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92.168.200.170\My Book (E)\Transacciones de Energía\Facturacion\FACTURACION 2020\02-CONCILIACION RMER+PDC FEBRERO\2. DTER_FEBRERO_2020\DTER OFICIAL\Archivos a Publicar en la WEB\Anexos\"/>
    </mc:Choice>
  </mc:AlternateContent>
  <bookViews>
    <workbookView xWindow="0" yWindow="0" windowWidth="28800" windowHeight="12030"/>
  </bookViews>
  <sheets>
    <sheet name="CALCULO TARIFAS CC " sheetId="1" r:id="rId1"/>
    <sheet name="CALCULO CC AGENTES" sheetId="2" r:id="rId2"/>
    <sheet name="RESUMEN CC " sheetId="3" r:id="rId3"/>
    <sheet name="BD" sheetId="5" state="hidden" r:id="rId4"/>
  </sheets>
  <definedNames>
    <definedName name="_xlnm._FilterDatabase" localSheetId="3" hidden="1">BD!$A$1:$D$678</definedName>
    <definedName name="_xlnm._FilterDatabase" localSheetId="1" hidden="1">'CALCULO CC AGENTES'!#REF!</definedName>
  </definedNames>
  <calcPr calcId="162913"/>
</workbook>
</file>

<file path=xl/calcChain.xml><?xml version="1.0" encoding="utf-8"?>
<calcChain xmlns="http://schemas.openxmlformats.org/spreadsheetml/2006/main">
  <c r="F454" i="2" l="1"/>
  <c r="F455" i="2"/>
  <c r="F456" i="2"/>
  <c r="F457" i="2"/>
  <c r="F458" i="2"/>
  <c r="F459" i="2"/>
  <c r="F460" i="2"/>
  <c r="C454" i="2"/>
  <c r="C455" i="2"/>
  <c r="C456" i="2"/>
  <c r="C457" i="2"/>
  <c r="F444" i="2"/>
  <c r="F445" i="2"/>
  <c r="F446" i="2"/>
  <c r="F447" i="2"/>
  <c r="F448" i="2"/>
  <c r="F449" i="2"/>
  <c r="F450" i="2"/>
  <c r="F451" i="2"/>
  <c r="F452" i="2"/>
  <c r="F453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C444" i="2"/>
  <c r="C445" i="2"/>
  <c r="C446" i="2"/>
  <c r="C447" i="2"/>
  <c r="C448" i="2"/>
  <c r="C449" i="2"/>
  <c r="C450" i="2"/>
  <c r="C451" i="2"/>
  <c r="C452" i="2"/>
  <c r="C453" i="2"/>
  <c r="C458" i="2"/>
  <c r="C459" i="2"/>
  <c r="C460" i="2"/>
  <c r="C461" i="2"/>
  <c r="C462" i="2"/>
  <c r="C463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F557" i="2" l="1"/>
  <c r="F558" i="2"/>
  <c r="F559" i="2"/>
  <c r="F560" i="2"/>
  <c r="C558" i="2"/>
  <c r="C559" i="2"/>
  <c r="C560" i="2"/>
  <c r="C561" i="2"/>
  <c r="C562" i="2"/>
  <c r="C563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C432" i="2"/>
  <c r="C433" i="2"/>
  <c r="C434" i="2"/>
  <c r="C435" i="2"/>
  <c r="C436" i="2"/>
  <c r="C437" i="2"/>
  <c r="C438" i="2"/>
  <c r="C439" i="2"/>
  <c r="C440" i="2"/>
  <c r="C441" i="2"/>
  <c r="C442" i="2"/>
  <c r="C443" i="2"/>
  <c r="F373" i="2" l="1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C373" i="2"/>
  <c r="C374" i="2"/>
  <c r="C375" i="2"/>
  <c r="C376" i="2"/>
  <c r="C377" i="2"/>
  <c r="C378" i="2"/>
  <c r="C379" i="2"/>
  <c r="C380" i="2"/>
  <c r="C381" i="2"/>
  <c r="C382" i="2"/>
  <c r="C383" i="2"/>
  <c r="C384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F682" i="2" l="1"/>
  <c r="F681" i="2"/>
  <c r="F680" i="2"/>
  <c r="F679" i="2"/>
  <c r="F678" i="2"/>
  <c r="F677" i="2"/>
  <c r="F676" i="2"/>
  <c r="F675" i="2"/>
  <c r="F674" i="2"/>
  <c r="F673" i="2"/>
  <c r="F672" i="2"/>
  <c r="F671" i="2"/>
  <c r="F670" i="2"/>
  <c r="F669" i="2"/>
  <c r="F668" i="2"/>
  <c r="F667" i="2"/>
  <c r="F666" i="2"/>
  <c r="F665" i="2"/>
  <c r="F664" i="2"/>
  <c r="F663" i="2"/>
  <c r="F662" i="2"/>
  <c r="F661" i="2"/>
  <c r="F660" i="2"/>
  <c r="F659" i="2"/>
  <c r="F658" i="2"/>
  <c r="F657" i="2"/>
  <c r="F656" i="2"/>
  <c r="F655" i="2"/>
  <c r="F654" i="2"/>
  <c r="F653" i="2"/>
  <c r="F652" i="2"/>
  <c r="F651" i="2"/>
  <c r="F650" i="2"/>
  <c r="F649" i="2"/>
  <c r="F648" i="2"/>
  <c r="F647" i="2"/>
  <c r="F646" i="2"/>
  <c r="F645" i="2"/>
  <c r="F644" i="2"/>
  <c r="F643" i="2"/>
  <c r="F642" i="2"/>
  <c r="F641" i="2"/>
  <c r="F640" i="2"/>
  <c r="F639" i="2"/>
  <c r="F638" i="2"/>
  <c r="F637" i="2"/>
  <c r="F636" i="2"/>
  <c r="F635" i="2"/>
  <c r="F634" i="2"/>
  <c r="F633" i="2"/>
  <c r="F632" i="2"/>
  <c r="F631" i="2"/>
  <c r="F630" i="2"/>
  <c r="F629" i="2"/>
  <c r="F628" i="2"/>
  <c r="F627" i="2"/>
  <c r="F626" i="2"/>
  <c r="F625" i="2"/>
  <c r="F624" i="2"/>
  <c r="F623" i="2"/>
  <c r="F622" i="2"/>
  <c r="F621" i="2"/>
  <c r="F620" i="2"/>
  <c r="F619" i="2"/>
  <c r="F618" i="2"/>
  <c r="F617" i="2"/>
  <c r="F616" i="2"/>
  <c r="F615" i="2"/>
  <c r="F614" i="2"/>
  <c r="F613" i="2"/>
  <c r="F612" i="2"/>
  <c r="F611" i="2"/>
  <c r="F610" i="2"/>
  <c r="F609" i="2"/>
  <c r="F608" i="2"/>
  <c r="F607" i="2"/>
  <c r="F606" i="2"/>
  <c r="F605" i="2"/>
  <c r="F604" i="2"/>
  <c r="F603" i="2"/>
  <c r="F602" i="2"/>
  <c r="F601" i="2"/>
  <c r="F600" i="2"/>
  <c r="F599" i="2"/>
  <c r="F598" i="2"/>
  <c r="F597" i="2"/>
  <c r="F596" i="2"/>
  <c r="F595" i="2"/>
  <c r="F594" i="2"/>
  <c r="F593" i="2"/>
  <c r="F592" i="2"/>
  <c r="F591" i="2"/>
  <c r="F590" i="2"/>
  <c r="F589" i="2"/>
  <c r="F588" i="2"/>
  <c r="F587" i="2"/>
  <c r="F586" i="2"/>
  <c r="F585" i="2"/>
  <c r="F584" i="2"/>
  <c r="F583" i="2"/>
  <c r="F582" i="2"/>
  <c r="F581" i="2"/>
  <c r="F580" i="2"/>
  <c r="F579" i="2"/>
  <c r="F578" i="2"/>
  <c r="F577" i="2"/>
  <c r="F576" i="2"/>
  <c r="F575" i="2"/>
  <c r="F574" i="2"/>
  <c r="F573" i="2"/>
  <c r="F572" i="2"/>
  <c r="F571" i="2"/>
  <c r="F570" i="2"/>
  <c r="F569" i="2"/>
  <c r="F568" i="2"/>
  <c r="F567" i="2"/>
  <c r="F566" i="2"/>
  <c r="F431" i="2"/>
  <c r="C431" i="2"/>
  <c r="F430" i="2"/>
  <c r="C430" i="2"/>
  <c r="F429" i="2"/>
  <c r="C429" i="2"/>
  <c r="F428" i="2"/>
  <c r="C428" i="2"/>
  <c r="F427" i="2"/>
  <c r="C427" i="2"/>
  <c r="F426" i="2"/>
  <c r="C426" i="2"/>
  <c r="C679" i="2" l="1"/>
  <c r="C680" i="2"/>
  <c r="C681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C343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F481" i="2" l="1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425" i="2"/>
  <c r="C425" i="2"/>
  <c r="F424" i="2"/>
  <c r="C424" i="2"/>
  <c r="F423" i="2"/>
  <c r="C423" i="2"/>
  <c r="F422" i="2"/>
  <c r="C422" i="2"/>
  <c r="F421" i="2"/>
  <c r="C421" i="2"/>
  <c r="F420" i="2"/>
  <c r="C420" i="2"/>
  <c r="F419" i="2"/>
  <c r="C419" i="2"/>
  <c r="F418" i="2"/>
  <c r="C418" i="2"/>
  <c r="F417" i="2"/>
  <c r="C417" i="2"/>
  <c r="F416" i="2"/>
  <c r="C416" i="2"/>
  <c r="F415" i="2"/>
  <c r="C415" i="2"/>
  <c r="F414" i="2"/>
  <c r="C414" i="2"/>
  <c r="F413" i="2"/>
  <c r="C413" i="2"/>
  <c r="F412" i="2"/>
  <c r="C412" i="2"/>
  <c r="F411" i="2"/>
  <c r="C411" i="2"/>
  <c r="F410" i="2"/>
  <c r="C410" i="2"/>
  <c r="F409" i="2"/>
  <c r="C409" i="2"/>
  <c r="F408" i="2"/>
  <c r="C408" i="2"/>
  <c r="F407" i="2"/>
  <c r="C407" i="2"/>
  <c r="F406" i="2"/>
  <c r="C406" i="2"/>
  <c r="F405" i="2"/>
  <c r="C405" i="2"/>
  <c r="F372" i="2"/>
  <c r="C372" i="2"/>
  <c r="F371" i="2"/>
  <c r="C371" i="2"/>
  <c r="F370" i="2"/>
  <c r="C370" i="2"/>
  <c r="F369" i="2"/>
  <c r="C369" i="2"/>
  <c r="F368" i="2"/>
  <c r="C368" i="2"/>
  <c r="F367" i="2"/>
  <c r="C367" i="2"/>
  <c r="F366" i="2"/>
  <c r="C366" i="2"/>
  <c r="F365" i="2"/>
  <c r="C365" i="2"/>
  <c r="F364" i="2"/>
  <c r="C364" i="2"/>
  <c r="F363" i="2"/>
  <c r="C363" i="2"/>
  <c r="F362" i="2"/>
  <c r="C362" i="2"/>
  <c r="F342" i="2"/>
  <c r="C342" i="2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AS46" i="1" l="1"/>
  <c r="AQ22" i="1"/>
  <c r="AS25" i="1"/>
  <c r="E49" i="1" l="1"/>
  <c r="F303" i="2" l="1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C677" i="2"/>
  <c r="C678" i="2"/>
  <c r="C682" i="2"/>
  <c r="C659" i="2" l="1"/>
  <c r="C660" i="2"/>
  <c r="C661" i="2"/>
  <c r="C662" i="2"/>
  <c r="C663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F542" i="2"/>
  <c r="F543" i="2"/>
  <c r="F544" i="2"/>
  <c r="F545" i="2"/>
  <c r="C542" i="2"/>
  <c r="C543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6" i="2"/>
  <c r="F547" i="2"/>
  <c r="F548" i="2"/>
  <c r="F549" i="2"/>
  <c r="F550" i="2"/>
  <c r="F551" i="2"/>
  <c r="F552" i="2"/>
  <c r="F553" i="2"/>
  <c r="F554" i="2"/>
  <c r="F555" i="2"/>
  <c r="F556" i="2"/>
  <c r="F561" i="2"/>
  <c r="F562" i="2"/>
  <c r="F563" i="2"/>
  <c r="F565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C498" i="2"/>
  <c r="C499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482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C532" i="2"/>
  <c r="C533" i="2"/>
  <c r="C534" i="2"/>
  <c r="C535" i="2"/>
  <c r="C536" i="2"/>
  <c r="C537" i="2"/>
  <c r="C538" i="2"/>
  <c r="C539" i="2"/>
  <c r="C540" i="2"/>
  <c r="C541" i="2"/>
  <c r="C544" i="2"/>
  <c r="C545" i="2"/>
  <c r="C546" i="2"/>
  <c r="C547" i="2"/>
  <c r="C548" i="2"/>
  <c r="C549" i="2"/>
  <c r="C550" i="2"/>
  <c r="C551" i="2"/>
  <c r="C552" i="2"/>
  <c r="C553" i="2"/>
  <c r="C554" i="2"/>
  <c r="C555" i="2"/>
  <c r="C556" i="2"/>
  <c r="C557" i="2"/>
  <c r="C565" i="2"/>
  <c r="C566" i="2"/>
  <c r="C567" i="2"/>
  <c r="C568" i="2"/>
  <c r="C569" i="2"/>
  <c r="C570" i="2"/>
  <c r="C571" i="2"/>
  <c r="C572" i="2"/>
  <c r="C573" i="2"/>
  <c r="C574" i="2"/>
  <c r="C575" i="2"/>
  <c r="C576" i="2"/>
  <c r="C577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C596" i="2"/>
  <c r="C597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C636" i="2"/>
  <c r="C637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564" i="2" l="1"/>
  <c r="D54" i="1" l="1"/>
  <c r="D25" i="1" l="1"/>
  <c r="AO25" i="1"/>
  <c r="E25" i="1" l="1"/>
  <c r="G25" i="1" s="1"/>
  <c r="AV25" i="1"/>
  <c r="AW25" i="1" s="1"/>
  <c r="AX25" i="1" s="1"/>
  <c r="AT25" i="1"/>
  <c r="E50" i="1"/>
  <c r="E51" i="1"/>
  <c r="E52" i="1"/>
  <c r="E53" i="1"/>
  <c r="E48" i="1"/>
  <c r="E54" i="1" l="1"/>
  <c r="F289" i="2" l="1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274" i="2" l="1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C480" i="2"/>
  <c r="C481" i="2"/>
  <c r="F687" i="2" l="1"/>
  <c r="N5" i="1" s="1"/>
  <c r="F480" i="2"/>
  <c r="F691" i="2" s="1"/>
  <c r="R5" i="1" s="1"/>
  <c r="F689" i="2"/>
  <c r="P5" i="1" s="1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88" i="2"/>
  <c r="D23" i="1"/>
  <c r="D24" i="1"/>
  <c r="D26" i="1"/>
  <c r="D27" i="1"/>
  <c r="D28" i="1"/>
  <c r="D29" i="1"/>
  <c r="D30" i="1"/>
  <c r="D31" i="1"/>
  <c r="D32" i="1"/>
  <c r="D33" i="1"/>
  <c r="D34" i="1"/>
  <c r="D35" i="1"/>
  <c r="D36" i="1"/>
  <c r="J17" i="3"/>
  <c r="AO10" i="1"/>
  <c r="E10" i="1" s="1"/>
  <c r="G10" i="1" s="1"/>
  <c r="AO11" i="1"/>
  <c r="E11" i="1" s="1"/>
  <c r="G11" i="1" s="1"/>
  <c r="AO12" i="1"/>
  <c r="E12" i="1" s="1"/>
  <c r="G12" i="1" s="1"/>
  <c r="AO13" i="1"/>
  <c r="E13" i="1" s="1"/>
  <c r="G13" i="1" s="1"/>
  <c r="AO14" i="1"/>
  <c r="E14" i="1" s="1"/>
  <c r="G14" i="1" s="1"/>
  <c r="AO15" i="1"/>
  <c r="E15" i="1" s="1"/>
  <c r="G15" i="1" s="1"/>
  <c r="AO16" i="1"/>
  <c r="AV16" i="1" s="1"/>
  <c r="AW16" i="1" s="1"/>
  <c r="AX16" i="1" s="1"/>
  <c r="AO17" i="1"/>
  <c r="E17" i="1" s="1"/>
  <c r="G17" i="1" s="1"/>
  <c r="AO18" i="1"/>
  <c r="E18" i="1" s="1"/>
  <c r="G18" i="1" s="1"/>
  <c r="AO19" i="1"/>
  <c r="E19" i="1" s="1"/>
  <c r="G19" i="1" s="1"/>
  <c r="AO20" i="1"/>
  <c r="E20" i="1" s="1"/>
  <c r="G20" i="1" s="1"/>
  <c r="AO21" i="1"/>
  <c r="E21" i="1" s="1"/>
  <c r="G21" i="1" s="1"/>
  <c r="K10" i="1"/>
  <c r="K22" i="1" s="1"/>
  <c r="AO23" i="1"/>
  <c r="E23" i="1" s="1"/>
  <c r="G23" i="1" s="1"/>
  <c r="AO24" i="1"/>
  <c r="E24" i="1" s="1"/>
  <c r="G24" i="1" s="1"/>
  <c r="AO28" i="1"/>
  <c r="AV28" i="1" s="1"/>
  <c r="AW28" i="1" s="1"/>
  <c r="AX28" i="1" s="1"/>
  <c r="AO29" i="1"/>
  <c r="E29" i="1" s="1"/>
  <c r="G29" i="1" s="1"/>
  <c r="AO32" i="1"/>
  <c r="E32" i="1" s="1"/>
  <c r="G32" i="1" s="1"/>
  <c r="AO33" i="1"/>
  <c r="E33" i="1" s="1"/>
  <c r="G33" i="1" s="1"/>
  <c r="AO34" i="1"/>
  <c r="E34" i="1" s="1"/>
  <c r="G34" i="1" s="1"/>
  <c r="AO35" i="1"/>
  <c r="E35" i="1" s="1"/>
  <c r="G35" i="1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O26" i="1"/>
  <c r="AV26" i="1" s="1"/>
  <c r="AW26" i="1" s="1"/>
  <c r="AX26" i="1" s="1"/>
  <c r="AO27" i="1"/>
  <c r="AV27" i="1" s="1"/>
  <c r="AO36" i="1"/>
  <c r="AV36" i="1" s="1"/>
  <c r="AW36" i="1" s="1"/>
  <c r="AX36" i="1" s="1"/>
  <c r="AO30" i="1"/>
  <c r="AV30" i="1" s="1"/>
  <c r="AO31" i="1"/>
  <c r="E31" i="1" s="1"/>
  <c r="G31" i="1" s="1"/>
  <c r="AX22" i="1"/>
  <c r="AQ37" i="1"/>
  <c r="AS39" i="1" s="1"/>
  <c r="AM22" i="1"/>
  <c r="AM37" i="1"/>
  <c r="AS23" i="1"/>
  <c r="AT23" i="1" s="1"/>
  <c r="AS24" i="1"/>
  <c r="AS26" i="1"/>
  <c r="AS27" i="1"/>
  <c r="AS28" i="1"/>
  <c r="AS29" i="1"/>
  <c r="AS30" i="1"/>
  <c r="AS31" i="1"/>
  <c r="AS32" i="1"/>
  <c r="AS33" i="1"/>
  <c r="AS34" i="1"/>
  <c r="AS35" i="1"/>
  <c r="AS36" i="1"/>
  <c r="AS11" i="1"/>
  <c r="AS12" i="1"/>
  <c r="AS13" i="1"/>
  <c r="AS14" i="1"/>
  <c r="AS15" i="1"/>
  <c r="AS16" i="1"/>
  <c r="AT16" i="1" s="1"/>
  <c r="AS17" i="1"/>
  <c r="AT17" i="1" s="1"/>
  <c r="AS18" i="1"/>
  <c r="AS19" i="1"/>
  <c r="AS20" i="1"/>
  <c r="AS21" i="1"/>
  <c r="AS10" i="1"/>
  <c r="F38" i="1"/>
  <c r="F22" i="1"/>
  <c r="I37" i="1"/>
  <c r="H37" i="1"/>
  <c r="S22" i="1"/>
  <c r="R22" i="1"/>
  <c r="Q22" i="1"/>
  <c r="P22" i="1"/>
  <c r="O22" i="1"/>
  <c r="N22" i="1"/>
  <c r="I22" i="1"/>
  <c r="D21" i="1"/>
  <c r="D20" i="1"/>
  <c r="D19" i="1"/>
  <c r="D18" i="1"/>
  <c r="D17" i="1"/>
  <c r="D16" i="1"/>
  <c r="D15" i="1"/>
  <c r="D14" i="1"/>
  <c r="D13" i="1"/>
  <c r="D12" i="1"/>
  <c r="D11" i="1"/>
  <c r="D10" i="1"/>
  <c r="J22" i="1"/>
  <c r="AT13" i="1" l="1"/>
  <c r="AT10" i="1"/>
  <c r="AT32" i="1"/>
  <c r="AT30" i="1"/>
  <c r="AT28" i="1"/>
  <c r="AT27" i="1"/>
  <c r="AT26" i="1"/>
  <c r="AT24" i="1"/>
  <c r="AV19" i="1"/>
  <c r="AW19" i="1" s="1"/>
  <c r="AX19" i="1" s="1"/>
  <c r="AV11" i="1"/>
  <c r="AW11" i="1" s="1"/>
  <c r="AX11" i="1" s="1"/>
  <c r="A373" i="2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1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T20" i="1"/>
  <c r="AT19" i="1"/>
  <c r="AT11" i="1"/>
  <c r="AT29" i="1"/>
  <c r="AT18" i="1"/>
  <c r="AT36" i="1"/>
  <c r="AT12" i="1"/>
  <c r="AT15" i="1"/>
  <c r="AT33" i="1"/>
  <c r="F479" i="2"/>
  <c r="F692" i="2" s="1"/>
  <c r="S5" i="1" s="1"/>
  <c r="AT35" i="1"/>
  <c r="E16" i="1"/>
  <c r="G16" i="1" s="1"/>
  <c r="AV14" i="1"/>
  <c r="AW14" i="1" s="1"/>
  <c r="AX14" i="1" s="1"/>
  <c r="AT14" i="1"/>
  <c r="AT21" i="1"/>
  <c r="AV34" i="1"/>
  <c r="AW34" i="1" s="1"/>
  <c r="AX34" i="1" s="1"/>
  <c r="AV24" i="1"/>
  <c r="AW24" i="1" s="1"/>
  <c r="AX24" i="1" s="1"/>
  <c r="E30" i="1"/>
  <c r="G30" i="1" s="1"/>
  <c r="E36" i="1"/>
  <c r="G36" i="1" s="1"/>
  <c r="F519" i="2"/>
  <c r="F690" i="2" s="1"/>
  <c r="Q5" i="1" s="1"/>
  <c r="AT31" i="1"/>
  <c r="AT34" i="1"/>
  <c r="AV23" i="1"/>
  <c r="AW23" i="1" s="1"/>
  <c r="AX23" i="1" s="1"/>
  <c r="AV13" i="1"/>
  <c r="AW13" i="1" s="1"/>
  <c r="AX13" i="1" s="1"/>
  <c r="AO39" i="1"/>
  <c r="AU39" i="1" s="1"/>
  <c r="AV35" i="1"/>
  <c r="AW35" i="1" s="1"/>
  <c r="AX35" i="1" s="1"/>
  <c r="AV33" i="1"/>
  <c r="AW33" i="1" s="1"/>
  <c r="AX33" i="1" s="1"/>
  <c r="E28" i="1"/>
  <c r="G28" i="1" s="1"/>
  <c r="AV18" i="1"/>
  <c r="AW18" i="1" s="1"/>
  <c r="AX18" i="1" s="1"/>
  <c r="AV15" i="1"/>
  <c r="AW15" i="1" s="1"/>
  <c r="AX15" i="1" s="1"/>
  <c r="E26" i="1"/>
  <c r="G26" i="1" s="1"/>
  <c r="AV32" i="1"/>
  <c r="AW32" i="1" s="1"/>
  <c r="AX32" i="1" s="1"/>
  <c r="AV29" i="1"/>
  <c r="AW29" i="1" s="1"/>
  <c r="AX29" i="1" s="1"/>
  <c r="AV21" i="1"/>
  <c r="AW21" i="1" s="1"/>
  <c r="AX21" i="1" s="1"/>
  <c r="AV20" i="1"/>
  <c r="AW20" i="1" s="1"/>
  <c r="AX20" i="1" s="1"/>
  <c r="AV17" i="1"/>
  <c r="AW17" i="1" s="1"/>
  <c r="AX17" i="1" s="1"/>
  <c r="AV12" i="1"/>
  <c r="AW12" i="1" s="1"/>
  <c r="AX12" i="1" s="1"/>
  <c r="AV10" i="1"/>
  <c r="AW10" i="1" s="1"/>
  <c r="AX10" i="1" s="1"/>
  <c r="D37" i="1"/>
  <c r="AT39" i="1"/>
  <c r="D22" i="1"/>
  <c r="F8" i="3"/>
  <c r="F10" i="3"/>
  <c r="AW27" i="1"/>
  <c r="AX27" i="1" s="1"/>
  <c r="AW30" i="1"/>
  <c r="AX30" i="1" s="1"/>
  <c r="AQ39" i="1"/>
  <c r="AV31" i="1"/>
  <c r="E27" i="1"/>
  <c r="G27" i="1" s="1"/>
  <c r="F688" i="2"/>
  <c r="F6" i="3"/>
  <c r="J23" i="1" l="1"/>
  <c r="J37" i="1" s="1"/>
  <c r="A432" i="2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O5" i="1"/>
  <c r="F53" i="1" s="1"/>
  <c r="E22" i="1"/>
  <c r="F11" i="3"/>
  <c r="D38" i="1"/>
  <c r="AX39" i="1"/>
  <c r="F9" i="3"/>
  <c r="E37" i="1"/>
  <c r="AW31" i="1"/>
  <c r="AX31" i="1" s="1"/>
  <c r="F693" i="2"/>
  <c r="K23" i="1" l="1"/>
  <c r="J18" i="3"/>
  <c r="A444" i="2"/>
  <c r="A445" i="2" s="1"/>
  <c r="A446" i="2" s="1"/>
  <c r="A447" i="2" s="1"/>
  <c r="A448" i="2" s="1"/>
  <c r="A449" i="2" s="1"/>
  <c r="A450" i="2" s="1"/>
  <c r="A451" i="2" s="1"/>
  <c r="A452" i="2" s="1"/>
  <c r="A453" i="2" s="1"/>
  <c r="G22" i="1"/>
  <c r="M22" i="1" s="1"/>
  <c r="F48" i="1"/>
  <c r="F7" i="3"/>
  <c r="F12" i="3" s="1"/>
  <c r="F49" i="1"/>
  <c r="F50" i="1"/>
  <c r="G48" i="1"/>
  <c r="F52" i="1"/>
  <c r="F51" i="1"/>
  <c r="T5" i="1"/>
  <c r="E38" i="1"/>
  <c r="E39" i="1" s="1"/>
  <c r="J19" i="3"/>
  <c r="K37" i="1"/>
  <c r="AZ39" i="1"/>
  <c r="S43" i="1" l="1"/>
  <c r="N43" i="1"/>
  <c r="R43" i="1"/>
  <c r="O43" i="1"/>
  <c r="Q43" i="1"/>
  <c r="P43" i="1"/>
  <c r="L28" i="1"/>
  <c r="M28" i="1" s="1"/>
  <c r="T28" i="1" s="1"/>
  <c r="H53" i="1"/>
  <c r="H52" i="1"/>
  <c r="H50" i="1"/>
  <c r="H48" i="1"/>
  <c r="H51" i="1"/>
  <c r="H49" i="1"/>
  <c r="A454" i="2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5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s="1"/>
  <c r="A541" i="2" s="1"/>
  <c r="A542" i="2" s="1"/>
  <c r="A543" i="2" s="1"/>
  <c r="A544" i="2" s="1"/>
  <c r="A545" i="2" s="1"/>
  <c r="A546" i="2" s="1"/>
  <c r="A547" i="2" s="1"/>
  <c r="A548" i="2" s="1"/>
  <c r="A549" i="2" s="1"/>
  <c r="A550" i="2" s="1"/>
  <c r="A551" i="2" s="1"/>
  <c r="A552" i="2" s="1"/>
  <c r="A553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3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6" i="2" s="1"/>
  <c r="A677" i="2" s="1"/>
  <c r="A678" i="2" s="1"/>
  <c r="A679" i="2" s="1"/>
  <c r="A680" i="2" s="1"/>
  <c r="A681" i="2" s="1"/>
  <c r="A682" i="2" s="1"/>
  <c r="C8" i="3"/>
  <c r="C9" i="3"/>
  <c r="C11" i="3"/>
  <c r="C7" i="3"/>
  <c r="C10" i="3"/>
  <c r="C6" i="3"/>
  <c r="C12" i="3"/>
  <c r="G37" i="1"/>
  <c r="G38" i="1" s="1"/>
  <c r="J16" i="3" s="1"/>
  <c r="J21" i="3" s="1"/>
  <c r="F54" i="1"/>
  <c r="G7" i="3"/>
  <c r="L30" i="1"/>
  <c r="M30" i="1" s="1"/>
  <c r="T30" i="1" s="1"/>
  <c r="G11" i="3"/>
  <c r="G10" i="3"/>
  <c r="E12" i="3"/>
  <c r="G6" i="3"/>
  <c r="L32" i="1"/>
  <c r="M32" i="1" s="1"/>
  <c r="T32" i="1" s="1"/>
  <c r="G9" i="3"/>
  <c r="L23" i="1"/>
  <c r="L34" i="1"/>
  <c r="E6" i="3"/>
  <c r="L36" i="1"/>
  <c r="M36" i="1" s="1"/>
  <c r="T36" i="1" s="1"/>
  <c r="E7" i="3"/>
  <c r="E9" i="3"/>
  <c r="E10" i="3"/>
  <c r="E8" i="3"/>
  <c r="L26" i="1"/>
  <c r="M26" i="1" s="1"/>
  <c r="T26" i="1" s="1"/>
  <c r="G8" i="3"/>
  <c r="E11" i="3"/>
  <c r="G12" i="3" l="1"/>
  <c r="L37" i="1"/>
  <c r="M23" i="1"/>
  <c r="N23" i="1" s="1"/>
  <c r="N37" i="1" s="1"/>
  <c r="N44" i="1" s="1"/>
  <c r="H6" i="3" s="1"/>
  <c r="H54" i="1"/>
  <c r="S36" i="1"/>
  <c r="S37" i="1" s="1"/>
  <c r="V49" i="1" s="1"/>
  <c r="P28" i="1"/>
  <c r="P37" i="1" s="1"/>
  <c r="P44" i="1" s="1"/>
  <c r="H8" i="3" s="1"/>
  <c r="R32" i="1"/>
  <c r="R37" i="1" s="1"/>
  <c r="R44" i="1" s="1"/>
  <c r="R45" i="1" s="1"/>
  <c r="I10" i="3" s="1"/>
  <c r="O26" i="1"/>
  <c r="O37" i="1" s="1"/>
  <c r="D7" i="3" s="1"/>
  <c r="Q30" i="1"/>
  <c r="Q37" i="1" s="1"/>
  <c r="Q44" i="1" s="1"/>
  <c r="Q45" i="1" s="1"/>
  <c r="E514" i="2" s="1"/>
  <c r="G514" i="2" s="1"/>
  <c r="M37" i="1" l="1"/>
  <c r="M38" i="1" s="1"/>
  <c r="T38" i="1" s="1"/>
  <c r="D6" i="3"/>
  <c r="N45" i="1"/>
  <c r="E677" i="2" s="1"/>
  <c r="G677" i="2" s="1"/>
  <c r="T23" i="1"/>
  <c r="D11" i="3"/>
  <c r="S44" i="1"/>
  <c r="H11" i="3" s="1"/>
  <c r="D10" i="3"/>
  <c r="D8" i="3"/>
  <c r="E501" i="2"/>
  <c r="G501" i="2" s="1"/>
  <c r="E502" i="2"/>
  <c r="G502" i="2" s="1"/>
  <c r="E497" i="2"/>
  <c r="G497" i="2" s="1"/>
  <c r="E495" i="2"/>
  <c r="G495" i="2" s="1"/>
  <c r="E513" i="2"/>
  <c r="G513" i="2" s="1"/>
  <c r="E518" i="2"/>
  <c r="G518" i="2" s="1"/>
  <c r="E486" i="2"/>
  <c r="G486" i="2" s="1"/>
  <c r="P45" i="1"/>
  <c r="E689" i="2" s="1"/>
  <c r="E488" i="2"/>
  <c r="G488" i="2" s="1"/>
  <c r="E508" i="2"/>
  <c r="G508" i="2" s="1"/>
  <c r="E482" i="2"/>
  <c r="G482" i="2" s="1"/>
  <c r="E690" i="2"/>
  <c r="E509" i="2"/>
  <c r="G509" i="2" s="1"/>
  <c r="D9" i="3"/>
  <c r="E484" i="2"/>
  <c r="G484" i="2" s="1"/>
  <c r="E490" i="2"/>
  <c r="G490" i="2" s="1"/>
  <c r="E517" i="2"/>
  <c r="G517" i="2" s="1"/>
  <c r="E506" i="2"/>
  <c r="G506" i="2" s="1"/>
  <c r="E492" i="2"/>
  <c r="G492" i="2" s="1"/>
  <c r="E505" i="2"/>
  <c r="G505" i="2" s="1"/>
  <c r="O44" i="1"/>
  <c r="H7" i="3" s="1"/>
  <c r="E481" i="2"/>
  <c r="G481" i="2" s="1"/>
  <c r="E494" i="2"/>
  <c r="G494" i="2" s="1"/>
  <c r="E498" i="2"/>
  <c r="G498" i="2" s="1"/>
  <c r="E499" i="2"/>
  <c r="G499" i="2" s="1"/>
  <c r="E511" i="2"/>
  <c r="G511" i="2" s="1"/>
  <c r="E489" i="2"/>
  <c r="G489" i="2" s="1"/>
  <c r="E504" i="2"/>
  <c r="G504" i="2" s="1"/>
  <c r="E515" i="2"/>
  <c r="G515" i="2" s="1"/>
  <c r="E503" i="2"/>
  <c r="G503" i="2" s="1"/>
  <c r="H9" i="3"/>
  <c r="I9" i="3"/>
  <c r="E510" i="2"/>
  <c r="G510" i="2" s="1"/>
  <c r="E516" i="2"/>
  <c r="G516" i="2" s="1"/>
  <c r="E485" i="2"/>
  <c r="G485" i="2" s="1"/>
  <c r="E491" i="2"/>
  <c r="G491" i="2" s="1"/>
  <c r="E496" i="2"/>
  <c r="G496" i="2" s="1"/>
  <c r="E483" i="2"/>
  <c r="G483" i="2" s="1"/>
  <c r="E507" i="2"/>
  <c r="G507" i="2" s="1"/>
  <c r="E500" i="2"/>
  <c r="G500" i="2" s="1"/>
  <c r="E512" i="2"/>
  <c r="G512" i="2" s="1"/>
  <c r="E493" i="2"/>
  <c r="G493" i="2" s="1"/>
  <c r="E487" i="2"/>
  <c r="G487" i="2" s="1"/>
  <c r="E619" i="2"/>
  <c r="G619" i="2" s="1"/>
  <c r="E662" i="2"/>
  <c r="G662" i="2" s="1"/>
  <c r="E664" i="2"/>
  <c r="G664" i="2" s="1"/>
  <c r="E669" i="2"/>
  <c r="G669" i="2" s="1"/>
  <c r="E629" i="2"/>
  <c r="G629" i="2" s="1"/>
  <c r="E614" i="2"/>
  <c r="G614" i="2" s="1"/>
  <c r="E622" i="2"/>
  <c r="G622" i="2" s="1"/>
  <c r="E641" i="2"/>
  <c r="G641" i="2" s="1"/>
  <c r="E583" i="2"/>
  <c r="G583" i="2" s="1"/>
  <c r="E604" i="2"/>
  <c r="G604" i="2" s="1"/>
  <c r="E581" i="2"/>
  <c r="G581" i="2" s="1"/>
  <c r="E480" i="2"/>
  <c r="G480" i="2" s="1"/>
  <c r="E691" i="2"/>
  <c r="H10" i="3"/>
  <c r="E566" i="2"/>
  <c r="G566" i="2" s="1"/>
  <c r="E575" i="2"/>
  <c r="G575" i="2" s="1"/>
  <c r="E618" i="2"/>
  <c r="G618" i="2" s="1"/>
  <c r="E687" i="2"/>
  <c r="E579" i="2"/>
  <c r="G579" i="2" s="1"/>
  <c r="E621" i="2"/>
  <c r="G621" i="2" s="1"/>
  <c r="E653" i="2"/>
  <c r="G653" i="2" s="1"/>
  <c r="E594" i="2"/>
  <c r="G594" i="2" s="1"/>
  <c r="E654" i="2"/>
  <c r="G654" i="2" s="1"/>
  <c r="E597" i="2"/>
  <c r="G597" i="2" s="1"/>
  <c r="E580" i="2"/>
  <c r="G580" i="2" s="1"/>
  <c r="E624" i="2"/>
  <c r="G624" i="2" s="1"/>
  <c r="E652" i="2"/>
  <c r="G652" i="2" s="1"/>
  <c r="E623" i="2"/>
  <c r="G623" i="2" s="1"/>
  <c r="E646" i="2"/>
  <c r="G646" i="2" s="1"/>
  <c r="E589" i="2"/>
  <c r="G589" i="2" s="1"/>
  <c r="E590" i="2"/>
  <c r="G590" i="2" s="1"/>
  <c r="E607" i="2" l="1"/>
  <c r="G607" i="2" s="1"/>
  <c r="E588" i="2"/>
  <c r="G588" i="2" s="1"/>
  <c r="E642" i="2"/>
  <c r="G642" i="2" s="1"/>
  <c r="E577" i="2"/>
  <c r="G577" i="2" s="1"/>
  <c r="E610" i="2"/>
  <c r="G610" i="2" s="1"/>
  <c r="E640" i="2"/>
  <c r="G640" i="2" s="1"/>
  <c r="E602" i="2"/>
  <c r="G602" i="2" s="1"/>
  <c r="E634" i="2"/>
  <c r="G634" i="2" s="1"/>
  <c r="E569" i="2"/>
  <c r="G569" i="2" s="1"/>
  <c r="E599" i="2"/>
  <c r="G599" i="2" s="1"/>
  <c r="E571" i="2"/>
  <c r="G571" i="2" s="1"/>
  <c r="E609" i="2"/>
  <c r="G609" i="2" s="1"/>
  <c r="E615" i="2"/>
  <c r="G615" i="2" s="1"/>
  <c r="E582" i="2"/>
  <c r="G582" i="2" s="1"/>
  <c r="E638" i="2"/>
  <c r="G638" i="2" s="1"/>
  <c r="E680" i="2"/>
  <c r="G680" i="2" s="1"/>
  <c r="E650" i="2"/>
  <c r="G650" i="2" s="1"/>
  <c r="E679" i="2"/>
  <c r="G679" i="2" s="1"/>
  <c r="E567" i="2"/>
  <c r="G567" i="2" s="1"/>
  <c r="E578" i="2"/>
  <c r="G578" i="2" s="1"/>
  <c r="E593" i="2"/>
  <c r="G593" i="2" s="1"/>
  <c r="E645" i="2"/>
  <c r="G645" i="2" s="1"/>
  <c r="E595" i="2"/>
  <c r="G595" i="2" s="1"/>
  <c r="E674" i="2"/>
  <c r="G674" i="2" s="1"/>
  <c r="E651" i="2"/>
  <c r="G651" i="2" s="1"/>
  <c r="E660" i="2"/>
  <c r="G660" i="2" s="1"/>
  <c r="E656" i="2"/>
  <c r="G656" i="2" s="1"/>
  <c r="E670" i="2"/>
  <c r="G670" i="2" s="1"/>
  <c r="E668" i="2"/>
  <c r="G668" i="2" s="1"/>
  <c r="E616" i="2"/>
  <c r="G616" i="2" s="1"/>
  <c r="E596" i="2"/>
  <c r="G596" i="2" s="1"/>
  <c r="E574" i="2"/>
  <c r="G574" i="2" s="1"/>
  <c r="E625" i="2"/>
  <c r="G625" i="2" s="1"/>
  <c r="E671" i="2"/>
  <c r="G671" i="2" s="1"/>
  <c r="E665" i="2"/>
  <c r="G665" i="2" s="1"/>
  <c r="E659" i="2"/>
  <c r="G659" i="2" s="1"/>
  <c r="E643" i="2"/>
  <c r="G643" i="2" s="1"/>
  <c r="E636" i="2"/>
  <c r="G636" i="2" s="1"/>
  <c r="E632" i="2"/>
  <c r="G632" i="2" s="1"/>
  <c r="E620" i="2"/>
  <c r="G620" i="2" s="1"/>
  <c r="E644" i="2"/>
  <c r="G644" i="2" s="1"/>
  <c r="E600" i="2"/>
  <c r="G600" i="2" s="1"/>
  <c r="E649" i="2"/>
  <c r="G649" i="2" s="1"/>
  <c r="E637" i="2"/>
  <c r="G637" i="2" s="1"/>
  <c r="E601" i="2"/>
  <c r="G601" i="2" s="1"/>
  <c r="E565" i="2"/>
  <c r="G565" i="2" s="1"/>
  <c r="E572" i="2"/>
  <c r="G572" i="2" s="1"/>
  <c r="E633" i="2"/>
  <c r="G633" i="2" s="1"/>
  <c r="E605" i="2"/>
  <c r="G605" i="2" s="1"/>
  <c r="E613" i="2"/>
  <c r="G613" i="2" s="1"/>
  <c r="E584" i="2"/>
  <c r="G584" i="2" s="1"/>
  <c r="E631" i="2"/>
  <c r="G631" i="2" s="1"/>
  <c r="E676" i="2"/>
  <c r="G676" i="2" s="1"/>
  <c r="E663" i="2"/>
  <c r="G663" i="2" s="1"/>
  <c r="E673" i="2"/>
  <c r="G673" i="2" s="1"/>
  <c r="E682" i="2"/>
  <c r="G682" i="2" s="1"/>
  <c r="E573" i="2"/>
  <c r="G573" i="2" s="1"/>
  <c r="E617" i="2"/>
  <c r="G617" i="2" s="1"/>
  <c r="E576" i="2"/>
  <c r="G576" i="2" s="1"/>
  <c r="E586" i="2"/>
  <c r="G586" i="2" s="1"/>
  <c r="E568" i="2"/>
  <c r="G568" i="2" s="1"/>
  <c r="E648" i="2"/>
  <c r="G648" i="2" s="1"/>
  <c r="E667" i="2"/>
  <c r="G667" i="2" s="1"/>
  <c r="E675" i="2"/>
  <c r="G675" i="2" s="1"/>
  <c r="E657" i="2"/>
  <c r="G657" i="2" s="1"/>
  <c r="E681" i="2"/>
  <c r="G681" i="2" s="1"/>
  <c r="E587" i="2"/>
  <c r="G587" i="2" s="1"/>
  <c r="E598" i="2"/>
  <c r="G598" i="2" s="1"/>
  <c r="E635" i="2"/>
  <c r="G635" i="2" s="1"/>
  <c r="E630" i="2"/>
  <c r="G630" i="2" s="1"/>
  <c r="E627" i="2"/>
  <c r="G627" i="2" s="1"/>
  <c r="E570" i="2"/>
  <c r="G570" i="2" s="1"/>
  <c r="E606" i="2"/>
  <c r="G606" i="2" s="1"/>
  <c r="E608" i="2"/>
  <c r="G608" i="2" s="1"/>
  <c r="I6" i="3"/>
  <c r="E591" i="2"/>
  <c r="G591" i="2" s="1"/>
  <c r="E655" i="2"/>
  <c r="G655" i="2" s="1"/>
  <c r="E647" i="2"/>
  <c r="G647" i="2" s="1"/>
  <c r="E658" i="2"/>
  <c r="G658" i="2" s="1"/>
  <c r="E666" i="2"/>
  <c r="G666" i="2" s="1"/>
  <c r="E678" i="2"/>
  <c r="G678" i="2" s="1"/>
  <c r="E585" i="2"/>
  <c r="G585" i="2" s="1"/>
  <c r="E628" i="2"/>
  <c r="G628" i="2" s="1"/>
  <c r="E612" i="2"/>
  <c r="G612" i="2" s="1"/>
  <c r="E603" i="2"/>
  <c r="G603" i="2" s="1"/>
  <c r="E611" i="2"/>
  <c r="G611" i="2" s="1"/>
  <c r="E592" i="2"/>
  <c r="G592" i="2" s="1"/>
  <c r="E639" i="2"/>
  <c r="G639" i="2" s="1"/>
  <c r="E626" i="2"/>
  <c r="G626" i="2" s="1"/>
  <c r="E672" i="2"/>
  <c r="G672" i="2" s="1"/>
  <c r="E661" i="2"/>
  <c r="G661" i="2" s="1"/>
  <c r="S45" i="1"/>
  <c r="O45" i="1"/>
  <c r="E529" i="2" s="1"/>
  <c r="G529" i="2" s="1"/>
  <c r="D12" i="3"/>
  <c r="H12" i="3" s="1"/>
  <c r="I12" i="3" s="1"/>
  <c r="I8" i="3"/>
  <c r="E520" i="2"/>
  <c r="G520" i="2" s="1"/>
  <c r="G691" i="2"/>
  <c r="J10" i="3" s="1"/>
  <c r="G519" i="2"/>
  <c r="G690" i="2" s="1"/>
  <c r="J9" i="3" s="1"/>
  <c r="T37" i="1"/>
  <c r="E460" i="2" l="1"/>
  <c r="G460" i="2" s="1"/>
  <c r="E455" i="2"/>
  <c r="G455" i="2" s="1"/>
  <c r="E454" i="2"/>
  <c r="G454" i="2" s="1"/>
  <c r="E457" i="2"/>
  <c r="G457" i="2" s="1"/>
  <c r="E458" i="2"/>
  <c r="G458" i="2" s="1"/>
  <c r="E456" i="2"/>
  <c r="G456" i="2" s="1"/>
  <c r="E459" i="2"/>
  <c r="G459" i="2" s="1"/>
  <c r="E439" i="2"/>
  <c r="G439" i="2" s="1"/>
  <c r="E450" i="2"/>
  <c r="G450" i="2" s="1"/>
  <c r="E467" i="2"/>
  <c r="G467" i="2" s="1"/>
  <c r="E475" i="2"/>
  <c r="G475" i="2" s="1"/>
  <c r="E448" i="2"/>
  <c r="G448" i="2" s="1"/>
  <c r="E473" i="2"/>
  <c r="G473" i="2" s="1"/>
  <c r="E451" i="2"/>
  <c r="G451" i="2" s="1"/>
  <c r="E468" i="2"/>
  <c r="G468" i="2" s="1"/>
  <c r="E445" i="2"/>
  <c r="G445" i="2" s="1"/>
  <c r="E453" i="2"/>
  <c r="G453" i="2" s="1"/>
  <c r="E462" i="2"/>
  <c r="G462" i="2" s="1"/>
  <c r="E470" i="2"/>
  <c r="G470" i="2" s="1"/>
  <c r="E478" i="2"/>
  <c r="G478" i="2" s="1"/>
  <c r="E465" i="2"/>
  <c r="G465" i="2" s="1"/>
  <c r="E476" i="2"/>
  <c r="G476" i="2" s="1"/>
  <c r="E469" i="2"/>
  <c r="G469" i="2" s="1"/>
  <c r="E447" i="2"/>
  <c r="G447" i="2" s="1"/>
  <c r="E472" i="2"/>
  <c r="G472" i="2" s="1"/>
  <c r="E446" i="2"/>
  <c r="G446" i="2" s="1"/>
  <c r="E463" i="2"/>
  <c r="G463" i="2" s="1"/>
  <c r="E471" i="2"/>
  <c r="G471" i="2" s="1"/>
  <c r="E449" i="2"/>
  <c r="G449" i="2" s="1"/>
  <c r="E466" i="2"/>
  <c r="G466" i="2" s="1"/>
  <c r="E474" i="2"/>
  <c r="G474" i="2" s="1"/>
  <c r="E444" i="2"/>
  <c r="G444" i="2" s="1"/>
  <c r="E452" i="2"/>
  <c r="G452" i="2" s="1"/>
  <c r="E461" i="2"/>
  <c r="G461" i="2" s="1"/>
  <c r="E477" i="2"/>
  <c r="G477" i="2" s="1"/>
  <c r="E464" i="2"/>
  <c r="G464" i="2" s="1"/>
  <c r="E85" i="2"/>
  <c r="G85" i="2" s="1"/>
  <c r="E130" i="2"/>
  <c r="G130" i="2" s="1"/>
  <c r="E243" i="2"/>
  <c r="G243" i="2" s="1"/>
  <c r="E172" i="2"/>
  <c r="G172" i="2" s="1"/>
  <c r="E371" i="2"/>
  <c r="G371" i="2" s="1"/>
  <c r="E48" i="2"/>
  <c r="G48" i="2" s="1"/>
  <c r="E196" i="2"/>
  <c r="G196" i="2" s="1"/>
  <c r="E281" i="2"/>
  <c r="G281" i="2" s="1"/>
  <c r="E328" i="2"/>
  <c r="G328" i="2" s="1"/>
  <c r="E290" i="2"/>
  <c r="G290" i="2" s="1"/>
  <c r="E222" i="2"/>
  <c r="G222" i="2" s="1"/>
  <c r="E49" i="2"/>
  <c r="G49" i="2" s="1"/>
  <c r="E176" i="2"/>
  <c r="G176" i="2" s="1"/>
  <c r="E191" i="2"/>
  <c r="G191" i="2" s="1"/>
  <c r="E205" i="2"/>
  <c r="G205" i="2" s="1"/>
  <c r="E334" i="2"/>
  <c r="G334" i="2" s="1"/>
  <c r="E9" i="2"/>
  <c r="G9" i="2" s="1"/>
  <c r="E289" i="2"/>
  <c r="G289" i="2" s="1"/>
  <c r="E329" i="2"/>
  <c r="G329" i="2" s="1"/>
  <c r="E56" i="2"/>
  <c r="G56" i="2" s="1"/>
  <c r="E304" i="2"/>
  <c r="G304" i="2" s="1"/>
  <c r="E180" i="2"/>
  <c r="G180" i="2" s="1"/>
  <c r="E27" i="2"/>
  <c r="G27" i="2" s="1"/>
  <c r="E166" i="2"/>
  <c r="G166" i="2" s="1"/>
  <c r="E129" i="2"/>
  <c r="G129" i="2" s="1"/>
  <c r="E224" i="2"/>
  <c r="G224" i="2" s="1"/>
  <c r="E147" i="2"/>
  <c r="G147" i="2" s="1"/>
  <c r="E211" i="2"/>
  <c r="G211" i="2" s="1"/>
  <c r="E114" i="2"/>
  <c r="G114" i="2" s="1"/>
  <c r="E421" i="2"/>
  <c r="G421" i="2" s="1"/>
  <c r="E4" i="2"/>
  <c r="G4" i="2" s="1"/>
  <c r="E7" i="2"/>
  <c r="G7" i="2" s="1"/>
  <c r="E352" i="2"/>
  <c r="G352" i="2" s="1"/>
  <c r="E428" i="2"/>
  <c r="G428" i="2" s="1"/>
  <c r="E171" i="2"/>
  <c r="G171" i="2" s="1"/>
  <c r="E181" i="2"/>
  <c r="G181" i="2" s="1"/>
  <c r="E70" i="2"/>
  <c r="G70" i="2" s="1"/>
  <c r="E57" i="2"/>
  <c r="G57" i="2" s="1"/>
  <c r="E61" i="2"/>
  <c r="G61" i="2" s="1"/>
  <c r="E68" i="2"/>
  <c r="G68" i="2" s="1"/>
  <c r="E21" i="2"/>
  <c r="G21" i="2" s="1"/>
  <c r="E294" i="2"/>
  <c r="G294" i="2" s="1"/>
  <c r="E74" i="2"/>
  <c r="G74" i="2" s="1"/>
  <c r="E165" i="2"/>
  <c r="G165" i="2" s="1"/>
  <c r="E337" i="2"/>
  <c r="G337" i="2" s="1"/>
  <c r="E335" i="2"/>
  <c r="G335" i="2" s="1"/>
  <c r="E313" i="2"/>
  <c r="G313" i="2" s="1"/>
  <c r="E5" i="2"/>
  <c r="G5" i="2" s="1"/>
  <c r="E152" i="2"/>
  <c r="G152" i="2" s="1"/>
  <c r="E312" i="2"/>
  <c r="G312" i="2" s="1"/>
  <c r="E225" i="2"/>
  <c r="G225" i="2" s="1"/>
  <c r="E295" i="2"/>
  <c r="G295" i="2" s="1"/>
  <c r="E10" i="2"/>
  <c r="G10" i="2" s="1"/>
  <c r="E277" i="2"/>
  <c r="G277" i="2" s="1"/>
  <c r="E293" i="2"/>
  <c r="G293" i="2" s="1"/>
  <c r="E119" i="2"/>
  <c r="G119" i="2" s="1"/>
  <c r="E343" i="2"/>
  <c r="G343" i="2" s="1"/>
  <c r="E142" i="2"/>
  <c r="G142" i="2" s="1"/>
  <c r="E308" i="2"/>
  <c r="G308" i="2" s="1"/>
  <c r="E66" i="2"/>
  <c r="G66" i="2" s="1"/>
  <c r="E246" i="2"/>
  <c r="G246" i="2" s="1"/>
  <c r="E144" i="2"/>
  <c r="G144" i="2" s="1"/>
  <c r="E195" i="2"/>
  <c r="G195" i="2" s="1"/>
  <c r="E262" i="2"/>
  <c r="G262" i="2" s="1"/>
  <c r="E39" i="2"/>
  <c r="G39" i="2" s="1"/>
  <c r="E217" i="2"/>
  <c r="G217" i="2" s="1"/>
  <c r="E316" i="2"/>
  <c r="G316" i="2" s="1"/>
  <c r="E280" i="2"/>
  <c r="G280" i="2" s="1"/>
  <c r="E184" i="2"/>
  <c r="G184" i="2" s="1"/>
  <c r="E297" i="2"/>
  <c r="G297" i="2" s="1"/>
  <c r="E245" i="2"/>
  <c r="G245" i="2" s="1"/>
  <c r="E204" i="2"/>
  <c r="G204" i="2" s="1"/>
  <c r="E126" i="2"/>
  <c r="G126" i="2" s="1"/>
  <c r="E124" i="2"/>
  <c r="G124" i="2" s="1"/>
  <c r="E96" i="2"/>
  <c r="G96" i="2" s="1"/>
  <c r="E346" i="2"/>
  <c r="G346" i="2" s="1"/>
  <c r="E253" i="2"/>
  <c r="G253" i="2" s="1"/>
  <c r="E169" i="2"/>
  <c r="G169" i="2" s="1"/>
  <c r="E131" i="2"/>
  <c r="G131" i="2" s="1"/>
  <c r="E106" i="2"/>
  <c r="G106" i="2" s="1"/>
  <c r="E410" i="2"/>
  <c r="G410" i="2" s="1"/>
  <c r="E234" i="2"/>
  <c r="G234" i="2" s="1"/>
  <c r="E148" i="2"/>
  <c r="G148" i="2" s="1"/>
  <c r="E288" i="2"/>
  <c r="G288" i="2" s="1"/>
  <c r="E18" i="2"/>
  <c r="G18" i="2" s="1"/>
  <c r="E133" i="2"/>
  <c r="G133" i="2" s="1"/>
  <c r="E188" i="2"/>
  <c r="G188" i="2" s="1"/>
  <c r="E3" i="2"/>
  <c r="G3" i="2" s="1"/>
  <c r="E330" i="2"/>
  <c r="G330" i="2" s="1"/>
  <c r="E285" i="2"/>
  <c r="G285" i="2" s="1"/>
  <c r="E221" i="2"/>
  <c r="G221" i="2" s="1"/>
  <c r="E190" i="2"/>
  <c r="G190" i="2" s="1"/>
  <c r="E121" i="2"/>
  <c r="G121" i="2" s="1"/>
  <c r="E117" i="2"/>
  <c r="G117" i="2" s="1"/>
  <c r="E392" i="2"/>
  <c r="G392" i="2" s="1"/>
  <c r="E252" i="2"/>
  <c r="G252" i="2" s="1"/>
  <c r="E134" i="2"/>
  <c r="G134" i="2" s="1"/>
  <c r="E59" i="2"/>
  <c r="G59" i="2" s="1"/>
  <c r="E265" i="2"/>
  <c r="G265" i="2" s="1"/>
  <c r="E283" i="2"/>
  <c r="G283" i="2" s="1"/>
  <c r="E143" i="2"/>
  <c r="G143" i="2" s="1"/>
  <c r="E42" i="2"/>
  <c r="G42" i="2" s="1"/>
  <c r="E25" i="2"/>
  <c r="G25" i="2" s="1"/>
  <c r="E182" i="2"/>
  <c r="G182" i="2" s="1"/>
  <c r="E339" i="2"/>
  <c r="G339" i="2" s="1"/>
  <c r="E193" i="2"/>
  <c r="G193" i="2" s="1"/>
  <c r="E192" i="2"/>
  <c r="G192" i="2" s="1"/>
  <c r="E244" i="2"/>
  <c r="G244" i="2" s="1"/>
  <c r="E46" i="2"/>
  <c r="G46" i="2" s="1"/>
  <c r="E286" i="2"/>
  <c r="G286" i="2" s="1"/>
  <c r="E269" i="2"/>
  <c r="G269" i="2" s="1"/>
  <c r="E208" i="2"/>
  <c r="G208" i="2" s="1"/>
  <c r="E127" i="2"/>
  <c r="G127" i="2" s="1"/>
  <c r="E229" i="2"/>
  <c r="G229" i="2" s="1"/>
  <c r="E145" i="2"/>
  <c r="G145" i="2" s="1"/>
  <c r="E62" i="2"/>
  <c r="G62" i="2" s="1"/>
  <c r="E93" i="2"/>
  <c r="G93" i="2" s="1"/>
  <c r="E324" i="2"/>
  <c r="G324" i="2" s="1"/>
  <c r="E257" i="2"/>
  <c r="G257" i="2" s="1"/>
  <c r="E200" i="2"/>
  <c r="G200" i="2" s="1"/>
  <c r="E333" i="2"/>
  <c r="G333" i="2" s="1"/>
  <c r="E178" i="2"/>
  <c r="G178" i="2" s="1"/>
  <c r="E151" i="2"/>
  <c r="G151" i="2" s="1"/>
  <c r="E336" i="2"/>
  <c r="G336" i="2" s="1"/>
  <c r="E240" i="2"/>
  <c r="G240" i="2" s="1"/>
  <c r="E315" i="2"/>
  <c r="G315" i="2" s="1"/>
  <c r="E279" i="2"/>
  <c r="G279" i="2" s="1"/>
  <c r="E14" i="2"/>
  <c r="G14" i="2" s="1"/>
  <c r="E274" i="2"/>
  <c r="G274" i="2" s="1"/>
  <c r="E197" i="2"/>
  <c r="G197" i="2" s="1"/>
  <c r="E40" i="2"/>
  <c r="G40" i="2" s="1"/>
  <c r="E299" i="2"/>
  <c r="G299" i="2" s="1"/>
  <c r="E226" i="2"/>
  <c r="G226" i="2" s="1"/>
  <c r="E140" i="2"/>
  <c r="G140" i="2" s="1"/>
  <c r="E69" i="2"/>
  <c r="G69" i="2" s="1"/>
  <c r="E194" i="2"/>
  <c r="G194" i="2" s="1"/>
  <c r="E41" i="2"/>
  <c r="G41" i="2" s="1"/>
  <c r="E239" i="2"/>
  <c r="G239" i="2" s="1"/>
  <c r="E22" i="2"/>
  <c r="G22" i="2" s="1"/>
  <c r="E55" i="2"/>
  <c r="G55" i="2" s="1"/>
  <c r="E298" i="2"/>
  <c r="G298" i="2" s="1"/>
  <c r="E177" i="2"/>
  <c r="G177" i="2" s="1"/>
  <c r="E160" i="2"/>
  <c r="G160" i="2" s="1"/>
  <c r="E63" i="2"/>
  <c r="G63" i="2" s="1"/>
  <c r="E341" i="2"/>
  <c r="G341" i="2" s="1"/>
  <c r="E201" i="2"/>
  <c r="G201" i="2" s="1"/>
  <c r="E139" i="2"/>
  <c r="G139" i="2" s="1"/>
  <c r="E136" i="2"/>
  <c r="G136" i="2" s="1"/>
  <c r="E51" i="2"/>
  <c r="G51" i="2" s="1"/>
  <c r="E233" i="2"/>
  <c r="G233" i="2" s="1"/>
  <c r="E203" i="2"/>
  <c r="G203" i="2" s="1"/>
  <c r="E202" i="2"/>
  <c r="G202" i="2" s="1"/>
  <c r="E161" i="2"/>
  <c r="G161" i="2" s="1"/>
  <c r="E113" i="2"/>
  <c r="G113" i="2" s="1"/>
  <c r="E81" i="2"/>
  <c r="G81" i="2" s="1"/>
  <c r="E102" i="2"/>
  <c r="G102" i="2" s="1"/>
  <c r="E123" i="2"/>
  <c r="G123" i="2" s="1"/>
  <c r="E115" i="2"/>
  <c r="G115" i="2" s="1"/>
  <c r="E92" i="2"/>
  <c r="G92" i="2" s="1"/>
  <c r="E323" i="2"/>
  <c r="G323" i="2" s="1"/>
  <c r="E321" i="2"/>
  <c r="G321" i="2" s="1"/>
  <c r="E405" i="2"/>
  <c r="G405" i="2" s="1"/>
  <c r="E362" i="2"/>
  <c r="G362" i="2" s="1"/>
  <c r="E414" i="2"/>
  <c r="G414" i="2" s="1"/>
  <c r="E361" i="2"/>
  <c r="G361" i="2" s="1"/>
  <c r="E350" i="2"/>
  <c r="G350" i="2" s="1"/>
  <c r="E429" i="2"/>
  <c r="G429" i="2" s="1"/>
  <c r="E401" i="2"/>
  <c r="G401" i="2" s="1"/>
  <c r="E391" i="2"/>
  <c r="G391" i="2" s="1"/>
  <c r="E53" i="2"/>
  <c r="G53" i="2" s="1"/>
  <c r="E179" i="2"/>
  <c r="G179" i="2" s="1"/>
  <c r="E12" i="2"/>
  <c r="G12" i="2" s="1"/>
  <c r="E260" i="2"/>
  <c r="G260" i="2" s="1"/>
  <c r="E273" i="2"/>
  <c r="G273" i="2" s="1"/>
  <c r="E199" i="2"/>
  <c r="G199" i="2" s="1"/>
  <c r="E174" i="2"/>
  <c r="G174" i="2" s="1"/>
  <c r="E162" i="2"/>
  <c r="G162" i="2" s="1"/>
  <c r="E6" i="2"/>
  <c r="G6" i="2" s="1"/>
  <c r="E210" i="2"/>
  <c r="G210" i="2" s="1"/>
  <c r="E183" i="2"/>
  <c r="G183" i="2" s="1"/>
  <c r="E15" i="2"/>
  <c r="G15" i="2" s="1"/>
  <c r="E302" i="2"/>
  <c r="G302" i="2" s="1"/>
  <c r="E37" i="2"/>
  <c r="G37" i="2" s="1"/>
  <c r="I11" i="3"/>
  <c r="E146" i="2"/>
  <c r="G146" i="2" s="1"/>
  <c r="E331" i="2"/>
  <c r="G331" i="2" s="1"/>
  <c r="E218" i="2"/>
  <c r="G218" i="2" s="1"/>
  <c r="E164" i="2"/>
  <c r="G164" i="2" s="1"/>
  <c r="E45" i="2"/>
  <c r="G45" i="2" s="1"/>
  <c r="E216" i="2"/>
  <c r="G216" i="2" s="1"/>
  <c r="E300" i="2"/>
  <c r="G300" i="2" s="1"/>
  <c r="E284" i="2"/>
  <c r="G284" i="2" s="1"/>
  <c r="E209" i="2"/>
  <c r="G209" i="2" s="1"/>
  <c r="E16" i="2"/>
  <c r="G16" i="2" s="1"/>
  <c r="E155" i="2"/>
  <c r="G155" i="2" s="1"/>
  <c r="E270" i="2"/>
  <c r="G270" i="2" s="1"/>
  <c r="E248" i="2"/>
  <c r="G248" i="2" s="1"/>
  <c r="E309" i="2"/>
  <c r="G309" i="2" s="1"/>
  <c r="E220" i="2"/>
  <c r="G220" i="2" s="1"/>
  <c r="E219" i="2"/>
  <c r="G219" i="2" s="1"/>
  <c r="E35" i="2"/>
  <c r="G35" i="2" s="1"/>
  <c r="E267" i="2"/>
  <c r="G267" i="2" s="1"/>
  <c r="E275" i="2"/>
  <c r="G275" i="2" s="1"/>
  <c r="E109" i="2"/>
  <c r="G109" i="2" s="1"/>
  <c r="E77" i="2"/>
  <c r="G77" i="2" s="1"/>
  <c r="E98" i="2"/>
  <c r="G98" i="2" s="1"/>
  <c r="E103" i="2"/>
  <c r="G103" i="2" s="1"/>
  <c r="E111" i="2"/>
  <c r="G111" i="2" s="1"/>
  <c r="E88" i="2"/>
  <c r="G88" i="2" s="1"/>
  <c r="E320" i="2"/>
  <c r="G320" i="2" s="1"/>
  <c r="E326" i="2"/>
  <c r="G326" i="2" s="1"/>
  <c r="E407" i="2"/>
  <c r="G407" i="2" s="1"/>
  <c r="E366" i="2"/>
  <c r="G366" i="2" s="1"/>
  <c r="E416" i="2"/>
  <c r="G416" i="2" s="1"/>
  <c r="E353" i="2"/>
  <c r="G353" i="2" s="1"/>
  <c r="E356" i="2"/>
  <c r="G356" i="2" s="1"/>
  <c r="E430" i="2"/>
  <c r="G430" i="2" s="1"/>
  <c r="E397" i="2"/>
  <c r="G397" i="2" s="1"/>
  <c r="E383" i="2"/>
  <c r="G383" i="2" s="1"/>
  <c r="G683" i="2"/>
  <c r="G687" i="2" s="1"/>
  <c r="J6" i="3" s="1"/>
  <c r="E34" i="2"/>
  <c r="G34" i="2" s="1"/>
  <c r="E153" i="2"/>
  <c r="G153" i="2" s="1"/>
  <c r="E31" i="2"/>
  <c r="G31" i="2" s="1"/>
  <c r="E58" i="2"/>
  <c r="G58" i="2" s="1"/>
  <c r="E232" i="2"/>
  <c r="G232" i="2" s="1"/>
  <c r="E105" i="2"/>
  <c r="G105" i="2" s="1"/>
  <c r="E94" i="2"/>
  <c r="G94" i="2" s="1"/>
  <c r="E116" i="2"/>
  <c r="G116" i="2" s="1"/>
  <c r="E84" i="2"/>
  <c r="G84" i="2" s="1"/>
  <c r="E318" i="2"/>
  <c r="G318" i="2" s="1"/>
  <c r="E368" i="2"/>
  <c r="G368" i="2" s="1"/>
  <c r="E418" i="2"/>
  <c r="G418" i="2" s="1"/>
  <c r="E345" i="2"/>
  <c r="G345" i="2" s="1"/>
  <c r="E348" i="2"/>
  <c r="G348" i="2" s="1"/>
  <c r="E431" i="2"/>
  <c r="G431" i="2" s="1"/>
  <c r="E389" i="2"/>
  <c r="G389" i="2" s="1"/>
  <c r="E187" i="2"/>
  <c r="G187" i="2" s="1"/>
  <c r="E250" i="2"/>
  <c r="G250" i="2" s="1"/>
  <c r="E266" i="2"/>
  <c r="G266" i="2" s="1"/>
  <c r="E332" i="2"/>
  <c r="G332" i="2" s="1"/>
  <c r="E303" i="2"/>
  <c r="G303" i="2" s="1"/>
  <c r="E242" i="2"/>
  <c r="G242" i="2" s="1"/>
  <c r="E259" i="2"/>
  <c r="G259" i="2" s="1"/>
  <c r="E228" i="2"/>
  <c r="G228" i="2" s="1"/>
  <c r="E156" i="2"/>
  <c r="G156" i="2" s="1"/>
  <c r="E258" i="2"/>
  <c r="G258" i="2" s="1"/>
  <c r="E158" i="2"/>
  <c r="G158" i="2" s="1"/>
  <c r="E26" i="2"/>
  <c r="G26" i="2" s="1"/>
  <c r="E65" i="2"/>
  <c r="G65" i="2" s="1"/>
  <c r="E301" i="2"/>
  <c r="G301" i="2" s="1"/>
  <c r="E32" i="2"/>
  <c r="G32" i="2" s="1"/>
  <c r="E29" i="2"/>
  <c r="G29" i="2" s="1"/>
  <c r="E44" i="2"/>
  <c r="G44" i="2" s="1"/>
  <c r="E214" i="2"/>
  <c r="G214" i="2" s="1"/>
  <c r="E207" i="2"/>
  <c r="G207" i="2" s="1"/>
  <c r="E132" i="2"/>
  <c r="G132" i="2" s="1"/>
  <c r="E287" i="2"/>
  <c r="G287" i="2" s="1"/>
  <c r="E11" i="2"/>
  <c r="G11" i="2" s="1"/>
  <c r="E154" i="2"/>
  <c r="G154" i="2" s="1"/>
  <c r="E23" i="2"/>
  <c r="G23" i="2" s="1"/>
  <c r="E163" i="2"/>
  <c r="G163" i="2" s="1"/>
  <c r="E223" i="2"/>
  <c r="G223" i="2" s="1"/>
  <c r="E125" i="2"/>
  <c r="G125" i="2" s="1"/>
  <c r="E20" i="2"/>
  <c r="G20" i="2" s="1"/>
  <c r="E43" i="2"/>
  <c r="G43" i="2" s="1"/>
  <c r="E263" i="2"/>
  <c r="G263" i="2" s="1"/>
  <c r="E307" i="2"/>
  <c r="G307" i="2" s="1"/>
  <c r="E149" i="2"/>
  <c r="G149" i="2" s="1"/>
  <c r="E186" i="2"/>
  <c r="G186" i="2" s="1"/>
  <c r="E167" i="2"/>
  <c r="G167" i="2" s="1"/>
  <c r="E101" i="2"/>
  <c r="G101" i="2" s="1"/>
  <c r="E122" i="2"/>
  <c r="G122" i="2" s="1"/>
  <c r="E90" i="2"/>
  <c r="G90" i="2" s="1"/>
  <c r="E87" i="2"/>
  <c r="G87" i="2" s="1"/>
  <c r="E112" i="2"/>
  <c r="G112" i="2" s="1"/>
  <c r="E80" i="2"/>
  <c r="G80" i="2" s="1"/>
  <c r="E327" i="2"/>
  <c r="G327" i="2" s="1"/>
  <c r="E363" i="2"/>
  <c r="G363" i="2" s="1"/>
  <c r="E413" i="2"/>
  <c r="G413" i="2" s="1"/>
  <c r="E370" i="2"/>
  <c r="G370" i="2" s="1"/>
  <c r="E420" i="2"/>
  <c r="G420" i="2" s="1"/>
  <c r="E344" i="2"/>
  <c r="G344" i="2" s="1"/>
  <c r="E360" i="2"/>
  <c r="G360" i="2" s="1"/>
  <c r="E402" i="2"/>
  <c r="G402" i="2" s="1"/>
  <c r="E380" i="2"/>
  <c r="G380" i="2" s="1"/>
  <c r="E212" i="2"/>
  <c r="G212" i="2" s="1"/>
  <c r="E73" i="2"/>
  <c r="G73" i="2" s="1"/>
  <c r="E95" i="2"/>
  <c r="G95" i="2" s="1"/>
  <c r="E325" i="2"/>
  <c r="G325" i="2" s="1"/>
  <c r="E411" i="2"/>
  <c r="G411" i="2" s="1"/>
  <c r="E404" i="2"/>
  <c r="G404" i="2" s="1"/>
  <c r="E52" i="2"/>
  <c r="G52" i="2" s="1"/>
  <c r="E256" i="2"/>
  <c r="G256" i="2" s="1"/>
  <c r="E170" i="2"/>
  <c r="G170" i="2" s="1"/>
  <c r="E135" i="2"/>
  <c r="G135" i="2" s="1"/>
  <c r="E338" i="2"/>
  <c r="G338" i="2" s="1"/>
  <c r="E306" i="2"/>
  <c r="G306" i="2" s="1"/>
  <c r="E236" i="2"/>
  <c r="G236" i="2" s="1"/>
  <c r="E60" i="2"/>
  <c r="G60" i="2" s="1"/>
  <c r="E67" i="2"/>
  <c r="G67" i="2" s="1"/>
  <c r="E150" i="2"/>
  <c r="G150" i="2" s="1"/>
  <c r="E175" i="2"/>
  <c r="G175" i="2" s="1"/>
  <c r="E28" i="2"/>
  <c r="G28" i="2" s="1"/>
  <c r="E282" i="2"/>
  <c r="G282" i="2" s="1"/>
  <c r="E50" i="2"/>
  <c r="G50" i="2" s="1"/>
  <c r="E278" i="2"/>
  <c r="G278" i="2" s="1"/>
  <c r="E198" i="2"/>
  <c r="G198" i="2" s="1"/>
  <c r="E276" i="2"/>
  <c r="G276" i="2" s="1"/>
  <c r="E173" i="2"/>
  <c r="G173" i="2" s="1"/>
  <c r="E340" i="2"/>
  <c r="G340" i="2" s="1"/>
  <c r="E310" i="2"/>
  <c r="G310" i="2" s="1"/>
  <c r="E47" i="2"/>
  <c r="G47" i="2" s="1"/>
  <c r="E249" i="2"/>
  <c r="G249" i="2" s="1"/>
  <c r="E38" i="2"/>
  <c r="G38" i="2" s="1"/>
  <c r="E261" i="2"/>
  <c r="G261" i="2" s="1"/>
  <c r="E141" i="2"/>
  <c r="G141" i="2" s="1"/>
  <c r="E19" i="2"/>
  <c r="G19" i="2" s="1"/>
  <c r="E24" i="2"/>
  <c r="G24" i="2" s="1"/>
  <c r="E33" i="2"/>
  <c r="G33" i="2" s="1"/>
  <c r="E271" i="2"/>
  <c r="G271" i="2" s="1"/>
  <c r="E168" i="2"/>
  <c r="G168" i="2" s="1"/>
  <c r="E237" i="2"/>
  <c r="G237" i="2" s="1"/>
  <c r="E291" i="2"/>
  <c r="G291" i="2" s="1"/>
  <c r="E215" i="2"/>
  <c r="G215" i="2" s="1"/>
  <c r="E247" i="2"/>
  <c r="G247" i="2" s="1"/>
  <c r="E230" i="2"/>
  <c r="G230" i="2" s="1"/>
  <c r="E107" i="2"/>
  <c r="G107" i="2" s="1"/>
  <c r="E97" i="2"/>
  <c r="G97" i="2" s="1"/>
  <c r="E118" i="2"/>
  <c r="G118" i="2" s="1"/>
  <c r="E86" i="2"/>
  <c r="G86" i="2" s="1"/>
  <c r="E83" i="2"/>
  <c r="G83" i="2" s="1"/>
  <c r="E108" i="2"/>
  <c r="G108" i="2" s="1"/>
  <c r="E76" i="2"/>
  <c r="G76" i="2" s="1"/>
  <c r="E319" i="2"/>
  <c r="G319" i="2" s="1"/>
  <c r="E365" i="2"/>
  <c r="G365" i="2" s="1"/>
  <c r="E415" i="2"/>
  <c r="G415" i="2" s="1"/>
  <c r="E372" i="2"/>
  <c r="G372" i="2" s="1"/>
  <c r="E422" i="2"/>
  <c r="G422" i="2" s="1"/>
  <c r="E359" i="2"/>
  <c r="G359" i="2" s="1"/>
  <c r="E347" i="2"/>
  <c r="G347" i="2" s="1"/>
  <c r="E394" i="2"/>
  <c r="G394" i="2" s="1"/>
  <c r="E390" i="2"/>
  <c r="G390" i="2" s="1"/>
  <c r="E82" i="2"/>
  <c r="G82" i="2" s="1"/>
  <c r="E79" i="2"/>
  <c r="G79" i="2" s="1"/>
  <c r="E104" i="2"/>
  <c r="G104" i="2" s="1"/>
  <c r="E99" i="2"/>
  <c r="G99" i="2" s="1"/>
  <c r="E317" i="2"/>
  <c r="G317" i="2" s="1"/>
  <c r="E367" i="2"/>
  <c r="G367" i="2" s="1"/>
  <c r="E417" i="2"/>
  <c r="G417" i="2" s="1"/>
  <c r="E406" i="2"/>
  <c r="G406" i="2" s="1"/>
  <c r="E423" i="2"/>
  <c r="G423" i="2" s="1"/>
  <c r="E349" i="2"/>
  <c r="G349" i="2" s="1"/>
  <c r="E358" i="2"/>
  <c r="G358" i="2" s="1"/>
  <c r="E426" i="2"/>
  <c r="G426" i="2" s="1"/>
  <c r="E386" i="2"/>
  <c r="G386" i="2" s="1"/>
  <c r="E403" i="2"/>
  <c r="G403" i="2" s="1"/>
  <c r="E64" i="2"/>
  <c r="G64" i="2" s="1"/>
  <c r="E213" i="2"/>
  <c r="G213" i="2" s="1"/>
  <c r="E311" i="2"/>
  <c r="G311" i="2" s="1"/>
  <c r="E185" i="2"/>
  <c r="G185" i="2" s="1"/>
  <c r="E17" i="2"/>
  <c r="G17" i="2" s="1"/>
  <c r="E305" i="2"/>
  <c r="G305" i="2" s="1"/>
  <c r="E227" i="2"/>
  <c r="G227" i="2" s="1"/>
  <c r="E138" i="2"/>
  <c r="G138" i="2" s="1"/>
  <c r="E255" i="2"/>
  <c r="G255" i="2" s="1"/>
  <c r="E206" i="2"/>
  <c r="G206" i="2" s="1"/>
  <c r="E137" i="2"/>
  <c r="G137" i="2" s="1"/>
  <c r="E30" i="2"/>
  <c r="G30" i="2" s="1"/>
  <c r="E128" i="2"/>
  <c r="G128" i="2" s="1"/>
  <c r="E13" i="2"/>
  <c r="G13" i="2" s="1"/>
  <c r="E72" i="2"/>
  <c r="G72" i="2" s="1"/>
  <c r="E268" i="2"/>
  <c r="G268" i="2" s="1"/>
  <c r="E692" i="2"/>
  <c r="E189" i="2"/>
  <c r="G189" i="2" s="1"/>
  <c r="E71" i="2"/>
  <c r="G71" i="2" s="1"/>
  <c r="E238" i="2"/>
  <c r="G238" i="2" s="1"/>
  <c r="E157" i="2"/>
  <c r="G157" i="2" s="1"/>
  <c r="E231" i="2"/>
  <c r="G231" i="2" s="1"/>
  <c r="E296" i="2"/>
  <c r="G296" i="2" s="1"/>
  <c r="E314" i="2"/>
  <c r="G314" i="2" s="1"/>
  <c r="E36" i="2"/>
  <c r="G36" i="2" s="1"/>
  <c r="E241" i="2"/>
  <c r="G241" i="2" s="1"/>
  <c r="E235" i="2"/>
  <c r="G235" i="2" s="1"/>
  <c r="E54" i="2"/>
  <c r="G54" i="2" s="1"/>
  <c r="E251" i="2"/>
  <c r="G251" i="2" s="1"/>
  <c r="E254" i="2"/>
  <c r="G254" i="2" s="1"/>
  <c r="E264" i="2"/>
  <c r="G264" i="2" s="1"/>
  <c r="E292" i="2"/>
  <c r="G292" i="2" s="1"/>
  <c r="E8" i="2"/>
  <c r="G8" i="2" s="1"/>
  <c r="E159" i="2"/>
  <c r="G159" i="2" s="1"/>
  <c r="E272" i="2"/>
  <c r="G272" i="2" s="1"/>
  <c r="E120" i="2"/>
  <c r="G120" i="2" s="1"/>
  <c r="E89" i="2"/>
  <c r="G89" i="2" s="1"/>
  <c r="E110" i="2"/>
  <c r="G110" i="2" s="1"/>
  <c r="E78" i="2"/>
  <c r="G78" i="2" s="1"/>
  <c r="E75" i="2"/>
  <c r="G75" i="2" s="1"/>
  <c r="E100" i="2"/>
  <c r="G100" i="2" s="1"/>
  <c r="E91" i="2"/>
  <c r="G91" i="2" s="1"/>
  <c r="E322" i="2"/>
  <c r="G322" i="2" s="1"/>
  <c r="E369" i="2"/>
  <c r="G369" i="2" s="1"/>
  <c r="E419" i="2"/>
  <c r="G419" i="2" s="1"/>
  <c r="E408" i="2"/>
  <c r="G408" i="2" s="1"/>
  <c r="E424" i="2"/>
  <c r="G424" i="2" s="1"/>
  <c r="E351" i="2"/>
  <c r="G351" i="2" s="1"/>
  <c r="E354" i="2"/>
  <c r="G354" i="2" s="1"/>
  <c r="E427" i="2"/>
  <c r="G427" i="2" s="1"/>
  <c r="E393" i="2"/>
  <c r="G393" i="2" s="1"/>
  <c r="E374" i="2"/>
  <c r="G374" i="2" s="1"/>
  <c r="E385" i="2"/>
  <c r="G385" i="2" s="1"/>
  <c r="E384" i="2"/>
  <c r="G384" i="2" s="1"/>
  <c r="E396" i="2"/>
  <c r="G396" i="2" s="1"/>
  <c r="E395" i="2"/>
  <c r="G395" i="2" s="1"/>
  <c r="E388" i="2"/>
  <c r="G388" i="2" s="1"/>
  <c r="E387" i="2"/>
  <c r="G387" i="2" s="1"/>
  <c r="E381" i="2"/>
  <c r="G381" i="2" s="1"/>
  <c r="E376" i="2"/>
  <c r="G376" i="2" s="1"/>
  <c r="E377" i="2"/>
  <c r="G377" i="2" s="1"/>
  <c r="E441" i="2"/>
  <c r="G441" i="2" s="1"/>
  <c r="E342" i="2"/>
  <c r="G342" i="2" s="1"/>
  <c r="E409" i="2"/>
  <c r="G409" i="2" s="1"/>
  <c r="E364" i="2"/>
  <c r="G364" i="2" s="1"/>
  <c r="E412" i="2"/>
  <c r="G412" i="2" s="1"/>
  <c r="E425" i="2"/>
  <c r="G425" i="2" s="1"/>
  <c r="E357" i="2"/>
  <c r="G357" i="2" s="1"/>
  <c r="E355" i="2"/>
  <c r="G355" i="2" s="1"/>
  <c r="E373" i="2"/>
  <c r="G373" i="2" s="1"/>
  <c r="E399" i="2"/>
  <c r="G399" i="2" s="1"/>
  <c r="E398" i="2"/>
  <c r="G398" i="2" s="1"/>
  <c r="E442" i="2"/>
  <c r="G442" i="2" s="1"/>
  <c r="E433" i="2"/>
  <c r="G433" i="2" s="1"/>
  <c r="E440" i="2"/>
  <c r="G440" i="2" s="1"/>
  <c r="E379" i="2"/>
  <c r="G379" i="2" s="1"/>
  <c r="E432" i="2"/>
  <c r="G432" i="2" s="1"/>
  <c r="E437" i="2"/>
  <c r="G437" i="2" s="1"/>
  <c r="E438" i="2"/>
  <c r="G438" i="2" s="1"/>
  <c r="E400" i="2"/>
  <c r="G400" i="2" s="1"/>
  <c r="E378" i="2"/>
  <c r="G378" i="2" s="1"/>
  <c r="E375" i="2"/>
  <c r="G375" i="2" s="1"/>
  <c r="E382" i="2"/>
  <c r="G382" i="2" s="1"/>
  <c r="E443" i="2"/>
  <c r="G443" i="2" s="1"/>
  <c r="E436" i="2"/>
  <c r="G436" i="2" s="1"/>
  <c r="E558" i="2"/>
  <c r="G558" i="2" s="1"/>
  <c r="E559" i="2"/>
  <c r="G559" i="2" s="1"/>
  <c r="E561" i="2"/>
  <c r="G561" i="2" s="1"/>
  <c r="E560" i="2"/>
  <c r="G560" i="2" s="1"/>
  <c r="E434" i="2"/>
  <c r="G434" i="2" s="1"/>
  <c r="E435" i="2"/>
  <c r="G435" i="2" s="1"/>
  <c r="E522" i="2"/>
  <c r="G522" i="2" s="1"/>
  <c r="E532" i="2"/>
  <c r="G532" i="2" s="1"/>
  <c r="E530" i="2"/>
  <c r="G530" i="2" s="1"/>
  <c r="E549" i="2"/>
  <c r="G549" i="2" s="1"/>
  <c r="E527" i="2"/>
  <c r="G527" i="2" s="1"/>
  <c r="E555" i="2"/>
  <c r="G555" i="2" s="1"/>
  <c r="E537" i="2"/>
  <c r="G537" i="2" s="1"/>
  <c r="E551" i="2"/>
  <c r="G551" i="2" s="1"/>
  <c r="E534" i="2"/>
  <c r="G534" i="2" s="1"/>
  <c r="E553" i="2"/>
  <c r="G553" i="2" s="1"/>
  <c r="E554" i="2"/>
  <c r="G554" i="2" s="1"/>
  <c r="E531" i="2"/>
  <c r="G531" i="2" s="1"/>
  <c r="E540" i="2"/>
  <c r="G540" i="2" s="1"/>
  <c r="E688" i="2"/>
  <c r="E539" i="2"/>
  <c r="G539" i="2" s="1"/>
  <c r="E521" i="2"/>
  <c r="G521" i="2" s="1"/>
  <c r="E548" i="2"/>
  <c r="G548" i="2" s="1"/>
  <c r="E556" i="2"/>
  <c r="G556" i="2" s="1"/>
  <c r="E552" i="2"/>
  <c r="G552" i="2" s="1"/>
  <c r="E550" i="2"/>
  <c r="G550" i="2" s="1"/>
  <c r="E536" i="2"/>
  <c r="G536" i="2" s="1"/>
  <c r="E543" i="2"/>
  <c r="G543" i="2" s="1"/>
  <c r="E546" i="2"/>
  <c r="G546" i="2" s="1"/>
  <c r="E557" i="2"/>
  <c r="G557" i="2" s="1"/>
  <c r="E526" i="2"/>
  <c r="G526" i="2" s="1"/>
  <c r="E563" i="2"/>
  <c r="G563" i="2" s="1"/>
  <c r="E545" i="2"/>
  <c r="G545" i="2" s="1"/>
  <c r="E525" i="2"/>
  <c r="G525" i="2" s="1"/>
  <c r="E544" i="2"/>
  <c r="G544" i="2" s="1"/>
  <c r="E538" i="2"/>
  <c r="G538" i="2" s="1"/>
  <c r="E541" i="2"/>
  <c r="G541" i="2" s="1"/>
  <c r="E562" i="2"/>
  <c r="G562" i="2" s="1"/>
  <c r="I7" i="3"/>
  <c r="E523" i="2"/>
  <c r="G523" i="2" s="1"/>
  <c r="E542" i="2"/>
  <c r="G542" i="2" s="1"/>
  <c r="E524" i="2"/>
  <c r="G524" i="2" s="1"/>
  <c r="E535" i="2"/>
  <c r="G535" i="2" s="1"/>
  <c r="E547" i="2"/>
  <c r="G547" i="2" s="1"/>
  <c r="E533" i="2"/>
  <c r="G533" i="2" s="1"/>
  <c r="E528" i="2"/>
  <c r="G528" i="2" s="1"/>
  <c r="G689" i="2"/>
  <c r="J8" i="3" s="1"/>
  <c r="G479" i="2" l="1"/>
  <c r="G692" i="2" s="1"/>
  <c r="J11" i="3" s="1"/>
  <c r="G564" i="2"/>
  <c r="G688" i="2" s="1"/>
  <c r="J7" i="3" s="1"/>
  <c r="J12" i="3" l="1"/>
  <c r="G693" i="2"/>
</calcChain>
</file>

<file path=xl/sharedStrings.xml><?xml version="1.0" encoding="utf-8"?>
<sst xmlns="http://schemas.openxmlformats.org/spreadsheetml/2006/main" count="2953" uniqueCount="805">
  <si>
    <t>PAIS</t>
  </si>
  <si>
    <t>CC MENSUAL (US$)</t>
  </si>
  <si>
    <t>DEMANDA (MWH)</t>
  </si>
  <si>
    <t>TARIFAS DEL CARGO COMPLEMENTARIO (US$ /MWH)</t>
  </si>
  <si>
    <t>CARGO COMPLEMENTARIO  (US$)</t>
  </si>
  <si>
    <t>INTERCONECTORES</t>
  </si>
  <si>
    <t xml:space="preserve">NO INTERCONECTORES </t>
  </si>
  <si>
    <t>REGIONAL</t>
  </si>
  <si>
    <t xml:space="preserve">NACIONAL </t>
  </si>
  <si>
    <t>TOTAL</t>
  </si>
  <si>
    <t>GUATEMALA</t>
  </si>
  <si>
    <t>EL SALVADOR</t>
  </si>
  <si>
    <t>HONDURAS</t>
  </si>
  <si>
    <t>NICARAGUA</t>
  </si>
  <si>
    <t>COSTA RICA</t>
  </si>
  <si>
    <t>PANAMA</t>
  </si>
  <si>
    <t xml:space="preserve">Total CC </t>
  </si>
  <si>
    <t>TOTAL CC</t>
  </si>
  <si>
    <t>CODIGO</t>
  </si>
  <si>
    <t>MONTO (US$)</t>
  </si>
  <si>
    <t>PANAMÁ</t>
  </si>
  <si>
    <t>6DEDECHI</t>
  </si>
  <si>
    <t>6DEDEMET</t>
  </si>
  <si>
    <t>6DENSA</t>
  </si>
  <si>
    <t>6GAES</t>
  </si>
  <si>
    <t>6GAES-CHANG</t>
  </si>
  <si>
    <t>6GALTOVALLE</t>
  </si>
  <si>
    <t>6GCELSIAALT</t>
  </si>
  <si>
    <t>6GGENA</t>
  </si>
  <si>
    <t>6GGENPED</t>
  </si>
  <si>
    <t>6GJINRO</t>
  </si>
  <si>
    <t>6GLLSSOLP01</t>
  </si>
  <si>
    <t>6GLLSSOLP03</t>
  </si>
  <si>
    <t>6GLLSSOLP04</t>
  </si>
  <si>
    <t>6GMINERAPMA</t>
  </si>
  <si>
    <t>6GPANAM</t>
  </si>
  <si>
    <t>6GPEDREGAL</t>
  </si>
  <si>
    <t>6GPERLANORT</t>
  </si>
  <si>
    <t>6GPERLASUR</t>
  </si>
  <si>
    <t>6UACETIOX</t>
  </si>
  <si>
    <t>6UAMPASA</t>
  </si>
  <si>
    <t>6UARGOS</t>
  </si>
  <si>
    <t>6UAVIPAC</t>
  </si>
  <si>
    <t>6UCABLEONDA</t>
  </si>
  <si>
    <t>6UCEMEX</t>
  </si>
  <si>
    <t>6UCEMINTER</t>
  </si>
  <si>
    <t>6UCLARO</t>
  </si>
  <si>
    <t>6UCNAL</t>
  </si>
  <si>
    <t>6UCONTRAL</t>
  </si>
  <si>
    <t>6UCSS</t>
  </si>
  <si>
    <t>6UEEUA</t>
  </si>
  <si>
    <t>6UFCC</t>
  </si>
  <si>
    <t>6UGMILLS</t>
  </si>
  <si>
    <t>6UGTOWER</t>
  </si>
  <si>
    <t>6UHPPACIFICA</t>
  </si>
  <si>
    <t>6UIPEL</t>
  </si>
  <si>
    <t>6UMEGAD</t>
  </si>
  <si>
    <t>6UMELOEA</t>
  </si>
  <si>
    <t>6UMELOMM</t>
  </si>
  <si>
    <t>6UMELORA</t>
  </si>
  <si>
    <t>6UMELOSC</t>
  </si>
  <si>
    <t>6UNESTLENATA</t>
  </si>
  <si>
    <t>6UNESTLEVILA</t>
  </si>
  <si>
    <t>6UPROCARSA</t>
  </si>
  <si>
    <t>6UPTPCGL</t>
  </si>
  <si>
    <t>6UPTPPSA</t>
  </si>
  <si>
    <t>6UPTPPSB</t>
  </si>
  <si>
    <t>6US99ALBRO</t>
  </si>
  <si>
    <t>6US99BGOLF</t>
  </si>
  <si>
    <t>6US99CHITR</t>
  </si>
  <si>
    <t>6US99COL2K</t>
  </si>
  <si>
    <t>6US99COSTE</t>
  </si>
  <si>
    <t>6US99DONA</t>
  </si>
  <si>
    <t>6US99FARO</t>
  </si>
  <si>
    <t>6US99PENON</t>
  </si>
  <si>
    <t>6US99PORTO</t>
  </si>
  <si>
    <t>6US99PTAPA</t>
  </si>
  <si>
    <t>6US99PZACA</t>
  </si>
  <si>
    <t>6US99PZAIT</t>
  </si>
  <si>
    <t>6US99PZATO</t>
  </si>
  <si>
    <t>6US99SANFR</t>
  </si>
  <si>
    <t>6US99SANTI</t>
  </si>
  <si>
    <t>6US99TMUER</t>
  </si>
  <si>
    <t>6US99VPORR</t>
  </si>
  <si>
    <t>6US99_ANDES</t>
  </si>
  <si>
    <t>6US99_ANDESM</t>
  </si>
  <si>
    <t>6US99_ARRAJ</t>
  </si>
  <si>
    <t>6US99_BGOLFA</t>
  </si>
  <si>
    <t>6US99_CABIMA</t>
  </si>
  <si>
    <t>6US99_CENCAL</t>
  </si>
  <si>
    <t>6US99_COCO</t>
  </si>
  <si>
    <t>6US99_COLMAR</t>
  </si>
  <si>
    <t>6US99_CONDA</t>
  </si>
  <si>
    <t>6US99_CORON</t>
  </si>
  <si>
    <t>6US99_DORADO</t>
  </si>
  <si>
    <t>6US99_MANAN</t>
  </si>
  <si>
    <t>6US99_MSONA</t>
  </si>
  <si>
    <t>6US99_ODGCHO</t>
  </si>
  <si>
    <t>6US99_PTOESC</t>
  </si>
  <si>
    <t>6US99_PUEBLO</t>
  </si>
  <si>
    <t>6US99_RHATO</t>
  </si>
  <si>
    <t>6US99_RMAR</t>
  </si>
  <si>
    <t>6US99_SABANI</t>
  </si>
  <si>
    <t>6US99_VACAM</t>
  </si>
  <si>
    <t>6US99_VHERM</t>
  </si>
  <si>
    <t>6US99_VLUCRE</t>
  </si>
  <si>
    <t>6US99_VZAITA</t>
  </si>
  <si>
    <t>6USMARIABD</t>
  </si>
  <si>
    <t>6USUNSTAR</t>
  </si>
  <si>
    <t>6UVH_CIA</t>
  </si>
  <si>
    <t>5DICE</t>
  </si>
  <si>
    <t>4DDISNORTE</t>
  </si>
  <si>
    <t>4DDISSUR</t>
  </si>
  <si>
    <t>4DENELBLUE</t>
  </si>
  <si>
    <t>4DENELMULU</t>
  </si>
  <si>
    <t>4DENELSIUN</t>
  </si>
  <si>
    <t>4GALBAGEN</t>
  </si>
  <si>
    <t>4GALBANISA</t>
  </si>
  <si>
    <t>4GAMAYO1</t>
  </si>
  <si>
    <t>4GAMAYO2</t>
  </si>
  <si>
    <t>4GBPOWER</t>
  </si>
  <si>
    <t>4GEEC-20</t>
  </si>
  <si>
    <t>4GENELCACF</t>
  </si>
  <si>
    <t>4GENELLBMG</t>
  </si>
  <si>
    <t>4GENELPHL</t>
  </si>
  <si>
    <t>4GEOLO</t>
  </si>
  <si>
    <t>4GGEOSA</t>
  </si>
  <si>
    <t>4GGESARSA</t>
  </si>
  <si>
    <t>4GHEMCO</t>
  </si>
  <si>
    <t>4GHPA</t>
  </si>
  <si>
    <t>4GIHSA</t>
  </si>
  <si>
    <t>4GMONTEROS</t>
  </si>
  <si>
    <t>4GMTL</t>
  </si>
  <si>
    <t>4GPENSA</t>
  </si>
  <si>
    <t>4GSOLARIS</t>
  </si>
  <si>
    <t>4TENATREL</t>
  </si>
  <si>
    <t>4TEPRNIC</t>
  </si>
  <si>
    <t>4UCCN</t>
  </si>
  <si>
    <t>4UCEMEXN</t>
  </si>
  <si>
    <t>4UCHDN</t>
  </si>
  <si>
    <t>4UDMN</t>
  </si>
  <si>
    <t>4UENACAL</t>
  </si>
  <si>
    <t>4UENSA</t>
  </si>
  <si>
    <t>4UHOLCIM</t>
  </si>
  <si>
    <t>4UINDEXN</t>
  </si>
  <si>
    <t>4UTRITONMI</t>
  </si>
  <si>
    <t>4UZFLP</t>
  </si>
  <si>
    <t>3DENEE</t>
  </si>
  <si>
    <t>2C_C03</t>
  </si>
  <si>
    <t>2C_C04</t>
  </si>
  <si>
    <t>2C_C08</t>
  </si>
  <si>
    <t>2C_C13</t>
  </si>
  <si>
    <t>2C_C15</t>
  </si>
  <si>
    <t>2C_C16</t>
  </si>
  <si>
    <t>2C_C39</t>
  </si>
  <si>
    <t>2C_C40</t>
  </si>
  <si>
    <t>2C_C58</t>
  </si>
  <si>
    <t>2D_D01</t>
  </si>
  <si>
    <t>2D_D02</t>
  </si>
  <si>
    <t>2D_D03</t>
  </si>
  <si>
    <t>2D_D04</t>
  </si>
  <si>
    <t>2D_D05</t>
  </si>
  <si>
    <t>2D_D06</t>
  </si>
  <si>
    <t>2D_D07</t>
  </si>
  <si>
    <t>2D_D08</t>
  </si>
  <si>
    <t>2G_C14</t>
  </si>
  <si>
    <t>2G_C18</t>
  </si>
  <si>
    <t>2G_C19</t>
  </si>
  <si>
    <t>2G_C20</t>
  </si>
  <si>
    <t>2G_C29</t>
  </si>
  <si>
    <t>2G_G01</t>
  </si>
  <si>
    <t>2G_G02</t>
  </si>
  <si>
    <t>2G_G03</t>
  </si>
  <si>
    <t>2G_G05</t>
  </si>
  <si>
    <t>2G_G06</t>
  </si>
  <si>
    <t>2G_G07</t>
  </si>
  <si>
    <t>2G_G08</t>
  </si>
  <si>
    <t>2G_G09</t>
  </si>
  <si>
    <t>2G_G10</t>
  </si>
  <si>
    <t>2G_G11</t>
  </si>
  <si>
    <t>2U_U02</t>
  </si>
  <si>
    <t>2U_U05</t>
  </si>
  <si>
    <t>1CCOMCCELC</t>
  </si>
  <si>
    <t>1CCOMCECEE</t>
  </si>
  <si>
    <t>1CCOMCOELC</t>
  </si>
  <si>
    <t>1CCOMCOELG</t>
  </si>
  <si>
    <t>1CCOMCOELP</t>
  </si>
  <si>
    <t>1CCOMCOELU</t>
  </si>
  <si>
    <t>1CCOMCOEND</t>
  </si>
  <si>
    <t>1CCOMCOESD</t>
  </si>
  <si>
    <t>1CCOMCOGUE</t>
  </si>
  <si>
    <t>1CCOMCOMEL</t>
  </si>
  <si>
    <t>1CCOMCUCOE</t>
  </si>
  <si>
    <t>1CCOMECONO</t>
  </si>
  <si>
    <t>1CCOMIONEN</t>
  </si>
  <si>
    <t>1CCOMMAYEL</t>
  </si>
  <si>
    <t>1CCOMRECGE</t>
  </si>
  <si>
    <t>1CCOMSOLGU</t>
  </si>
  <si>
    <t>1DDISDIELO</t>
  </si>
  <si>
    <t>1DDISDISEL</t>
  </si>
  <si>
    <t>1DDISEMPEL</t>
  </si>
  <si>
    <t>1DDISEMREP</t>
  </si>
  <si>
    <t>1GGDRAGAAC</t>
  </si>
  <si>
    <t>1GGDRAGELC</t>
  </si>
  <si>
    <t>1GGDRAGPIN</t>
  </si>
  <si>
    <t>1GGDRAGRAL</t>
  </si>
  <si>
    <t>1GGDRAGROG</t>
  </si>
  <si>
    <t>1GGDRAGROP</t>
  </si>
  <si>
    <t>1GGDRCAURE</t>
  </si>
  <si>
    <t>1GGDRCOAGO</t>
  </si>
  <si>
    <t>1GGDRCOMAP</t>
  </si>
  <si>
    <t>1GGDRCORAL</t>
  </si>
  <si>
    <t>1GGDRDELAU</t>
  </si>
  <si>
    <t>1GGDRENREA</t>
  </si>
  <si>
    <t>1GGDRGEELP</t>
  </si>
  <si>
    <t>1GGDRGEENP</t>
  </si>
  <si>
    <t>1GGDRGEVEL</t>
  </si>
  <si>
    <t>1GGDRGRUCU</t>
  </si>
  <si>
    <t>1GGDRHICAA</t>
  </si>
  <si>
    <t>1GGDRHIDMA</t>
  </si>
  <si>
    <t>1GGDRHIDRL</t>
  </si>
  <si>
    <t>1GGDRHIDRO</t>
  </si>
  <si>
    <t>1GGDRHIDSD</t>
  </si>
  <si>
    <t>1GGDRHIDSM</t>
  </si>
  <si>
    <t>1GGDRHIELB</t>
  </si>
  <si>
    <t>1GGDRHIELC</t>
  </si>
  <si>
    <t>1GGDRHISAA</t>
  </si>
  <si>
    <t>1GGDRINDBI</t>
  </si>
  <si>
    <t>1GGDRMONMA</t>
  </si>
  <si>
    <t>1GGDROSCAN</t>
  </si>
  <si>
    <t>1GGDRPRSOG</t>
  </si>
  <si>
    <t>1GGDRREGEN</t>
  </si>
  <si>
    <t>1GGDRSERGE</t>
  </si>
  <si>
    <t>1GGDRSIBOS</t>
  </si>
  <si>
    <t>1GGDRTUNCA</t>
  </si>
  <si>
    <t>1GGDRXOLPR</t>
  </si>
  <si>
    <t>1GGENAGRPO</t>
  </si>
  <si>
    <t>1GGENALENR</t>
  </si>
  <si>
    <t>1GGENANACA</t>
  </si>
  <si>
    <t>1GGENCAISA</t>
  </si>
  <si>
    <t>1GGENCEAIG</t>
  </si>
  <si>
    <t>1GGENCINMC</t>
  </si>
  <si>
    <t>1GGENELEGE</t>
  </si>
  <si>
    <t>1GGENEMGEE</t>
  </si>
  <si>
    <t>1GGENENDEO</t>
  </si>
  <si>
    <t>1GGENENLIG</t>
  </si>
  <si>
    <t>1GGENGEELN</t>
  </si>
  <si>
    <t>1GGENGENAT</t>
  </si>
  <si>
    <t>1GGENGENES</t>
  </si>
  <si>
    <t>1GGENGENOC</t>
  </si>
  <si>
    <t>1GGENGRGEO</t>
  </si>
  <si>
    <t>1GGENHIDCO</t>
  </si>
  <si>
    <t>1GGENHIHIJ</t>
  </si>
  <si>
    <t>1GGENHIVIA</t>
  </si>
  <si>
    <t>1GGENHIXAC</t>
  </si>
  <si>
    <t>1GGENINGMA</t>
  </si>
  <si>
    <t>1GGENLUFEG</t>
  </si>
  <si>
    <t>1GGENOEGYC</t>
  </si>
  <si>
    <t>1GGENOXECO</t>
  </si>
  <si>
    <t>1GGENPAPEL</t>
  </si>
  <si>
    <t>1GGENPUQPL</t>
  </si>
  <si>
    <t>1GGENRENGU</t>
  </si>
  <si>
    <t>1GGENRNACE</t>
  </si>
  <si>
    <t>1GGENSERCM</t>
  </si>
  <si>
    <t>1GGENTERMI</t>
  </si>
  <si>
    <t>1GGENVIEBL</t>
  </si>
  <si>
    <t>1TTRAEMPRR</t>
  </si>
  <si>
    <t>1TTRAETCEE</t>
  </si>
  <si>
    <t>1TTRATRELC</t>
  </si>
  <si>
    <t>1UGUSAGJIC</t>
  </si>
  <si>
    <t>1UGUSEMGEE</t>
  </si>
  <si>
    <t>1UGUSGUAMO</t>
  </si>
  <si>
    <t>1UGUSINMRO</t>
  </si>
  <si>
    <t>1UGUSIRTRA</t>
  </si>
  <si>
    <t>1UGUSOEGYC</t>
  </si>
  <si>
    <t>#</t>
  </si>
  <si>
    <t>País</t>
  </si>
  <si>
    <t>NOMBRE</t>
  </si>
  <si>
    <t>TARIFA</t>
  </si>
  <si>
    <t>Energía Demandada o Consumida (MWh)</t>
  </si>
  <si>
    <t>CC por Agente (US$)</t>
  </si>
  <si>
    <t>PAN</t>
  </si>
  <si>
    <t xml:space="preserve">DEMANDA DE ENERGÍA REGIONAL (MWh) : </t>
  </si>
  <si>
    <t>TOTAL MES</t>
  </si>
  <si>
    <t>MONTOS (US$)</t>
  </si>
  <si>
    <t xml:space="preserve">
</t>
  </si>
  <si>
    <t>IARM
(CRIE-31-2018)</t>
  </si>
  <si>
    <t>CC MES</t>
  </si>
  <si>
    <t>CLASIFICACIÓN</t>
  </si>
  <si>
    <t>PAÍS</t>
  </si>
  <si>
    <t>TRAMOS DE LÍNEA</t>
  </si>
  <si>
    <t>DPI</t>
  </si>
  <si>
    <t>Tramo</t>
  </si>
  <si>
    <t>GUA</t>
  </si>
  <si>
    <t>PANALUYA – EL FLORIDO</t>
  </si>
  <si>
    <t>AGUACAPA – LA VEGA</t>
  </si>
  <si>
    <t>LA VEGA – FRONTERA EL SALVADOR</t>
  </si>
  <si>
    <t>ELS</t>
  </si>
  <si>
    <t xml:space="preserve">FRONTERA GUATEMALA - AHUACHAPAN </t>
  </si>
  <si>
    <t>15 SEPTIEMBRE – FRONTERA HONDURAS</t>
  </si>
  <si>
    <t>HON</t>
  </si>
  <si>
    <t>LT EL FLORIDO – SAN NICOLÁS</t>
  </si>
  <si>
    <t>FRONTERA EL SALVADOR - AGUACALIENTE</t>
  </si>
  <si>
    <t>AGUACALIENTE - FRONTERA NICARAGUA</t>
  </si>
  <si>
    <t>NIC</t>
  </si>
  <si>
    <t>FRONTERA HONDURAS - SANDINO</t>
  </si>
  <si>
    <t>TICUANTEPE – FRONTERA COSTA RICA</t>
  </si>
  <si>
    <t>CRI</t>
  </si>
  <si>
    <t xml:space="preserve">FRONTERA NICARAGUA – CAÑAS </t>
  </si>
  <si>
    <t>RÍO CLARO – FRONTERA PANAMÁ</t>
  </si>
  <si>
    <t>Total</t>
  </si>
  <si>
    <t>FRONTERA COSTA RICA – LT DOMINICAL</t>
  </si>
  <si>
    <t>Instituto Costarricense de Electricidad</t>
  </si>
  <si>
    <t>Total lnterconectores</t>
  </si>
  <si>
    <t>NO INTERCONECTORES</t>
  </si>
  <si>
    <t>GUATE NORTE - SAN AGUSTIN</t>
  </si>
  <si>
    <t xml:space="preserve">SAN AGUSTIN - PANALUYA </t>
  </si>
  <si>
    <t>AHUACHAPAN –  NEJAPA</t>
  </si>
  <si>
    <t>NEJAPA - 15 SEPTIEMBRE</t>
  </si>
  <si>
    <t>LT SAN NICOLÁS  – SAN BUENAVENTURA</t>
  </si>
  <si>
    <t>SAN BUENAVENTURA – TORRE 43</t>
  </si>
  <si>
    <t xml:space="preserve">Empresa Nacional de Energía Eléctrica             </t>
  </si>
  <si>
    <t>SANDINO - TICUANTEPE</t>
  </si>
  <si>
    <t>MASAYA - LA VIRGEN (SEGUNDO CIRCUITO)</t>
  </si>
  <si>
    <t>CAÑAS - JACO</t>
  </si>
  <si>
    <t>JACO - PARRITA</t>
  </si>
  <si>
    <t>PARRITA – PALMAR NORTE</t>
  </si>
  <si>
    <t>PALMAR NORTE – RÍO CLARO</t>
  </si>
  <si>
    <t>VELADERO - LT DOMINICAL</t>
  </si>
  <si>
    <t>Total No Interconectores</t>
  </si>
  <si>
    <t xml:space="preserve">TOTAL CC </t>
  </si>
  <si>
    <t>TARIFA CARGO COMPLEMENTARIO (US$/MWh)</t>
  </si>
  <si>
    <t>CLASIFICACIÓN  /  PAÍS</t>
  </si>
  <si>
    <t>TARIFA TOTAL</t>
  </si>
  <si>
    <t>TOTALES POR PAIS</t>
  </si>
  <si>
    <t>Tarifa</t>
  </si>
  <si>
    <t>Energía MWh</t>
  </si>
  <si>
    <t>CC (US$)</t>
  </si>
  <si>
    <t>Guatemala</t>
  </si>
  <si>
    <t>El Salvador</t>
  </si>
  <si>
    <t>Honduras</t>
  </si>
  <si>
    <t>Nicaragua</t>
  </si>
  <si>
    <t>Costa Rica</t>
  </si>
  <si>
    <t>Panamá</t>
  </si>
  <si>
    <t>CSMse (Compensación Semestral del MER)</t>
  </si>
  <si>
    <t>CMMs (Compensación mensual del MER)</t>
  </si>
  <si>
    <t>IARM</t>
  </si>
  <si>
    <t>CSMse</t>
  </si>
  <si>
    <t>CMMs</t>
  </si>
  <si>
    <t>6UF_CARIBE</t>
  </si>
  <si>
    <t>6UF_MILLER</t>
  </si>
  <si>
    <t>6UF_CHITRE</t>
  </si>
  <si>
    <t>6UF_STGO</t>
  </si>
  <si>
    <t>6UF_VLEGRE</t>
  </si>
  <si>
    <t>6UF_BIN90</t>
  </si>
  <si>
    <t>6UVH_DES</t>
  </si>
  <si>
    <t>6UF_CHORRE</t>
  </si>
  <si>
    <t>6UPECCOLA06</t>
  </si>
  <si>
    <t>6UPECCOLA51</t>
  </si>
  <si>
    <t>6UAGROIND</t>
  </si>
  <si>
    <t>6ULAPRENSA</t>
  </si>
  <si>
    <t>6UCONDA12OC</t>
  </si>
  <si>
    <t>2C_C60</t>
  </si>
  <si>
    <t>2G_G12</t>
  </si>
  <si>
    <t>1CCOMINVNA</t>
  </si>
  <si>
    <t>1GGENTRAEL</t>
  </si>
  <si>
    <t>6UVH_TOC</t>
  </si>
  <si>
    <t>6UNESTLELOMA</t>
  </si>
  <si>
    <t>1UGUSENRSW</t>
  </si>
  <si>
    <t>1UGUSENTRI</t>
  </si>
  <si>
    <t>6UECSA</t>
  </si>
  <si>
    <t>6UTUBOTEC</t>
  </si>
  <si>
    <t>6UTORREALBA</t>
  </si>
  <si>
    <t>6UTDNO_PMA</t>
  </si>
  <si>
    <t>6UTDNO_CHO</t>
  </si>
  <si>
    <t>6UTDNO_PAV</t>
  </si>
  <si>
    <t>6UC_CONT</t>
  </si>
  <si>
    <t>6UC_GUAY</t>
  </si>
  <si>
    <t>6UC_HPMA</t>
  </si>
  <si>
    <t>6UC_SOLLOY</t>
  </si>
  <si>
    <t>6UXANCLAS</t>
  </si>
  <si>
    <t>6UXSBANITA</t>
  </si>
  <si>
    <t>6UXCHITRE</t>
  </si>
  <si>
    <t>6UXSTGO</t>
  </si>
  <si>
    <t>6UXDAVID</t>
  </si>
  <si>
    <t>6UXCREY</t>
  </si>
  <si>
    <t>6UXLAGO</t>
  </si>
  <si>
    <t>6UXACACIA</t>
  </si>
  <si>
    <t>6UXPUEBLO</t>
  </si>
  <si>
    <t>6UXMRICO</t>
  </si>
  <si>
    <t>6UXOFICENT</t>
  </si>
  <si>
    <t>6UXOAGUA</t>
  </si>
  <si>
    <t>6UXPACORA</t>
  </si>
  <si>
    <t>6UXSMGTO</t>
  </si>
  <si>
    <t>6UXVLUCRE</t>
  </si>
  <si>
    <t>4GEGR</t>
  </si>
  <si>
    <t xml:space="preserve">IAR / 12
</t>
  </si>
  <si>
    <t>DIFERENCIA</t>
  </si>
  <si>
    <t>6GCELSIABON</t>
  </si>
  <si>
    <t>6UMACELLO</t>
  </si>
  <si>
    <t>6UCHSF</t>
  </si>
  <si>
    <t>6UJPRADO</t>
  </si>
  <si>
    <t>6UTMECDEP</t>
  </si>
  <si>
    <t>6URSPITA</t>
  </si>
  <si>
    <t>6URSTRANS</t>
  </si>
  <si>
    <t>6URSCESTE</t>
  </si>
  <si>
    <t>6URSBGOLF</t>
  </si>
  <si>
    <t>6UMEGAMALL</t>
  </si>
  <si>
    <t>6UFEDUDOR</t>
  </si>
  <si>
    <t>6UFEDUM8</t>
  </si>
  <si>
    <t>6UCWSCLARA</t>
  </si>
  <si>
    <t>6USCARTSAN</t>
  </si>
  <si>
    <t>6USERVICAR</t>
  </si>
  <si>
    <t>6UCWBAL</t>
  </si>
  <si>
    <t>6UCWHOPB</t>
  </si>
  <si>
    <t>6UCWJFRA2</t>
  </si>
  <si>
    <t>6UXARRAIJ</t>
  </si>
  <si>
    <t>6UXVALEGRE</t>
  </si>
  <si>
    <t>6UC_SHERAT</t>
  </si>
  <si>
    <t>6UCWAGUAS</t>
  </si>
  <si>
    <t>6UCWEXP</t>
  </si>
  <si>
    <t>6UCWDAVID</t>
  </si>
  <si>
    <t>6GTECNISOL1</t>
  </si>
  <si>
    <t>6GTECNISOL2</t>
  </si>
  <si>
    <t>6GTECNISOL3</t>
  </si>
  <si>
    <t>6GTECNISOL4</t>
  </si>
  <si>
    <t>1GGDRHIDRX</t>
  </si>
  <si>
    <t>1GGENOXEII</t>
  </si>
  <si>
    <t>5B</t>
  </si>
  <si>
    <t>5A</t>
  </si>
  <si>
    <t>2C_C51</t>
  </si>
  <si>
    <t>1GGDRAGLAE</t>
  </si>
  <si>
    <t>1GGENESIES</t>
  </si>
  <si>
    <t>6UCWDORADO</t>
  </si>
  <si>
    <t>6UCWRABAJO</t>
  </si>
  <si>
    <t>6UPASCUAL</t>
  </si>
  <si>
    <t>6UCWCOLON</t>
  </si>
  <si>
    <t>6UCWJFRA1</t>
  </si>
  <si>
    <t>6UCWHOPA</t>
  </si>
  <si>
    <t>6UXELCOCO</t>
  </si>
  <si>
    <t>6GHTERIBE</t>
  </si>
  <si>
    <t>6UGLION</t>
  </si>
  <si>
    <t>6UCEMINTER2</t>
  </si>
  <si>
    <t>1TTRATRENC</t>
  </si>
  <si>
    <t>6GRCHICO</t>
  </si>
  <si>
    <t>6UPETPMA</t>
  </si>
  <si>
    <t>6UNESPSUR</t>
  </si>
  <si>
    <t>6URSMPLAZA</t>
  </si>
  <si>
    <t>6URSHOWARD</t>
  </si>
  <si>
    <t>6URSBVISTA</t>
  </si>
  <si>
    <t>6URSMARKET</t>
  </si>
  <si>
    <t>6URSCORONA</t>
  </si>
  <si>
    <t>6URSCHITRE</t>
  </si>
  <si>
    <t>6UXALBROOK</t>
  </si>
  <si>
    <t>6UDELYRBVTA</t>
  </si>
  <si>
    <t>1GGDRLEEVE</t>
  </si>
  <si>
    <t>CMMp,s (Compensación mensual del MER por país)</t>
  </si>
  <si>
    <t>Pais</t>
  </si>
  <si>
    <t>CARN_NO_RESpnr,s</t>
  </si>
  <si>
    <t>6GHCAISAN</t>
  </si>
  <si>
    <t>6UMAZUL</t>
  </si>
  <si>
    <t>6UMED12OC</t>
  </si>
  <si>
    <t>6UMEDCBAN</t>
  </si>
  <si>
    <t>6UMARRIOTT</t>
  </si>
  <si>
    <t>6UF_PNOME</t>
  </si>
  <si>
    <t>6UORONORTE</t>
  </si>
  <si>
    <t>6USCARVALG</t>
  </si>
  <si>
    <t>6USCARPME</t>
  </si>
  <si>
    <t>6USCARCLLAN</t>
  </si>
  <si>
    <t>6UHWYND_AB</t>
  </si>
  <si>
    <t>6UDOITDOR</t>
  </si>
  <si>
    <t>6UCMATTM</t>
  </si>
  <si>
    <t>6UHAMEGLIO</t>
  </si>
  <si>
    <t>6UHRIANTOC</t>
  </si>
  <si>
    <t>6UPOTMEN</t>
  </si>
  <si>
    <t>2C_C61</t>
  </si>
  <si>
    <t>2G_G13</t>
  </si>
  <si>
    <t>2G_G14</t>
  </si>
  <si>
    <t>1GGENHIDCA</t>
  </si>
  <si>
    <t>1TTRATEEDN</t>
  </si>
  <si>
    <t>6USORTIS3</t>
  </si>
  <si>
    <t>6UDIGIPMA</t>
  </si>
  <si>
    <t>6UMIRAMAR</t>
  </si>
  <si>
    <t>6UHPBONITA</t>
  </si>
  <si>
    <t>6UHHINN</t>
  </si>
  <si>
    <t>6ULEMERID</t>
  </si>
  <si>
    <t>6UHBUENAV</t>
  </si>
  <si>
    <t>1GGDRHIDSA</t>
  </si>
  <si>
    <t>1TTRATRENR</t>
  </si>
  <si>
    <t>6GUEPPME2</t>
  </si>
  <si>
    <t>6URSAPLAZA</t>
  </si>
  <si>
    <t>6UINDTOC</t>
  </si>
  <si>
    <t>6UVMERCA</t>
  </si>
  <si>
    <t>6UPECCOLA63</t>
  </si>
  <si>
    <t>6UCINEPDOR</t>
  </si>
  <si>
    <t>6UCINEMMALL</t>
  </si>
  <si>
    <t>6UCINEPAND</t>
  </si>
  <si>
    <t>6UINDOFIC</t>
  </si>
  <si>
    <t>6UGAMBOA</t>
  </si>
  <si>
    <t>6URAMADA</t>
  </si>
  <si>
    <t>6UBRISTOL</t>
  </si>
  <si>
    <t>6UAVIPACVAC</t>
  </si>
  <si>
    <t>6UINDESPIN</t>
  </si>
  <si>
    <t>6UINDAGUAD</t>
  </si>
  <si>
    <t>6UINDALANJ</t>
  </si>
  <si>
    <t>2C_C64</t>
  </si>
  <si>
    <t>1GGENCOELL</t>
  </si>
  <si>
    <t>6GUEPPME1</t>
  </si>
  <si>
    <t>6GDESHIDCORP</t>
  </si>
  <si>
    <t>6UDOITALB</t>
  </si>
  <si>
    <t>6UDOITCHI</t>
  </si>
  <si>
    <t>6UDOITWES</t>
  </si>
  <si>
    <t>6UEBELL</t>
  </si>
  <si>
    <t>6UFGALERIA</t>
  </si>
  <si>
    <t>6UFINCENT</t>
  </si>
  <si>
    <t>6UHOSPNAC</t>
  </si>
  <si>
    <t>6UHPROPERT</t>
  </si>
  <si>
    <t>6UHSMARIA</t>
  </si>
  <si>
    <t>6UHCARIBE</t>
  </si>
  <si>
    <t>6UICEGAMING</t>
  </si>
  <si>
    <t>6UMAJESTIC</t>
  </si>
  <si>
    <t>6UMOLPASA</t>
  </si>
  <si>
    <t>6UATRIO1</t>
  </si>
  <si>
    <t>6UPMAR1</t>
  </si>
  <si>
    <t>6UPETITEPMA</t>
  </si>
  <si>
    <t>6UFPARK28</t>
  </si>
  <si>
    <t>6UIRONTOWER</t>
  </si>
  <si>
    <t>CARN_RESpr:</t>
  </si>
  <si>
    <t>Costo Asociado a restricciones nacionales del país responsable "pr", acumulado semestral, es decir; de enero a junio o de julio a diciembre</t>
  </si>
  <si>
    <t>Período del CARN_RESpr:</t>
  </si>
  <si>
    <t>6UANCON_ENT</t>
  </si>
  <si>
    <t>6UBPARK</t>
  </si>
  <si>
    <t>6UBWESTD</t>
  </si>
  <si>
    <t>6UCINEPMP35</t>
  </si>
  <si>
    <t>6UCINEPSOH81</t>
  </si>
  <si>
    <t>6UCINEPWE54</t>
  </si>
  <si>
    <t>6UCORUNA13</t>
  </si>
  <si>
    <t>6UCPBCEN31</t>
  </si>
  <si>
    <t>6UCUNION20</t>
  </si>
  <si>
    <t>6UDOIT12OC</t>
  </si>
  <si>
    <t>6UDOITBGOL</t>
  </si>
  <si>
    <t>6UDOITCENT</t>
  </si>
  <si>
    <t>6UDOITDAV80</t>
  </si>
  <si>
    <t>6UDOITLDON</t>
  </si>
  <si>
    <t>6UDOITLPUE</t>
  </si>
  <si>
    <t>6UDOITTOC</t>
  </si>
  <si>
    <t>6UDOITVZAI</t>
  </si>
  <si>
    <t>6UFA12OC96</t>
  </si>
  <si>
    <t>6UFA1CEDI69</t>
  </si>
  <si>
    <t>6UFA1WESM89</t>
  </si>
  <si>
    <t>6UFA2CEDI64</t>
  </si>
  <si>
    <t>6UFA2WESM91</t>
  </si>
  <si>
    <t>6UFA3CEDI70</t>
  </si>
  <si>
    <t>6UFA4CEDI73</t>
  </si>
  <si>
    <t>6UFA50CA21</t>
  </si>
  <si>
    <t>6UFA5CEDI85</t>
  </si>
  <si>
    <t>6UFAABRM42</t>
  </si>
  <si>
    <t>6UFABGOL74</t>
  </si>
  <si>
    <t>6UFACENT92</t>
  </si>
  <si>
    <t>6UFACEST85</t>
  </si>
  <si>
    <t>6UFACHIPC91</t>
  </si>
  <si>
    <t>6UFACVERD57</t>
  </si>
  <si>
    <t>6UFADAVPT75</t>
  </si>
  <si>
    <t>6UFALANDE02</t>
  </si>
  <si>
    <t>6UFALPUEB94</t>
  </si>
  <si>
    <t>6UFAOF1LA14</t>
  </si>
  <si>
    <t>6UFAOF2LA88</t>
  </si>
  <si>
    <t>6UFAPME54</t>
  </si>
  <si>
    <t>6UFASANTB81</t>
  </si>
  <si>
    <t>6UFATMUER63</t>
  </si>
  <si>
    <t>6UFAVLUC26</t>
  </si>
  <si>
    <t>6UFMOTTA</t>
  </si>
  <si>
    <t>6UFMPLAZ40</t>
  </si>
  <si>
    <t>6UF_ZAITA</t>
  </si>
  <si>
    <t>6UHCENTR72</t>
  </si>
  <si>
    <t>6UHCONT</t>
  </si>
  <si>
    <t>6UHCROWNETOC</t>
  </si>
  <si>
    <t>6UHHINNEX67</t>
  </si>
  <si>
    <t>6UHSANFE20</t>
  </si>
  <si>
    <t>6UHWESTINCE</t>
  </si>
  <si>
    <t>6ULAVERY96</t>
  </si>
  <si>
    <t>6ULUNAB</t>
  </si>
  <si>
    <t>6UMARRAI43</t>
  </si>
  <si>
    <t>6UMCALID42</t>
  </si>
  <si>
    <t>6UMPFRIGO57</t>
  </si>
  <si>
    <t>6UMPLAZA</t>
  </si>
  <si>
    <t>6UMPME83</t>
  </si>
  <si>
    <t>6UMPOLIS</t>
  </si>
  <si>
    <t>6UOCEANIA</t>
  </si>
  <si>
    <t>6GPANASOLAR</t>
  </si>
  <si>
    <t>6UPHACQUA1</t>
  </si>
  <si>
    <t>6UPHGLOB78</t>
  </si>
  <si>
    <t>6UPHTOC71</t>
  </si>
  <si>
    <t>6UPHVITRI85</t>
  </si>
  <si>
    <t>6UPROSERV97</t>
  </si>
  <si>
    <t>6URETCEN</t>
  </si>
  <si>
    <t>6USORTIS</t>
  </si>
  <si>
    <t>6UTZANETATOS</t>
  </si>
  <si>
    <t>6UVIVUNIDOS</t>
  </si>
  <si>
    <t>6UXPNOME</t>
  </si>
  <si>
    <t>2C_C66</t>
  </si>
  <si>
    <t>4UHME</t>
  </si>
  <si>
    <t>6UACMARRI97</t>
  </si>
  <si>
    <t>6UINVMEREG</t>
  </si>
  <si>
    <t>6UMBGOLF92</t>
  </si>
  <si>
    <t>6UMCALI43</t>
  </si>
  <si>
    <t>6UMCHITRE86</t>
  </si>
  <si>
    <t>6UMCORO12</t>
  </si>
  <si>
    <t>6UMETALPAN</t>
  </si>
  <si>
    <t>6UMNTOC17</t>
  </si>
  <si>
    <t>6UMSGO26</t>
  </si>
  <si>
    <t>6UOCEANTWO</t>
  </si>
  <si>
    <t>6UPROMGTOWER</t>
  </si>
  <si>
    <t>IARMES 
CRIE-49-2019</t>
  </si>
  <si>
    <t>IAR AJUSTADO 2019
CRIE-49-2019 CONFIRMADO POR CRIE-55-2019</t>
  </si>
  <si>
    <t>MONTO PENDIENTE DE FACTURAR INCLUYENDO EL AJUSTE DE AGOSTO A DICIEMBRE 2019</t>
  </si>
  <si>
    <t>IARMES AJUSTADO 2019
CRIE-49-2019</t>
  </si>
  <si>
    <t>MONTO FACTURADO DE ENERO A JULIO 2019</t>
  </si>
  <si>
    <t>6UDECAMERON</t>
  </si>
  <si>
    <t>6UHPANAMA</t>
  </si>
  <si>
    <t>6UHSDIAMOND</t>
  </si>
  <si>
    <t>6UHSOLOY</t>
  </si>
  <si>
    <t>6UMCSUR88</t>
  </si>
  <si>
    <t>6UMMALL31</t>
  </si>
  <si>
    <t>6UMSPOLL</t>
  </si>
  <si>
    <t>6UMTOC55</t>
  </si>
  <si>
    <t>6UREY24DIC</t>
  </si>
  <si>
    <t>6UREYBGOLF</t>
  </si>
  <si>
    <t>6UREYCENTEN</t>
  </si>
  <si>
    <t>6UREYCESTE</t>
  </si>
  <si>
    <t>6UREYCHANIS</t>
  </si>
  <si>
    <t>6UREYDORADO</t>
  </si>
  <si>
    <t>6UREYMILLA8</t>
  </si>
  <si>
    <t>6UREYMPCAB</t>
  </si>
  <si>
    <t>6UREYVLUCRE</t>
  </si>
  <si>
    <t>6UROROCRIST</t>
  </si>
  <si>
    <t>6UTENTOWER</t>
  </si>
  <si>
    <t>6UTHEPOINT</t>
  </si>
  <si>
    <t>6UXCATIVA</t>
  </si>
  <si>
    <t>6UXCHANG</t>
  </si>
  <si>
    <t>6UXCHORRILLO</t>
  </si>
  <si>
    <t>6UXTRANSIST</t>
  </si>
  <si>
    <t>6UAHUEFER85</t>
  </si>
  <si>
    <t>6UARCEALIANZ</t>
  </si>
  <si>
    <t>6UARCEAV_P</t>
  </si>
  <si>
    <t>6UARCENEV60</t>
  </si>
  <si>
    <t>6UARCEPERU33</t>
  </si>
  <si>
    <t>6UASAMCPDOR</t>
  </si>
  <si>
    <t>6UBGRALCO64</t>
  </si>
  <si>
    <t>6UCADASA_GC</t>
  </si>
  <si>
    <t>6UCWSANFCO</t>
  </si>
  <si>
    <t>6UDICARI03</t>
  </si>
  <si>
    <t>6UFC_AGDCE</t>
  </si>
  <si>
    <t>6UFC_INTERN1</t>
  </si>
  <si>
    <t>6UINDASA</t>
  </si>
  <si>
    <t>6ULONDONREG</t>
  </si>
  <si>
    <t>6UMANZANILLO</t>
  </si>
  <si>
    <t>6UMMDHOTEL</t>
  </si>
  <si>
    <t>6UPGENERALES</t>
  </si>
  <si>
    <t>6UPROLUXSA</t>
  </si>
  <si>
    <t>6UPURISSIMA</t>
  </si>
  <si>
    <t>6UP_SLIBRADA</t>
  </si>
  <si>
    <t>6UREY12OCT</t>
  </si>
  <si>
    <t>6UREY4ALTOS</t>
  </si>
  <si>
    <t>6UREYCALLE7</t>
  </si>
  <si>
    <t>6UREYCEDIM8</t>
  </si>
  <si>
    <t>6UREYLEFEVRE</t>
  </si>
  <si>
    <t>6UREYSABANI</t>
  </si>
  <si>
    <t>6UREYSMARIA</t>
  </si>
  <si>
    <t>6UREYVERSAL</t>
  </si>
  <si>
    <t>6UTOWNCENTER</t>
  </si>
  <si>
    <t>1GGENINPAG</t>
  </si>
  <si>
    <t>PC (Factor de Compensación Semestral)**</t>
  </si>
  <si>
    <t>Monto remanente trasladado a la CGC (CRIE-112-2018)</t>
  </si>
  <si>
    <t>6GACP</t>
  </si>
  <si>
    <t>6UARCELAMESA</t>
  </si>
  <si>
    <t>6UARCERADIAL</t>
  </si>
  <si>
    <t>6UCARCOCLE</t>
  </si>
  <si>
    <t>6UCROWNPMA</t>
  </si>
  <si>
    <t>6UFC_CABIMA</t>
  </si>
  <si>
    <t>6UFC_DORADO</t>
  </si>
  <si>
    <t>6UFC_LADONA</t>
  </si>
  <si>
    <t>6UFC_LANDES</t>
  </si>
  <si>
    <t>6UFC_PUEBLO</t>
  </si>
  <si>
    <t>6UFC_PZATOC</t>
  </si>
  <si>
    <t>6UFETV</t>
  </si>
  <si>
    <t>6UGPH_DORABK</t>
  </si>
  <si>
    <t>6UGPH_DORLAN</t>
  </si>
  <si>
    <t>6UGPH_SAKSLP</t>
  </si>
  <si>
    <t>6UGPH_SAKSMM</t>
  </si>
  <si>
    <t>6UGPH_SAKSSM</t>
  </si>
  <si>
    <t>6UHCOURTY</t>
  </si>
  <si>
    <t>6UHUNGSHENG</t>
  </si>
  <si>
    <t>6UMSANM</t>
  </si>
  <si>
    <t>6UMSTANA</t>
  </si>
  <si>
    <t>6UPHCECCLUB</t>
  </si>
  <si>
    <t>6UPHMMALL</t>
  </si>
  <si>
    <t>6UPISO13</t>
  </si>
  <si>
    <t>6UPLASTIG25</t>
  </si>
  <si>
    <t>6UPROMDOR</t>
  </si>
  <si>
    <t>6UREYCORONA</t>
  </si>
  <si>
    <t>6UREYCVERDE</t>
  </si>
  <si>
    <t>6UREYMPVMAR</t>
  </si>
  <si>
    <t>6UREYPARRAIJ</t>
  </si>
  <si>
    <t>6UREYPVALLE</t>
  </si>
  <si>
    <t>6UROMBOLIVAR</t>
  </si>
  <si>
    <t>6UROMBUGABA</t>
  </si>
  <si>
    <t>6USFAMILIA</t>
  </si>
  <si>
    <t>6UTVNCAZUL</t>
  </si>
  <si>
    <t>6UAGCEDICAR</t>
  </si>
  <si>
    <t>6UAGDAVID</t>
  </si>
  <si>
    <t>6UAGPLANTAC</t>
  </si>
  <si>
    <t>6UARCATA</t>
  </si>
  <si>
    <t>6UCEDIFRIO</t>
  </si>
  <si>
    <t>6UCEDISADAV</t>
  </si>
  <si>
    <t>6UCEMEXJDIAZ</t>
  </si>
  <si>
    <t>6UFASABAN50</t>
  </si>
  <si>
    <t>6UFAVZAIT79</t>
  </si>
  <si>
    <t>6UFC_FUERTE</t>
  </si>
  <si>
    <t>6UFC_GRANEST</t>
  </si>
  <si>
    <t>6UHARISTMO</t>
  </si>
  <si>
    <t>6UISTORAGE</t>
  </si>
  <si>
    <t>6UPRICEBGOLF</t>
  </si>
  <si>
    <t>6UPRICECVERD</t>
  </si>
  <si>
    <t>6UPRICEOADM</t>
  </si>
  <si>
    <t>6UPRICESANT</t>
  </si>
  <si>
    <t>6UPRICEVIABR</t>
  </si>
  <si>
    <t>6UPRICEVILAF</t>
  </si>
  <si>
    <t>6UREDEPROSA</t>
  </si>
  <si>
    <t>6UREYCALLE50</t>
  </si>
  <si>
    <t>6UREYDAVID</t>
  </si>
  <si>
    <t>6UREYPASEOAB</t>
  </si>
  <si>
    <t>6UREYSTGO</t>
  </si>
  <si>
    <t>6UREYVALEGRE</t>
  </si>
  <si>
    <t>6UREYVESPANA</t>
  </si>
  <si>
    <t>6UROMLARIV</t>
  </si>
  <si>
    <t>6UROMPDAVID</t>
  </si>
  <si>
    <t>6UROMPTOARM</t>
  </si>
  <si>
    <t>6UROMSMATEO</t>
  </si>
  <si>
    <t>6UTAJO_ARR</t>
  </si>
  <si>
    <t>6UTAJO_TEC</t>
  </si>
  <si>
    <t>6UTAJO_VAC</t>
  </si>
  <si>
    <t>1GGENJAEGL</t>
  </si>
  <si>
    <t>SCGCse-1
(al 31 de diciembre 2019)</t>
  </si>
  <si>
    <t>Costos Asociados a las Restricciones Nacionales (Resolución CRIE-112-2018) y Resolución CRIE-39-2019 ($US)</t>
  </si>
  <si>
    <t>**Conforme el RESULEVE PRIMERO de la Resolución CRIE-62-2019, el Porcentaje de Compensación Semestral (PC) es un valor de cero punto setenta y cinco (0.75) durante los meses de operación de enero a junio de 2020.</t>
  </si>
  <si>
    <t>6UBIPEDISON</t>
  </si>
  <si>
    <t>6UCASCHITRE</t>
  </si>
  <si>
    <t>6UCASCOCLE</t>
  </si>
  <si>
    <t>6UCMP1</t>
  </si>
  <si>
    <t>6UCMP2</t>
  </si>
  <si>
    <t>6UENSACV</t>
  </si>
  <si>
    <t>6UFC_BOLERA</t>
  </si>
  <si>
    <t>6GGENISA</t>
  </si>
  <si>
    <t>6UGRANDTOWER</t>
  </si>
  <si>
    <t>6UKFCCHITRE</t>
  </si>
  <si>
    <t>6UPCLUBVAR</t>
  </si>
  <si>
    <t>6UPETROHIELO</t>
  </si>
  <si>
    <t>6UPFOTOC50</t>
  </si>
  <si>
    <t>6UPFOTOCEN</t>
  </si>
  <si>
    <t>6UPFOTOMMALL</t>
  </si>
  <si>
    <t>6UPFOTOZLIB1</t>
  </si>
  <si>
    <t>6UPFOTOZLIB2</t>
  </si>
  <si>
    <t>6UREYCALLE13</t>
  </si>
  <si>
    <t>6UREYCHORRE</t>
  </si>
  <si>
    <t>6UREYPME</t>
  </si>
  <si>
    <t>6UROMDOLEG</t>
  </si>
  <si>
    <t>2G_G16</t>
  </si>
  <si>
    <t>1CCOMCOMCO</t>
  </si>
  <si>
    <t>1GGDRCOMOE</t>
  </si>
  <si>
    <t>1GGDRHIDCH</t>
  </si>
  <si>
    <t>01 de julio 2019 al 31 de diciembre de 2019</t>
  </si>
  <si>
    <t>MES OPERACIÓN DTER: FEBRERO 2020</t>
  </si>
  <si>
    <t>MES DEMANDA: ENERO 2020</t>
  </si>
  <si>
    <r>
      <t>∑Demanda_de_país_</t>
    </r>
    <r>
      <rPr>
        <b/>
        <vertAlign val="subscript"/>
        <sz val="12"/>
        <color rgb="FF000000"/>
        <rFont val="Segoe UI Symbol"/>
        <family val="2"/>
      </rPr>
      <t>pnr,s</t>
    </r>
  </si>
  <si>
    <r>
      <t>CARN_RES</t>
    </r>
    <r>
      <rPr>
        <vertAlign val="subscript"/>
        <sz val="12"/>
        <color rgb="FF000000"/>
        <rFont val="Segoe UI Symbol"/>
        <family val="2"/>
      </rPr>
      <t>pr</t>
    </r>
  </si>
  <si>
    <r>
      <t>CARN</t>
    </r>
    <r>
      <rPr>
        <b/>
        <vertAlign val="subscript"/>
        <sz val="12"/>
        <color rgb="FF000000"/>
        <rFont val="Segoe UI Symbol"/>
        <family val="2"/>
      </rPr>
      <t>RESpr,s</t>
    </r>
  </si>
  <si>
    <t>6GCALDERA</t>
  </si>
  <si>
    <t>6UCINEANCLAS</t>
  </si>
  <si>
    <t>6GCORPISTMO</t>
  </si>
  <si>
    <t>6UDILIDO</t>
  </si>
  <si>
    <t>6GEGEISTMO</t>
  </si>
  <si>
    <t>6UFC_HINTER2</t>
  </si>
  <si>
    <t>6GGANA</t>
  </si>
  <si>
    <t>6UGPH_SAKSDO</t>
  </si>
  <si>
    <t>6GHBOQUERON</t>
  </si>
  <si>
    <t>6UMETRO5MAY</t>
  </si>
  <si>
    <t>6UMETROAND</t>
  </si>
  <si>
    <t>6UOASISTROP</t>
  </si>
  <si>
    <t>6UPHDREAM</t>
  </si>
  <si>
    <t>6UPHPEARL</t>
  </si>
  <si>
    <t>6UPROLACSA</t>
  </si>
  <si>
    <t>6UTORREPMA</t>
  </si>
  <si>
    <t>1GGDRPUNCI   </t>
  </si>
  <si>
    <t>1GGENAGENA</t>
  </si>
  <si>
    <t>1GGENENSAJ</t>
  </si>
  <si>
    <t>1GGENESAES</t>
  </si>
  <si>
    <t>1TTRAREELC</t>
  </si>
  <si>
    <t>CARGO COMPLEMENTARIO: ENERO 2020</t>
  </si>
  <si>
    <t>SCGCse-1 (al 31 de DICIEMBRE 2019)</t>
  </si>
  <si>
    <t>IAR ANUAL 2020
(Resolución CRIE-81-2019)</t>
  </si>
  <si>
    <t>IAR 2020
CRIE-81-2019</t>
  </si>
  <si>
    <t>IARMES 2020
CRIE-81-2019</t>
  </si>
  <si>
    <t>CARGO COMPLEMENTARIO ENERO 2020</t>
  </si>
  <si>
    <t>CÁLCULO DE TARIFAS PARA EL CARGO COMPLEMENTARIO SEGÚN  Resolución CRIE-31-2018, CRIE-112-2018 y CRIE-62-2019.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</si>
</sst>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4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00"/>
    <numFmt numFmtId="168" formatCode="_(* #,##0.0000_);_(* \(#,##0.0000\);_(* &quot;-&quot;??_);_(@_)"/>
    <numFmt numFmtId="169" formatCode="_(* #,##0.000_);_(* \(#,##0.000\);_(* &quot;-&quot;??_);_(@_)"/>
    <numFmt numFmtId="170" formatCode="mm/dd/yyyy"/>
    <numFmt numFmtId="171" formatCode="0.00000%"/>
    <numFmt numFmtId="172" formatCode="mmmm\-yyyy"/>
    <numFmt numFmtId="173" formatCode="#,##0.000"/>
    <numFmt numFmtId="174" formatCode="_(* #,##0.0_);_(* \(#,##0.0\);_(* &quot;-&quot;??_);_(@_)"/>
    <numFmt numFmtId="175" formatCode="#,##0.0;\-#,##0.0"/>
    <numFmt numFmtId="176" formatCode="#,##0.0000"/>
    <numFmt numFmtId="177" formatCode="[$$-540A]#,##0.00"/>
    <numFmt numFmtId="178" formatCode="0.0000"/>
    <numFmt numFmtId="179" formatCode="0.000000000000"/>
    <numFmt numFmtId="180" formatCode="0.00000000"/>
    <numFmt numFmtId="181" formatCode="#,##0.00000000000000"/>
    <numFmt numFmtId="183" formatCode="_-* #,##0.0000_-;\-* #,##0.0000_-;_-* &quot;-&quot;??_-;_-@_-"/>
    <numFmt numFmtId="184" formatCode="_-* #,##0.0000000_-;\-* #,##0.0000000_-;_-* &quot;-&quot;??_-;_-@_-"/>
    <numFmt numFmtId="185" formatCode="#,##0.0_ ;\-#,##0.0\ "/>
    <numFmt numFmtId="186" formatCode="#,##0.00000000000000000"/>
    <numFmt numFmtId="187" formatCode="#,##0.0000000000"/>
  </numFmts>
  <fonts count="44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rgb="FFFFFFFF"/>
      <name val="Arial"/>
      <family val="2"/>
    </font>
    <font>
      <b/>
      <sz val="20"/>
      <color rgb="FFF2F2F2"/>
      <name val="Arial"/>
      <family val="2"/>
    </font>
    <font>
      <sz val="10"/>
      <name val="Arial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b/>
      <sz val="10"/>
      <color rgb="FFFFFFFF"/>
      <name val="Calibri"/>
      <family val="2"/>
    </font>
    <font>
      <b/>
      <sz val="7"/>
      <name val="Calibri"/>
      <family val="2"/>
    </font>
    <font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1"/>
      <color rgb="FF000000"/>
      <name val="Segoe UI Light"/>
      <family val="2"/>
    </font>
    <font>
      <b/>
      <sz val="12"/>
      <color rgb="FF000000"/>
      <name val="Segoe UI Symbol"/>
      <family val="2"/>
    </font>
    <font>
      <b/>
      <vertAlign val="subscript"/>
      <sz val="12"/>
      <color rgb="FF000000"/>
      <name val="Segoe UI Symbol"/>
      <family val="2"/>
    </font>
    <font>
      <sz val="11"/>
      <color rgb="FF000000"/>
      <name val="Segoe UI Light"/>
      <family val="2"/>
    </font>
    <font>
      <vertAlign val="subscript"/>
      <sz val="12"/>
      <color rgb="FF000000"/>
      <name val="Segoe UI Symbol"/>
      <family val="2"/>
    </font>
  </fonts>
  <fills count="48">
    <fill>
      <patternFill patternType="none"/>
    </fill>
    <fill>
      <patternFill patternType="gray125"/>
    </fill>
    <fill>
      <patternFill patternType="solid">
        <fgColor rgb="FF0070C0"/>
        <bgColor rgb="FF0070C0"/>
      </patternFill>
    </fill>
    <fill>
      <patternFill patternType="solid">
        <fgColor rgb="FFCCFFCC"/>
        <bgColor rgb="FFCCFFCC"/>
      </patternFill>
    </fill>
    <fill>
      <patternFill patternType="solid">
        <fgColor rgb="FFB6DDE8"/>
        <bgColor rgb="FFB6DDE8"/>
      </patternFill>
    </fill>
    <fill>
      <patternFill patternType="solid">
        <fgColor rgb="FFCCC0D9"/>
        <bgColor rgb="FFCCC0D9"/>
      </patternFill>
    </fill>
    <fill>
      <patternFill patternType="solid">
        <fgColor rgb="FFFFFF00"/>
        <bgColor rgb="FFFFFF00"/>
      </patternFill>
    </fill>
    <fill>
      <patternFill patternType="solid">
        <fgColor rgb="FF595959"/>
        <bgColor rgb="FF595959"/>
      </patternFill>
    </fill>
    <fill>
      <patternFill patternType="solid">
        <fgColor rgb="FFFFFFFF"/>
        <bgColor rgb="FFFFFFFF"/>
      </patternFill>
    </fill>
    <fill>
      <patternFill patternType="solid">
        <fgColor rgb="FF0066FF"/>
        <bgColor rgb="FF0066FF"/>
      </patternFill>
    </fill>
    <fill>
      <patternFill patternType="solid">
        <fgColor rgb="FF7F7F7F"/>
        <bgColor rgb="FF7F7F7F"/>
      </patternFill>
    </fill>
    <fill>
      <patternFill patternType="solid">
        <fgColor rgb="FFF79646"/>
        <bgColor rgb="FFF79646"/>
      </patternFill>
    </fill>
    <fill>
      <patternFill patternType="solid">
        <fgColor rgb="FFCCFF99"/>
        <bgColor rgb="FFCCFF99"/>
      </patternFill>
    </fill>
    <fill>
      <patternFill patternType="solid">
        <fgColor rgb="FFFFCC00"/>
        <bgColor rgb="FFFFCC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8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7F7F7F"/>
      </bottom>
      <diagonal/>
    </border>
    <border>
      <left/>
      <right/>
      <top/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</borders>
  <cellStyleXfs count="45">
    <xf numFmtId="0" fontId="0" fillId="0" borderId="0"/>
    <xf numFmtId="0" fontId="22" fillId="0" borderId="61" applyNumberFormat="0" applyFill="0" applyAlignment="0" applyProtection="0"/>
    <xf numFmtId="0" fontId="23" fillId="0" borderId="62" applyNumberFormat="0" applyFill="0" applyAlignment="0" applyProtection="0"/>
    <xf numFmtId="0" fontId="24" fillId="0" borderId="63" applyNumberFormat="0" applyFill="0" applyAlignment="0" applyProtection="0"/>
    <xf numFmtId="0" fontId="28" fillId="17" borderId="64" applyNumberFormat="0" applyAlignment="0" applyProtection="0"/>
    <xf numFmtId="0" fontId="29" fillId="18" borderId="65" applyNumberFormat="0" applyAlignment="0" applyProtection="0"/>
    <xf numFmtId="0" fontId="30" fillId="18" borderId="64" applyNumberFormat="0" applyAlignment="0" applyProtection="0"/>
    <xf numFmtId="0" fontId="31" fillId="0" borderId="66" applyNumberFormat="0" applyFill="0" applyAlignment="0" applyProtection="0"/>
    <xf numFmtId="0" fontId="32" fillId="19" borderId="67" applyNumberFormat="0" applyAlignment="0" applyProtection="0"/>
    <xf numFmtId="0" fontId="35" fillId="0" borderId="69" applyNumberFormat="0" applyFill="0" applyAlignment="0" applyProtection="0"/>
    <xf numFmtId="0" fontId="1" fillId="0" borderId="16"/>
    <xf numFmtId="0" fontId="21" fillId="0" borderId="16" applyNumberFormat="0" applyFill="0" applyBorder="0" applyAlignment="0" applyProtection="0"/>
    <xf numFmtId="0" fontId="24" fillId="0" borderId="16" applyNumberFormat="0" applyFill="0" applyBorder="0" applyAlignment="0" applyProtection="0"/>
    <xf numFmtId="0" fontId="25" fillId="14" borderId="16" applyNumberFormat="0" applyBorder="0" applyAlignment="0" applyProtection="0"/>
    <xf numFmtId="0" fontId="26" fillId="15" borderId="16" applyNumberFormat="0" applyBorder="0" applyAlignment="0" applyProtection="0"/>
    <xf numFmtId="0" fontId="27" fillId="16" borderId="16" applyNumberFormat="0" applyBorder="0" applyAlignment="0" applyProtection="0"/>
    <xf numFmtId="0" fontId="33" fillId="0" borderId="16" applyNumberFormat="0" applyFill="0" applyBorder="0" applyAlignment="0" applyProtection="0"/>
    <xf numFmtId="0" fontId="1" fillId="20" borderId="68" applyNumberFormat="0" applyFont="0" applyAlignment="0" applyProtection="0"/>
    <xf numFmtId="0" fontId="34" fillId="0" borderId="16" applyNumberFormat="0" applyFill="0" applyBorder="0" applyAlignment="0" applyProtection="0"/>
    <xf numFmtId="0" fontId="36" fillId="21" borderId="16" applyNumberFormat="0" applyBorder="0" applyAlignment="0" applyProtection="0"/>
    <xf numFmtId="0" fontId="1" fillId="22" borderId="16" applyNumberFormat="0" applyBorder="0" applyAlignment="0" applyProtection="0"/>
    <xf numFmtId="0" fontId="1" fillId="23" borderId="16" applyNumberFormat="0" applyBorder="0" applyAlignment="0" applyProtection="0"/>
    <xf numFmtId="0" fontId="36" fillId="24" borderId="16" applyNumberFormat="0" applyBorder="0" applyAlignment="0" applyProtection="0"/>
    <xf numFmtId="0" fontId="36" fillId="25" borderId="16" applyNumberFormat="0" applyBorder="0" applyAlignment="0" applyProtection="0"/>
    <xf numFmtId="0" fontId="1" fillId="26" borderId="16" applyNumberFormat="0" applyBorder="0" applyAlignment="0" applyProtection="0"/>
    <xf numFmtId="0" fontId="1" fillId="27" borderId="16" applyNumberFormat="0" applyBorder="0" applyAlignment="0" applyProtection="0"/>
    <xf numFmtId="0" fontId="36" fillId="28" borderId="16" applyNumberFormat="0" applyBorder="0" applyAlignment="0" applyProtection="0"/>
    <xf numFmtId="0" fontId="36" fillId="29" borderId="16" applyNumberFormat="0" applyBorder="0" applyAlignment="0" applyProtection="0"/>
    <xf numFmtId="0" fontId="1" fillId="30" borderId="16" applyNumberFormat="0" applyBorder="0" applyAlignment="0" applyProtection="0"/>
    <xf numFmtId="0" fontId="1" fillId="31" borderId="16" applyNumberFormat="0" applyBorder="0" applyAlignment="0" applyProtection="0"/>
    <xf numFmtId="0" fontId="36" fillId="32" borderId="16" applyNumberFormat="0" applyBorder="0" applyAlignment="0" applyProtection="0"/>
    <xf numFmtId="0" fontId="36" fillId="33" borderId="16" applyNumberFormat="0" applyBorder="0" applyAlignment="0" applyProtection="0"/>
    <xf numFmtId="0" fontId="1" fillId="34" borderId="16" applyNumberFormat="0" applyBorder="0" applyAlignment="0" applyProtection="0"/>
    <xf numFmtId="0" fontId="1" fillId="35" borderId="16" applyNumberFormat="0" applyBorder="0" applyAlignment="0" applyProtection="0"/>
    <xf numFmtId="0" fontId="36" fillId="36" borderId="16" applyNumberFormat="0" applyBorder="0" applyAlignment="0" applyProtection="0"/>
    <xf numFmtId="0" fontId="36" fillId="37" borderId="16" applyNumberFormat="0" applyBorder="0" applyAlignment="0" applyProtection="0"/>
    <xf numFmtId="0" fontId="1" fillId="38" borderId="16" applyNumberFormat="0" applyBorder="0" applyAlignment="0" applyProtection="0"/>
    <xf numFmtId="0" fontId="1" fillId="39" borderId="16" applyNumberFormat="0" applyBorder="0" applyAlignment="0" applyProtection="0"/>
    <xf numFmtId="0" fontId="36" fillId="40" borderId="16" applyNumberFormat="0" applyBorder="0" applyAlignment="0" applyProtection="0"/>
    <xf numFmtId="0" fontId="36" fillId="41" borderId="16" applyNumberFormat="0" applyBorder="0" applyAlignment="0" applyProtection="0"/>
    <xf numFmtId="0" fontId="1" fillId="42" borderId="16" applyNumberFormat="0" applyBorder="0" applyAlignment="0" applyProtection="0"/>
    <xf numFmtId="0" fontId="1" fillId="43" borderId="16" applyNumberFormat="0" applyBorder="0" applyAlignment="0" applyProtection="0"/>
    <xf numFmtId="0" fontId="36" fillId="44" borderId="16" applyNumberFormat="0" applyBorder="0" applyAlignment="0" applyProtection="0"/>
    <xf numFmtId="9" fontId="37" fillId="0" borderId="0" applyFont="0" applyFill="0" applyBorder="0" applyAlignment="0" applyProtection="0"/>
    <xf numFmtId="0" fontId="38" fillId="0" borderId="16"/>
  </cellStyleXfs>
  <cellXfs count="453">
    <xf numFmtId="0" fontId="0" fillId="0" borderId="0" xfId="0" applyFont="1" applyAlignment="1"/>
    <xf numFmtId="165" fontId="0" fillId="0" borderId="0" xfId="0" applyNumberFormat="1" applyFont="1"/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0" fillId="0" borderId="11" xfId="0" applyFont="1" applyBorder="1"/>
    <xf numFmtId="165" fontId="0" fillId="0" borderId="12" xfId="0" applyNumberFormat="1" applyFont="1" applyBorder="1"/>
    <xf numFmtId="165" fontId="0" fillId="0" borderId="0" xfId="0" applyNumberFormat="1" applyFont="1" applyAlignment="1">
      <alignment horizontal="right"/>
    </xf>
    <xf numFmtId="166" fontId="0" fillId="0" borderId="12" xfId="0" applyNumberFormat="1" applyFont="1" applyBorder="1"/>
    <xf numFmtId="166" fontId="0" fillId="0" borderId="0" xfId="0" applyNumberFormat="1" applyFont="1"/>
    <xf numFmtId="167" fontId="0" fillId="0" borderId="12" xfId="0" applyNumberFormat="1" applyFont="1" applyBorder="1"/>
    <xf numFmtId="167" fontId="0" fillId="0" borderId="0" xfId="0" applyNumberFormat="1" applyFont="1"/>
    <xf numFmtId="164" fontId="0" fillId="0" borderId="12" xfId="0" applyNumberFormat="1" applyFont="1" applyBorder="1"/>
    <xf numFmtId="168" fontId="0" fillId="0" borderId="0" xfId="0" applyNumberFormat="1" applyFont="1"/>
    <xf numFmtId="169" fontId="0" fillId="0" borderId="0" xfId="0" applyNumberFormat="1" applyFont="1"/>
    <xf numFmtId="164" fontId="0" fillId="0" borderId="0" xfId="0" applyNumberFormat="1" applyFont="1"/>
    <xf numFmtId="0" fontId="3" fillId="2" borderId="13" xfId="0" applyFont="1" applyFill="1" applyBorder="1" applyAlignment="1">
      <alignment horizontal="right"/>
    </xf>
    <xf numFmtId="165" fontId="7" fillId="3" borderId="9" xfId="0" applyNumberFormat="1" applyFont="1" applyFill="1" applyBorder="1"/>
    <xf numFmtId="165" fontId="7" fillId="3" borderId="14" xfId="0" applyNumberFormat="1" applyFont="1" applyFill="1" applyBorder="1"/>
    <xf numFmtId="166" fontId="7" fillId="4" borderId="9" xfId="0" applyNumberFormat="1" applyFont="1" applyFill="1" applyBorder="1"/>
    <xf numFmtId="169" fontId="7" fillId="5" borderId="14" xfId="0" applyNumberFormat="1" applyFont="1" applyFill="1" applyBorder="1"/>
    <xf numFmtId="167" fontId="7" fillId="5" borderId="9" xfId="0" applyNumberFormat="1" applyFont="1" applyFill="1" applyBorder="1"/>
    <xf numFmtId="164" fontId="3" fillId="2" borderId="9" xfId="0" applyNumberFormat="1" applyFont="1" applyFill="1" applyBorder="1"/>
    <xf numFmtId="0" fontId="0" fillId="0" borderId="0" xfId="0" applyFont="1"/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170" fontId="8" fillId="7" borderId="16" xfId="0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167" fontId="8" fillId="7" borderId="16" xfId="0" applyNumberFormat="1" applyFont="1" applyFill="1" applyBorder="1" applyAlignment="1">
      <alignment horizontal="center" vertical="center" wrapText="1"/>
    </xf>
    <xf numFmtId="4" fontId="8" fillId="7" borderId="16" xfId="0" applyNumberFormat="1" applyFont="1" applyFill="1" applyBorder="1" applyAlignment="1">
      <alignment horizontal="right" vertical="center" wrapText="1"/>
    </xf>
    <xf numFmtId="0" fontId="0" fillId="8" borderId="16" xfId="0" applyFont="1" applyFill="1" applyBorder="1"/>
    <xf numFmtId="2" fontId="0" fillId="8" borderId="16" xfId="0" applyNumberFormat="1" applyFont="1" applyFill="1" applyBorder="1"/>
    <xf numFmtId="171" fontId="0" fillId="8" borderId="16" xfId="0" applyNumberFormat="1" applyFont="1" applyFill="1" applyBorder="1"/>
    <xf numFmtId="0" fontId="10" fillId="0" borderId="0" xfId="0" applyFont="1" applyAlignment="1">
      <alignment horizontal="left"/>
    </xf>
    <xf numFmtId="0" fontId="10" fillId="0" borderId="0" xfId="0" applyFont="1"/>
    <xf numFmtId="0" fontId="10" fillId="3" borderId="20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 vertical="center" wrapText="1"/>
    </xf>
    <xf numFmtId="4" fontId="10" fillId="3" borderId="20" xfId="0" applyNumberFormat="1" applyFont="1" applyFill="1" applyBorder="1" applyAlignment="1">
      <alignment horizontal="center" vertical="center" wrapText="1"/>
    </xf>
    <xf numFmtId="2" fontId="10" fillId="3" borderId="20" xfId="0" applyNumberFormat="1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 vertical="center" wrapText="1"/>
    </xf>
    <xf numFmtId="0" fontId="10" fillId="3" borderId="22" xfId="0" applyFont="1" applyFill="1" applyBorder="1"/>
    <xf numFmtId="167" fontId="10" fillId="3" borderId="22" xfId="0" applyNumberFormat="1" applyFont="1" applyFill="1" applyBorder="1"/>
    <xf numFmtId="173" fontId="10" fillId="3" borderId="22" xfId="0" applyNumberFormat="1" applyFont="1" applyFill="1" applyBorder="1"/>
    <xf numFmtId="165" fontId="10" fillId="3" borderId="23" xfId="0" applyNumberFormat="1" applyFont="1" applyFill="1" applyBorder="1" applyAlignment="1">
      <alignment horizontal="right" vertical="center" wrapText="1"/>
    </xf>
    <xf numFmtId="1" fontId="10" fillId="0" borderId="0" xfId="0" applyNumberFormat="1" applyFont="1" applyAlignment="1">
      <alignment horizontal="left" vertical="center" wrapText="1"/>
    </xf>
    <xf numFmtId="0" fontId="10" fillId="3" borderId="24" xfId="0" applyFont="1" applyFill="1" applyBorder="1" applyAlignment="1">
      <alignment horizontal="center"/>
    </xf>
    <xf numFmtId="0" fontId="10" fillId="3" borderId="9" xfId="0" applyFont="1" applyFill="1" applyBorder="1" applyAlignment="1">
      <alignment horizontal="center" vertical="center" wrapText="1"/>
    </xf>
    <xf numFmtId="0" fontId="10" fillId="3" borderId="9" xfId="0" applyFont="1" applyFill="1" applyBorder="1"/>
    <xf numFmtId="167" fontId="10" fillId="3" borderId="9" xfId="0" applyNumberFormat="1" applyFont="1" applyFill="1" applyBorder="1"/>
    <xf numFmtId="173" fontId="10" fillId="3" borderId="9" xfId="0" applyNumberFormat="1" applyFont="1" applyFill="1" applyBorder="1"/>
    <xf numFmtId="165" fontId="10" fillId="3" borderId="25" xfId="0" applyNumberFormat="1" applyFont="1" applyFill="1" applyBorder="1" applyAlignment="1">
      <alignment horizontal="right" vertical="center" wrapText="1"/>
    </xf>
    <xf numFmtId="0" fontId="11" fillId="0" borderId="0" xfId="0" applyFont="1"/>
    <xf numFmtId="0" fontId="12" fillId="10" borderId="16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66" fontId="4" fillId="11" borderId="9" xfId="0" applyNumberFormat="1" applyFont="1" applyFill="1" applyBorder="1"/>
    <xf numFmtId="166" fontId="4" fillId="11" borderId="15" xfId="0" applyNumberFormat="1" applyFont="1" applyFill="1" applyBorder="1"/>
    <xf numFmtId="0" fontId="3" fillId="10" borderId="28" xfId="0" applyFont="1" applyFill="1" applyBorder="1" applyAlignment="1">
      <alignment horizontal="center" vertical="top" wrapText="1"/>
    </xf>
    <xf numFmtId="0" fontId="3" fillId="10" borderId="20" xfId="0" applyFont="1" applyFill="1" applyBorder="1" applyAlignment="1">
      <alignment horizontal="center" vertical="top" wrapText="1"/>
    </xf>
    <xf numFmtId="0" fontId="3" fillId="10" borderId="29" xfId="0" applyFont="1" applyFill="1" applyBorder="1" applyAlignment="1">
      <alignment horizontal="center" vertical="top" wrapText="1"/>
    </xf>
    <xf numFmtId="0" fontId="3" fillId="10" borderId="9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top" wrapText="1"/>
    </xf>
    <xf numFmtId="0" fontId="3" fillId="10" borderId="32" xfId="0" applyFont="1" applyFill="1" applyBorder="1" applyAlignment="1">
      <alignment horizontal="center" vertical="top" wrapText="1"/>
    </xf>
    <xf numFmtId="0" fontId="3" fillId="10" borderId="33" xfId="0" applyFont="1" applyFill="1" applyBorder="1" applyAlignment="1">
      <alignment horizontal="center" vertical="top" wrapText="1"/>
    </xf>
    <xf numFmtId="0" fontId="12" fillId="8" borderId="16" xfId="0" applyFont="1" applyFill="1" applyBorder="1"/>
    <xf numFmtId="1" fontId="0" fillId="0" borderId="0" xfId="0" applyNumberFormat="1" applyFont="1"/>
    <xf numFmtId="0" fontId="0" fillId="0" borderId="9" xfId="0" applyFont="1" applyBorder="1" applyAlignment="1">
      <alignment horizontal="center" vertical="center"/>
    </xf>
    <xf numFmtId="0" fontId="0" fillId="4" borderId="28" xfId="0" applyFont="1" applyFill="1" applyBorder="1"/>
    <xf numFmtId="0" fontId="0" fillId="4" borderId="20" xfId="0" applyFont="1" applyFill="1" applyBorder="1"/>
    <xf numFmtId="166" fontId="0" fillId="4" borderId="37" xfId="0" applyNumberFormat="1" applyFont="1" applyFill="1" applyBorder="1" applyAlignment="1">
      <alignment horizontal="right"/>
    </xf>
    <xf numFmtId="166" fontId="0" fillId="4" borderId="20" xfId="0" applyNumberFormat="1" applyFont="1" applyFill="1" applyBorder="1" applyAlignment="1">
      <alignment horizontal="right"/>
    </xf>
    <xf numFmtId="166" fontId="0" fillId="4" borderId="38" xfId="0" applyNumberFormat="1" applyFont="1" applyFill="1" applyBorder="1" applyAlignment="1">
      <alignment horizontal="right"/>
    </xf>
    <xf numFmtId="166" fontId="0" fillId="4" borderId="26" xfId="0" applyNumberFormat="1" applyFont="1" applyFill="1" applyBorder="1" applyAlignment="1">
      <alignment horizontal="right"/>
    </xf>
    <xf numFmtId="166" fontId="0" fillId="4" borderId="20" xfId="0" applyNumberFormat="1" applyFont="1" applyFill="1" applyBorder="1"/>
    <xf numFmtId="0" fontId="0" fillId="4" borderId="38" xfId="0" applyFont="1" applyFill="1" applyBorder="1"/>
    <xf numFmtId="0" fontId="0" fillId="4" borderId="29" xfId="0" applyFont="1" applyFill="1" applyBorder="1"/>
    <xf numFmtId="0" fontId="0" fillId="0" borderId="0" xfId="0" applyFont="1" applyAlignment="1">
      <alignment horizontal="left"/>
    </xf>
    <xf numFmtId="0" fontId="0" fillId="8" borderId="9" xfId="0" applyFont="1" applyFill="1" applyBorder="1"/>
    <xf numFmtId="175" fontId="0" fillId="6" borderId="9" xfId="0" applyNumberFormat="1" applyFont="1" applyFill="1" applyBorder="1"/>
    <xf numFmtId="37" fontId="4" fillId="0" borderId="9" xfId="0" applyNumberFormat="1" applyFont="1" applyBorder="1"/>
    <xf numFmtId="37" fontId="16" fillId="0" borderId="0" xfId="0" applyNumberFormat="1" applyFont="1"/>
    <xf numFmtId="0" fontId="0" fillId="4" borderId="37" xfId="0" applyFont="1" applyFill="1" applyBorder="1"/>
    <xf numFmtId="0" fontId="0" fillId="4" borderId="26" xfId="0" applyFont="1" applyFill="1" applyBorder="1"/>
    <xf numFmtId="166" fontId="0" fillId="4" borderId="16" xfId="0" applyNumberFormat="1" applyFont="1" applyFill="1" applyBorder="1" applyAlignment="1">
      <alignment horizontal="right"/>
    </xf>
    <xf numFmtId="0" fontId="0" fillId="4" borderId="16" xfId="0" applyFont="1" applyFill="1" applyBorder="1"/>
    <xf numFmtId="0" fontId="0" fillId="4" borderId="27" xfId="0" applyFont="1" applyFill="1" applyBorder="1"/>
    <xf numFmtId="166" fontId="0" fillId="4" borderId="16" xfId="0" applyNumberFormat="1" applyFont="1" applyFill="1" applyBorder="1"/>
    <xf numFmtId="166" fontId="0" fillId="4" borderId="26" xfId="0" applyNumberFormat="1" applyFont="1" applyFill="1" applyBorder="1"/>
    <xf numFmtId="166" fontId="0" fillId="4" borderId="27" xfId="0" applyNumberFormat="1" applyFont="1" applyFill="1" applyBorder="1"/>
    <xf numFmtId="166" fontId="12" fillId="8" borderId="16" xfId="0" applyNumberFormat="1" applyFont="1" applyFill="1" applyBorder="1"/>
    <xf numFmtId="0" fontId="17" fillId="3" borderId="39" xfId="0" applyFont="1" applyFill="1" applyBorder="1" applyAlignment="1">
      <alignment horizontal="center"/>
    </xf>
    <xf numFmtId="0" fontId="17" fillId="3" borderId="40" xfId="0" applyFont="1" applyFill="1" applyBorder="1" applyAlignment="1">
      <alignment horizontal="center" vertical="center" wrapText="1"/>
    </xf>
    <xf numFmtId="0" fontId="17" fillId="3" borderId="40" xfId="0" applyFont="1" applyFill="1" applyBorder="1"/>
    <xf numFmtId="0" fontId="0" fillId="4" borderId="31" xfId="0" applyFont="1" applyFill="1" applyBorder="1"/>
    <xf numFmtId="173" fontId="17" fillId="3" borderId="40" xfId="0" applyNumberFormat="1" applyFont="1" applyFill="1" applyBorder="1" applyAlignment="1">
      <alignment horizontal="right"/>
    </xf>
    <xf numFmtId="166" fontId="0" fillId="4" borderId="32" xfId="0" applyNumberFormat="1" applyFont="1" applyFill="1" applyBorder="1" applyAlignment="1">
      <alignment horizontal="right"/>
    </xf>
    <xf numFmtId="165" fontId="17" fillId="3" borderId="41" xfId="0" applyNumberFormat="1" applyFont="1" applyFill="1" applyBorder="1" applyAlignment="1">
      <alignment horizontal="right"/>
    </xf>
    <xf numFmtId="0" fontId="10" fillId="3" borderId="39" xfId="0" applyFont="1" applyFill="1" applyBorder="1" applyAlignment="1">
      <alignment horizontal="center"/>
    </xf>
    <xf numFmtId="0" fontId="10" fillId="6" borderId="40" xfId="0" applyFont="1" applyFill="1" applyBorder="1" applyAlignment="1">
      <alignment horizontal="center" vertical="center" wrapText="1"/>
    </xf>
    <xf numFmtId="0" fontId="10" fillId="3" borderId="40" xfId="0" applyFont="1" applyFill="1" applyBorder="1"/>
    <xf numFmtId="167" fontId="10" fillId="3" borderId="40" xfId="0" applyNumberFormat="1" applyFont="1" applyFill="1" applyBorder="1"/>
    <xf numFmtId="173" fontId="10" fillId="3" borderId="22" xfId="0" applyNumberFormat="1" applyFont="1" applyFill="1" applyBorder="1" applyAlignment="1">
      <alignment horizontal="right"/>
    </xf>
    <xf numFmtId="0" fontId="11" fillId="4" borderId="9" xfId="0" applyFont="1" applyFill="1" applyBorder="1"/>
    <xf numFmtId="0" fontId="0" fillId="0" borderId="0" xfId="0" applyFont="1" applyAlignment="1">
      <alignment horizontal="right"/>
    </xf>
    <xf numFmtId="166" fontId="11" fillId="4" borderId="9" xfId="0" applyNumberFormat="1" applyFont="1" applyFill="1" applyBorder="1" applyAlignment="1">
      <alignment horizontal="right"/>
    </xf>
    <xf numFmtId="173" fontId="10" fillId="3" borderId="9" xfId="0" applyNumberFormat="1" applyFont="1" applyFill="1" applyBorder="1" applyAlignment="1">
      <alignment horizontal="right"/>
    </xf>
    <xf numFmtId="174" fontId="11" fillId="4" borderId="26" xfId="0" applyNumberFormat="1" applyFont="1" applyFill="1" applyBorder="1" applyAlignment="1">
      <alignment horizontal="right"/>
    </xf>
    <xf numFmtId="165" fontId="11" fillId="4" borderId="16" xfId="0" applyNumberFormat="1" applyFont="1" applyFill="1" applyBorder="1" applyAlignment="1">
      <alignment horizontal="right"/>
    </xf>
    <xf numFmtId="174" fontId="11" fillId="4" borderId="9" xfId="0" applyNumberFormat="1" applyFont="1" applyFill="1" applyBorder="1"/>
    <xf numFmtId="4" fontId="0" fillId="0" borderId="0" xfId="0" applyNumberFormat="1" applyFont="1" applyAlignment="1">
      <alignment horizontal="right"/>
    </xf>
    <xf numFmtId="166" fontId="11" fillId="4" borderId="9" xfId="0" applyNumberFormat="1" applyFont="1" applyFill="1" applyBorder="1"/>
    <xf numFmtId="0" fontId="0" fillId="8" borderId="26" xfId="0" applyFont="1" applyFill="1" applyBorder="1"/>
    <xf numFmtId="175" fontId="0" fillId="0" borderId="0" xfId="0" applyNumberFormat="1" applyFont="1"/>
    <xf numFmtId="0" fontId="0" fillId="12" borderId="20" xfId="0" applyFont="1" applyFill="1" applyBorder="1"/>
    <xf numFmtId="37" fontId="0" fillId="12" borderId="38" xfId="0" applyNumberFormat="1" applyFont="1" applyFill="1" applyBorder="1"/>
    <xf numFmtId="166" fontId="0" fillId="12" borderId="28" xfId="0" applyNumberFormat="1" applyFont="1" applyFill="1" applyBorder="1" applyAlignment="1">
      <alignment horizontal="right"/>
    </xf>
    <xf numFmtId="166" fontId="0" fillId="12" borderId="20" xfId="0" applyNumberFormat="1" applyFont="1" applyFill="1" applyBorder="1" applyAlignment="1">
      <alignment horizontal="right"/>
    </xf>
    <xf numFmtId="166" fontId="0" fillId="12" borderId="20" xfId="0" applyNumberFormat="1" applyFont="1" applyFill="1" applyBorder="1"/>
    <xf numFmtId="37" fontId="0" fillId="6" borderId="9" xfId="0" applyNumberFormat="1" applyFont="1" applyFill="1" applyBorder="1"/>
    <xf numFmtId="0" fontId="0" fillId="12" borderId="26" xfId="0" applyFont="1" applyFill="1" applyBorder="1"/>
    <xf numFmtId="3" fontId="0" fillId="12" borderId="16" xfId="0" applyNumberFormat="1" applyFont="1" applyFill="1" applyBorder="1"/>
    <xf numFmtId="166" fontId="0" fillId="12" borderId="37" xfId="0" applyNumberFormat="1" applyFont="1" applyFill="1" applyBorder="1" applyAlignment="1">
      <alignment horizontal="right"/>
    </xf>
    <xf numFmtId="166" fontId="0" fillId="12" borderId="32" xfId="0" applyNumberFormat="1" applyFont="1" applyFill="1" applyBorder="1" applyAlignment="1">
      <alignment horizontal="right"/>
    </xf>
    <xf numFmtId="166" fontId="0" fillId="12" borderId="26" xfId="0" applyNumberFormat="1" applyFont="1" applyFill="1" applyBorder="1"/>
    <xf numFmtId="166" fontId="0" fillId="12" borderId="32" xfId="0" applyNumberFormat="1" applyFont="1" applyFill="1" applyBorder="1"/>
    <xf numFmtId="166" fontId="0" fillId="12" borderId="26" xfId="0" applyNumberFormat="1" applyFont="1" applyFill="1" applyBorder="1" applyAlignment="1">
      <alignment horizontal="right"/>
    </xf>
    <xf numFmtId="3" fontId="0" fillId="12" borderId="38" xfId="0" applyNumberFormat="1" applyFont="1" applyFill="1" applyBorder="1"/>
    <xf numFmtId="0" fontId="0" fillId="12" borderId="38" xfId="0" applyFont="1" applyFill="1" applyBorder="1"/>
    <xf numFmtId="0" fontId="0" fillId="12" borderId="29" xfId="0" applyFont="1" applyFill="1" applyBorder="1"/>
    <xf numFmtId="0" fontId="10" fillId="3" borderId="42" xfId="0" applyFont="1" applyFill="1" applyBorder="1" applyAlignment="1">
      <alignment horizontal="center" vertical="center" wrapText="1"/>
    </xf>
    <xf numFmtId="0" fontId="10" fillId="3" borderId="42" xfId="0" applyFont="1" applyFill="1" applyBorder="1"/>
    <xf numFmtId="166" fontId="0" fillId="12" borderId="16" xfId="0" applyNumberFormat="1" applyFont="1" applyFill="1" applyBorder="1"/>
    <xf numFmtId="0" fontId="0" fillId="12" borderId="16" xfId="0" applyFont="1" applyFill="1" applyBorder="1"/>
    <xf numFmtId="0" fontId="0" fillId="12" borderId="27" xfId="0" applyFont="1" applyFill="1" applyBorder="1"/>
    <xf numFmtId="167" fontId="10" fillId="3" borderId="42" xfId="0" applyNumberFormat="1" applyFont="1" applyFill="1" applyBorder="1"/>
    <xf numFmtId="173" fontId="10" fillId="3" borderId="42" xfId="0" applyNumberFormat="1" applyFont="1" applyFill="1" applyBorder="1" applyAlignment="1">
      <alignment horizontal="right"/>
    </xf>
    <xf numFmtId="165" fontId="10" fillId="3" borderId="43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176" fontId="17" fillId="3" borderId="40" xfId="0" applyNumberFormat="1" applyFont="1" applyFill="1" applyBorder="1" applyAlignment="1">
      <alignment horizontal="right"/>
    </xf>
    <xf numFmtId="0" fontId="0" fillId="3" borderId="40" xfId="0" applyFont="1" applyFill="1" applyBorder="1" applyAlignment="1">
      <alignment wrapText="1"/>
    </xf>
    <xf numFmtId="0" fontId="0" fillId="12" borderId="32" xfId="0" applyFont="1" applyFill="1" applyBorder="1"/>
    <xf numFmtId="0" fontId="0" fillId="12" borderId="44" xfId="0" applyFont="1" applyFill="1" applyBorder="1"/>
    <xf numFmtId="0" fontId="0" fillId="12" borderId="33" xfId="0" applyFont="1" applyFill="1" applyBorder="1"/>
    <xf numFmtId="3" fontId="0" fillId="12" borderId="26" xfId="0" applyNumberFormat="1" applyFont="1" applyFill="1" applyBorder="1" applyAlignment="1">
      <alignment horizontal="right"/>
    </xf>
    <xf numFmtId="166" fontId="0" fillId="12" borderId="33" xfId="0" applyNumberFormat="1" applyFont="1" applyFill="1" applyBorder="1"/>
    <xf numFmtId="3" fontId="0" fillId="12" borderId="9" xfId="0" applyNumberFormat="1" applyFont="1" applyFill="1" applyBorder="1"/>
    <xf numFmtId="166" fontId="0" fillId="12" borderId="16" xfId="0" applyNumberFormat="1" applyFont="1" applyFill="1" applyBorder="1" applyAlignment="1">
      <alignment horizontal="right"/>
    </xf>
    <xf numFmtId="0" fontId="11" fillId="12" borderId="9" xfId="0" applyFont="1" applyFill="1" applyBorder="1"/>
    <xf numFmtId="166" fontId="11" fillId="12" borderId="20" xfId="0" applyNumberFormat="1" applyFont="1" applyFill="1" applyBorder="1" applyAlignment="1">
      <alignment horizontal="right"/>
    </xf>
    <xf numFmtId="166" fontId="11" fillId="12" borderId="9" xfId="0" applyNumberFormat="1" applyFont="1" applyFill="1" applyBorder="1"/>
    <xf numFmtId="171" fontId="10" fillId="3" borderId="22" xfId="0" applyNumberFormat="1" applyFont="1" applyFill="1" applyBorder="1" applyAlignment="1">
      <alignment horizontal="right"/>
    </xf>
    <xf numFmtId="166" fontId="11" fillId="12" borderId="14" xfId="0" applyNumberFormat="1" applyFont="1" applyFill="1" applyBorder="1"/>
    <xf numFmtId="165" fontId="10" fillId="3" borderId="23" xfId="0" applyNumberFormat="1" applyFont="1" applyFill="1" applyBorder="1" applyAlignment="1">
      <alignment horizontal="right"/>
    </xf>
    <xf numFmtId="166" fontId="11" fillId="12" borderId="15" xfId="0" applyNumberFormat="1" applyFont="1" applyFill="1" applyBorder="1"/>
    <xf numFmtId="177" fontId="0" fillId="0" borderId="0" xfId="0" applyNumberFormat="1" applyFont="1"/>
    <xf numFmtId="0" fontId="11" fillId="0" borderId="2" xfId="0" applyFont="1" applyBorder="1" applyAlignment="1">
      <alignment horizontal="right"/>
    </xf>
    <xf numFmtId="171" fontId="10" fillId="3" borderId="9" xfId="0" applyNumberFormat="1" applyFont="1" applyFill="1" applyBorder="1" applyAlignment="1">
      <alignment horizontal="right"/>
    </xf>
    <xf numFmtId="166" fontId="11" fillId="0" borderId="9" xfId="0" applyNumberFormat="1" applyFont="1" applyBorder="1" applyAlignment="1">
      <alignment horizontal="right"/>
    </xf>
    <xf numFmtId="165" fontId="10" fillId="3" borderId="25" xfId="0" applyNumberFormat="1" applyFont="1" applyFill="1" applyBorder="1" applyAlignment="1">
      <alignment horizontal="right"/>
    </xf>
    <xf numFmtId="178" fontId="0" fillId="0" borderId="0" xfId="0" applyNumberFormat="1" applyFont="1"/>
    <xf numFmtId="167" fontId="12" fillId="0" borderId="0" xfId="0" applyNumberFormat="1" applyFont="1"/>
    <xf numFmtId="179" fontId="0" fillId="0" borderId="0" xfId="0" applyNumberFormat="1" applyFont="1"/>
    <xf numFmtId="2" fontId="0" fillId="0" borderId="0" xfId="0" applyNumberFormat="1" applyFont="1"/>
    <xf numFmtId="0" fontId="0" fillId="8" borderId="16" xfId="0" applyFont="1" applyFill="1" applyBorder="1" applyAlignment="1">
      <alignment horizontal="right"/>
    </xf>
    <xf numFmtId="37" fontId="0" fillId="0" borderId="0" xfId="0" applyNumberFormat="1" applyFont="1"/>
    <xf numFmtId="169" fontId="18" fillId="4" borderId="13" xfId="0" applyNumberFormat="1" applyFont="1" applyFill="1" applyBorder="1" applyAlignment="1">
      <alignment horizontal="center"/>
    </xf>
    <xf numFmtId="169" fontId="18" fillId="4" borderId="9" xfId="0" applyNumberFormat="1" applyFont="1" applyFill="1" applyBorder="1" applyAlignment="1">
      <alignment horizontal="center"/>
    </xf>
    <xf numFmtId="169" fontId="18" fillId="4" borderId="14" xfId="0" applyNumberFormat="1" applyFont="1" applyFill="1" applyBorder="1" applyAlignment="1">
      <alignment horizontal="center"/>
    </xf>
    <xf numFmtId="0" fontId="16" fillId="0" borderId="0" xfId="0" applyFont="1"/>
    <xf numFmtId="169" fontId="18" fillId="12" borderId="13" xfId="0" applyNumberFormat="1" applyFont="1" applyFill="1" applyBorder="1" applyAlignment="1">
      <alignment horizontal="center"/>
    </xf>
    <xf numFmtId="169" fontId="18" fillId="12" borderId="9" xfId="0" applyNumberFormat="1" applyFont="1" applyFill="1" applyBorder="1" applyAlignment="1">
      <alignment horizontal="center"/>
    </xf>
    <xf numFmtId="169" fontId="19" fillId="0" borderId="2" xfId="0" applyNumberFormat="1" applyFont="1" applyBorder="1" applyAlignment="1">
      <alignment horizontal="center"/>
    </xf>
    <xf numFmtId="169" fontId="19" fillId="0" borderId="9" xfId="0" applyNumberFormat="1" applyFont="1" applyBorder="1" applyAlignment="1">
      <alignment horizontal="center"/>
    </xf>
    <xf numFmtId="169" fontId="19" fillId="0" borderId="4" xfId="0" applyNumberFormat="1" applyFont="1" applyBorder="1" applyAlignment="1">
      <alignment horizontal="center"/>
    </xf>
    <xf numFmtId="165" fontId="0" fillId="8" borderId="16" xfId="0" applyNumberFormat="1" applyFont="1" applyFill="1" applyBorder="1"/>
    <xf numFmtId="180" fontId="0" fillId="0" borderId="0" xfId="0" applyNumberFormat="1" applyFont="1"/>
    <xf numFmtId="1" fontId="0" fillId="8" borderId="16" xfId="0" applyNumberFormat="1" applyFont="1" applyFill="1" applyBorder="1"/>
    <xf numFmtId="4" fontId="0" fillId="8" borderId="16" xfId="0" applyNumberFormat="1" applyFont="1" applyFill="1" applyBorder="1"/>
    <xf numFmtId="169" fontId="17" fillId="3" borderId="4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0" fontId="10" fillId="0" borderId="46" xfId="0" applyFont="1" applyBorder="1"/>
    <xf numFmtId="4" fontId="10" fillId="0" borderId="46" xfId="0" applyNumberFormat="1" applyFont="1" applyBorder="1"/>
    <xf numFmtId="0" fontId="10" fillId="13" borderId="47" xfId="0" applyFont="1" applyFill="1" applyBorder="1" applyAlignment="1">
      <alignment horizontal="center"/>
    </xf>
    <xf numFmtId="0" fontId="10" fillId="13" borderId="48" xfId="0" applyFont="1" applyFill="1" applyBorder="1" applyAlignment="1">
      <alignment horizontal="center"/>
    </xf>
    <xf numFmtId="173" fontId="17" fillId="13" borderId="48" xfId="0" applyNumberFormat="1" applyFont="1" applyFill="1" applyBorder="1" applyAlignment="1">
      <alignment horizontal="center"/>
    </xf>
    <xf numFmtId="4" fontId="17" fillId="13" borderId="48" xfId="0" applyNumberFormat="1" applyFont="1" applyFill="1" applyBorder="1" applyAlignment="1">
      <alignment horizontal="center"/>
    </xf>
    <xf numFmtId="165" fontId="1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169" fontId="10" fillId="0" borderId="0" xfId="0" applyNumberFormat="1" applyFont="1"/>
    <xf numFmtId="173" fontId="10" fillId="0" borderId="0" xfId="0" applyNumberFormat="1" applyFont="1" applyAlignment="1">
      <alignment horizontal="right"/>
    </xf>
    <xf numFmtId="0" fontId="0" fillId="0" borderId="0" xfId="0" applyFont="1" applyAlignment="1"/>
    <xf numFmtId="0" fontId="12" fillId="10" borderId="34" xfId="0" applyFont="1" applyFill="1" applyBorder="1" applyAlignment="1">
      <alignment horizontal="center"/>
    </xf>
    <xf numFmtId="0" fontId="12" fillId="10" borderId="45" xfId="0" applyFont="1" applyFill="1" applyBorder="1" applyAlignment="1">
      <alignment horizontal="center"/>
    </xf>
    <xf numFmtId="0" fontId="12" fillId="10" borderId="35" xfId="0" applyFont="1" applyFill="1" applyBorder="1" applyAlignment="1">
      <alignment horizontal="center"/>
    </xf>
    <xf numFmtId="166" fontId="11" fillId="12" borderId="60" xfId="0" applyNumberFormat="1" applyFont="1" applyFill="1" applyBorder="1"/>
    <xf numFmtId="173" fontId="10" fillId="3" borderId="25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5" fontId="11" fillId="4" borderId="9" xfId="0" applyNumberFormat="1" applyFont="1" applyFill="1" applyBorder="1" applyAlignment="1">
      <alignment horizontal="right"/>
    </xf>
    <xf numFmtId="4" fontId="0" fillId="0" borderId="0" xfId="0" applyNumberFormat="1" applyFont="1"/>
    <xf numFmtId="183" fontId="0" fillId="0" borderId="0" xfId="0" applyNumberFormat="1" applyFont="1" applyAlignment="1"/>
    <xf numFmtId="184" fontId="0" fillId="0" borderId="0" xfId="0" applyNumberFormat="1" applyFont="1" applyAlignment="1"/>
    <xf numFmtId="4" fontId="10" fillId="0" borderId="16" xfId="0" applyNumberFormat="1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3" borderId="24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vertical="center"/>
    </xf>
    <xf numFmtId="167" fontId="10" fillId="3" borderId="9" xfId="0" applyNumberFormat="1" applyFont="1" applyFill="1" applyBorder="1" applyAlignment="1">
      <alignment vertical="center"/>
    </xf>
    <xf numFmtId="171" fontId="10" fillId="3" borderId="9" xfId="0" applyNumberFormat="1" applyFont="1" applyFill="1" applyBorder="1" applyAlignment="1">
      <alignment horizontal="right" vertical="center"/>
    </xf>
    <xf numFmtId="165" fontId="10" fillId="3" borderId="25" xfId="0" applyNumberFormat="1" applyFont="1" applyFill="1" applyBorder="1" applyAlignment="1">
      <alignment horizontal="right" vertical="center"/>
    </xf>
    <xf numFmtId="165" fontId="11" fillId="0" borderId="35" xfId="0" applyNumberFormat="1" applyFont="1" applyBorder="1"/>
    <xf numFmtId="4" fontId="17" fillId="0" borderId="47" xfId="0" applyNumberFormat="1" applyFont="1" applyBorder="1" applyAlignment="1">
      <alignment horizontal="center" vertical="center"/>
    </xf>
    <xf numFmtId="4" fontId="10" fillId="0" borderId="50" xfId="0" applyNumberFormat="1" applyFont="1" applyBorder="1" applyAlignment="1">
      <alignment horizontal="center" vertical="center"/>
    </xf>
    <xf numFmtId="173" fontId="10" fillId="0" borderId="52" xfId="0" applyNumberFormat="1" applyFont="1" applyBorder="1" applyAlignment="1">
      <alignment horizontal="center" vertical="center"/>
    </xf>
    <xf numFmtId="4" fontId="10" fillId="0" borderId="52" xfId="0" applyNumberFormat="1" applyFont="1" applyBorder="1" applyAlignment="1">
      <alignment horizontal="center" vertical="center"/>
    </xf>
    <xf numFmtId="173" fontId="10" fillId="0" borderId="54" xfId="0" applyNumberFormat="1" applyFont="1" applyBorder="1" applyAlignment="1">
      <alignment horizontal="center" vertical="center"/>
    </xf>
    <xf numFmtId="4" fontId="10" fillId="0" borderId="54" xfId="0" applyNumberFormat="1" applyFont="1" applyBorder="1" applyAlignment="1">
      <alignment horizontal="center" vertical="center"/>
    </xf>
    <xf numFmtId="173" fontId="17" fillId="0" borderId="47" xfId="0" applyNumberFormat="1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167" fontId="10" fillId="0" borderId="50" xfId="0" applyNumberFormat="1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67" fontId="10" fillId="0" borderId="52" xfId="0" applyNumberFormat="1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67" fontId="10" fillId="0" borderId="54" xfId="0" applyNumberFormat="1" applyFont="1" applyBorder="1" applyAlignment="1">
      <alignment horizontal="center" vertical="center"/>
    </xf>
    <xf numFmtId="0" fontId="0" fillId="0" borderId="0" xfId="0" applyFont="1" applyAlignment="1"/>
    <xf numFmtId="0" fontId="0" fillId="0" borderId="16" xfId="0" applyFont="1" applyFill="1" applyBorder="1"/>
    <xf numFmtId="185" fontId="0" fillId="0" borderId="0" xfId="0" applyNumberFormat="1" applyFont="1"/>
    <xf numFmtId="0" fontId="20" fillId="0" borderId="60" xfId="0" applyFont="1" applyBorder="1" applyAlignment="1">
      <alignment vertical="center" wrapText="1"/>
    </xf>
    <xf numFmtId="166" fontId="0" fillId="12" borderId="36" xfId="0" applyNumberFormat="1" applyFont="1" applyFill="1" applyBorder="1" applyAlignment="1">
      <alignment horizontal="right"/>
    </xf>
    <xf numFmtId="0" fontId="20" fillId="0" borderId="9" xfId="0" applyFont="1" applyBorder="1" applyAlignment="1">
      <alignment horizontal="center" vertical="center" wrapText="1"/>
    </xf>
    <xf numFmtId="0" fontId="20" fillId="0" borderId="60" xfId="0" applyFont="1" applyBorder="1" applyAlignment="1">
      <alignment vertical="center"/>
    </xf>
    <xf numFmtId="0" fontId="0" fillId="0" borderId="16" xfId="0" applyFont="1" applyBorder="1"/>
    <xf numFmtId="37" fontId="0" fillId="0" borderId="16" xfId="0" applyNumberFormat="1" applyFont="1" applyBorder="1"/>
    <xf numFmtId="0" fontId="0" fillId="0" borderId="16" xfId="0" applyFont="1" applyBorder="1" applyAlignment="1"/>
    <xf numFmtId="166" fontId="0" fillId="12" borderId="70" xfId="0" applyNumberFormat="1" applyFont="1" applyFill="1" applyBorder="1" applyAlignment="1">
      <alignment horizontal="right"/>
    </xf>
    <xf numFmtId="166" fontId="0" fillId="12" borderId="71" xfId="0" applyNumberFormat="1" applyFont="1" applyFill="1" applyBorder="1" applyAlignment="1">
      <alignment horizontal="right"/>
    </xf>
    <xf numFmtId="166" fontId="0" fillId="12" borderId="72" xfId="0" applyNumberFormat="1" applyFont="1" applyFill="1" applyBorder="1" applyAlignment="1">
      <alignment horizontal="right"/>
    </xf>
    <xf numFmtId="166" fontId="0" fillId="12" borderId="60" xfId="0" applyNumberFormat="1" applyFont="1" applyFill="1" applyBorder="1" applyAlignment="1">
      <alignment horizontal="right"/>
    </xf>
    <xf numFmtId="166" fontId="0" fillId="0" borderId="16" xfId="0" applyNumberFormat="1" applyFont="1" applyFill="1" applyBorder="1"/>
    <xf numFmtId="165" fontId="0" fillId="0" borderId="16" xfId="0" applyNumberFormat="1" applyFont="1" applyFill="1" applyBorder="1"/>
    <xf numFmtId="0" fontId="12" fillId="0" borderId="16" xfId="0" applyFont="1" applyFill="1" applyBorder="1" applyAlignment="1">
      <alignment horizontal="center"/>
    </xf>
    <xf numFmtId="169" fontId="18" fillId="0" borderId="16" xfId="0" applyNumberFormat="1" applyFont="1" applyFill="1" applyBorder="1" applyAlignment="1">
      <alignment horizontal="center"/>
    </xf>
    <xf numFmtId="169" fontId="19" fillId="0" borderId="16" xfId="0" applyNumberFormat="1" applyFont="1" applyFill="1" applyBorder="1" applyAlignment="1">
      <alignment horizontal="center"/>
    </xf>
    <xf numFmtId="3" fontId="0" fillId="0" borderId="0" xfId="0" applyNumberFormat="1" applyFont="1"/>
    <xf numFmtId="0" fontId="0" fillId="0" borderId="0" xfId="0" applyFont="1" applyAlignment="1"/>
    <xf numFmtId="178" fontId="0" fillId="0" borderId="16" xfId="0" applyNumberFormat="1" applyFont="1" applyBorder="1"/>
    <xf numFmtId="0" fontId="0" fillId="0" borderId="0" xfId="0" applyFont="1" applyAlignment="1"/>
    <xf numFmtId="0" fontId="20" fillId="0" borderId="0" xfId="0" applyFont="1"/>
    <xf numFmtId="0" fontId="0" fillId="0" borderId="0" xfId="0" applyFont="1" applyAlignment="1"/>
    <xf numFmtId="2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5" fontId="11" fillId="12" borderId="37" xfId="0" applyNumberFormat="1" applyFont="1" applyFill="1" applyBorder="1" applyAlignment="1">
      <alignment horizontal="right"/>
    </xf>
    <xf numFmtId="166" fontId="11" fillId="0" borderId="45" xfId="0" applyNumberFormat="1" applyFont="1" applyBorder="1"/>
    <xf numFmtId="165" fontId="11" fillId="12" borderId="60" xfId="0" applyNumberFormat="1" applyFont="1" applyFill="1" applyBorder="1" applyAlignment="1">
      <alignment horizontal="right"/>
    </xf>
    <xf numFmtId="174" fontId="11" fillId="4" borderId="14" xfId="0" applyNumberFormat="1" applyFont="1" applyFill="1" applyBorder="1"/>
    <xf numFmtId="166" fontId="11" fillId="0" borderId="35" xfId="0" applyNumberFormat="1" applyFont="1" applyBorder="1"/>
    <xf numFmtId="43" fontId="0" fillId="0" borderId="0" xfId="0" applyNumberFormat="1" applyFont="1"/>
    <xf numFmtId="0" fontId="0" fillId="0" borderId="0" xfId="0" applyFont="1" applyAlignment="1"/>
    <xf numFmtId="166" fontId="11" fillId="12" borderId="37" xfId="0" applyNumberFormat="1" applyFont="1" applyFill="1" applyBorder="1" applyAlignment="1">
      <alignment horizontal="right"/>
    </xf>
    <xf numFmtId="165" fontId="11" fillId="0" borderId="35" xfId="0" applyNumberFormat="1" applyFont="1" applyBorder="1" applyAlignment="1">
      <alignment horizontal="right"/>
    </xf>
    <xf numFmtId="166" fontId="11" fillId="12" borderId="60" xfId="0" applyNumberFormat="1" applyFont="1" applyFill="1" applyBorder="1" applyAlignment="1">
      <alignment horizontal="right"/>
    </xf>
    <xf numFmtId="0" fontId="10" fillId="6" borderId="75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7" fillId="3" borderId="76" xfId="0" applyFont="1" applyFill="1" applyBorder="1" applyAlignment="1">
      <alignment horizontal="center"/>
    </xf>
    <xf numFmtId="0" fontId="10" fillId="3" borderId="77" xfId="0" applyFont="1" applyFill="1" applyBorder="1" applyAlignment="1">
      <alignment horizontal="center"/>
    </xf>
    <xf numFmtId="0" fontId="10" fillId="3" borderId="78" xfId="0" applyFont="1" applyFill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81" fontId="10" fillId="0" borderId="0" xfId="0" applyNumberFormat="1" applyFont="1" applyAlignment="1">
      <alignment horizontal="left"/>
    </xf>
    <xf numFmtId="0" fontId="11" fillId="0" borderId="0" xfId="0" applyFont="1" applyAlignment="1">
      <alignment horizontal="right"/>
    </xf>
    <xf numFmtId="0" fontId="20" fillId="8" borderId="16" xfId="0" applyFont="1" applyFill="1" applyBorder="1"/>
    <xf numFmtId="166" fontId="11" fillId="4" borderId="20" xfId="0" applyNumberFormat="1" applyFont="1" applyFill="1" applyBorder="1"/>
    <xf numFmtId="43" fontId="0" fillId="12" borderId="29" xfId="0" applyNumberFormat="1" applyFont="1" applyFill="1" applyBorder="1" applyAlignment="1">
      <alignment horizontal="right"/>
    </xf>
    <xf numFmtId="165" fontId="0" fillId="12" borderId="30" xfId="0" applyNumberFormat="1" applyFont="1" applyFill="1" applyBorder="1" applyAlignment="1">
      <alignment horizontal="right"/>
    </xf>
    <xf numFmtId="165" fontId="0" fillId="12" borderId="27" xfId="0" applyNumberFormat="1" applyFont="1" applyFill="1" applyBorder="1" applyAlignment="1">
      <alignment horizontal="right"/>
    </xf>
    <xf numFmtId="165" fontId="0" fillId="12" borderId="34" xfId="0" applyNumberFormat="1" applyFont="1" applyFill="1" applyBorder="1" applyAlignment="1">
      <alignment horizontal="right"/>
    </xf>
    <xf numFmtId="0" fontId="0" fillId="0" borderId="0" xfId="0" applyFont="1" applyAlignment="1"/>
    <xf numFmtId="0" fontId="0" fillId="0" borderId="0" xfId="0" applyFont="1" applyAlignment="1"/>
    <xf numFmtId="174" fontId="11" fillId="4" borderId="13" xfId="0" applyNumberFormat="1" applyFont="1" applyFill="1" applyBorder="1"/>
    <xf numFmtId="0" fontId="0" fillId="12" borderId="36" xfId="0" applyFont="1" applyFill="1" applyBorder="1"/>
    <xf numFmtId="166" fontId="0" fillId="12" borderId="27" xfId="0" applyNumberFormat="1" applyFont="1" applyFill="1" applyBorder="1" applyAlignment="1">
      <alignment horizontal="right"/>
    </xf>
    <xf numFmtId="166" fontId="0" fillId="12" borderId="35" xfId="0" applyNumberFormat="1" applyFont="1" applyFill="1" applyBorder="1" applyAlignment="1">
      <alignment horizontal="right"/>
    </xf>
    <xf numFmtId="0" fontId="0" fillId="0" borderId="0" xfId="0" applyFont="1" applyAlignment="1"/>
    <xf numFmtId="4" fontId="0" fillId="12" borderId="79" xfId="0" applyNumberFormat="1" applyFont="1" applyFill="1" applyBorder="1" applyAlignment="1"/>
    <xf numFmtId="4" fontId="11" fillId="12" borderId="60" xfId="0" applyNumberFormat="1" applyFont="1" applyFill="1" applyBorder="1"/>
    <xf numFmtId="165" fontId="11" fillId="12" borderId="60" xfId="0" applyNumberFormat="1" applyFont="1" applyFill="1" applyBorder="1"/>
    <xf numFmtId="43" fontId="0" fillId="0" borderId="16" xfId="0" applyNumberFormat="1" applyFont="1" applyFill="1" applyBorder="1"/>
    <xf numFmtId="165" fontId="11" fillId="12" borderId="27" xfId="0" applyNumberFormat="1" applyFont="1" applyFill="1" applyBorder="1" applyAlignment="1">
      <alignment horizontal="right"/>
    </xf>
    <xf numFmtId="0" fontId="0" fillId="0" borderId="0" xfId="0" applyFont="1" applyAlignment="1"/>
    <xf numFmtId="0" fontId="20" fillId="0" borderId="0" xfId="0" applyFont="1" applyAlignment="1">
      <alignment horizontal="left"/>
    </xf>
    <xf numFmtId="0" fontId="0" fillId="0" borderId="16" xfId="0" applyBorder="1"/>
    <xf numFmtId="171" fontId="0" fillId="0" borderId="0" xfId="43" applyNumberFormat="1" applyFont="1" applyAlignment="1">
      <alignment horizontal="center"/>
    </xf>
    <xf numFmtId="167" fontId="0" fillId="8" borderId="16" xfId="0" applyNumberFormat="1" applyFont="1" applyFill="1" applyBorder="1"/>
    <xf numFmtId="180" fontId="0" fillId="8" borderId="16" xfId="0" applyNumberFormat="1" applyFont="1" applyFill="1" applyBorder="1"/>
    <xf numFmtId="0" fontId="0" fillId="0" borderId="0" xfId="0" applyFont="1" applyAlignment="1"/>
    <xf numFmtId="0" fontId="0" fillId="0" borderId="0" xfId="0" applyFont="1" applyAlignment="1"/>
    <xf numFmtId="3" fontId="0" fillId="0" borderId="16" xfId="0" applyNumberFormat="1" applyFont="1" applyFill="1" applyBorder="1"/>
    <xf numFmtId="3" fontId="0" fillId="0" borderId="16" xfId="0" applyNumberFormat="1" applyFont="1" applyFill="1" applyBorder="1" applyAlignment="1"/>
    <xf numFmtId="3" fontId="0" fillId="0" borderId="0" xfId="0" applyNumberFormat="1" applyFont="1" applyAlignment="1"/>
    <xf numFmtId="166" fontId="0" fillId="12" borderId="31" xfId="0" applyNumberFormat="1" applyFont="1" applyFill="1" applyBorder="1" applyAlignment="1">
      <alignment horizontal="right"/>
    </xf>
    <xf numFmtId="166" fontId="0" fillId="12" borderId="30" xfId="0" applyNumberFormat="1" applyFont="1" applyFill="1" applyBorder="1" applyAlignment="1">
      <alignment horizontal="right"/>
    </xf>
    <xf numFmtId="0" fontId="0" fillId="0" borderId="0" xfId="0" applyFont="1" applyAlignment="1"/>
    <xf numFmtId="0" fontId="17" fillId="3" borderId="81" xfId="0" applyFont="1" applyFill="1" applyBorder="1" applyAlignment="1">
      <alignment horizontal="center" vertical="center" wrapText="1"/>
    </xf>
    <xf numFmtId="0" fontId="17" fillId="3" borderId="81" xfId="0" applyFont="1" applyFill="1" applyBorder="1"/>
    <xf numFmtId="173" fontId="17" fillId="3" borderId="81" xfId="0" applyNumberFormat="1" applyFont="1" applyFill="1" applyBorder="1" applyAlignment="1">
      <alignment horizontal="right"/>
    </xf>
    <xf numFmtId="165" fontId="17" fillId="3" borderId="82" xfId="0" applyNumberFormat="1" applyFont="1" applyFill="1" applyBorder="1" applyAlignment="1">
      <alignment horizontal="right"/>
    </xf>
    <xf numFmtId="17" fontId="10" fillId="8" borderId="16" xfId="44" applyNumberFormat="1" applyFont="1" applyFill="1" applyBorder="1" applyAlignment="1">
      <alignment horizontal="left"/>
    </xf>
    <xf numFmtId="0" fontId="0" fillId="0" borderId="0" xfId="0" applyFont="1" applyAlignment="1"/>
    <xf numFmtId="0" fontId="11" fillId="0" borderId="16" xfId="0" applyFont="1" applyFill="1" applyBorder="1" applyAlignment="1"/>
    <xf numFmtId="10" fontId="0" fillId="0" borderId="16" xfId="43" applyNumberFormat="1" applyFont="1" applyFill="1" applyBorder="1"/>
    <xf numFmtId="10" fontId="0" fillId="0" borderId="16" xfId="0" applyNumberFormat="1" applyFont="1" applyFill="1" applyBorder="1"/>
    <xf numFmtId="165" fontId="16" fillId="0" borderId="16" xfId="0" applyNumberFormat="1" applyFont="1" applyFill="1" applyBorder="1" applyAlignment="1"/>
    <xf numFmtId="10" fontId="0" fillId="0" borderId="0" xfId="43" applyNumberFormat="1" applyFont="1"/>
    <xf numFmtId="2" fontId="0" fillId="0" borderId="16" xfId="43" applyNumberFormat="1" applyFont="1" applyFill="1" applyBorder="1"/>
    <xf numFmtId="43" fontId="0" fillId="0" borderId="16" xfId="43" applyNumberFormat="1" applyFont="1" applyFill="1" applyBorder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169" fontId="0" fillId="0" borderId="0" xfId="0" applyNumberFormat="1" applyFont="1" applyAlignment="1"/>
    <xf numFmtId="186" fontId="10" fillId="0" borderId="0" xfId="0" applyNumberFormat="1" applyFont="1" applyAlignment="1">
      <alignment horizontal="right"/>
    </xf>
    <xf numFmtId="165" fontId="0" fillId="0" borderId="0" xfId="0" applyNumberFormat="1" applyFont="1" applyAlignment="1"/>
    <xf numFmtId="0" fontId="0" fillId="0" borderId="0" xfId="0" applyFont="1" applyAlignment="1"/>
    <xf numFmtId="178" fontId="10" fillId="0" borderId="0" xfId="0" applyNumberFormat="1" applyFont="1"/>
    <xf numFmtId="176" fontId="10" fillId="0" borderId="0" xfId="0" applyNumberFormat="1" applyFont="1" applyAlignment="1">
      <alignment horizontal="right"/>
    </xf>
    <xf numFmtId="173" fontId="10" fillId="0" borderId="50" xfId="0" applyNumberFormat="1" applyFont="1" applyBorder="1" applyAlignment="1">
      <alignment horizontal="center" vertical="center"/>
    </xf>
    <xf numFmtId="43" fontId="11" fillId="12" borderId="60" xfId="0" applyNumberFormat="1" applyFont="1" applyFill="1" applyBorder="1"/>
    <xf numFmtId="0" fontId="0" fillId="0" borderId="0" xfId="0" applyFont="1" applyAlignment="1"/>
    <xf numFmtId="0" fontId="40" fillId="45" borderId="60" xfId="0" applyFont="1" applyFill="1" applyBorder="1" applyAlignment="1">
      <alignment horizontal="center" vertical="center"/>
    </xf>
    <xf numFmtId="0" fontId="39" fillId="0" borderId="0" xfId="0" applyFont="1"/>
    <xf numFmtId="0" fontId="42" fillId="0" borderId="0" xfId="0" applyFont="1"/>
    <xf numFmtId="0" fontId="42" fillId="45" borderId="60" xfId="0" applyFont="1" applyFill="1" applyBorder="1" applyAlignment="1"/>
    <xf numFmtId="0" fontId="42" fillId="0" borderId="60" xfId="0" applyFont="1" applyBorder="1"/>
    <xf numFmtId="43" fontId="42" fillId="47" borderId="60" xfId="0" applyNumberFormat="1" applyFont="1" applyFill="1" applyBorder="1"/>
    <xf numFmtId="43" fontId="42" fillId="0" borderId="60" xfId="0" applyNumberFormat="1" applyFont="1" applyBorder="1"/>
    <xf numFmtId="166" fontId="42" fillId="0" borderId="60" xfId="0" applyNumberFormat="1" applyFont="1" applyBorder="1"/>
    <xf numFmtId="165" fontId="42" fillId="0" borderId="60" xfId="0" applyNumberFormat="1" applyFont="1" applyBorder="1"/>
    <xf numFmtId="165" fontId="42" fillId="0" borderId="16" xfId="0" applyNumberFormat="1" applyFont="1" applyBorder="1"/>
    <xf numFmtId="0" fontId="42" fillId="8" borderId="60" xfId="0" applyFont="1" applyFill="1" applyBorder="1"/>
    <xf numFmtId="165" fontId="42" fillId="8" borderId="16" xfId="0" applyNumberFormat="1" applyFont="1" applyFill="1" applyBorder="1"/>
    <xf numFmtId="0" fontId="42" fillId="8" borderId="16" xfId="0" applyFont="1" applyFill="1" applyBorder="1" applyAlignment="1">
      <alignment horizontal="right"/>
    </xf>
    <xf numFmtId="43" fontId="42" fillId="0" borderId="0" xfId="0" applyNumberFormat="1" applyFont="1" applyAlignment="1"/>
    <xf numFmtId="43" fontId="42" fillId="8" borderId="16" xfId="0" applyNumberFormat="1" applyFont="1" applyFill="1" applyBorder="1"/>
    <xf numFmtId="0" fontId="42" fillId="8" borderId="16" xfId="0" applyFont="1" applyFill="1" applyBorder="1"/>
    <xf numFmtId="0" fontId="40" fillId="45" borderId="60" xfId="0" applyFont="1" applyFill="1" applyBorder="1" applyAlignment="1">
      <alignment horizontal="center" vertical="center" wrapText="1"/>
    </xf>
    <xf numFmtId="187" fontId="10" fillId="0" borderId="0" xfId="0" applyNumberFormat="1" applyFont="1"/>
    <xf numFmtId="1" fontId="0" fillId="0" borderId="0" xfId="0" applyNumberFormat="1" applyFont="1" applyAlignment="1">
      <alignment horizontal="center"/>
    </xf>
    <xf numFmtId="0" fontId="0" fillId="8" borderId="16" xfId="0" applyFont="1" applyFill="1" applyBorder="1" applyAlignment="1">
      <alignment horizontal="center"/>
    </xf>
    <xf numFmtId="166" fontId="11" fillId="4" borderId="15" xfId="0" applyNumberFormat="1" applyFont="1" applyFill="1" applyBorder="1"/>
    <xf numFmtId="166" fontId="0" fillId="4" borderId="36" xfId="0" applyNumberFormat="1" applyFont="1" applyFill="1" applyBorder="1" applyAlignment="1">
      <alignment horizontal="right"/>
    </xf>
    <xf numFmtId="165" fontId="11" fillId="4" borderId="60" xfId="0" applyNumberFormat="1" applyFont="1" applyFill="1" applyBorder="1"/>
    <xf numFmtId="0" fontId="20" fillId="0" borderId="16" xfId="0" applyFont="1" applyBorder="1"/>
    <xf numFmtId="0" fontId="12" fillId="10" borderId="36" xfId="0" applyFont="1" applyFill="1" applyBorder="1" applyAlignment="1">
      <alignment horizontal="center"/>
    </xf>
    <xf numFmtId="0" fontId="0" fillId="0" borderId="0" xfId="0" applyFont="1" applyAlignment="1"/>
    <xf numFmtId="4" fontId="0" fillId="12" borderId="79" xfId="0" applyNumberFormat="1" applyFont="1" applyFill="1" applyBorder="1" applyAlignment="1"/>
    <xf numFmtId="4" fontId="0" fillId="12" borderId="80" xfId="0" applyNumberFormat="1" applyFont="1" applyFill="1" applyBorder="1" applyAlignment="1"/>
    <xf numFmtId="4" fontId="0" fillId="12" borderId="71" xfId="0" applyNumberFormat="1" applyFont="1" applyFill="1" applyBorder="1" applyAlignment="1"/>
    <xf numFmtId="4" fontId="0" fillId="12" borderId="72" xfId="0" applyNumberFormat="1" applyFont="1" applyFill="1" applyBorder="1" applyAlignment="1"/>
    <xf numFmtId="166" fontId="0" fillId="12" borderId="20" xfId="0" applyNumberFormat="1" applyFont="1" applyFill="1" applyBorder="1" applyAlignment="1">
      <alignment horizontal="center"/>
    </xf>
    <xf numFmtId="166" fontId="0" fillId="12" borderId="35" xfId="0" applyNumberFormat="1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 vertical="center" wrapText="1"/>
    </xf>
    <xf numFmtId="0" fontId="3" fillId="10" borderId="35" xfId="0" applyFont="1" applyFill="1" applyBorder="1" applyAlignment="1">
      <alignment horizontal="center" vertical="center" wrapText="1"/>
    </xf>
    <xf numFmtId="166" fontId="0" fillId="12" borderId="36" xfId="0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/>
    <xf numFmtId="0" fontId="15" fillId="12" borderId="5" xfId="0" applyFont="1" applyFill="1" applyBorder="1" applyAlignment="1">
      <alignment horizontal="center" vertical="center" textRotation="255" wrapText="1"/>
    </xf>
    <xf numFmtId="0" fontId="5" fillId="0" borderId="12" xfId="0" applyFont="1" applyBorder="1"/>
    <xf numFmtId="0" fontId="5" fillId="0" borderId="36" xfId="0" applyFont="1" applyBorder="1"/>
    <xf numFmtId="0" fontId="5" fillId="0" borderId="35" xfId="0" applyFont="1" applyBorder="1"/>
    <xf numFmtId="0" fontId="15" fillId="4" borderId="36" xfId="0" applyFont="1" applyFill="1" applyBorder="1" applyAlignment="1">
      <alignment horizontal="center" vertical="center" textRotation="255" wrapText="1"/>
    </xf>
    <xf numFmtId="0" fontId="5" fillId="0" borderId="12" xfId="0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12" fillId="0" borderId="11" xfId="0" applyFont="1" applyBorder="1" applyAlignment="1">
      <alignment horizontal="center"/>
    </xf>
    <xf numFmtId="0" fontId="5" fillId="0" borderId="4" xfId="0" applyFont="1" applyBorder="1"/>
    <xf numFmtId="0" fontId="5" fillId="0" borderId="3" xfId="0" applyFont="1" applyBorder="1"/>
    <xf numFmtId="0" fontId="14" fillId="10" borderId="20" xfId="0" applyFont="1" applyFill="1" applyBorder="1" applyAlignment="1">
      <alignment horizontal="center" vertical="center" wrapText="1"/>
    </xf>
    <xf numFmtId="0" fontId="14" fillId="10" borderId="3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3" fillId="10" borderId="20" xfId="0" quotePrefix="1" applyFont="1" applyFill="1" applyBorder="1" applyAlignment="1">
      <alignment horizontal="center" vertical="center" wrapText="1"/>
    </xf>
    <xf numFmtId="0" fontId="3" fillId="10" borderId="35" xfId="0" quotePrefix="1" applyFont="1" applyFill="1" applyBorder="1" applyAlignment="1">
      <alignment horizontal="center" vertical="center" wrapText="1"/>
    </xf>
    <xf numFmtId="0" fontId="32" fillId="46" borderId="60" xfId="0" applyFont="1" applyFill="1" applyBorder="1" applyAlignment="1" applyProtection="1">
      <alignment horizontal="center" vertical="center" wrapText="1"/>
    </xf>
    <xf numFmtId="165" fontId="0" fillId="12" borderId="20" xfId="0" applyNumberFormat="1" applyFont="1" applyFill="1" applyBorder="1" applyAlignment="1">
      <alignment horizontal="center" vertical="center"/>
    </xf>
    <xf numFmtId="165" fontId="0" fillId="12" borderId="36" xfId="0" applyNumberFormat="1" applyFont="1" applyFill="1" applyBorder="1" applyAlignment="1">
      <alignment horizontal="center" vertical="center"/>
    </xf>
    <xf numFmtId="165" fontId="0" fillId="12" borderId="35" xfId="0" applyNumberFormat="1" applyFont="1" applyFill="1" applyBorder="1" applyAlignment="1">
      <alignment horizontal="center" vertical="center"/>
    </xf>
    <xf numFmtId="165" fontId="4" fillId="12" borderId="20" xfId="0" applyNumberFormat="1" applyFont="1" applyFill="1" applyBorder="1" applyAlignment="1">
      <alignment horizontal="center" vertical="center"/>
    </xf>
    <xf numFmtId="165" fontId="4" fillId="12" borderId="36" xfId="0" applyNumberFormat="1" applyFont="1" applyFill="1" applyBorder="1" applyAlignment="1">
      <alignment horizontal="center" vertical="center"/>
    </xf>
    <xf numFmtId="165" fontId="4" fillId="12" borderId="35" xfId="0" applyNumberFormat="1" applyFont="1" applyFill="1" applyBorder="1" applyAlignment="1">
      <alignment horizontal="center" vertical="center"/>
    </xf>
    <xf numFmtId="174" fontId="0" fillId="4" borderId="20" xfId="0" applyNumberFormat="1" applyFont="1" applyFill="1" applyBorder="1" applyAlignment="1">
      <alignment horizontal="center" vertical="center"/>
    </xf>
    <xf numFmtId="174" fontId="0" fillId="4" borderId="36" xfId="0" applyNumberFormat="1" applyFont="1" applyFill="1" applyBorder="1" applyAlignment="1">
      <alignment horizontal="center" vertical="center"/>
    </xf>
    <xf numFmtId="174" fontId="0" fillId="4" borderId="35" xfId="0" applyNumberFormat="1" applyFont="1" applyFill="1" applyBorder="1" applyAlignment="1">
      <alignment horizontal="center" vertical="center"/>
    </xf>
    <xf numFmtId="166" fontId="4" fillId="4" borderId="20" xfId="0" applyNumberFormat="1" applyFont="1" applyFill="1" applyBorder="1" applyAlignment="1">
      <alignment horizontal="center" vertical="center"/>
    </xf>
    <xf numFmtId="166" fontId="4" fillId="4" borderId="36" xfId="0" applyNumberFormat="1" applyFont="1" applyFill="1" applyBorder="1" applyAlignment="1">
      <alignment horizontal="center" vertical="center"/>
    </xf>
    <xf numFmtId="166" fontId="4" fillId="4" borderId="35" xfId="0" applyNumberFormat="1" applyFont="1" applyFill="1" applyBorder="1" applyAlignment="1">
      <alignment horizontal="center" vertical="center"/>
    </xf>
    <xf numFmtId="165" fontId="0" fillId="4" borderId="20" xfId="0" applyNumberFormat="1" applyFont="1" applyFill="1" applyBorder="1" applyAlignment="1">
      <alignment horizontal="center" vertical="center"/>
    </xf>
    <xf numFmtId="165" fontId="0" fillId="4" borderId="36" xfId="0" applyNumberFormat="1" applyFont="1" applyFill="1" applyBorder="1" applyAlignment="1">
      <alignment horizontal="center" vertical="center"/>
    </xf>
    <xf numFmtId="165" fontId="0" fillId="4" borderId="35" xfId="0" applyNumberFormat="1" applyFont="1" applyFill="1" applyBorder="1" applyAlignment="1">
      <alignment horizontal="center" vertical="center"/>
    </xf>
    <xf numFmtId="165" fontId="0" fillId="12" borderId="28" xfId="0" applyNumberFormat="1" applyFont="1" applyFill="1" applyBorder="1" applyAlignment="1">
      <alignment horizontal="center" vertical="center"/>
    </xf>
    <xf numFmtId="165" fontId="0" fillId="12" borderId="37" xfId="0" applyNumberFormat="1" applyFont="1" applyFill="1" applyBorder="1" applyAlignment="1">
      <alignment horizontal="center" vertical="center"/>
    </xf>
    <xf numFmtId="165" fontId="0" fillId="12" borderId="83" xfId="0" applyNumberFormat="1" applyFont="1" applyFill="1" applyBorder="1" applyAlignment="1">
      <alignment horizontal="center" vertical="center"/>
    </xf>
    <xf numFmtId="165" fontId="0" fillId="12" borderId="74" xfId="0" applyNumberFormat="1" applyFont="1" applyFill="1" applyBorder="1" applyAlignment="1">
      <alignment horizontal="center" vertical="center"/>
    </xf>
    <xf numFmtId="43" fontId="0" fillId="12" borderId="36" xfId="0" applyNumberFormat="1" applyFont="1" applyFill="1" applyBorder="1" applyAlignment="1">
      <alignment horizontal="center"/>
    </xf>
    <xf numFmtId="43" fontId="0" fillId="12" borderId="35" xfId="0" applyNumberFormat="1" applyFont="1" applyFill="1" applyBorder="1" applyAlignment="1">
      <alignment horizontal="center"/>
    </xf>
    <xf numFmtId="43" fontId="0" fillId="12" borderId="20" xfId="0" applyNumberFormat="1" applyFont="1" applyFill="1" applyBorder="1" applyAlignment="1">
      <alignment horizontal="center"/>
    </xf>
    <xf numFmtId="0" fontId="11" fillId="0" borderId="55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43" fontId="0" fillId="12" borderId="84" xfId="0" applyNumberFormat="1" applyFont="1" applyFill="1" applyBorder="1" applyAlignment="1">
      <alignment horizontal="center"/>
    </xf>
    <xf numFmtId="43" fontId="0" fillId="12" borderId="85" xfId="0" applyNumberFormat="1" applyFont="1" applyFill="1" applyBorder="1" applyAlignment="1">
      <alignment horizontal="center"/>
    </xf>
    <xf numFmtId="0" fontId="11" fillId="12" borderId="13" xfId="0" applyFont="1" applyFill="1" applyBorder="1" applyAlignment="1">
      <alignment horizontal="center"/>
    </xf>
    <xf numFmtId="0" fontId="11" fillId="12" borderId="14" xfId="0" applyFont="1" applyFill="1" applyBorder="1" applyAlignment="1">
      <alignment horizontal="center"/>
    </xf>
    <xf numFmtId="0" fontId="11" fillId="12" borderId="15" xfId="0" applyFont="1" applyFill="1" applyBorder="1" applyAlignment="1">
      <alignment horizontal="center"/>
    </xf>
    <xf numFmtId="0" fontId="11" fillId="4" borderId="13" xfId="0" applyFont="1" applyFill="1" applyBorder="1" applyAlignment="1">
      <alignment horizontal="center"/>
    </xf>
    <xf numFmtId="0" fontId="11" fillId="4" borderId="14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/>
    </xf>
    <xf numFmtId="165" fontId="12" fillId="10" borderId="58" xfId="0" applyNumberFormat="1" applyFont="1" applyFill="1" applyBorder="1" applyAlignment="1">
      <alignment horizontal="center"/>
    </xf>
    <xf numFmtId="165" fontId="12" fillId="10" borderId="73" xfId="0" applyNumberFormat="1" applyFont="1" applyFill="1" applyBorder="1" applyAlignment="1">
      <alignment horizontal="center"/>
    </xf>
    <xf numFmtId="165" fontId="12" fillId="10" borderId="59" xfId="0" applyNumberFormat="1" applyFont="1" applyFill="1" applyBorder="1" applyAlignment="1">
      <alignment horizontal="center"/>
    </xf>
    <xf numFmtId="172" fontId="9" fillId="9" borderId="17" xfId="0" applyNumberFormat="1" applyFont="1" applyFill="1" applyBorder="1" applyAlignment="1">
      <alignment horizontal="center" vertical="center" wrapText="1"/>
    </xf>
    <xf numFmtId="0" fontId="5" fillId="0" borderId="18" xfId="0" applyFont="1" applyBorder="1"/>
    <xf numFmtId="0" fontId="5" fillId="0" borderId="19" xfId="0" applyFont="1" applyBorder="1"/>
    <xf numFmtId="0" fontId="3" fillId="2" borderId="2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center" vertical="center"/>
    </xf>
    <xf numFmtId="0" fontId="5" fillId="0" borderId="6" xfId="0" applyFont="1" applyBorder="1"/>
    <xf numFmtId="0" fontId="3" fillId="2" borderId="2" xfId="0" quotePrefix="1" applyFont="1" applyFill="1" applyBorder="1" applyAlignment="1">
      <alignment horizontal="left"/>
    </xf>
    <xf numFmtId="0" fontId="4" fillId="5" borderId="2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10" xfId="0" applyFont="1" applyBorder="1"/>
    <xf numFmtId="0" fontId="13" fillId="10" borderId="28" xfId="0" applyFont="1" applyFill="1" applyBorder="1" applyAlignment="1">
      <alignment horizontal="center"/>
    </xf>
    <xf numFmtId="0" fontId="13" fillId="10" borderId="38" xfId="0" applyFont="1" applyFill="1" applyBorder="1" applyAlignment="1">
      <alignment horizontal="center"/>
    </xf>
    <xf numFmtId="43" fontId="0" fillId="12" borderId="60" xfId="0" applyNumberFormat="1" applyFont="1" applyFill="1" applyBorder="1"/>
    <xf numFmtId="0" fontId="20" fillId="0" borderId="0" xfId="0" applyFont="1" applyAlignment="1">
      <alignment horizontal="left" vertical="center" wrapText="1"/>
    </xf>
  </cellXfs>
  <cellStyles count="45">
    <cellStyle name="20% - Énfasis1 2" xfId="20"/>
    <cellStyle name="20% - Énfasis2 2" xfId="24"/>
    <cellStyle name="20% - Énfasis3 2" xfId="28"/>
    <cellStyle name="20% - Énfasis4 2" xfId="32"/>
    <cellStyle name="20% - Énfasis5 2" xfId="36"/>
    <cellStyle name="20% - Énfasis6 2" xfId="40"/>
    <cellStyle name="40% - Énfasis1 2" xfId="21"/>
    <cellStyle name="40% - Énfasis2 2" xfId="25"/>
    <cellStyle name="40% - Énfasis3 2" xfId="29"/>
    <cellStyle name="40% - Énfasis4 2" xfId="33"/>
    <cellStyle name="40% - Énfasis5 2" xfId="37"/>
    <cellStyle name="40% - Énfasis6 2" xfId="41"/>
    <cellStyle name="60% - Énfasis1 2" xfId="22"/>
    <cellStyle name="60% - Énfasis2 2" xfId="26"/>
    <cellStyle name="60% - Énfasis3 2" xfId="30"/>
    <cellStyle name="60% - Énfasis4 2" xfId="34"/>
    <cellStyle name="60% - Énfasis5 2" xfId="38"/>
    <cellStyle name="60% - Énfasis6 2" xfId="42"/>
    <cellStyle name="Buena 2" xfId="13"/>
    <cellStyle name="Cálculo" xfId="6" builtinId="22" customBuiltin="1"/>
    <cellStyle name="Celda de comprobación" xfId="8" builtinId="23" customBuiltin="1"/>
    <cellStyle name="Celda vinculada" xfId="7" builtinId="24" customBuiltin="1"/>
    <cellStyle name="Encabezado 1" xfId="1" builtinId="16" customBuiltin="1"/>
    <cellStyle name="Encabezado 4 2" xfId="12"/>
    <cellStyle name="Énfasis1 2" xfId="19"/>
    <cellStyle name="Énfasis2 2" xfId="23"/>
    <cellStyle name="Énfasis3 2" xfId="27"/>
    <cellStyle name="Énfasis4 2" xfId="31"/>
    <cellStyle name="Énfasis5 2" xfId="35"/>
    <cellStyle name="Énfasis6 2" xfId="39"/>
    <cellStyle name="Entrada" xfId="4" builtinId="20" customBuiltin="1"/>
    <cellStyle name="Incorrecto 2" xfId="14"/>
    <cellStyle name="Neutral 2" xfId="15"/>
    <cellStyle name="Normal" xfId="0" builtinId="0"/>
    <cellStyle name="Normal 2" xfId="10"/>
    <cellStyle name="Normal 24 2" xfId="44"/>
    <cellStyle name="Notas 2" xfId="17"/>
    <cellStyle name="Porcentaje" xfId="43" builtinId="5"/>
    <cellStyle name="Salida" xfId="5" builtinId="21" customBuiltin="1"/>
    <cellStyle name="Texto de advertencia 2" xfId="16"/>
    <cellStyle name="Texto explicativo 2" xfId="18"/>
    <cellStyle name="Título 2" xfId="2" builtinId="17" customBuiltin="1"/>
    <cellStyle name="Título 3" xfId="3" builtinId="18" customBuiltin="1"/>
    <cellStyle name="Título 4" xfId="11"/>
    <cellStyle name="Total" xfId="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904875</xdr:colOff>
      <xdr:row>39</xdr:row>
      <xdr:rowOff>85725</xdr:rowOff>
    </xdr:to>
    <xdr:sp macro="" textlink="">
      <xdr:nvSpPr>
        <xdr:cNvPr id="2050" name="Rectangle 2" hidden="1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904875</xdr:colOff>
      <xdr:row>39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7</xdr:col>
      <xdr:colOff>107155</xdr:colOff>
      <xdr:row>46</xdr:row>
      <xdr:rowOff>95251</xdr:rowOff>
    </xdr:from>
    <xdr:to>
      <xdr:col>7</xdr:col>
      <xdr:colOff>1232557</xdr:colOff>
      <xdr:row>46</xdr:row>
      <xdr:rowOff>461908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D8E8C1E1-EEB1-4563-B801-BCC710DC8143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434" r="47316"/>
        <a:stretch/>
      </xdr:blipFill>
      <xdr:spPr bwMode="auto">
        <a:xfrm>
          <a:off x="10286999" y="10918032"/>
          <a:ext cx="1125402" cy="3666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1304925</xdr:colOff>
      <xdr:row>50</xdr:row>
      <xdr:rowOff>85725</xdr:rowOff>
    </xdr:to>
    <xdr:sp macro="" textlink="">
      <xdr:nvSpPr>
        <xdr:cNvPr id="1026" name="Rectangle 2" hidden="1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1304925</xdr:colOff>
      <xdr:row>50</xdr:row>
      <xdr:rowOff>85725</xdr:rowOff>
    </xdr:to>
    <xdr:sp macro="" textlink="">
      <xdr:nvSpPr>
        <xdr:cNvPr id="2" name="Rectangle 2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BA1000"/>
  <sheetViews>
    <sheetView showGridLines="0" tabSelected="1" zoomScale="70" zoomScaleNormal="70" workbookViewId="0">
      <selection activeCell="G39" sqref="G39"/>
    </sheetView>
  </sheetViews>
  <sheetFormatPr baseColWidth="10" defaultColWidth="14.42578125" defaultRowHeight="15" customHeight="1" x14ac:dyDescent="0.25"/>
  <cols>
    <col min="1" max="1" width="20.5703125" customWidth="1"/>
    <col min="2" max="2" width="7" customWidth="1"/>
    <col min="3" max="3" width="46.5703125" customWidth="1"/>
    <col min="4" max="4" width="17.7109375" customWidth="1"/>
    <col min="5" max="5" width="18.7109375" customWidth="1"/>
    <col min="6" max="6" width="18.7109375" style="310" customWidth="1"/>
    <col min="7" max="7" width="26.140625" style="310" customWidth="1"/>
    <col min="8" max="8" width="20.85546875" customWidth="1"/>
    <col min="9" max="9" width="19.85546875" customWidth="1"/>
    <col min="10" max="10" width="22.85546875" customWidth="1"/>
    <col min="11" max="11" width="19.7109375" customWidth="1"/>
    <col min="12" max="12" width="18.85546875" customWidth="1"/>
    <col min="13" max="13" width="18.85546875" style="292" customWidth="1"/>
    <col min="14" max="14" width="19.140625" style="264" customWidth="1"/>
    <col min="15" max="15" width="19.5703125" customWidth="1"/>
    <col min="16" max="17" width="16.140625" customWidth="1"/>
    <col min="18" max="18" width="15.85546875" customWidth="1"/>
    <col min="19" max="19" width="16.140625" customWidth="1"/>
    <col min="20" max="20" width="17.140625" customWidth="1"/>
    <col min="21" max="21" width="13.85546875" customWidth="1"/>
    <col min="22" max="22" width="1.140625" customWidth="1"/>
    <col min="23" max="23" width="3" customWidth="1"/>
    <col min="24" max="24" width="4.28515625" customWidth="1"/>
    <col min="25" max="33" width="1.5703125" customWidth="1"/>
    <col min="34" max="34" width="10.85546875" hidden="1" customWidth="1"/>
    <col min="35" max="35" width="10.7109375" hidden="1" customWidth="1"/>
    <col min="36" max="36" width="12.28515625" hidden="1" customWidth="1"/>
    <col min="37" max="37" width="13" hidden="1" customWidth="1"/>
    <col min="38" max="38" width="50.7109375" hidden="1" customWidth="1"/>
    <col min="39" max="39" width="20.28515625" hidden="1" customWidth="1"/>
    <col min="40" max="40" width="7.28515625" hidden="1" customWidth="1"/>
    <col min="41" max="41" width="16.42578125" hidden="1" customWidth="1"/>
    <col min="42" max="42" width="1.28515625" hidden="1" customWidth="1"/>
    <col min="43" max="43" width="14.7109375" hidden="1" customWidth="1"/>
    <col min="44" max="44" width="2.28515625" hidden="1" customWidth="1"/>
    <col min="45" max="45" width="16.140625" hidden="1" customWidth="1"/>
    <col min="46" max="46" width="11.5703125" hidden="1" customWidth="1"/>
    <col min="47" max="47" width="15.140625" hidden="1" customWidth="1"/>
    <col min="48" max="48" width="13" style="245" hidden="1" customWidth="1"/>
    <col min="49" max="49" width="2.28515625" style="245" hidden="1" customWidth="1"/>
    <col min="50" max="50" width="15.7109375" style="245" hidden="1" customWidth="1"/>
    <col min="51" max="51" width="16.140625" hidden="1" customWidth="1"/>
    <col min="52" max="52" width="13.42578125" hidden="1" customWidth="1"/>
    <col min="53" max="53" width="3.140625" customWidth="1"/>
  </cols>
  <sheetData>
    <row r="1" spans="1:52" x14ac:dyDescent="0.25">
      <c r="A1" s="27"/>
      <c r="B1" s="27"/>
      <c r="C1" s="57" t="s">
        <v>804</v>
      </c>
      <c r="D1" s="5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43"/>
      <c r="AW1" s="243"/>
      <c r="AX1" s="243"/>
      <c r="AY1" s="27"/>
      <c r="AZ1" s="27"/>
    </row>
    <row r="2" spans="1:52" x14ac:dyDescent="0.25">
      <c r="A2" s="27"/>
      <c r="B2" s="27"/>
      <c r="C2" s="57" t="s">
        <v>772</v>
      </c>
      <c r="D2" s="5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43"/>
      <c r="AW2" s="243"/>
      <c r="AX2" s="243"/>
      <c r="AY2" s="27"/>
      <c r="AZ2" s="27"/>
    </row>
    <row r="3" spans="1:52" x14ac:dyDescent="0.25">
      <c r="A3" s="27"/>
      <c r="B3" s="27"/>
      <c r="C3" s="57" t="s">
        <v>773</v>
      </c>
      <c r="D3" s="57"/>
      <c r="E3" s="393"/>
      <c r="F3" s="393"/>
      <c r="G3" s="393"/>
      <c r="H3" s="380"/>
      <c r="I3" s="380"/>
      <c r="J3" s="380"/>
      <c r="K3" s="380"/>
      <c r="L3" s="380"/>
      <c r="N3" s="419" t="s">
        <v>282</v>
      </c>
      <c r="O3" s="420"/>
      <c r="P3" s="420"/>
      <c r="Q3" s="420"/>
      <c r="R3" s="420"/>
      <c r="S3" s="420"/>
      <c r="T3" s="421"/>
      <c r="U3" s="342"/>
      <c r="V3" s="368"/>
      <c r="W3" s="368"/>
      <c r="X3" s="368"/>
      <c r="Y3" s="368"/>
      <c r="Z3" s="368"/>
      <c r="AA3" s="368"/>
      <c r="AB3" s="368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43"/>
      <c r="AW3" s="243"/>
      <c r="AX3" s="243"/>
      <c r="AY3" s="27"/>
      <c r="AZ3" s="27"/>
    </row>
    <row r="4" spans="1:52" x14ac:dyDescent="0.25">
      <c r="A4" s="27"/>
      <c r="B4" s="27"/>
      <c r="C4" s="57"/>
      <c r="D4" s="57"/>
      <c r="E4" s="380"/>
      <c r="F4" s="380"/>
      <c r="G4" s="380"/>
      <c r="H4" s="380"/>
      <c r="I4" s="380"/>
      <c r="J4" s="380"/>
      <c r="K4" s="380"/>
      <c r="L4" s="380"/>
      <c r="N4" s="367" t="s">
        <v>10</v>
      </c>
      <c r="O4" s="58" t="s">
        <v>11</v>
      </c>
      <c r="P4" s="367" t="s">
        <v>12</v>
      </c>
      <c r="Q4" s="58" t="s">
        <v>13</v>
      </c>
      <c r="R4" s="367" t="s">
        <v>14</v>
      </c>
      <c r="S4" s="201" t="s">
        <v>20</v>
      </c>
      <c r="T4" s="59" t="s">
        <v>283</v>
      </c>
      <c r="U4" s="388"/>
      <c r="V4" s="380"/>
      <c r="W4" s="380"/>
      <c r="X4" s="388"/>
      <c r="Y4" s="380"/>
      <c r="Z4" s="380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43"/>
      <c r="AW4" s="243"/>
      <c r="AX4" s="243"/>
      <c r="AY4" s="27"/>
      <c r="AZ4" s="27"/>
    </row>
    <row r="5" spans="1:52" x14ac:dyDescent="0.25">
      <c r="A5" s="27"/>
      <c r="B5" s="27"/>
      <c r="C5" s="57"/>
      <c r="D5" s="57"/>
      <c r="E5" s="13"/>
      <c r="F5" s="13"/>
      <c r="G5" s="13"/>
      <c r="H5" s="13"/>
      <c r="I5" s="13"/>
      <c r="J5" s="13"/>
      <c r="K5" s="13"/>
      <c r="L5" s="27"/>
      <c r="M5" s="27"/>
      <c r="N5" s="60">
        <f>'CALCULO CC AGENTES'!F687</f>
        <v>903298.52520000003</v>
      </c>
      <c r="O5" s="61">
        <f>'CALCULO CC AGENTES'!F688</f>
        <v>523852.09950000001</v>
      </c>
      <c r="P5" s="61">
        <f>'CALCULO CC AGENTES'!F689</f>
        <v>720177.16359999997</v>
      </c>
      <c r="Q5" s="61">
        <f>'CALCULO CC AGENTES'!F690</f>
        <v>368423.51299999998</v>
      </c>
      <c r="R5" s="61">
        <f>'CALCULO CC AGENTES'!F691</f>
        <v>767599.8</v>
      </c>
      <c r="S5" s="61">
        <f>'CALCULO CC AGENTES'!F692</f>
        <v>915609.49540000001</v>
      </c>
      <c r="T5" s="61">
        <f>SUM(N5:S5)</f>
        <v>4198960.5967000006</v>
      </c>
      <c r="U5" s="368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43"/>
      <c r="AW5" s="243"/>
      <c r="AX5" s="243"/>
      <c r="AY5" s="27"/>
      <c r="AZ5" s="27"/>
    </row>
    <row r="6" spans="1:52" ht="5.25" customHeight="1" x14ac:dyDescent="0.25">
      <c r="A6" s="27"/>
      <c r="B6" s="27"/>
      <c r="C6" s="57"/>
      <c r="D6" s="5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368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43"/>
      <c r="AW6" s="243"/>
      <c r="AX6" s="243"/>
      <c r="AY6" s="27"/>
      <c r="AZ6" s="27"/>
    </row>
    <row r="7" spans="1:52" ht="15.75" x14ac:dyDescent="0.25">
      <c r="A7" s="27"/>
      <c r="B7" s="27"/>
      <c r="C7" s="27"/>
      <c r="D7" s="449" t="s">
        <v>284</v>
      </c>
      <c r="E7" s="450"/>
      <c r="F7" s="450"/>
      <c r="G7" s="450"/>
      <c r="H7" s="450"/>
      <c r="I7" s="450"/>
      <c r="J7" s="450"/>
      <c r="K7" s="450"/>
      <c r="L7" s="450"/>
      <c r="M7" s="450"/>
      <c r="N7" s="450"/>
      <c r="O7" s="450"/>
      <c r="P7" s="450"/>
      <c r="Q7" s="450"/>
      <c r="R7" s="450"/>
      <c r="S7" s="450"/>
      <c r="T7" s="450"/>
      <c r="U7" s="368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43"/>
      <c r="AW7" s="243"/>
      <c r="AX7" s="243"/>
      <c r="AY7" s="27"/>
      <c r="AZ7" s="27"/>
    </row>
    <row r="8" spans="1:52" ht="43.5" customHeight="1" x14ac:dyDescent="0.25">
      <c r="A8" s="27"/>
      <c r="B8" s="27"/>
      <c r="C8" s="27"/>
      <c r="D8" s="62"/>
      <c r="E8" s="63" t="s">
        <v>285</v>
      </c>
      <c r="F8" s="64"/>
      <c r="G8" s="375" t="s">
        <v>286</v>
      </c>
      <c r="H8" s="375" t="s">
        <v>743</v>
      </c>
      <c r="I8" s="375" t="s">
        <v>672</v>
      </c>
      <c r="J8" s="375" t="s">
        <v>344</v>
      </c>
      <c r="K8" s="394" t="s">
        <v>345</v>
      </c>
      <c r="L8" s="394" t="s">
        <v>456</v>
      </c>
      <c r="M8" s="375" t="s">
        <v>287</v>
      </c>
      <c r="N8" s="391" t="s">
        <v>10</v>
      </c>
      <c r="O8" s="391" t="s">
        <v>11</v>
      </c>
      <c r="P8" s="391" t="s">
        <v>12</v>
      </c>
      <c r="Q8" s="391" t="s">
        <v>13</v>
      </c>
      <c r="R8" s="391" t="s">
        <v>14</v>
      </c>
      <c r="S8" s="391" t="s">
        <v>20</v>
      </c>
      <c r="T8" s="396" t="s">
        <v>673</v>
      </c>
      <c r="U8" s="368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43"/>
      <c r="AU8" s="243"/>
      <c r="AV8" s="243"/>
      <c r="AW8" s="27"/>
      <c r="AX8" s="27"/>
    </row>
    <row r="9" spans="1:52" ht="101.25" customHeight="1" x14ac:dyDescent="0.25">
      <c r="A9" s="65" t="s">
        <v>288</v>
      </c>
      <c r="B9" s="65" t="s">
        <v>289</v>
      </c>
      <c r="C9" s="66" t="s">
        <v>290</v>
      </c>
      <c r="D9" s="67" t="s">
        <v>800</v>
      </c>
      <c r="E9" s="68" t="s">
        <v>396</v>
      </c>
      <c r="F9" s="69" t="s">
        <v>291</v>
      </c>
      <c r="G9" s="376"/>
      <c r="H9" s="376"/>
      <c r="I9" s="376"/>
      <c r="J9" s="376"/>
      <c r="K9" s="395"/>
      <c r="L9" s="395"/>
      <c r="M9" s="376"/>
      <c r="N9" s="392"/>
      <c r="O9" s="392"/>
      <c r="P9" s="392"/>
      <c r="Q9" s="392"/>
      <c r="R9" s="392"/>
      <c r="S9" s="392"/>
      <c r="T9" s="396"/>
      <c r="V9" s="70"/>
      <c r="W9" s="70"/>
      <c r="X9" s="70"/>
      <c r="Y9" s="70"/>
      <c r="Z9" s="70"/>
      <c r="AA9" s="70"/>
      <c r="AB9" s="70"/>
      <c r="AC9" s="70"/>
      <c r="AD9" s="70"/>
      <c r="AE9" s="70"/>
      <c r="AF9" s="27"/>
      <c r="AG9" s="27"/>
      <c r="AH9" s="27"/>
      <c r="AI9" s="27"/>
      <c r="AJ9" s="71"/>
      <c r="AK9" s="72" t="s">
        <v>276</v>
      </c>
      <c r="AL9" s="72" t="s">
        <v>292</v>
      </c>
      <c r="AM9" s="241" t="s">
        <v>801</v>
      </c>
      <c r="AN9" s="27"/>
      <c r="AO9" s="241" t="s">
        <v>802</v>
      </c>
      <c r="AP9" s="27"/>
      <c r="AQ9" s="239" t="s">
        <v>614</v>
      </c>
      <c r="AR9" s="27"/>
      <c r="AS9" s="239" t="s">
        <v>613</v>
      </c>
      <c r="AT9" s="242" t="s">
        <v>397</v>
      </c>
      <c r="AU9" s="243"/>
      <c r="AV9" s="239" t="s">
        <v>617</v>
      </c>
      <c r="AW9" s="239" t="s">
        <v>615</v>
      </c>
      <c r="AX9" s="239" t="s">
        <v>616</v>
      </c>
    </row>
    <row r="10" spans="1:52" x14ac:dyDescent="0.25">
      <c r="A10" s="385" t="s">
        <v>5</v>
      </c>
      <c r="B10" s="73" t="s">
        <v>293</v>
      </c>
      <c r="C10" s="74" t="s">
        <v>294</v>
      </c>
      <c r="D10" s="75">
        <f t="shared" ref="D10:D21" si="0">AM10</f>
        <v>2262464</v>
      </c>
      <c r="E10" s="75">
        <f t="shared" ref="E10:E21" si="1">AO10</f>
        <v>188538.67</v>
      </c>
      <c r="F10" s="76">
        <v>0</v>
      </c>
      <c r="G10" s="77">
        <f>+E10-F10</f>
        <v>188538.67</v>
      </c>
      <c r="H10" s="403"/>
      <c r="I10" s="409"/>
      <c r="J10" s="409"/>
      <c r="K10" s="406">
        <f>+J10/6</f>
        <v>0</v>
      </c>
      <c r="L10" s="406"/>
      <c r="M10" s="76"/>
      <c r="N10" s="79"/>
      <c r="O10" s="80"/>
      <c r="P10" s="74"/>
      <c r="Q10" s="80"/>
      <c r="R10" s="74"/>
      <c r="S10" s="81"/>
      <c r="T10" s="74"/>
      <c r="V10" s="27"/>
      <c r="W10" s="70"/>
      <c r="X10" s="70"/>
      <c r="Y10" s="70"/>
      <c r="Z10" s="70"/>
      <c r="AA10" s="70"/>
      <c r="AB10" s="70"/>
      <c r="AC10" s="70"/>
      <c r="AD10" s="70"/>
      <c r="AE10" s="70"/>
      <c r="AF10" s="27"/>
      <c r="AG10" s="27"/>
      <c r="AH10" s="27">
        <v>1710</v>
      </c>
      <c r="AI10" s="27">
        <v>3190</v>
      </c>
      <c r="AJ10" s="361">
        <v>1</v>
      </c>
      <c r="AK10" s="83" t="s">
        <v>293</v>
      </c>
      <c r="AL10" s="83" t="s">
        <v>294</v>
      </c>
      <c r="AM10" s="84">
        <v>2262464</v>
      </c>
      <c r="AN10" s="27"/>
      <c r="AO10" s="85">
        <f t="shared" ref="AO10:AO21" si="2">ROUND(+AM10/12,2)</f>
        <v>188538.67</v>
      </c>
      <c r="AP10" s="27"/>
      <c r="AQ10" s="255">
        <v>0</v>
      </c>
      <c r="AR10" s="86"/>
      <c r="AS10" s="170">
        <f>ROUND(AQ10/12,2)</f>
        <v>0</v>
      </c>
      <c r="AT10" s="244">
        <f>+AS10-AO10</f>
        <v>-188538.67</v>
      </c>
      <c r="AU10" s="243"/>
      <c r="AV10" s="257">
        <f>+AO10*7</f>
        <v>1319770.6900000002</v>
      </c>
      <c r="AW10" s="209">
        <f>+AQ10-AV10</f>
        <v>-1319770.6900000002</v>
      </c>
      <c r="AX10" s="27">
        <f>ROUND(AW10/5,2)</f>
        <v>-263954.14</v>
      </c>
    </row>
    <row r="11" spans="1:52" x14ac:dyDescent="0.25">
      <c r="A11" s="386"/>
      <c r="B11" s="87" t="s">
        <v>293</v>
      </c>
      <c r="C11" s="88" t="s">
        <v>296</v>
      </c>
      <c r="D11" s="75">
        <f t="shared" si="0"/>
        <v>2053351</v>
      </c>
      <c r="E11" s="75">
        <f t="shared" si="1"/>
        <v>171112.58</v>
      </c>
      <c r="F11" s="78">
        <v>0</v>
      </c>
      <c r="G11" s="89">
        <f t="shared" ref="G11:G36" si="3">+E11-F11</f>
        <v>171112.58</v>
      </c>
      <c r="H11" s="404"/>
      <c r="I11" s="410"/>
      <c r="J11" s="410"/>
      <c r="K11" s="407"/>
      <c r="L11" s="407"/>
      <c r="M11" s="78"/>
      <c r="N11" s="88"/>
      <c r="O11" s="90"/>
      <c r="P11" s="88"/>
      <c r="Q11" s="90"/>
      <c r="R11" s="88"/>
      <c r="S11" s="91"/>
      <c r="T11" s="88"/>
      <c r="V11" s="27"/>
      <c r="W11" s="70"/>
      <c r="X11" s="70"/>
      <c r="Y11" s="70"/>
      <c r="Z11" s="70"/>
      <c r="AA11" s="70"/>
      <c r="AB11" s="70"/>
      <c r="AC11" s="70"/>
      <c r="AD11" s="70"/>
      <c r="AE11" s="70"/>
      <c r="AF11" s="27"/>
      <c r="AG11" s="27"/>
      <c r="AH11" s="27">
        <v>1124</v>
      </c>
      <c r="AI11" s="27">
        <v>29161</v>
      </c>
      <c r="AJ11" s="361">
        <v>1</v>
      </c>
      <c r="AK11" s="83" t="s">
        <v>293</v>
      </c>
      <c r="AL11" s="83" t="s">
        <v>296</v>
      </c>
      <c r="AM11" s="84">
        <v>2053351</v>
      </c>
      <c r="AN11" s="27"/>
      <c r="AO11" s="85">
        <f t="shared" si="2"/>
        <v>171112.58</v>
      </c>
      <c r="AP11" s="27"/>
      <c r="AQ11" s="255">
        <v>0</v>
      </c>
      <c r="AR11" s="86"/>
      <c r="AS11" s="170">
        <f t="shared" ref="AS11:AS36" si="4">ROUND(AQ11/12,2)</f>
        <v>0</v>
      </c>
      <c r="AT11" s="244">
        <f t="shared" ref="AT11:AT36" si="5">+AS11-AO11</f>
        <v>-171112.58</v>
      </c>
      <c r="AU11" s="243"/>
      <c r="AV11" s="257">
        <f t="shared" ref="AV11:AV36" si="6">+AO11*7</f>
        <v>1197788.0599999998</v>
      </c>
      <c r="AW11" s="209">
        <f t="shared" ref="AW11:AW36" si="7">+AQ11-AV11</f>
        <v>-1197788.0599999998</v>
      </c>
      <c r="AX11" s="27">
        <f t="shared" ref="AX11:AX36" si="8">ROUND(AW11/5,2)</f>
        <v>-239557.61</v>
      </c>
      <c r="AY11" s="236"/>
    </row>
    <row r="12" spans="1:52" x14ac:dyDescent="0.25">
      <c r="A12" s="386"/>
      <c r="B12" s="87" t="s">
        <v>297</v>
      </c>
      <c r="C12" s="88" t="s">
        <v>298</v>
      </c>
      <c r="D12" s="75">
        <f t="shared" si="0"/>
        <v>698374</v>
      </c>
      <c r="E12" s="75">
        <f t="shared" si="1"/>
        <v>58197.83</v>
      </c>
      <c r="F12" s="78">
        <v>0</v>
      </c>
      <c r="G12" s="89">
        <f t="shared" si="3"/>
        <v>58197.83</v>
      </c>
      <c r="H12" s="404"/>
      <c r="I12" s="410"/>
      <c r="J12" s="410"/>
      <c r="K12" s="407"/>
      <c r="L12" s="407"/>
      <c r="M12" s="78"/>
      <c r="N12" s="88"/>
      <c r="O12" s="90"/>
      <c r="P12" s="88"/>
      <c r="Q12" s="90"/>
      <c r="R12" s="88"/>
      <c r="S12" s="91"/>
      <c r="T12" s="88"/>
      <c r="V12" s="27"/>
      <c r="W12" s="70"/>
      <c r="X12" s="70"/>
      <c r="Y12" s="70"/>
      <c r="Z12" s="70"/>
      <c r="AA12" s="70"/>
      <c r="AB12" s="70"/>
      <c r="AC12" s="70"/>
      <c r="AD12" s="70"/>
      <c r="AE12" s="70"/>
      <c r="AF12" s="27"/>
      <c r="AG12" s="27"/>
      <c r="AH12" s="27">
        <v>28161</v>
      </c>
      <c r="AI12" s="27">
        <v>29161</v>
      </c>
      <c r="AJ12" s="361">
        <v>1</v>
      </c>
      <c r="AK12" s="83" t="s">
        <v>297</v>
      </c>
      <c r="AL12" s="83" t="s">
        <v>298</v>
      </c>
      <c r="AM12" s="84">
        <v>698374</v>
      </c>
      <c r="AN12" s="27"/>
      <c r="AO12" s="85">
        <f t="shared" si="2"/>
        <v>58197.83</v>
      </c>
      <c r="AP12" s="27"/>
      <c r="AQ12" s="312">
        <v>0</v>
      </c>
      <c r="AR12" s="86"/>
      <c r="AS12" s="170">
        <f t="shared" si="4"/>
        <v>0</v>
      </c>
      <c r="AT12" s="244">
        <f t="shared" si="5"/>
        <v>-58197.83</v>
      </c>
      <c r="AU12" s="243"/>
      <c r="AV12" s="257">
        <f t="shared" si="6"/>
        <v>407384.81</v>
      </c>
      <c r="AW12" s="209">
        <f t="shared" si="7"/>
        <v>-407384.81</v>
      </c>
      <c r="AX12" s="27">
        <f t="shared" si="8"/>
        <v>-81476.960000000006</v>
      </c>
      <c r="AY12" s="236"/>
    </row>
    <row r="13" spans="1:52" x14ac:dyDescent="0.25">
      <c r="A13" s="386"/>
      <c r="B13" s="87" t="s">
        <v>297</v>
      </c>
      <c r="C13" s="88" t="s">
        <v>299</v>
      </c>
      <c r="D13" s="75">
        <f t="shared" si="0"/>
        <v>2473995</v>
      </c>
      <c r="E13" s="75">
        <f t="shared" si="1"/>
        <v>206166.25</v>
      </c>
      <c r="F13" s="78">
        <v>0</v>
      </c>
      <c r="G13" s="89">
        <f t="shared" si="3"/>
        <v>206166.25</v>
      </c>
      <c r="H13" s="404"/>
      <c r="I13" s="410"/>
      <c r="J13" s="410"/>
      <c r="K13" s="407"/>
      <c r="L13" s="407"/>
      <c r="M13" s="78"/>
      <c r="N13" s="88"/>
      <c r="O13" s="90"/>
      <c r="P13" s="88"/>
      <c r="Q13" s="90"/>
      <c r="R13" s="88"/>
      <c r="S13" s="91"/>
      <c r="T13" s="88"/>
      <c r="V13" s="27"/>
      <c r="W13" s="70"/>
      <c r="X13" s="70"/>
      <c r="Y13" s="70"/>
      <c r="Z13" s="70"/>
      <c r="AA13" s="70"/>
      <c r="AB13" s="70"/>
      <c r="AC13" s="70"/>
      <c r="AD13" s="70"/>
      <c r="AE13" s="70"/>
      <c r="AF13" s="27"/>
      <c r="AG13" s="27"/>
      <c r="AH13" s="27">
        <v>28181</v>
      </c>
      <c r="AI13" s="27">
        <v>29182</v>
      </c>
      <c r="AJ13" s="361">
        <v>2</v>
      </c>
      <c r="AK13" s="83" t="s">
        <v>297</v>
      </c>
      <c r="AL13" s="83" t="s">
        <v>299</v>
      </c>
      <c r="AM13" s="84">
        <v>2473995</v>
      </c>
      <c r="AN13" s="27"/>
      <c r="AO13" s="85">
        <f t="shared" si="2"/>
        <v>206166.25</v>
      </c>
      <c r="AP13" s="27"/>
      <c r="AQ13" s="312">
        <v>0</v>
      </c>
      <c r="AR13" s="86"/>
      <c r="AS13" s="170">
        <f t="shared" si="4"/>
        <v>0</v>
      </c>
      <c r="AT13" s="244">
        <f t="shared" si="5"/>
        <v>-206166.25</v>
      </c>
      <c r="AU13" s="243"/>
      <c r="AV13" s="257">
        <f t="shared" si="6"/>
        <v>1443163.75</v>
      </c>
      <c r="AW13" s="209">
        <f t="shared" si="7"/>
        <v>-1443163.75</v>
      </c>
      <c r="AX13" s="27">
        <f t="shared" si="8"/>
        <v>-288632.75</v>
      </c>
      <c r="AY13" s="236"/>
    </row>
    <row r="14" spans="1:52" x14ac:dyDescent="0.25">
      <c r="A14" s="386"/>
      <c r="B14" s="87" t="s">
        <v>300</v>
      </c>
      <c r="C14" s="88" t="s">
        <v>301</v>
      </c>
      <c r="D14" s="75">
        <f t="shared" si="0"/>
        <v>2120390</v>
      </c>
      <c r="E14" s="75">
        <f t="shared" si="1"/>
        <v>176699.17</v>
      </c>
      <c r="F14" s="78">
        <v>0</v>
      </c>
      <c r="G14" s="89">
        <f t="shared" si="3"/>
        <v>176699.17</v>
      </c>
      <c r="H14" s="404"/>
      <c r="I14" s="410"/>
      <c r="J14" s="410"/>
      <c r="K14" s="407"/>
      <c r="L14" s="407"/>
      <c r="M14" s="78"/>
      <c r="N14" s="88"/>
      <c r="O14" s="90"/>
      <c r="P14" s="88"/>
      <c r="Q14" s="90"/>
      <c r="R14" s="88"/>
      <c r="S14" s="91"/>
      <c r="T14" s="88"/>
      <c r="V14" s="27"/>
      <c r="W14" s="70"/>
      <c r="X14" s="70"/>
      <c r="Y14" s="70"/>
      <c r="Z14" s="70"/>
      <c r="AA14" s="70"/>
      <c r="AB14" s="70"/>
      <c r="AC14" s="70"/>
      <c r="AD14" s="70"/>
      <c r="AE14" s="70"/>
      <c r="AF14" s="27"/>
      <c r="AG14" s="27"/>
      <c r="AH14" s="27">
        <v>3183</v>
      </c>
      <c r="AI14" s="27">
        <v>3190</v>
      </c>
      <c r="AJ14" s="361">
        <v>1</v>
      </c>
      <c r="AK14" s="83" t="s">
        <v>300</v>
      </c>
      <c r="AL14" s="83" t="s">
        <v>301</v>
      </c>
      <c r="AM14" s="84">
        <v>2120390</v>
      </c>
      <c r="AN14" s="27"/>
      <c r="AO14" s="85">
        <f t="shared" si="2"/>
        <v>176699.17</v>
      </c>
      <c r="AP14" s="27"/>
      <c r="AQ14" s="313">
        <v>0</v>
      </c>
      <c r="AR14" s="86"/>
      <c r="AS14" s="170">
        <f t="shared" si="4"/>
        <v>0</v>
      </c>
      <c r="AT14" s="244">
        <f t="shared" si="5"/>
        <v>-176699.17</v>
      </c>
      <c r="AU14" s="243"/>
      <c r="AV14" s="257">
        <f t="shared" si="6"/>
        <v>1236894.1900000002</v>
      </c>
      <c r="AW14" s="209">
        <f t="shared" si="7"/>
        <v>-1236894.1900000002</v>
      </c>
      <c r="AX14" s="27">
        <f t="shared" si="8"/>
        <v>-247378.84</v>
      </c>
      <c r="AY14" s="236"/>
    </row>
    <row r="15" spans="1:52" x14ac:dyDescent="0.25">
      <c r="A15" s="386"/>
      <c r="B15" s="87" t="s">
        <v>300</v>
      </c>
      <c r="C15" s="88" t="s">
        <v>302</v>
      </c>
      <c r="D15" s="75">
        <f t="shared" si="0"/>
        <v>1542808</v>
      </c>
      <c r="E15" s="75">
        <f t="shared" si="1"/>
        <v>128567.33</v>
      </c>
      <c r="F15" s="78">
        <v>0</v>
      </c>
      <c r="G15" s="89">
        <f t="shared" si="3"/>
        <v>128567.33</v>
      </c>
      <c r="H15" s="404"/>
      <c r="I15" s="410"/>
      <c r="J15" s="410"/>
      <c r="K15" s="407"/>
      <c r="L15" s="407"/>
      <c r="M15" s="78"/>
      <c r="N15" s="88"/>
      <c r="O15" s="90"/>
      <c r="P15" s="88"/>
      <c r="Q15" s="90"/>
      <c r="R15" s="88"/>
      <c r="S15" s="91"/>
      <c r="T15" s="88"/>
      <c r="V15" s="27"/>
      <c r="W15" s="70"/>
      <c r="X15" s="70"/>
      <c r="Y15" s="70"/>
      <c r="Z15" s="70"/>
      <c r="AA15" s="70"/>
      <c r="AB15" s="70"/>
      <c r="AC15" s="70"/>
      <c r="AD15" s="70"/>
      <c r="AE15" s="70"/>
      <c r="AF15" s="27"/>
      <c r="AG15" s="27"/>
      <c r="AH15" s="27">
        <v>3301</v>
      </c>
      <c r="AI15" s="27">
        <v>29182</v>
      </c>
      <c r="AJ15" s="361">
        <v>2</v>
      </c>
      <c r="AK15" s="83" t="s">
        <v>300</v>
      </c>
      <c r="AL15" s="83" t="s">
        <v>302</v>
      </c>
      <c r="AM15" s="84">
        <v>1542808</v>
      </c>
      <c r="AN15" s="27"/>
      <c r="AO15" s="85">
        <f t="shared" si="2"/>
        <v>128567.33</v>
      </c>
      <c r="AP15" s="27"/>
      <c r="AQ15" s="312">
        <v>0</v>
      </c>
      <c r="AR15" s="86"/>
      <c r="AS15" s="170">
        <f t="shared" si="4"/>
        <v>0</v>
      </c>
      <c r="AT15" s="244">
        <f t="shared" si="5"/>
        <v>-128567.33</v>
      </c>
      <c r="AU15" s="243"/>
      <c r="AV15" s="257">
        <f t="shared" si="6"/>
        <v>899971.31</v>
      </c>
      <c r="AW15" s="209">
        <f t="shared" si="7"/>
        <v>-899971.31</v>
      </c>
      <c r="AX15" s="27">
        <f t="shared" si="8"/>
        <v>-179994.26</v>
      </c>
      <c r="AY15" s="236"/>
    </row>
    <row r="16" spans="1:52" x14ac:dyDescent="0.25">
      <c r="A16" s="386"/>
      <c r="B16" s="87" t="s">
        <v>300</v>
      </c>
      <c r="C16" s="88" t="s">
        <v>303</v>
      </c>
      <c r="D16" s="75">
        <f t="shared" si="0"/>
        <v>1713414</v>
      </c>
      <c r="E16" s="75">
        <f t="shared" si="1"/>
        <v>142784.5</v>
      </c>
      <c r="F16" s="78">
        <v>0</v>
      </c>
      <c r="G16" s="89">
        <f t="shared" si="3"/>
        <v>142784.5</v>
      </c>
      <c r="H16" s="404"/>
      <c r="I16" s="410"/>
      <c r="J16" s="410"/>
      <c r="K16" s="407"/>
      <c r="L16" s="407"/>
      <c r="M16" s="78"/>
      <c r="N16" s="88"/>
      <c r="O16" s="90"/>
      <c r="P16" s="88"/>
      <c r="Q16" s="90"/>
      <c r="R16" s="88"/>
      <c r="S16" s="91"/>
      <c r="T16" s="88"/>
      <c r="V16" s="27"/>
      <c r="W16" s="70"/>
      <c r="X16" s="70"/>
      <c r="Y16" s="70"/>
      <c r="Z16" s="70"/>
      <c r="AA16" s="70"/>
      <c r="AB16" s="70"/>
      <c r="AC16" s="70"/>
      <c r="AD16" s="70"/>
      <c r="AE16" s="70"/>
      <c r="AF16" s="27"/>
      <c r="AG16" s="27"/>
      <c r="AH16" s="27">
        <v>3301</v>
      </c>
      <c r="AI16" s="27">
        <v>4411</v>
      </c>
      <c r="AJ16" s="361">
        <v>1</v>
      </c>
      <c r="AK16" s="83" t="s">
        <v>300</v>
      </c>
      <c r="AL16" s="83" t="s">
        <v>303</v>
      </c>
      <c r="AM16" s="84">
        <v>1713414</v>
      </c>
      <c r="AN16" s="27"/>
      <c r="AO16" s="85">
        <f t="shared" si="2"/>
        <v>142784.5</v>
      </c>
      <c r="AP16" s="27"/>
      <c r="AQ16" s="312">
        <v>0</v>
      </c>
      <c r="AR16" s="86"/>
      <c r="AS16" s="170">
        <f t="shared" si="4"/>
        <v>0</v>
      </c>
      <c r="AT16" s="244">
        <f t="shared" si="5"/>
        <v>-142784.5</v>
      </c>
      <c r="AU16" s="243"/>
      <c r="AV16" s="257">
        <f t="shared" si="6"/>
        <v>999491.5</v>
      </c>
      <c r="AW16" s="209">
        <f t="shared" si="7"/>
        <v>-999491.5</v>
      </c>
      <c r="AX16" s="27">
        <f t="shared" si="8"/>
        <v>-199898.3</v>
      </c>
      <c r="AY16" s="236"/>
    </row>
    <row r="17" spans="1:51" x14ac:dyDescent="0.25">
      <c r="A17" s="386"/>
      <c r="B17" s="87" t="s">
        <v>304</v>
      </c>
      <c r="C17" s="88" t="s">
        <v>305</v>
      </c>
      <c r="D17" s="75">
        <f t="shared" si="0"/>
        <v>3179833</v>
      </c>
      <c r="E17" s="75">
        <f t="shared" si="1"/>
        <v>264986.08</v>
      </c>
      <c r="F17" s="78">
        <v>0</v>
      </c>
      <c r="G17" s="89">
        <f t="shared" si="3"/>
        <v>264986.08</v>
      </c>
      <c r="H17" s="404"/>
      <c r="I17" s="410"/>
      <c r="J17" s="410"/>
      <c r="K17" s="407"/>
      <c r="L17" s="407"/>
      <c r="M17" s="78"/>
      <c r="N17" s="88"/>
      <c r="O17" s="90"/>
      <c r="P17" s="88"/>
      <c r="Q17" s="90"/>
      <c r="R17" s="88"/>
      <c r="S17" s="91"/>
      <c r="T17" s="88"/>
      <c r="V17" s="27"/>
      <c r="W17" s="70"/>
      <c r="X17" s="70"/>
      <c r="Y17" s="70"/>
      <c r="Z17" s="70"/>
      <c r="AA17" s="70"/>
      <c r="AB17" s="70"/>
      <c r="AC17" s="70"/>
      <c r="AD17" s="70"/>
      <c r="AE17" s="70"/>
      <c r="AF17" s="27"/>
      <c r="AG17" s="27"/>
      <c r="AH17" s="27">
        <v>4402</v>
      </c>
      <c r="AI17" s="27">
        <v>4411</v>
      </c>
      <c r="AJ17" s="361">
        <v>1</v>
      </c>
      <c r="AK17" s="83" t="s">
        <v>304</v>
      </c>
      <c r="AL17" s="83" t="s">
        <v>305</v>
      </c>
      <c r="AM17" s="84">
        <v>3179833</v>
      </c>
      <c r="AN17" s="27"/>
      <c r="AO17" s="85">
        <f t="shared" si="2"/>
        <v>264986.08</v>
      </c>
      <c r="AP17" s="27"/>
      <c r="AQ17" s="312">
        <v>0</v>
      </c>
      <c r="AR17" s="86"/>
      <c r="AS17" s="170">
        <f t="shared" si="4"/>
        <v>0</v>
      </c>
      <c r="AT17" s="244">
        <f t="shared" si="5"/>
        <v>-264986.08</v>
      </c>
      <c r="AU17" s="243"/>
      <c r="AV17" s="257">
        <f t="shared" si="6"/>
        <v>1854902.56</v>
      </c>
      <c r="AW17" s="209">
        <f t="shared" si="7"/>
        <v>-1854902.56</v>
      </c>
      <c r="AX17" s="27">
        <f t="shared" si="8"/>
        <v>-370980.51</v>
      </c>
      <c r="AY17" s="236"/>
    </row>
    <row r="18" spans="1:51" x14ac:dyDescent="0.25">
      <c r="A18" s="386"/>
      <c r="B18" s="87" t="s">
        <v>304</v>
      </c>
      <c r="C18" s="88" t="s">
        <v>306</v>
      </c>
      <c r="D18" s="75">
        <f t="shared" si="0"/>
        <v>3176150</v>
      </c>
      <c r="E18" s="75">
        <f t="shared" si="1"/>
        <v>264679.17</v>
      </c>
      <c r="F18" s="78">
        <v>0</v>
      </c>
      <c r="G18" s="89">
        <f t="shared" si="3"/>
        <v>264679.17</v>
      </c>
      <c r="H18" s="404"/>
      <c r="I18" s="410"/>
      <c r="J18" s="410"/>
      <c r="K18" s="407"/>
      <c r="L18" s="407"/>
      <c r="M18" s="78"/>
      <c r="N18" s="88"/>
      <c r="O18" s="90"/>
      <c r="P18" s="88"/>
      <c r="Q18" s="92"/>
      <c r="R18" s="88"/>
      <c r="S18" s="91"/>
      <c r="T18" s="88"/>
      <c r="V18" s="27"/>
      <c r="W18" s="70"/>
      <c r="X18" s="70"/>
      <c r="Y18" s="70"/>
      <c r="Z18" s="70"/>
      <c r="AA18" s="70"/>
      <c r="AB18" s="70"/>
      <c r="AC18" s="70"/>
      <c r="AD18" s="70"/>
      <c r="AE18" s="70"/>
      <c r="AF18" s="27"/>
      <c r="AG18" s="27"/>
      <c r="AH18" s="27">
        <v>4406</v>
      </c>
      <c r="AI18" s="27">
        <v>4412</v>
      </c>
      <c r="AJ18" s="361">
        <v>1</v>
      </c>
      <c r="AK18" s="83" t="s">
        <v>304</v>
      </c>
      <c r="AL18" s="83" t="s">
        <v>306</v>
      </c>
      <c r="AM18" s="84">
        <v>3176150</v>
      </c>
      <c r="AN18" s="27"/>
      <c r="AO18" s="85">
        <f t="shared" si="2"/>
        <v>264679.17</v>
      </c>
      <c r="AP18" s="27"/>
      <c r="AQ18" s="312">
        <v>0</v>
      </c>
      <c r="AR18" s="86"/>
      <c r="AS18" s="170">
        <f t="shared" si="4"/>
        <v>0</v>
      </c>
      <c r="AT18" s="244">
        <f t="shared" si="5"/>
        <v>-264679.17</v>
      </c>
      <c r="AU18" s="243"/>
      <c r="AV18" s="257">
        <f t="shared" si="6"/>
        <v>1852754.19</v>
      </c>
      <c r="AW18" s="209">
        <f t="shared" si="7"/>
        <v>-1852754.19</v>
      </c>
      <c r="AX18" s="27">
        <f t="shared" si="8"/>
        <v>-370550.84</v>
      </c>
      <c r="AY18" s="236"/>
    </row>
    <row r="19" spans="1:51" x14ac:dyDescent="0.25">
      <c r="A19" s="386"/>
      <c r="B19" s="87" t="s">
        <v>307</v>
      </c>
      <c r="C19" s="88" t="s">
        <v>308</v>
      </c>
      <c r="D19" s="75">
        <f t="shared" si="0"/>
        <v>4375253</v>
      </c>
      <c r="E19" s="75">
        <f t="shared" si="1"/>
        <v>364604.42</v>
      </c>
      <c r="F19" s="78">
        <v>0</v>
      </c>
      <c r="G19" s="89">
        <f t="shared" si="3"/>
        <v>364604.42</v>
      </c>
      <c r="H19" s="404"/>
      <c r="I19" s="410"/>
      <c r="J19" s="410"/>
      <c r="K19" s="407"/>
      <c r="L19" s="407"/>
      <c r="M19" s="78"/>
      <c r="N19" s="88"/>
      <c r="O19" s="90"/>
      <c r="P19" s="88"/>
      <c r="Q19" s="90"/>
      <c r="R19" s="93"/>
      <c r="S19" s="91"/>
      <c r="T19" s="93"/>
      <c r="V19" s="27"/>
      <c r="W19" s="70"/>
      <c r="X19" s="70"/>
      <c r="Y19" s="70"/>
      <c r="Z19" s="70"/>
      <c r="AA19" s="70"/>
      <c r="AB19" s="70"/>
      <c r="AC19" s="70"/>
      <c r="AD19" s="70"/>
      <c r="AE19" s="70"/>
      <c r="AF19" s="27"/>
      <c r="AG19" s="27"/>
      <c r="AH19" s="27">
        <v>4412</v>
      </c>
      <c r="AI19" s="27">
        <v>50050</v>
      </c>
      <c r="AJ19" s="361">
        <v>1</v>
      </c>
      <c r="AK19" s="83" t="s">
        <v>307</v>
      </c>
      <c r="AL19" s="83" t="s">
        <v>308</v>
      </c>
      <c r="AM19" s="84">
        <v>4375253</v>
      </c>
      <c r="AN19" s="27"/>
      <c r="AO19" s="85">
        <f t="shared" si="2"/>
        <v>364604.42</v>
      </c>
      <c r="AP19" s="27"/>
      <c r="AQ19" s="312">
        <v>0</v>
      </c>
      <c r="AR19" s="86"/>
      <c r="AS19" s="170">
        <f t="shared" si="4"/>
        <v>0</v>
      </c>
      <c r="AT19" s="244">
        <f t="shared" si="5"/>
        <v>-364604.42</v>
      </c>
      <c r="AU19" s="243"/>
      <c r="AV19" s="257">
        <f t="shared" si="6"/>
        <v>2552230.94</v>
      </c>
      <c r="AW19" s="209">
        <f t="shared" si="7"/>
        <v>-2552230.94</v>
      </c>
      <c r="AX19" s="27">
        <f t="shared" si="8"/>
        <v>-510446.19</v>
      </c>
      <c r="AY19" s="236"/>
    </row>
    <row r="20" spans="1:51" x14ac:dyDescent="0.25">
      <c r="A20" s="386"/>
      <c r="B20" s="87" t="s">
        <v>307</v>
      </c>
      <c r="C20" s="88" t="s">
        <v>309</v>
      </c>
      <c r="D20" s="75">
        <f t="shared" si="0"/>
        <v>876929</v>
      </c>
      <c r="E20" s="75">
        <f t="shared" si="1"/>
        <v>73077.42</v>
      </c>
      <c r="F20" s="78">
        <v>0</v>
      </c>
      <c r="G20" s="89">
        <f t="shared" si="3"/>
        <v>73077.42</v>
      </c>
      <c r="H20" s="404"/>
      <c r="I20" s="410"/>
      <c r="J20" s="410"/>
      <c r="K20" s="407"/>
      <c r="L20" s="407"/>
      <c r="M20" s="78"/>
      <c r="N20" s="88"/>
      <c r="O20" s="90"/>
      <c r="P20" s="88"/>
      <c r="Q20" s="90"/>
      <c r="R20" s="88"/>
      <c r="S20" s="94"/>
      <c r="T20" s="88"/>
      <c r="V20" s="27"/>
      <c r="W20" s="95"/>
      <c r="X20" s="95"/>
      <c r="Y20" s="95"/>
      <c r="Z20" s="95"/>
      <c r="AA20" s="95"/>
      <c r="AB20" s="95"/>
      <c r="AC20" s="95"/>
      <c r="AD20" s="95"/>
      <c r="AE20" s="95"/>
      <c r="AF20" s="27"/>
      <c r="AG20" s="27"/>
      <c r="AH20" s="27">
        <v>6500</v>
      </c>
      <c r="AI20" s="27">
        <v>56050</v>
      </c>
      <c r="AJ20" s="361">
        <v>1</v>
      </c>
      <c r="AK20" s="83" t="s">
        <v>307</v>
      </c>
      <c r="AL20" s="83" t="s">
        <v>309</v>
      </c>
      <c r="AM20" s="84">
        <v>876929</v>
      </c>
      <c r="AN20" s="27"/>
      <c r="AO20" s="85">
        <f t="shared" si="2"/>
        <v>73077.42</v>
      </c>
      <c r="AP20" s="27"/>
      <c r="AQ20" s="312">
        <v>0</v>
      </c>
      <c r="AR20" s="86"/>
      <c r="AS20" s="170">
        <f t="shared" si="4"/>
        <v>0</v>
      </c>
      <c r="AT20" s="244">
        <f t="shared" si="5"/>
        <v>-73077.42</v>
      </c>
      <c r="AU20" s="243"/>
      <c r="AV20" s="257">
        <f t="shared" si="6"/>
        <v>511541.94</v>
      </c>
      <c r="AW20" s="209">
        <f t="shared" si="7"/>
        <v>-511541.94</v>
      </c>
      <c r="AX20" s="27">
        <f t="shared" si="8"/>
        <v>-102308.39</v>
      </c>
      <c r="AY20" s="236"/>
    </row>
    <row r="21" spans="1:51" x14ac:dyDescent="0.25">
      <c r="A21" s="387"/>
      <c r="B21" s="99" t="s">
        <v>281</v>
      </c>
      <c r="C21" s="88" t="s">
        <v>311</v>
      </c>
      <c r="D21" s="75">
        <f t="shared" si="0"/>
        <v>174727</v>
      </c>
      <c r="E21" s="75">
        <f t="shared" si="1"/>
        <v>14560.58</v>
      </c>
      <c r="F21" s="101">
        <v>0</v>
      </c>
      <c r="G21" s="89">
        <f t="shared" si="3"/>
        <v>14560.58</v>
      </c>
      <c r="H21" s="405"/>
      <c r="I21" s="411"/>
      <c r="J21" s="411"/>
      <c r="K21" s="408"/>
      <c r="L21" s="408"/>
      <c r="M21" s="364"/>
      <c r="N21" s="88"/>
      <c r="O21" s="90"/>
      <c r="P21" s="88"/>
      <c r="Q21" s="90"/>
      <c r="R21" s="88"/>
      <c r="S21" s="94"/>
      <c r="T21" s="88"/>
      <c r="V21" s="27"/>
      <c r="W21" s="95"/>
      <c r="X21" s="95"/>
      <c r="Y21" s="95"/>
      <c r="Z21" s="95"/>
      <c r="AA21" s="95"/>
      <c r="AB21" s="95"/>
      <c r="AC21" s="95"/>
      <c r="AD21" s="95"/>
      <c r="AE21" s="95"/>
      <c r="AF21" s="27"/>
      <c r="AG21" s="27"/>
      <c r="AH21" s="27">
        <v>6440</v>
      </c>
      <c r="AI21" s="27">
        <v>6500</v>
      </c>
      <c r="AJ21" s="361" t="s">
        <v>428</v>
      </c>
      <c r="AK21" s="83" t="s">
        <v>281</v>
      </c>
      <c r="AL21" s="83" t="s">
        <v>311</v>
      </c>
      <c r="AM21" s="84">
        <v>174727</v>
      </c>
      <c r="AN21" s="27"/>
      <c r="AO21" s="85">
        <f t="shared" si="2"/>
        <v>14560.58</v>
      </c>
      <c r="AP21" s="27"/>
      <c r="AQ21" s="312">
        <v>0</v>
      </c>
      <c r="AR21" s="86"/>
      <c r="AS21" s="170">
        <f t="shared" si="4"/>
        <v>0</v>
      </c>
      <c r="AT21" s="244">
        <f t="shared" si="5"/>
        <v>-14560.58</v>
      </c>
      <c r="AU21" s="243"/>
      <c r="AV21" s="257">
        <f t="shared" si="6"/>
        <v>101924.06</v>
      </c>
      <c r="AW21" s="209">
        <f t="shared" si="7"/>
        <v>-101924.06</v>
      </c>
      <c r="AX21" s="27">
        <f t="shared" si="8"/>
        <v>-20384.810000000001</v>
      </c>
      <c r="AY21" s="236"/>
    </row>
    <row r="22" spans="1:51" x14ac:dyDescent="0.25">
      <c r="A22" s="27"/>
      <c r="B22" s="27"/>
      <c r="C22" s="108" t="s">
        <v>313</v>
      </c>
      <c r="D22" s="110">
        <f t="shared" ref="D22:E22" si="9">SUM(D10:D21)</f>
        <v>24647688</v>
      </c>
      <c r="E22" s="110">
        <f t="shared" si="9"/>
        <v>2053974</v>
      </c>
      <c r="F22" s="110">
        <f>SUM(F10:F21)</f>
        <v>0</v>
      </c>
      <c r="G22" s="208">
        <f>SUM(G10:G21)</f>
        <v>2053974</v>
      </c>
      <c r="H22" s="112"/>
      <c r="I22" s="113">
        <f>SUM(I10:I21)</f>
        <v>0</v>
      </c>
      <c r="J22" s="114">
        <f>SUM(J10:J21)</f>
        <v>0</v>
      </c>
      <c r="K22" s="294">
        <f>SUM(K10:K21)</f>
        <v>0</v>
      </c>
      <c r="L22" s="268"/>
      <c r="M22" s="365">
        <f>+G22-K22</f>
        <v>2053974</v>
      </c>
      <c r="N22" s="363">
        <f t="shared" ref="N22:S22" si="10">SUM(N10:N21)</f>
        <v>0</v>
      </c>
      <c r="O22" s="116">
        <f t="shared" si="10"/>
        <v>0</v>
      </c>
      <c r="P22" s="116">
        <f t="shared" si="10"/>
        <v>0</v>
      </c>
      <c r="Q22" s="116">
        <f t="shared" si="10"/>
        <v>0</v>
      </c>
      <c r="R22" s="116">
        <f t="shared" si="10"/>
        <v>0</v>
      </c>
      <c r="S22" s="116">
        <f t="shared" si="10"/>
        <v>0</v>
      </c>
      <c r="T22" s="287"/>
      <c r="V22" s="27"/>
      <c r="W22" s="70"/>
      <c r="X22" s="70"/>
      <c r="Y22" s="70"/>
      <c r="Z22" s="70"/>
      <c r="AA22" s="70"/>
      <c r="AB22" s="70"/>
      <c r="AC22" s="70"/>
      <c r="AD22" s="70"/>
      <c r="AE22" s="70"/>
      <c r="AF22" s="27"/>
      <c r="AG22" s="27"/>
      <c r="AH22" s="27"/>
      <c r="AI22" s="27"/>
      <c r="AJ22" s="361"/>
      <c r="AK22" s="117" t="s">
        <v>9</v>
      </c>
      <c r="AL22" s="27"/>
      <c r="AM22" s="118">
        <f>SUM(AM10:AM21)</f>
        <v>24647688</v>
      </c>
      <c r="AN22" s="27"/>
      <c r="AO22" s="27"/>
      <c r="AP22" s="27"/>
      <c r="AQ22" s="255">
        <f>SUM(AQ10:AQ21)</f>
        <v>0</v>
      </c>
      <c r="AR22" s="86"/>
      <c r="AS22" s="170"/>
      <c r="AT22" s="244"/>
      <c r="AU22" s="243"/>
      <c r="AV22" s="257"/>
      <c r="AW22" s="209"/>
      <c r="AX22" s="27">
        <f t="shared" si="8"/>
        <v>0</v>
      </c>
      <c r="AY22" s="236"/>
    </row>
    <row r="23" spans="1:51" ht="18.75" customHeight="1" x14ac:dyDescent="0.25">
      <c r="A23" s="381" t="s">
        <v>314</v>
      </c>
      <c r="B23" s="119" t="s">
        <v>293</v>
      </c>
      <c r="C23" s="119" t="s">
        <v>315</v>
      </c>
      <c r="D23" s="120">
        <f t="shared" ref="D23:D36" si="11">AM23</f>
        <v>2195742</v>
      </c>
      <c r="E23" s="121">
        <f t="shared" ref="E23:E36" si="12">AO23</f>
        <v>182978.5</v>
      </c>
      <c r="F23" s="122">
        <v>0</v>
      </c>
      <c r="G23" s="122">
        <f t="shared" si="3"/>
        <v>182978.5</v>
      </c>
      <c r="H23" s="400">
        <v>11998803.289999999</v>
      </c>
      <c r="I23" s="397">
        <v>0.75</v>
      </c>
      <c r="J23" s="397">
        <f>ROUND(IF(I23*H23&lt;=(D37/2),I23*H23,D37/2),2)</f>
        <v>8999102.4700000007</v>
      </c>
      <c r="K23" s="412">
        <f>ROUND(+J23/6,2)</f>
        <v>1499850.41</v>
      </c>
      <c r="L23" s="418">
        <f>ROUND($K$23*(N5/$T$5)-E48+F48,2)</f>
        <v>322654.28999999998</v>
      </c>
      <c r="M23" s="416">
        <f>IF((G23+G24+G25)-L23&lt;0,0,(G23+G24+G25)-L23)</f>
        <v>158557.53999999998</v>
      </c>
      <c r="N23" s="373">
        <f>+M23</f>
        <v>158557.53999999998</v>
      </c>
      <c r="O23" s="122"/>
      <c r="P23" s="122"/>
      <c r="Q23" s="122"/>
      <c r="R23" s="122"/>
      <c r="S23" s="122"/>
      <c r="T23" s="369">
        <f>ROUND(IF(M23=0,L23-(G23+G24+G25),0),2)</f>
        <v>0</v>
      </c>
      <c r="V23" s="27"/>
      <c r="W23" s="70"/>
      <c r="X23" s="70"/>
      <c r="Y23" s="70"/>
      <c r="Z23" s="70"/>
      <c r="AA23" s="70"/>
      <c r="AB23" s="70"/>
      <c r="AC23" s="70"/>
      <c r="AD23" s="70"/>
      <c r="AE23" s="70"/>
      <c r="AF23" s="27"/>
      <c r="AG23" s="27"/>
      <c r="AH23" s="27">
        <v>1108</v>
      </c>
      <c r="AI23" s="27">
        <v>1771</v>
      </c>
      <c r="AJ23" s="361">
        <v>1</v>
      </c>
      <c r="AK23" s="83" t="s">
        <v>293</v>
      </c>
      <c r="AL23" s="83" t="s">
        <v>315</v>
      </c>
      <c r="AM23" s="124">
        <v>2195742</v>
      </c>
      <c r="AN23" s="27"/>
      <c r="AO23" s="85">
        <f t="shared" ref="AO23:AO36" si="13">ROUND(+AM23/12,2)</f>
        <v>182978.5</v>
      </c>
      <c r="AP23" s="27"/>
      <c r="AQ23" s="255">
        <v>0</v>
      </c>
      <c r="AR23" s="86"/>
      <c r="AS23" s="170">
        <f t="shared" si="4"/>
        <v>0</v>
      </c>
      <c r="AT23" s="244">
        <f t="shared" si="5"/>
        <v>-182978.5</v>
      </c>
      <c r="AU23" s="243"/>
      <c r="AV23" s="257">
        <f t="shared" si="6"/>
        <v>1280849.5</v>
      </c>
      <c r="AW23" s="209">
        <f t="shared" si="7"/>
        <v>-1280849.5</v>
      </c>
      <c r="AX23" s="27">
        <f t="shared" si="8"/>
        <v>-256169.9</v>
      </c>
      <c r="AY23" s="236"/>
    </row>
    <row r="24" spans="1:51" ht="18.75" customHeight="1" x14ac:dyDescent="0.25">
      <c r="A24" s="382"/>
      <c r="B24" s="125" t="s">
        <v>293</v>
      </c>
      <c r="C24" s="125" t="s">
        <v>316</v>
      </c>
      <c r="D24" s="126">
        <f t="shared" si="11"/>
        <v>1965171</v>
      </c>
      <c r="E24" s="127">
        <f t="shared" si="12"/>
        <v>163764.25</v>
      </c>
      <c r="F24" s="240">
        <v>0</v>
      </c>
      <c r="G24" s="240">
        <f t="shared" si="3"/>
        <v>163764.25</v>
      </c>
      <c r="H24" s="401"/>
      <c r="I24" s="398"/>
      <c r="J24" s="398"/>
      <c r="K24" s="413"/>
      <c r="L24" s="416"/>
      <c r="M24" s="416"/>
      <c r="N24" s="377"/>
      <c r="O24" s="131"/>
      <c r="P24" s="131"/>
      <c r="Q24" s="131"/>
      <c r="R24" s="131"/>
      <c r="S24" s="131"/>
      <c r="T24" s="371"/>
      <c r="V24" s="27"/>
      <c r="W24" s="70"/>
      <c r="X24" s="70"/>
      <c r="Y24" s="70"/>
      <c r="Z24" s="70"/>
      <c r="AA24" s="70"/>
      <c r="AB24" s="70"/>
      <c r="AC24" s="70"/>
      <c r="AD24" s="70"/>
      <c r="AE24" s="70"/>
      <c r="AF24" s="27"/>
      <c r="AG24" s="27"/>
      <c r="AH24" s="27">
        <v>1710</v>
      </c>
      <c r="AI24" s="27">
        <v>1771</v>
      </c>
      <c r="AJ24" s="361">
        <v>1</v>
      </c>
      <c r="AK24" s="83" t="s">
        <v>293</v>
      </c>
      <c r="AL24" s="83" t="s">
        <v>316</v>
      </c>
      <c r="AM24" s="124">
        <v>1965171</v>
      </c>
      <c r="AN24" s="27"/>
      <c r="AO24" s="85">
        <f t="shared" si="13"/>
        <v>163764.25</v>
      </c>
      <c r="AP24" s="27"/>
      <c r="AQ24" s="255">
        <v>0</v>
      </c>
      <c r="AR24" s="86"/>
      <c r="AS24" s="170">
        <f t="shared" si="4"/>
        <v>0</v>
      </c>
      <c r="AT24" s="244">
        <f t="shared" si="5"/>
        <v>-163764.25</v>
      </c>
      <c r="AU24" s="243"/>
      <c r="AV24" s="257">
        <f t="shared" si="6"/>
        <v>1146349.75</v>
      </c>
      <c r="AW24" s="209">
        <f t="shared" si="7"/>
        <v>-1146349.75</v>
      </c>
      <c r="AX24" s="27">
        <f t="shared" si="8"/>
        <v>-229269.95</v>
      </c>
      <c r="AY24" s="236"/>
    </row>
    <row r="25" spans="1:51" s="293" customFormat="1" ht="18.75" customHeight="1" x14ac:dyDescent="0.25">
      <c r="A25" s="383"/>
      <c r="B25" s="295" t="s">
        <v>293</v>
      </c>
      <c r="C25" s="295" t="s">
        <v>295</v>
      </c>
      <c r="D25" s="126">
        <f t="shared" si="11"/>
        <v>1613629</v>
      </c>
      <c r="E25" s="127">
        <f t="shared" si="12"/>
        <v>134469.07999999999</v>
      </c>
      <c r="F25" s="297"/>
      <c r="G25" s="297">
        <f t="shared" si="3"/>
        <v>134469.07999999999</v>
      </c>
      <c r="H25" s="401"/>
      <c r="I25" s="398"/>
      <c r="J25" s="398"/>
      <c r="K25" s="413"/>
      <c r="L25" s="417"/>
      <c r="M25" s="417"/>
      <c r="N25" s="374"/>
      <c r="O25" s="240"/>
      <c r="P25" s="240"/>
      <c r="Q25" s="152"/>
      <c r="R25" s="240"/>
      <c r="S25" s="296"/>
      <c r="T25" s="370"/>
      <c r="V25" s="27"/>
      <c r="W25" s="70"/>
      <c r="X25" s="70"/>
      <c r="Y25" s="70"/>
      <c r="Z25" s="70"/>
      <c r="AA25" s="70"/>
      <c r="AB25" s="70"/>
      <c r="AC25" s="70"/>
      <c r="AD25" s="70"/>
      <c r="AE25" s="70"/>
      <c r="AF25" s="27"/>
      <c r="AG25" s="27"/>
      <c r="AH25" s="27">
        <v>1101</v>
      </c>
      <c r="AI25" s="27">
        <v>1124</v>
      </c>
      <c r="AJ25" s="361">
        <v>1</v>
      </c>
      <c r="AK25" s="83" t="s">
        <v>293</v>
      </c>
      <c r="AL25" s="83" t="s">
        <v>295</v>
      </c>
      <c r="AM25" s="124">
        <v>1613629</v>
      </c>
      <c r="AN25" s="27"/>
      <c r="AO25" s="85">
        <f t="shared" si="13"/>
        <v>134469.07999999999</v>
      </c>
      <c r="AP25" s="27"/>
      <c r="AQ25" s="255">
        <v>0</v>
      </c>
      <c r="AR25" s="86"/>
      <c r="AS25" s="170">
        <f t="shared" si="4"/>
        <v>0</v>
      </c>
      <c r="AT25" s="244">
        <f t="shared" si="5"/>
        <v>-134469.07999999999</v>
      </c>
      <c r="AU25" s="243"/>
      <c r="AV25" s="257">
        <f t="shared" si="6"/>
        <v>941283.55999999994</v>
      </c>
      <c r="AW25" s="209">
        <f t="shared" si="7"/>
        <v>-941283.55999999994</v>
      </c>
      <c r="AX25" s="27">
        <f t="shared" si="8"/>
        <v>-188256.71</v>
      </c>
    </row>
    <row r="26" spans="1:51" ht="18.75" customHeight="1" x14ac:dyDescent="0.25">
      <c r="A26" s="382"/>
      <c r="B26" s="119" t="s">
        <v>297</v>
      </c>
      <c r="C26" s="119" t="s">
        <v>317</v>
      </c>
      <c r="D26" s="132">
        <f t="shared" si="11"/>
        <v>3403713</v>
      </c>
      <c r="E26" s="121">
        <f t="shared" si="12"/>
        <v>283642.75</v>
      </c>
      <c r="F26" s="122">
        <v>0</v>
      </c>
      <c r="G26" s="122">
        <f t="shared" si="3"/>
        <v>283642.75</v>
      </c>
      <c r="H26" s="401"/>
      <c r="I26" s="398"/>
      <c r="J26" s="398"/>
      <c r="K26" s="413"/>
      <c r="L26" s="418">
        <f>ROUND($K$23*(O5/$T$5)-E49+F49,2)</f>
        <v>187117.68</v>
      </c>
      <c r="M26" s="418">
        <f>IF((G26+G27)-L26&lt;0,0,(G26+G27)-L26)</f>
        <v>373826.90000000008</v>
      </c>
      <c r="N26" s="123"/>
      <c r="O26" s="373">
        <f>+M26</f>
        <v>373826.90000000008</v>
      </c>
      <c r="P26" s="119"/>
      <c r="Q26" s="133"/>
      <c r="R26" s="119"/>
      <c r="S26" s="134"/>
      <c r="T26" s="369">
        <f>ROUND(IF(M26=0,L26-(G26+G27),0),2)</f>
        <v>0</v>
      </c>
      <c r="V26" s="27"/>
      <c r="W26" s="70"/>
      <c r="X26" s="70"/>
      <c r="Y26" s="70"/>
      <c r="Z26" s="70"/>
      <c r="AA26" s="70"/>
      <c r="AB26" s="70"/>
      <c r="AC26" s="70"/>
      <c r="AD26" s="70"/>
      <c r="AE26" s="70"/>
      <c r="AF26" s="27"/>
      <c r="AG26" s="27"/>
      <c r="AH26" s="27">
        <v>28161</v>
      </c>
      <c r="AI26" s="27">
        <v>28371</v>
      </c>
      <c r="AJ26" s="361">
        <v>2</v>
      </c>
      <c r="AK26" s="83" t="s">
        <v>297</v>
      </c>
      <c r="AL26" s="83" t="s">
        <v>317</v>
      </c>
      <c r="AM26" s="124">
        <v>3403713</v>
      </c>
      <c r="AN26" s="27"/>
      <c r="AO26" s="85">
        <f t="shared" si="13"/>
        <v>283642.75</v>
      </c>
      <c r="AP26" s="27"/>
      <c r="AQ26" s="255">
        <v>0</v>
      </c>
      <c r="AR26" s="86"/>
      <c r="AS26" s="170">
        <f t="shared" si="4"/>
        <v>0</v>
      </c>
      <c r="AT26" s="244">
        <f t="shared" si="5"/>
        <v>-283642.75</v>
      </c>
      <c r="AU26" s="243"/>
      <c r="AV26" s="257">
        <f t="shared" si="6"/>
        <v>1985499.25</v>
      </c>
      <c r="AW26" s="209">
        <f t="shared" si="7"/>
        <v>-1985499.25</v>
      </c>
      <c r="AX26" s="27">
        <f t="shared" si="8"/>
        <v>-397099.85</v>
      </c>
      <c r="AY26" s="236"/>
    </row>
    <row r="27" spans="1:51" ht="18.75" customHeight="1" x14ac:dyDescent="0.25">
      <c r="A27" s="382"/>
      <c r="B27" s="125" t="s">
        <v>297</v>
      </c>
      <c r="C27" s="125" t="s">
        <v>318</v>
      </c>
      <c r="D27" s="126">
        <f t="shared" si="11"/>
        <v>3327622</v>
      </c>
      <c r="E27" s="127">
        <f t="shared" si="12"/>
        <v>277301.83</v>
      </c>
      <c r="F27" s="128">
        <v>0</v>
      </c>
      <c r="G27" s="128">
        <f t="shared" si="3"/>
        <v>277301.83</v>
      </c>
      <c r="H27" s="401"/>
      <c r="I27" s="398"/>
      <c r="J27" s="398"/>
      <c r="K27" s="413"/>
      <c r="L27" s="417"/>
      <c r="M27" s="417"/>
      <c r="N27" s="129"/>
      <c r="O27" s="374"/>
      <c r="P27" s="125"/>
      <c r="Q27" s="138"/>
      <c r="R27" s="125"/>
      <c r="S27" s="139"/>
      <c r="T27" s="370"/>
      <c r="V27" s="27"/>
      <c r="W27" s="70"/>
      <c r="X27" s="70"/>
      <c r="Y27" s="70"/>
      <c r="Z27" s="70"/>
      <c r="AA27" s="70"/>
      <c r="AB27" s="70"/>
      <c r="AC27" s="70"/>
      <c r="AD27" s="70"/>
      <c r="AE27" s="70"/>
      <c r="AF27" s="27"/>
      <c r="AG27" s="27"/>
      <c r="AH27" s="27">
        <v>28181</v>
      </c>
      <c r="AI27" s="27">
        <v>28371</v>
      </c>
      <c r="AJ27" s="361">
        <v>2</v>
      </c>
      <c r="AK27" s="83" t="s">
        <v>297</v>
      </c>
      <c r="AL27" s="83" t="s">
        <v>318</v>
      </c>
      <c r="AM27" s="124">
        <v>3327622</v>
      </c>
      <c r="AN27" s="27"/>
      <c r="AO27" s="85">
        <f t="shared" si="13"/>
        <v>277301.83</v>
      </c>
      <c r="AP27" s="27"/>
      <c r="AQ27" s="255">
        <v>0</v>
      </c>
      <c r="AR27" s="86"/>
      <c r="AS27" s="170">
        <f t="shared" si="4"/>
        <v>0</v>
      </c>
      <c r="AT27" s="244">
        <f t="shared" si="5"/>
        <v>-277301.83</v>
      </c>
      <c r="AU27" s="243"/>
      <c r="AV27" s="257">
        <f t="shared" si="6"/>
        <v>1941112.81</v>
      </c>
      <c r="AW27" s="209">
        <f t="shared" si="7"/>
        <v>-1941112.81</v>
      </c>
      <c r="AX27" s="27">
        <f t="shared" si="8"/>
        <v>-388222.56</v>
      </c>
      <c r="AY27" s="236"/>
    </row>
    <row r="28" spans="1:51" ht="18.75" customHeight="1" x14ac:dyDescent="0.25">
      <c r="A28" s="382"/>
      <c r="B28" s="119" t="s">
        <v>300</v>
      </c>
      <c r="C28" s="119" t="s">
        <v>319</v>
      </c>
      <c r="D28" s="132">
        <f t="shared" si="11"/>
        <v>1880985</v>
      </c>
      <c r="E28" s="121">
        <f t="shared" si="12"/>
        <v>156748.75</v>
      </c>
      <c r="F28" s="122">
        <v>0</v>
      </c>
      <c r="G28" s="122">
        <f t="shared" si="3"/>
        <v>156748.75</v>
      </c>
      <c r="H28" s="401"/>
      <c r="I28" s="398"/>
      <c r="J28" s="398"/>
      <c r="K28" s="413"/>
      <c r="L28" s="418">
        <f>ROUND($K$23*(P5/$T$5)-E50+F50,2)</f>
        <v>257244.14</v>
      </c>
      <c r="M28" s="418">
        <f>IF((G28+G29)-L28&lt;0,0,(G28+G29)-L28)</f>
        <v>5369.6900000000023</v>
      </c>
      <c r="N28" s="123"/>
      <c r="O28" s="133"/>
      <c r="P28" s="373">
        <f>+M28</f>
        <v>5369.6900000000023</v>
      </c>
      <c r="Q28" s="133"/>
      <c r="R28" s="119"/>
      <c r="S28" s="134"/>
      <c r="T28" s="369">
        <f>ROUND(IF(M28=0,L28-(G28+G29),0),2)</f>
        <v>0</v>
      </c>
      <c r="V28" s="27"/>
      <c r="W28" s="70"/>
      <c r="X28" s="70"/>
      <c r="Y28" s="70"/>
      <c r="Z28" s="70"/>
      <c r="AA28" s="70"/>
      <c r="AB28" s="70"/>
      <c r="AC28" s="70"/>
      <c r="AD28" s="70"/>
      <c r="AE28" s="70"/>
      <c r="AF28" s="27"/>
      <c r="AG28" s="27"/>
      <c r="AH28" s="27">
        <v>3183</v>
      </c>
      <c r="AI28" s="27">
        <v>3300</v>
      </c>
      <c r="AJ28" s="361">
        <v>1</v>
      </c>
      <c r="AK28" s="83" t="s">
        <v>300</v>
      </c>
      <c r="AL28" s="83" t="s">
        <v>319</v>
      </c>
      <c r="AM28" s="124">
        <v>1880985</v>
      </c>
      <c r="AN28" s="27"/>
      <c r="AO28" s="85">
        <f t="shared" si="13"/>
        <v>156748.75</v>
      </c>
      <c r="AP28" s="27"/>
      <c r="AQ28" s="255">
        <v>0</v>
      </c>
      <c r="AR28" s="86"/>
      <c r="AS28" s="170">
        <f t="shared" si="4"/>
        <v>0</v>
      </c>
      <c r="AT28" s="244">
        <f t="shared" si="5"/>
        <v>-156748.75</v>
      </c>
      <c r="AU28" s="243"/>
      <c r="AV28" s="257">
        <f t="shared" si="6"/>
        <v>1097241.25</v>
      </c>
      <c r="AW28" s="209">
        <f t="shared" si="7"/>
        <v>-1097241.25</v>
      </c>
      <c r="AX28" s="27">
        <f t="shared" si="8"/>
        <v>-219448.25</v>
      </c>
      <c r="AY28" s="236"/>
    </row>
    <row r="29" spans="1:51" ht="18.75" customHeight="1" x14ac:dyDescent="0.25">
      <c r="A29" s="382"/>
      <c r="B29" s="125" t="s">
        <v>300</v>
      </c>
      <c r="C29" s="125" t="s">
        <v>320</v>
      </c>
      <c r="D29" s="126">
        <f t="shared" si="11"/>
        <v>1270381</v>
      </c>
      <c r="E29" s="127">
        <f t="shared" si="12"/>
        <v>105865.08</v>
      </c>
      <c r="F29" s="131">
        <v>0</v>
      </c>
      <c r="G29" s="128">
        <f t="shared" si="3"/>
        <v>105865.08</v>
      </c>
      <c r="H29" s="401"/>
      <c r="I29" s="398"/>
      <c r="J29" s="398"/>
      <c r="K29" s="413"/>
      <c r="L29" s="417"/>
      <c r="M29" s="417"/>
      <c r="N29" s="129"/>
      <c r="O29" s="138"/>
      <c r="P29" s="374"/>
      <c r="Q29" s="137"/>
      <c r="R29" s="125"/>
      <c r="S29" s="139"/>
      <c r="T29" s="370"/>
      <c r="V29" s="27"/>
      <c r="W29" s="70"/>
      <c r="X29" s="70"/>
      <c r="Y29" s="70"/>
      <c r="Z29" s="70"/>
      <c r="AA29" s="70"/>
      <c r="AB29" s="70"/>
      <c r="AC29" s="70"/>
      <c r="AD29" s="70"/>
      <c r="AE29" s="70"/>
      <c r="AF29" s="27"/>
      <c r="AG29" s="27"/>
      <c r="AH29" s="27">
        <v>3032</v>
      </c>
      <c r="AI29" s="27">
        <v>3300</v>
      </c>
      <c r="AJ29" s="361">
        <v>1</v>
      </c>
      <c r="AK29" s="83" t="s">
        <v>300</v>
      </c>
      <c r="AL29" s="83" t="s">
        <v>320</v>
      </c>
      <c r="AM29" s="124">
        <v>1270381</v>
      </c>
      <c r="AN29" s="27"/>
      <c r="AO29" s="85">
        <f t="shared" si="13"/>
        <v>105865.08</v>
      </c>
      <c r="AP29" s="27"/>
      <c r="AQ29" s="255">
        <v>0</v>
      </c>
      <c r="AR29" s="86"/>
      <c r="AS29" s="170">
        <f t="shared" si="4"/>
        <v>0</v>
      </c>
      <c r="AT29" s="244">
        <f t="shared" si="5"/>
        <v>-105865.08</v>
      </c>
      <c r="AU29" s="243"/>
      <c r="AV29" s="257">
        <f t="shared" si="6"/>
        <v>741055.56</v>
      </c>
      <c r="AW29" s="209">
        <f t="shared" si="7"/>
        <v>-741055.56</v>
      </c>
      <c r="AX29" s="27">
        <f t="shared" si="8"/>
        <v>-148211.10999999999</v>
      </c>
      <c r="AY29" s="236"/>
    </row>
    <row r="30" spans="1:51" ht="18.75" customHeight="1" x14ac:dyDescent="0.25">
      <c r="A30" s="382"/>
      <c r="B30" s="119" t="s">
        <v>304</v>
      </c>
      <c r="C30" s="119" t="s">
        <v>322</v>
      </c>
      <c r="D30" s="132">
        <f t="shared" si="11"/>
        <v>2079150</v>
      </c>
      <c r="E30" s="246">
        <f t="shared" si="12"/>
        <v>173262.5</v>
      </c>
      <c r="F30" s="316">
        <v>0</v>
      </c>
      <c r="G30" s="122">
        <f t="shared" si="3"/>
        <v>173262.5</v>
      </c>
      <c r="H30" s="401"/>
      <c r="I30" s="398"/>
      <c r="J30" s="398"/>
      <c r="K30" s="413"/>
      <c r="L30" s="418">
        <f>ROUND($K$23*(Q5/$T$5)-E51+F51,2)</f>
        <v>131599.26999999999</v>
      </c>
      <c r="M30" s="418">
        <f>IF((G30+G31)-L30&lt;0,0,(G30+G31)-L30)</f>
        <v>107752.65</v>
      </c>
      <c r="N30" s="123"/>
      <c r="O30" s="133"/>
      <c r="P30" s="119"/>
      <c r="Q30" s="373">
        <f>+M30</f>
        <v>107752.65</v>
      </c>
      <c r="R30" s="123"/>
      <c r="S30" s="134"/>
      <c r="T30" s="369">
        <f>ROUND(IF(M30=0,L30-(G30+G31),0),2)</f>
        <v>0</v>
      </c>
      <c r="V30" s="27"/>
      <c r="W30" s="70"/>
      <c r="X30" s="70"/>
      <c r="Y30" s="70"/>
      <c r="Z30" s="70"/>
      <c r="AA30" s="70"/>
      <c r="AB30" s="70"/>
      <c r="AC30" s="70"/>
      <c r="AD30" s="70"/>
      <c r="AE30" s="70"/>
      <c r="AF30" s="27"/>
      <c r="AG30" s="27"/>
      <c r="AH30" s="27">
        <v>4402</v>
      </c>
      <c r="AI30" s="27">
        <v>4406</v>
      </c>
      <c r="AJ30" s="361">
        <v>1</v>
      </c>
      <c r="AK30" s="83" t="s">
        <v>304</v>
      </c>
      <c r="AL30" s="83" t="s">
        <v>322</v>
      </c>
      <c r="AM30" s="124">
        <v>2079150</v>
      </c>
      <c r="AN30" s="27"/>
      <c r="AO30" s="85">
        <f t="shared" si="13"/>
        <v>173262.5</v>
      </c>
      <c r="AP30" s="27"/>
      <c r="AQ30" s="255">
        <v>0</v>
      </c>
      <c r="AR30" s="86"/>
      <c r="AS30" s="170">
        <f t="shared" si="4"/>
        <v>0</v>
      </c>
      <c r="AT30" s="244">
        <f t="shared" si="5"/>
        <v>-173262.5</v>
      </c>
      <c r="AU30" s="243"/>
      <c r="AV30" s="257">
        <f t="shared" si="6"/>
        <v>1212837.5</v>
      </c>
      <c r="AW30" s="209">
        <f t="shared" si="7"/>
        <v>-1212837.5</v>
      </c>
      <c r="AX30" s="27">
        <f t="shared" si="8"/>
        <v>-242567.5</v>
      </c>
      <c r="AY30" s="236"/>
    </row>
    <row r="31" spans="1:51" ht="19.5" customHeight="1" x14ac:dyDescent="0.25">
      <c r="A31" s="382"/>
      <c r="B31" s="146" t="s">
        <v>304</v>
      </c>
      <c r="C31" s="146" t="s">
        <v>323</v>
      </c>
      <c r="D31" s="315">
        <f t="shared" si="11"/>
        <v>793073</v>
      </c>
      <c r="E31" s="248">
        <f t="shared" si="12"/>
        <v>66089.42</v>
      </c>
      <c r="F31" s="296">
        <v>0</v>
      </c>
      <c r="G31" s="128">
        <f t="shared" si="3"/>
        <v>66089.42</v>
      </c>
      <c r="H31" s="401"/>
      <c r="I31" s="398"/>
      <c r="J31" s="398"/>
      <c r="K31" s="413"/>
      <c r="L31" s="417"/>
      <c r="M31" s="417"/>
      <c r="N31" s="130"/>
      <c r="O31" s="147"/>
      <c r="P31" s="146"/>
      <c r="Q31" s="374"/>
      <c r="R31" s="130"/>
      <c r="S31" s="148"/>
      <c r="T31" s="370"/>
      <c r="V31" s="27"/>
      <c r="W31" s="70"/>
      <c r="X31" s="70"/>
      <c r="Y31" s="70"/>
      <c r="Z31" s="70"/>
      <c r="AA31" s="70"/>
      <c r="AB31" s="70"/>
      <c r="AC31" s="70"/>
      <c r="AD31" s="70"/>
      <c r="AE31" s="70"/>
      <c r="AF31" s="27"/>
      <c r="AG31" s="27"/>
      <c r="AH31" s="27">
        <v>4404</v>
      </c>
      <c r="AI31" s="27">
        <v>4800</v>
      </c>
      <c r="AJ31" s="361">
        <v>1</v>
      </c>
      <c r="AK31" s="83" t="s">
        <v>304</v>
      </c>
      <c r="AL31" s="83" t="s">
        <v>323</v>
      </c>
      <c r="AM31" s="124">
        <v>793073</v>
      </c>
      <c r="AN31" s="27"/>
      <c r="AO31" s="85">
        <f t="shared" si="13"/>
        <v>66089.42</v>
      </c>
      <c r="AP31" s="27"/>
      <c r="AQ31" s="255">
        <v>0</v>
      </c>
      <c r="AR31" s="86"/>
      <c r="AS31" s="170">
        <f t="shared" si="4"/>
        <v>0</v>
      </c>
      <c r="AT31" s="244">
        <f t="shared" si="5"/>
        <v>-66089.42</v>
      </c>
      <c r="AU31" s="243"/>
      <c r="AV31" s="257">
        <f t="shared" si="6"/>
        <v>462625.94</v>
      </c>
      <c r="AW31" s="209">
        <f t="shared" si="7"/>
        <v>-462625.94</v>
      </c>
      <c r="AX31" s="27">
        <f t="shared" si="8"/>
        <v>-92525.19</v>
      </c>
      <c r="AY31" s="236"/>
    </row>
    <row r="32" spans="1:51" ht="17.25" customHeight="1" x14ac:dyDescent="0.25">
      <c r="A32" s="382"/>
      <c r="B32" s="125" t="s">
        <v>307</v>
      </c>
      <c r="C32" s="125" t="s">
        <v>324</v>
      </c>
      <c r="D32" s="149">
        <f t="shared" si="11"/>
        <v>4716281</v>
      </c>
      <c r="E32" s="127">
        <f t="shared" si="12"/>
        <v>393023.42</v>
      </c>
      <c r="F32" s="246">
        <v>0</v>
      </c>
      <c r="G32" s="289">
        <f t="shared" si="3"/>
        <v>393023.42</v>
      </c>
      <c r="H32" s="401"/>
      <c r="I32" s="398"/>
      <c r="J32" s="398"/>
      <c r="K32" s="413"/>
      <c r="L32" s="425">
        <f>ROUND($K$23*(R5/$T$5)-E52+F52,2)</f>
        <v>274183.3</v>
      </c>
      <c r="M32" s="418">
        <f>IF(((G32+G33+G34+G35)-L32)&lt;0,0,((G32+G33+G34+G35)-L32))</f>
        <v>943427.62000000011</v>
      </c>
      <c r="N32" s="129"/>
      <c r="O32" s="138"/>
      <c r="P32" s="125"/>
      <c r="Q32" s="138"/>
      <c r="R32" s="373">
        <f>+M32</f>
        <v>943427.62000000011</v>
      </c>
      <c r="S32" s="139"/>
      <c r="T32" s="369">
        <f>ROUND(IF(M32=0,L32-(G32+G33+G34+G35),0),2)</f>
        <v>0</v>
      </c>
      <c r="V32" s="27"/>
      <c r="W32" s="70"/>
      <c r="X32" s="70"/>
      <c r="Y32" s="70"/>
      <c r="Z32" s="70"/>
      <c r="AA32" s="70"/>
      <c r="AB32" s="70"/>
      <c r="AC32" s="70"/>
      <c r="AD32" s="70"/>
      <c r="AE32" s="70"/>
      <c r="AF32" s="27"/>
      <c r="AG32" s="27"/>
      <c r="AH32" s="27">
        <v>50050</v>
      </c>
      <c r="AI32" s="27">
        <v>51450</v>
      </c>
      <c r="AJ32" s="362">
        <v>10</v>
      </c>
      <c r="AK32" s="83" t="s">
        <v>307</v>
      </c>
      <c r="AL32" s="83" t="s">
        <v>324</v>
      </c>
      <c r="AM32" s="124">
        <v>4716281</v>
      </c>
      <c r="AN32" s="27"/>
      <c r="AO32" s="85">
        <f t="shared" si="13"/>
        <v>393023.42</v>
      </c>
      <c r="AP32" s="27"/>
      <c r="AQ32" s="255">
        <v>0</v>
      </c>
      <c r="AR32" s="86"/>
      <c r="AS32" s="170">
        <f t="shared" si="4"/>
        <v>0</v>
      </c>
      <c r="AT32" s="244">
        <f t="shared" si="5"/>
        <v>-393023.42</v>
      </c>
      <c r="AU32" s="243"/>
      <c r="AV32" s="257">
        <f t="shared" si="6"/>
        <v>2751163.94</v>
      </c>
      <c r="AW32" s="209">
        <f t="shared" si="7"/>
        <v>-2751163.94</v>
      </c>
      <c r="AX32" s="27">
        <f t="shared" si="8"/>
        <v>-550232.79</v>
      </c>
      <c r="AY32" s="236"/>
    </row>
    <row r="33" spans="1:52" ht="17.25" customHeight="1" x14ac:dyDescent="0.25">
      <c r="A33" s="382"/>
      <c r="B33" s="125" t="s">
        <v>307</v>
      </c>
      <c r="C33" s="125" t="s">
        <v>325</v>
      </c>
      <c r="D33" s="149">
        <f t="shared" si="11"/>
        <v>1359750</v>
      </c>
      <c r="E33" s="127">
        <f t="shared" si="12"/>
        <v>113312.5</v>
      </c>
      <c r="F33" s="247">
        <v>0</v>
      </c>
      <c r="G33" s="290">
        <f t="shared" si="3"/>
        <v>113312.5</v>
      </c>
      <c r="H33" s="401"/>
      <c r="I33" s="398"/>
      <c r="J33" s="398"/>
      <c r="K33" s="413"/>
      <c r="L33" s="426"/>
      <c r="M33" s="416"/>
      <c r="N33" s="129"/>
      <c r="O33" s="138"/>
      <c r="P33" s="125"/>
      <c r="Q33" s="138"/>
      <c r="R33" s="377"/>
      <c r="S33" s="139"/>
      <c r="T33" s="371"/>
      <c r="V33" s="27"/>
      <c r="W33" s="70"/>
      <c r="X33" s="70"/>
      <c r="Y33" s="70"/>
      <c r="Z33" s="70"/>
      <c r="AA33" s="70"/>
      <c r="AB33" s="70"/>
      <c r="AC33" s="70"/>
      <c r="AD33" s="70"/>
      <c r="AE33" s="70"/>
      <c r="AF33" s="27"/>
      <c r="AG33" s="27"/>
      <c r="AH33" s="27">
        <v>51450</v>
      </c>
      <c r="AI33" s="27">
        <v>54000</v>
      </c>
      <c r="AJ33" s="361">
        <v>10</v>
      </c>
      <c r="AK33" s="83" t="s">
        <v>307</v>
      </c>
      <c r="AL33" s="83" t="s">
        <v>325</v>
      </c>
      <c r="AM33" s="124">
        <v>1359750</v>
      </c>
      <c r="AN33" s="27"/>
      <c r="AO33" s="85">
        <f t="shared" si="13"/>
        <v>113312.5</v>
      </c>
      <c r="AP33" s="27"/>
      <c r="AQ33" s="255">
        <v>0</v>
      </c>
      <c r="AR33" s="86"/>
      <c r="AS33" s="170">
        <f t="shared" si="4"/>
        <v>0</v>
      </c>
      <c r="AT33" s="244">
        <f t="shared" si="5"/>
        <v>-113312.5</v>
      </c>
      <c r="AU33" s="243"/>
      <c r="AV33" s="257">
        <f t="shared" si="6"/>
        <v>793187.5</v>
      </c>
      <c r="AW33" s="209">
        <f t="shared" si="7"/>
        <v>-793187.5</v>
      </c>
      <c r="AX33" s="27">
        <f t="shared" si="8"/>
        <v>-158637.5</v>
      </c>
      <c r="AY33" s="236"/>
    </row>
    <row r="34" spans="1:52" ht="17.25" customHeight="1" x14ac:dyDescent="0.25">
      <c r="A34" s="382"/>
      <c r="B34" s="125" t="s">
        <v>307</v>
      </c>
      <c r="C34" s="125" t="s">
        <v>326</v>
      </c>
      <c r="D34" s="126">
        <f t="shared" si="11"/>
        <v>6316064</v>
      </c>
      <c r="E34" s="127">
        <f t="shared" si="12"/>
        <v>526338.67000000004</v>
      </c>
      <c r="F34" s="247">
        <v>0</v>
      </c>
      <c r="G34" s="290">
        <f t="shared" si="3"/>
        <v>526338.67000000004</v>
      </c>
      <c r="H34" s="401"/>
      <c r="I34" s="398"/>
      <c r="J34" s="398"/>
      <c r="K34" s="413"/>
      <c r="L34" s="426">
        <f>$K$23*Q9/$T$5</f>
        <v>0</v>
      </c>
      <c r="M34" s="416"/>
      <c r="N34" s="129"/>
      <c r="O34" s="138"/>
      <c r="P34" s="125"/>
      <c r="Q34" s="138"/>
      <c r="R34" s="377"/>
      <c r="S34" s="139"/>
      <c r="T34" s="371"/>
      <c r="V34" s="27"/>
      <c r="W34" s="70"/>
      <c r="X34" s="70"/>
      <c r="Y34" s="70"/>
      <c r="Z34" s="70"/>
      <c r="AA34" s="70"/>
      <c r="AB34" s="70"/>
      <c r="AC34" s="70"/>
      <c r="AD34" s="70"/>
      <c r="AE34" s="70"/>
      <c r="AF34" s="27"/>
      <c r="AG34" s="27"/>
      <c r="AH34" s="27">
        <v>54000</v>
      </c>
      <c r="AI34" s="27">
        <v>56100</v>
      </c>
      <c r="AJ34" s="361">
        <v>10</v>
      </c>
      <c r="AK34" s="83" t="s">
        <v>307</v>
      </c>
      <c r="AL34" s="83" t="s">
        <v>326</v>
      </c>
      <c r="AM34" s="124">
        <v>6316064</v>
      </c>
      <c r="AN34" s="27"/>
      <c r="AO34" s="85">
        <f t="shared" si="13"/>
        <v>526338.67000000004</v>
      </c>
      <c r="AP34" s="27"/>
      <c r="AQ34" s="255">
        <v>0</v>
      </c>
      <c r="AR34" s="86"/>
      <c r="AS34" s="170">
        <f t="shared" si="4"/>
        <v>0</v>
      </c>
      <c r="AT34" s="244">
        <f t="shared" si="5"/>
        <v>-526338.67000000004</v>
      </c>
      <c r="AU34" s="243"/>
      <c r="AV34" s="257">
        <f t="shared" si="6"/>
        <v>3684370.6900000004</v>
      </c>
      <c r="AW34" s="209">
        <f t="shared" si="7"/>
        <v>-3684370.6900000004</v>
      </c>
      <c r="AX34" s="27">
        <f t="shared" si="8"/>
        <v>-736874.14</v>
      </c>
      <c r="AY34" s="236"/>
    </row>
    <row r="35" spans="1:52" ht="18.75" customHeight="1" x14ac:dyDescent="0.25">
      <c r="A35" s="382"/>
      <c r="B35" s="146" t="s">
        <v>307</v>
      </c>
      <c r="C35" s="146" t="s">
        <v>327</v>
      </c>
      <c r="D35" s="126">
        <f t="shared" si="11"/>
        <v>2219236</v>
      </c>
      <c r="E35" s="127">
        <f t="shared" si="12"/>
        <v>184936.33</v>
      </c>
      <c r="F35" s="248">
        <v>0</v>
      </c>
      <c r="G35" s="291">
        <f t="shared" si="3"/>
        <v>184936.33</v>
      </c>
      <c r="H35" s="401"/>
      <c r="I35" s="398"/>
      <c r="J35" s="398"/>
      <c r="K35" s="413"/>
      <c r="L35" s="426"/>
      <c r="M35" s="417"/>
      <c r="N35" s="130"/>
      <c r="O35" s="147"/>
      <c r="P35" s="146"/>
      <c r="Q35" s="147"/>
      <c r="R35" s="374"/>
      <c r="S35" s="148"/>
      <c r="T35" s="372"/>
      <c r="V35" s="27"/>
      <c r="W35" s="70"/>
      <c r="X35" s="70"/>
      <c r="Y35" s="70"/>
      <c r="Z35" s="70"/>
      <c r="AA35" s="70"/>
      <c r="AB35" s="70"/>
      <c r="AC35" s="70"/>
      <c r="AD35" s="70"/>
      <c r="AE35" s="70"/>
      <c r="AF35" s="27"/>
      <c r="AG35" s="27"/>
      <c r="AH35" s="27">
        <v>56050</v>
      </c>
      <c r="AI35" s="27">
        <v>56100</v>
      </c>
      <c r="AJ35" s="361">
        <v>10</v>
      </c>
      <c r="AK35" s="83" t="s">
        <v>307</v>
      </c>
      <c r="AL35" s="83" t="s">
        <v>327</v>
      </c>
      <c r="AM35" s="124">
        <v>2219236</v>
      </c>
      <c r="AN35" s="27"/>
      <c r="AO35" s="85">
        <f t="shared" si="13"/>
        <v>184936.33</v>
      </c>
      <c r="AP35" s="27"/>
      <c r="AQ35" s="255">
        <v>0</v>
      </c>
      <c r="AR35" s="86"/>
      <c r="AS35" s="170">
        <f t="shared" si="4"/>
        <v>0</v>
      </c>
      <c r="AT35" s="244">
        <f t="shared" si="5"/>
        <v>-184936.33</v>
      </c>
      <c r="AU35" s="243"/>
      <c r="AV35" s="257">
        <f t="shared" si="6"/>
        <v>1294554.3099999998</v>
      </c>
      <c r="AW35" s="209">
        <f t="shared" si="7"/>
        <v>-1294554.3099999998</v>
      </c>
      <c r="AX35" s="27">
        <f t="shared" si="8"/>
        <v>-258910.86</v>
      </c>
      <c r="AY35" s="236"/>
    </row>
    <row r="36" spans="1:52" ht="18.75" customHeight="1" x14ac:dyDescent="0.25">
      <c r="A36" s="384"/>
      <c r="B36" s="146" t="s">
        <v>281</v>
      </c>
      <c r="C36" s="146" t="s">
        <v>328</v>
      </c>
      <c r="D36" s="151">
        <f t="shared" si="11"/>
        <v>6026595</v>
      </c>
      <c r="E36" s="121">
        <f t="shared" si="12"/>
        <v>502216.25</v>
      </c>
      <c r="F36" s="249">
        <v>0</v>
      </c>
      <c r="G36" s="152">
        <f t="shared" si="3"/>
        <v>502216.25</v>
      </c>
      <c r="H36" s="402"/>
      <c r="I36" s="399"/>
      <c r="J36" s="415"/>
      <c r="K36" s="414"/>
      <c r="L36" s="451">
        <f>ROUND($K$23*(S5/$T$5)-E53+F53,2)</f>
        <v>327051.71999999997</v>
      </c>
      <c r="M36" s="288">
        <f>IF(((G36)-L36)&lt;0,0,((G36)-L36))</f>
        <v>175164.53000000003</v>
      </c>
      <c r="N36" s="129"/>
      <c r="O36" s="147"/>
      <c r="P36" s="146"/>
      <c r="Q36" s="147"/>
      <c r="R36" s="130"/>
      <c r="S36" s="150">
        <f>M36</f>
        <v>175164.53000000003</v>
      </c>
      <c r="T36" s="299">
        <f>ROUND(IF(M36=0,L36-(G36),0),2)</f>
        <v>0</v>
      </c>
      <c r="V36" s="27"/>
      <c r="W36" s="70"/>
      <c r="X36" s="70"/>
      <c r="Y36" s="70"/>
      <c r="Z36" s="70"/>
      <c r="AA36" s="70"/>
      <c r="AB36" s="70"/>
      <c r="AC36" s="70"/>
      <c r="AD36" s="70"/>
      <c r="AE36" s="70"/>
      <c r="AF36" s="27"/>
      <c r="AG36" s="27"/>
      <c r="AH36" s="27">
        <v>6182</v>
      </c>
      <c r="AI36" s="27">
        <v>6440</v>
      </c>
      <c r="AJ36" s="361" t="s">
        <v>429</v>
      </c>
      <c r="AK36" s="83" t="s">
        <v>281</v>
      </c>
      <c r="AL36" s="83" t="s">
        <v>328</v>
      </c>
      <c r="AM36" s="124">
        <v>6026595</v>
      </c>
      <c r="AN36" s="27"/>
      <c r="AO36" s="85">
        <f t="shared" si="13"/>
        <v>502216.25</v>
      </c>
      <c r="AP36" s="27"/>
      <c r="AQ36" s="255">
        <v>0</v>
      </c>
      <c r="AR36" s="86"/>
      <c r="AS36" s="170">
        <f t="shared" si="4"/>
        <v>0</v>
      </c>
      <c r="AT36" s="244">
        <f t="shared" si="5"/>
        <v>-502216.25</v>
      </c>
      <c r="AU36" s="243"/>
      <c r="AV36" s="257">
        <f t="shared" si="6"/>
        <v>3515513.75</v>
      </c>
      <c r="AW36" s="209">
        <f t="shared" si="7"/>
        <v>-3515513.75</v>
      </c>
      <c r="AX36" s="27">
        <f t="shared" si="8"/>
        <v>-703102.75</v>
      </c>
      <c r="AY36" s="236"/>
    </row>
    <row r="37" spans="1:52" ht="22.5" customHeight="1" x14ac:dyDescent="0.25">
      <c r="A37" s="27"/>
      <c r="B37" s="27"/>
      <c r="C37" s="153" t="s">
        <v>329</v>
      </c>
      <c r="D37" s="154">
        <f t="shared" ref="D37:E37" si="14">SUM(D23:D36)</f>
        <v>39167392</v>
      </c>
      <c r="E37" s="154">
        <f t="shared" si="14"/>
        <v>3263949.33</v>
      </c>
      <c r="F37" s="272">
        <v>0</v>
      </c>
      <c r="G37" s="274">
        <f>SUM(G23:G36)</f>
        <v>3263949.33</v>
      </c>
      <c r="H37" s="303">
        <f>SUM(H23:H36)</f>
        <v>11998803.289999999</v>
      </c>
      <c r="I37" s="265">
        <f>SUM(I23:I36)</f>
        <v>0.75</v>
      </c>
      <c r="J37" s="267">
        <f>SUM(J23)</f>
        <v>8999102.4700000007</v>
      </c>
      <c r="K37" s="202">
        <f t="shared" ref="K37:S37" si="15">SUM(K23:K36)</f>
        <v>1499850.41</v>
      </c>
      <c r="L37" s="341">
        <f t="shared" si="15"/>
        <v>1499850.4</v>
      </c>
      <c r="M37" s="301">
        <f t="shared" si="15"/>
        <v>1764098.9300000004</v>
      </c>
      <c r="N37" s="159">
        <f t="shared" si="15"/>
        <v>158557.53999999998</v>
      </c>
      <c r="O37" s="157">
        <f t="shared" si="15"/>
        <v>373826.90000000008</v>
      </c>
      <c r="P37" s="155">
        <f t="shared" si="15"/>
        <v>5369.6900000000023</v>
      </c>
      <c r="Q37" s="157">
        <f t="shared" si="15"/>
        <v>107752.65</v>
      </c>
      <c r="R37" s="155">
        <f t="shared" si="15"/>
        <v>943427.62000000011</v>
      </c>
      <c r="S37" s="159">
        <f t="shared" si="15"/>
        <v>175164.53000000003</v>
      </c>
      <c r="T37" s="300">
        <f>ROUND(SUM(T23:T36),2)</f>
        <v>0</v>
      </c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27"/>
      <c r="AG37" s="27"/>
      <c r="AH37" s="27"/>
      <c r="AI37" s="27"/>
      <c r="AJ37" s="71"/>
      <c r="AK37" s="27"/>
      <c r="AL37" s="27"/>
      <c r="AM37" s="170">
        <f>SUM(AM23:AM36)</f>
        <v>39167392</v>
      </c>
      <c r="AN37" s="27"/>
      <c r="AO37" s="27"/>
      <c r="AP37" s="160"/>
      <c r="AQ37" s="314">
        <f>SUM(AQ23:AQ36)</f>
        <v>0</v>
      </c>
      <c r="AR37" s="27"/>
      <c r="AS37" s="238"/>
      <c r="AT37" s="243"/>
      <c r="AU37" s="243"/>
      <c r="AV37" s="243"/>
      <c r="AW37" s="27"/>
      <c r="AX37" s="27"/>
    </row>
    <row r="38" spans="1:52" x14ac:dyDescent="0.25">
      <c r="A38" s="27"/>
      <c r="B38" s="27"/>
      <c r="C38" s="161" t="s">
        <v>330</v>
      </c>
      <c r="D38" s="163">
        <f t="shared" ref="D38:E38" si="16">+D22+D37</f>
        <v>63815080</v>
      </c>
      <c r="E38" s="163">
        <f t="shared" si="16"/>
        <v>5317923.33</v>
      </c>
      <c r="F38" s="163">
        <f>SUM(F23:F37)</f>
        <v>0</v>
      </c>
      <c r="G38" s="273">
        <f>+G22+G37</f>
        <v>5317923.33</v>
      </c>
      <c r="H38" s="163"/>
      <c r="I38" s="163"/>
      <c r="J38" s="266"/>
      <c r="K38" s="269"/>
      <c r="L38" s="269"/>
      <c r="M38" s="219">
        <f>ROUND(+M22+M37,2)</f>
        <v>3818072.93</v>
      </c>
      <c r="N38" s="165"/>
      <c r="O38" s="71"/>
      <c r="P38" s="71"/>
      <c r="Q38" s="71"/>
      <c r="R38" s="71"/>
      <c r="S38" s="71"/>
      <c r="T38" s="300">
        <f>ROUND(IF(M38-G38&lt;0,0,M38-G38),2)</f>
        <v>0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71"/>
      <c r="AK38" s="27"/>
      <c r="AL38" s="27"/>
      <c r="AM38" s="109"/>
      <c r="AN38" s="27"/>
      <c r="AO38" s="27"/>
      <c r="AP38" s="27"/>
      <c r="AQ38" s="27"/>
      <c r="AR38" s="27"/>
      <c r="AS38" s="27"/>
      <c r="AT38" s="243"/>
      <c r="AU38" s="243"/>
      <c r="AV38" s="243"/>
      <c r="AW38" s="27"/>
      <c r="AX38" s="27"/>
    </row>
    <row r="39" spans="1:52" x14ac:dyDescent="0.25">
      <c r="A39" s="27"/>
      <c r="B39" s="27"/>
      <c r="C39" s="27"/>
      <c r="D39" s="27"/>
      <c r="E39" s="166">
        <f>E38*6</f>
        <v>31907539.98</v>
      </c>
      <c r="F39" s="166"/>
      <c r="G39" s="166"/>
      <c r="H39" s="71"/>
      <c r="I39" s="27"/>
      <c r="J39" s="71"/>
      <c r="K39" s="71"/>
      <c r="L39" s="71"/>
      <c r="M39" s="71"/>
      <c r="N39" s="71"/>
      <c r="O39" s="15"/>
      <c r="P39" s="167"/>
      <c r="Q39" s="168"/>
      <c r="R39" s="168"/>
      <c r="S39" s="168"/>
      <c r="T39" s="168"/>
      <c r="U39" s="168"/>
      <c r="V39" s="27"/>
      <c r="W39" s="1"/>
      <c r="X39" s="18"/>
      <c r="Y39" s="1"/>
      <c r="Z39" s="1"/>
      <c r="AA39" s="1"/>
      <c r="AB39" s="1"/>
      <c r="AC39" s="1"/>
      <c r="AD39" s="1"/>
      <c r="AE39" s="1"/>
      <c r="AF39" s="1"/>
      <c r="AG39" s="1"/>
      <c r="AH39" s="27"/>
      <c r="AI39" s="27"/>
      <c r="AJ39" s="27"/>
      <c r="AK39" s="27"/>
      <c r="AL39" s="82"/>
      <c r="AM39" s="27"/>
      <c r="AN39" s="169" t="s">
        <v>9</v>
      </c>
      <c r="AO39" s="170">
        <f>+AM22+AM37</f>
        <v>63815080</v>
      </c>
      <c r="AP39" s="27"/>
      <c r="AQ39" s="170">
        <f>SUM(AO10:AO36)</f>
        <v>5317923.33</v>
      </c>
      <c r="AR39" s="170"/>
      <c r="AS39" s="118">
        <f>+AQ22+AQ37</f>
        <v>0</v>
      </c>
      <c r="AT39" s="170">
        <f>SUM(AR10:AR36)</f>
        <v>0</v>
      </c>
      <c r="AU39" s="170">
        <f>+AS39-AO39</f>
        <v>-63815080</v>
      </c>
      <c r="AV39" s="244"/>
      <c r="AW39" s="244"/>
      <c r="AX39" s="244">
        <f>SUM(AV10:AV36)</f>
        <v>37225463.310000002</v>
      </c>
      <c r="AY39" s="27"/>
      <c r="AZ39" s="255">
        <f>SUM(AX10:AX36)</f>
        <v>-7445092.6600000011</v>
      </c>
    </row>
    <row r="40" spans="1:52" x14ac:dyDescent="0.25">
      <c r="A40" s="27"/>
      <c r="B40" s="27"/>
      <c r="C40" s="27"/>
      <c r="D40" s="27"/>
      <c r="E40" s="27"/>
      <c r="F40" s="27"/>
      <c r="G40" s="27"/>
      <c r="H40" s="13"/>
      <c r="I40" s="13"/>
      <c r="J40" s="1"/>
      <c r="K40" s="1"/>
      <c r="L40" s="1"/>
      <c r="M40" s="1"/>
      <c r="N40" s="1"/>
      <c r="O40" s="1"/>
      <c r="P40" s="27"/>
      <c r="Q40" s="27"/>
      <c r="R40" s="27"/>
      <c r="S40" s="27"/>
      <c r="T40" s="27"/>
      <c r="U40" s="27"/>
      <c r="V40" s="27"/>
      <c r="W40" s="1"/>
      <c r="X40" s="18"/>
      <c r="Y40" s="1"/>
      <c r="Z40" s="1"/>
      <c r="AA40" s="1"/>
      <c r="AB40" s="1"/>
      <c r="AC40" s="1"/>
      <c r="AD40" s="1"/>
      <c r="AE40" s="1"/>
      <c r="AF40" s="1"/>
      <c r="AG40" s="1"/>
      <c r="AH40" s="27"/>
      <c r="AI40" s="27"/>
      <c r="AJ40" s="27"/>
      <c r="AK40" s="27"/>
      <c r="AL40" s="82"/>
      <c r="AM40" s="27"/>
      <c r="AN40" s="27"/>
      <c r="AO40" s="27"/>
      <c r="AP40" s="27"/>
      <c r="AQ40" s="27"/>
      <c r="AR40" s="27"/>
      <c r="AS40" s="27"/>
      <c r="AT40" s="27"/>
      <c r="AU40" s="170"/>
      <c r="AV40" s="243"/>
      <c r="AW40" s="243"/>
      <c r="AX40" s="243"/>
      <c r="AY40" s="27"/>
      <c r="AZ40" s="27"/>
    </row>
    <row r="41" spans="1:52" x14ac:dyDescent="0.25">
      <c r="A41" s="1"/>
      <c r="B41" s="27"/>
      <c r="C41" s="259"/>
      <c r="D41" s="27"/>
      <c r="E41" s="270"/>
      <c r="F41" s="27"/>
      <c r="G41" s="270"/>
      <c r="H41" s="13"/>
      <c r="I41" s="13"/>
      <c r="J41" s="419" t="s">
        <v>331</v>
      </c>
      <c r="K41" s="420"/>
      <c r="L41" s="420"/>
      <c r="M41" s="420"/>
      <c r="N41" s="420"/>
      <c r="O41" s="420"/>
      <c r="P41" s="420"/>
      <c r="Q41" s="420"/>
      <c r="R41" s="420"/>
      <c r="S41" s="421"/>
      <c r="W41" s="1"/>
      <c r="X41" s="18"/>
      <c r="Y41" s="1"/>
      <c r="Z41" s="1"/>
      <c r="AA41" s="1"/>
      <c r="AB41" s="1"/>
      <c r="AC41" s="1"/>
      <c r="AD41" s="1"/>
      <c r="AE41" s="1"/>
      <c r="AF41" s="1"/>
      <c r="AG41" s="1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170"/>
      <c r="AT41" s="27"/>
      <c r="AU41" s="27"/>
      <c r="AV41" s="243"/>
      <c r="AW41" s="243"/>
      <c r="AX41" s="243"/>
      <c r="AY41" s="27"/>
      <c r="AZ41" s="170"/>
    </row>
    <row r="42" spans="1:52" ht="15" customHeight="1" x14ac:dyDescent="0.25">
      <c r="A42" s="13"/>
      <c r="B42" s="27"/>
      <c r="C42" s="452" t="s">
        <v>745</v>
      </c>
      <c r="D42" s="452"/>
      <c r="E42" s="452"/>
      <c r="F42" s="452"/>
      <c r="G42" s="452"/>
      <c r="H42" s="452"/>
      <c r="I42" s="452"/>
      <c r="J42" s="433" t="s">
        <v>332</v>
      </c>
      <c r="K42" s="434"/>
      <c r="L42" s="434"/>
      <c r="M42" s="435"/>
      <c r="N42" s="199" t="s">
        <v>10</v>
      </c>
      <c r="O42" s="200" t="s">
        <v>11</v>
      </c>
      <c r="P42" s="201" t="s">
        <v>12</v>
      </c>
      <c r="Q42" s="200" t="s">
        <v>13</v>
      </c>
      <c r="R42" s="201" t="s">
        <v>14</v>
      </c>
      <c r="S42" s="201" t="s">
        <v>20</v>
      </c>
      <c r="W42" s="328"/>
      <c r="X42" s="18"/>
      <c r="Y42" s="1"/>
      <c r="Z42" s="1"/>
      <c r="AA42" s="1"/>
      <c r="AB42" s="1"/>
      <c r="AC42" s="1"/>
      <c r="AD42" s="1"/>
      <c r="AE42" s="1"/>
      <c r="AF42" s="1"/>
      <c r="AG42" s="1"/>
      <c r="AH42" s="27"/>
      <c r="AI42" s="27"/>
      <c r="AJ42" s="27"/>
      <c r="AK42" s="27"/>
      <c r="AL42" s="71"/>
      <c r="AM42" s="27"/>
      <c r="AN42" s="27"/>
      <c r="AO42" s="27"/>
      <c r="AP42" s="27"/>
      <c r="AQ42" s="27"/>
      <c r="AR42" s="27"/>
      <c r="AS42" s="27"/>
      <c r="AT42" s="27"/>
      <c r="AU42" s="27"/>
      <c r="AV42" s="243"/>
      <c r="AW42" s="243"/>
      <c r="AX42" s="243"/>
      <c r="AY42" s="27"/>
      <c r="AZ42" s="27"/>
    </row>
    <row r="43" spans="1:52" x14ac:dyDescent="0.25">
      <c r="A43" s="27"/>
      <c r="B43" s="27"/>
      <c r="C43" s="452"/>
      <c r="D43" s="452"/>
      <c r="E43" s="452"/>
      <c r="F43" s="452"/>
      <c r="G43" s="452"/>
      <c r="H43" s="452"/>
      <c r="I43" s="452"/>
      <c r="J43" s="430" t="s">
        <v>5</v>
      </c>
      <c r="K43" s="431"/>
      <c r="L43" s="431"/>
      <c r="M43" s="432"/>
      <c r="N43" s="171">
        <f>+(G22-F22)/T5</f>
        <v>0.4891624850240881</v>
      </c>
      <c r="O43" s="172">
        <f>+(G22-F22)/T5</f>
        <v>0.4891624850240881</v>
      </c>
      <c r="P43" s="173">
        <f>+(G22-F22)/T5</f>
        <v>0.4891624850240881</v>
      </c>
      <c r="Q43" s="172">
        <f>+(G22-F22)/T5</f>
        <v>0.4891624850240881</v>
      </c>
      <c r="R43" s="173">
        <f>+(G22-F22)/T5</f>
        <v>0.4891624850240881</v>
      </c>
      <c r="S43" s="172">
        <f>+(G22-F22)/T5</f>
        <v>0.4891624850240881</v>
      </c>
      <c r="W43" s="1"/>
      <c r="X43" s="18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71"/>
      <c r="AM43" s="27"/>
      <c r="AN43" s="174"/>
      <c r="AO43" s="82"/>
      <c r="AP43" s="27"/>
      <c r="AQ43" s="379"/>
      <c r="AR43" s="380"/>
      <c r="AS43" s="380"/>
      <c r="AT43" s="380"/>
      <c r="AU43" s="170"/>
      <c r="AV43" s="243"/>
      <c r="AW43" s="243"/>
      <c r="AX43" s="243"/>
      <c r="AY43" s="27"/>
      <c r="AZ43" s="27"/>
    </row>
    <row r="44" spans="1:52" x14ac:dyDescent="0.25">
      <c r="A44" s="13"/>
      <c r="B44" s="27"/>
      <c r="C44" s="452"/>
      <c r="D44" s="452"/>
      <c r="E44" s="452"/>
      <c r="F44" s="452"/>
      <c r="G44" s="452"/>
      <c r="H44" s="452"/>
      <c r="I44" s="452"/>
      <c r="J44" s="427" t="s">
        <v>314</v>
      </c>
      <c r="K44" s="428"/>
      <c r="L44" s="428"/>
      <c r="M44" s="429"/>
      <c r="N44" s="175">
        <f>+N37/N5</f>
        <v>0.17553171579118168</v>
      </c>
      <c r="O44" s="175">
        <f>+O37/O5</f>
        <v>0.71361153340190076</v>
      </c>
      <c r="P44" s="175">
        <f>+P37/P5</f>
        <v>7.4560681335105895E-3</v>
      </c>
      <c r="Q44" s="175">
        <f>+Q37/Q5</f>
        <v>0.29246952541815646</v>
      </c>
      <c r="R44" s="175">
        <f>+R37/R5</f>
        <v>1.2290618366497752</v>
      </c>
      <c r="S44" s="176">
        <f>+S37/S5</f>
        <v>0.1913092108371772</v>
      </c>
      <c r="W44" s="1"/>
      <c r="X44" s="18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71"/>
      <c r="AM44" s="27"/>
      <c r="AN44" s="174"/>
      <c r="AO44" s="174"/>
      <c r="AP44" s="27"/>
      <c r="AQ44" s="380"/>
      <c r="AR44" s="380"/>
      <c r="AS44" s="380"/>
      <c r="AT44" s="380"/>
      <c r="AU44" s="27"/>
      <c r="AV44" s="243"/>
      <c r="AW44" s="243"/>
      <c r="AX44" s="243"/>
      <c r="AY44" s="27"/>
      <c r="AZ44" s="27"/>
    </row>
    <row r="45" spans="1:52" ht="15.75" x14ac:dyDescent="0.25">
      <c r="A45" s="13"/>
      <c r="B45" s="27"/>
      <c r="C45" s="322"/>
      <c r="D45" s="209"/>
      <c r="E45" s="209"/>
      <c r="F45" s="209"/>
      <c r="G45" s="209"/>
      <c r="H45" s="209"/>
      <c r="I45" s="27"/>
      <c r="J45" s="422" t="s">
        <v>333</v>
      </c>
      <c r="K45" s="423"/>
      <c r="L45" s="423"/>
      <c r="M45" s="424"/>
      <c r="N45" s="177">
        <f t="shared" ref="N45:S45" si="17">+N43+N44</f>
        <v>0.66469420081526975</v>
      </c>
      <c r="O45" s="178">
        <f t="shared" si="17"/>
        <v>1.202774018425989</v>
      </c>
      <c r="P45" s="179">
        <f t="shared" si="17"/>
        <v>0.49661855315759867</v>
      </c>
      <c r="Q45" s="178">
        <f t="shared" si="17"/>
        <v>0.78163201044224451</v>
      </c>
      <c r="R45" s="179">
        <f t="shared" si="17"/>
        <v>1.7182243216738633</v>
      </c>
      <c r="S45" s="178">
        <f t="shared" si="17"/>
        <v>0.68047169586126532</v>
      </c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71"/>
      <c r="AM45" s="27"/>
      <c r="AN45" s="174"/>
      <c r="AO45" s="174"/>
      <c r="AP45" s="27"/>
      <c r="AQ45" s="27"/>
      <c r="AR45" s="27"/>
      <c r="AS45" s="27"/>
      <c r="AT45" s="27"/>
      <c r="AU45" s="27"/>
      <c r="AV45" s="243"/>
      <c r="AW45" s="243"/>
      <c r="AX45" s="243"/>
      <c r="AY45" s="27"/>
      <c r="AZ45" s="27"/>
    </row>
    <row r="46" spans="1:52" ht="16.5" x14ac:dyDescent="0.3">
      <c r="A46" s="13"/>
      <c r="B46" s="27"/>
      <c r="C46" s="344" t="s">
        <v>744</v>
      </c>
      <c r="D46" s="345"/>
      <c r="E46" s="345"/>
      <c r="F46" s="345"/>
      <c r="G46" s="345"/>
      <c r="H46" s="345"/>
      <c r="I46" s="27"/>
      <c r="J46" s="270"/>
      <c r="K46" s="270"/>
      <c r="L46" s="13"/>
      <c r="M46" s="13"/>
      <c r="N46" s="13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174"/>
      <c r="AO46" s="174"/>
      <c r="AP46" s="27"/>
      <c r="AQ46" s="27"/>
      <c r="AR46" s="27"/>
      <c r="AS46" s="27">
        <f>1/25</f>
        <v>0.04</v>
      </c>
      <c r="AT46" s="27"/>
      <c r="AU46" s="27"/>
      <c r="AV46" s="243"/>
      <c r="AW46" s="243"/>
      <c r="AX46" s="243"/>
      <c r="AY46" s="27"/>
      <c r="AZ46" s="27"/>
    </row>
    <row r="47" spans="1:52" ht="43.5" customHeight="1" x14ac:dyDescent="0.3">
      <c r="A47" s="27"/>
      <c r="B47" s="27"/>
      <c r="C47" s="343" t="s">
        <v>457</v>
      </c>
      <c r="D47" s="343" t="s">
        <v>775</v>
      </c>
      <c r="E47" s="343" t="s">
        <v>776</v>
      </c>
      <c r="F47" s="359" t="s">
        <v>458</v>
      </c>
      <c r="G47" s="343" t="s">
        <v>774</v>
      </c>
      <c r="H47" s="346"/>
      <c r="J47" s="270"/>
      <c r="K47" s="270"/>
      <c r="L47" s="13"/>
      <c r="M47" s="270"/>
      <c r="N47" s="13"/>
      <c r="O47" s="27"/>
      <c r="P47" s="15"/>
      <c r="Q47" s="15"/>
      <c r="R47" s="15"/>
      <c r="S47" s="15"/>
      <c r="T47" s="15"/>
      <c r="U47" s="15"/>
      <c r="V47" s="27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27"/>
      <c r="AI47" s="27"/>
      <c r="AJ47" s="27"/>
      <c r="AK47" s="27"/>
      <c r="AL47" s="27"/>
      <c r="AM47" s="27"/>
      <c r="AN47" s="174"/>
      <c r="AO47" s="174"/>
      <c r="AP47" s="27"/>
      <c r="AQ47" s="27"/>
      <c r="AR47" s="27"/>
      <c r="AS47" s="27"/>
      <c r="AT47" s="27"/>
      <c r="AU47" s="27"/>
      <c r="AV47" s="243"/>
      <c r="AW47" s="243"/>
      <c r="AX47" s="243"/>
      <c r="AY47" s="27"/>
      <c r="AZ47" s="27"/>
    </row>
    <row r="48" spans="1:52" ht="16.5" x14ac:dyDescent="0.3">
      <c r="A48" s="27"/>
      <c r="B48" s="27"/>
      <c r="C48" s="347" t="s">
        <v>338</v>
      </c>
      <c r="D48" s="348">
        <v>0</v>
      </c>
      <c r="E48" s="349">
        <f>+D48/6</f>
        <v>0</v>
      </c>
      <c r="F48" s="349">
        <f>ROUND(IF(E48&gt;0,0,((N5*$E$54)/(IF($E$48&gt;0,0,$N$5)+(IF($E$49&gt;0,0,$O$5))+(IF($E$50&gt;0,0,$P$5))+(IF($E$51&gt;0,0,$Q$5))+(IF($E$52&gt;0,0,$R$5))+(IF($E$53&gt;0,0,$S$5))))),2)</f>
        <v>0</v>
      </c>
      <c r="G48" s="350">
        <f>(IF($E$48&gt;0,0,$N$5)+(IF($E$49&gt;0,0,$O$5))+(IF($E$50&gt;0,0,$P$5))+(IF($E$51&gt;0,0,$Q$5))+(IF($E$52&gt;0,0,$R$5))+(IF($E$53&gt;0,0,$S$5)))</f>
        <v>4198960.5967000006</v>
      </c>
      <c r="H48" s="351">
        <f>ROUND($K$23*N5/$T$5,2)</f>
        <v>322654.28999999998</v>
      </c>
      <c r="I48" s="336"/>
      <c r="J48" s="270"/>
      <c r="K48" s="270"/>
      <c r="L48" s="251"/>
      <c r="M48" s="251"/>
      <c r="N48" s="251"/>
      <c r="O48" s="302"/>
      <c r="P48" s="330"/>
      <c r="Q48" s="330"/>
      <c r="R48" s="330"/>
      <c r="S48" s="330"/>
      <c r="T48" s="330"/>
      <c r="U48" s="330"/>
      <c r="V48" s="237"/>
      <c r="W48" s="25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27"/>
      <c r="AI48" s="27"/>
      <c r="AJ48" s="27"/>
      <c r="AK48" s="27"/>
      <c r="AL48" s="27"/>
      <c r="AM48" s="27"/>
      <c r="AN48" s="174"/>
      <c r="AO48" s="174"/>
      <c r="AP48" s="27"/>
      <c r="AQ48" s="27"/>
      <c r="AR48" s="27"/>
      <c r="AS48" s="27"/>
      <c r="AT48" s="27"/>
      <c r="AU48" s="27"/>
      <c r="AV48" s="243"/>
      <c r="AW48" s="243"/>
      <c r="AX48" s="243"/>
      <c r="AY48" s="27"/>
      <c r="AZ48" s="27"/>
    </row>
    <row r="49" spans="1:52" ht="16.5" x14ac:dyDescent="0.3">
      <c r="A49" s="27"/>
      <c r="B49" s="27"/>
      <c r="C49" s="347" t="s">
        <v>339</v>
      </c>
      <c r="D49" s="348">
        <v>0</v>
      </c>
      <c r="E49" s="349">
        <f>ROUND(+D49/6,2)</f>
        <v>0</v>
      </c>
      <c r="F49" s="349">
        <f>ROUND(IF(E49&gt;0,0,((O5*$E$54)/(IF($E$48&gt;0,0,$N$5)+(IF($E$49&gt;0,0,$O$5))+(IF($E$50&gt;0,0,$P$5))+(IF($E$51&gt;0,0,$Q$5))+(IF($E$52&gt;0,0,$R$5))+(IF($E$53&gt;0,0,$S$5))))),2)</f>
        <v>0</v>
      </c>
      <c r="G49" s="352"/>
      <c r="H49" s="351">
        <f>ROUND($K$23*O5/$T$5,2)</f>
        <v>187117.68</v>
      </c>
      <c r="I49" s="336"/>
      <c r="J49" s="270"/>
      <c r="K49" s="270"/>
      <c r="L49" s="250"/>
      <c r="M49" s="250"/>
      <c r="N49" s="251"/>
      <c r="O49" s="302"/>
      <c r="P49" s="329"/>
      <c r="Q49" s="329"/>
      <c r="R49" s="329"/>
      <c r="S49" s="329"/>
      <c r="T49" s="329"/>
      <c r="U49" s="329"/>
      <c r="V49" s="329">
        <f>+V45*(S22+S37)</f>
        <v>0</v>
      </c>
      <c r="W49" s="25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27"/>
      <c r="AI49" s="27"/>
      <c r="AJ49" s="27"/>
      <c r="AK49" s="27"/>
      <c r="AL49" s="27"/>
      <c r="AM49" s="27"/>
      <c r="AN49" s="174"/>
      <c r="AO49" s="174"/>
      <c r="AP49" s="27"/>
      <c r="AQ49" s="27"/>
      <c r="AR49" s="27"/>
      <c r="AS49" s="27"/>
      <c r="AT49" s="27"/>
      <c r="AU49" s="27"/>
      <c r="AV49" s="243"/>
      <c r="AW49" s="243"/>
      <c r="AX49" s="243"/>
      <c r="AY49" s="27"/>
      <c r="AZ49" s="27"/>
    </row>
    <row r="50" spans="1:52" ht="16.5" x14ac:dyDescent="0.3">
      <c r="A50" s="27"/>
      <c r="B50" s="27"/>
      <c r="C50" s="347" t="s">
        <v>340</v>
      </c>
      <c r="D50" s="348">
        <v>0</v>
      </c>
      <c r="E50" s="349">
        <f t="shared" ref="E50:E53" si="18">+D50/6</f>
        <v>0</v>
      </c>
      <c r="F50" s="349">
        <f>ROUND(IF(E50&gt;0,0,((P5*$E$54)/(IF($E$48&gt;0,0,$N$5)+(IF($E$49&gt;0,0,$O$5))+(IF($E$50&gt;0,0,$P$5))+(IF($E$51&gt;0,0,$Q$5))+(IF($E$52&gt;0,0,$R$5))+(IF($E$53&gt;0,0,$S$5))))),2)</f>
        <v>0</v>
      </c>
      <c r="G50" s="352"/>
      <c r="H50" s="351">
        <f>ROUND($K$23*P5/$T$5,2)</f>
        <v>257244.14</v>
      </c>
      <c r="I50" s="336"/>
      <c r="J50" s="270"/>
      <c r="K50" s="270"/>
      <c r="L50" s="324"/>
      <c r="M50" s="324"/>
      <c r="N50" s="251"/>
      <c r="O50" s="302"/>
      <c r="P50" s="325"/>
      <c r="Q50" s="325"/>
      <c r="R50" s="326"/>
      <c r="S50" s="324"/>
      <c r="T50" s="324"/>
      <c r="U50" s="324"/>
      <c r="V50" s="237"/>
      <c r="W50" s="25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27"/>
      <c r="AI50" s="27"/>
      <c r="AJ50" s="27"/>
      <c r="AK50" s="27"/>
      <c r="AL50" s="27"/>
      <c r="AM50" s="27"/>
      <c r="AN50" s="174"/>
      <c r="AO50" s="174"/>
      <c r="AP50" s="27"/>
      <c r="AQ50" s="27"/>
      <c r="AR50" s="27"/>
      <c r="AS50" s="27"/>
      <c r="AT50" s="27"/>
      <c r="AU50" s="27"/>
      <c r="AV50" s="243"/>
      <c r="AW50" s="243"/>
      <c r="AX50" s="243"/>
      <c r="AY50" s="27"/>
      <c r="AZ50" s="27"/>
    </row>
    <row r="51" spans="1:52" ht="16.5" x14ac:dyDescent="0.3">
      <c r="A51" s="27"/>
      <c r="B51" s="27"/>
      <c r="C51" s="353" t="s">
        <v>341</v>
      </c>
      <c r="D51" s="348">
        <v>0</v>
      </c>
      <c r="E51" s="349">
        <f t="shared" si="18"/>
        <v>0</v>
      </c>
      <c r="F51" s="349">
        <f>ROUND(IF(E51&gt;0,0,((Q5*$E$54)/(IF($E$48&gt;0,0,$N$5)+(IF($E$49&gt;0,0,$O$5))+(IF($E$50&gt;0,0,$P$5))+(IF($E$51&gt;0,0,$Q$5))+(IF($E$52&gt;0,0,$R$5))+(IF($E$53&gt;0,0,$S$5))))),2)</f>
        <v>0</v>
      </c>
      <c r="G51" s="354"/>
      <c r="H51" s="351">
        <f>ROUND($K$23*Q5/$T$5,2)</f>
        <v>131599.26999999999</v>
      </c>
      <c r="I51" s="336"/>
      <c r="K51" s="27"/>
      <c r="L51" s="327"/>
      <c r="M51" s="327"/>
      <c r="N51" s="251"/>
      <c r="O51" s="302"/>
      <c r="P51" s="325"/>
      <c r="Q51" s="325"/>
      <c r="R51" s="326"/>
      <c r="S51" s="252"/>
      <c r="T51" s="252"/>
      <c r="U51" s="252"/>
      <c r="V51" s="237"/>
      <c r="W51" s="23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174"/>
      <c r="AO51" s="174"/>
      <c r="AP51" s="27"/>
      <c r="AQ51" s="27"/>
      <c r="AR51" s="27"/>
      <c r="AS51" s="27"/>
      <c r="AT51" s="27"/>
      <c r="AU51" s="27"/>
      <c r="AV51" s="243"/>
      <c r="AW51" s="243"/>
      <c r="AX51" s="243"/>
      <c r="AY51" s="27"/>
      <c r="AZ51" s="27"/>
    </row>
    <row r="52" spans="1:52" ht="16.5" x14ac:dyDescent="0.3">
      <c r="A52" s="27"/>
      <c r="B52" s="27"/>
      <c r="C52" s="353" t="s">
        <v>342</v>
      </c>
      <c r="D52" s="348">
        <v>0</v>
      </c>
      <c r="E52" s="349">
        <f t="shared" si="18"/>
        <v>0</v>
      </c>
      <c r="F52" s="349">
        <f>ROUND(IF(E52&gt;0,0,((R5*$E$54)/(IF($E$48&gt;0,0,$N$5)+(IF($E$49&gt;0,0,$O$5))+(IF($E$50&gt;0,0,$P$5))+(IF($E$51&gt;0,0,$Q$5))+(IF($E$52&gt;0,0,$R$5))+(IF($E$53&gt;0,0,$S$5))))),2)</f>
        <v>0</v>
      </c>
      <c r="G52" s="354"/>
      <c r="H52" s="351">
        <f>ROUND($K$23*R5/$T$5,2)</f>
        <v>274183.3</v>
      </c>
      <c r="I52" s="336"/>
      <c r="K52" s="27"/>
      <c r="L52" s="324"/>
      <c r="M52" s="324"/>
      <c r="N52" s="251"/>
      <c r="O52" s="302"/>
      <c r="P52" s="325"/>
      <c r="Q52" s="325"/>
      <c r="R52" s="326"/>
      <c r="S52" s="253"/>
      <c r="T52" s="253"/>
      <c r="U52" s="253"/>
      <c r="V52" s="237"/>
      <c r="W52" s="23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174"/>
      <c r="AO52" s="174"/>
      <c r="AP52" s="27"/>
      <c r="AQ52" s="27"/>
      <c r="AR52" s="27"/>
      <c r="AS52" s="27"/>
      <c r="AT52" s="27"/>
      <c r="AU52" s="27"/>
      <c r="AV52" s="243"/>
      <c r="AW52" s="243"/>
      <c r="AX52" s="243"/>
      <c r="AY52" s="27"/>
      <c r="AZ52" s="27"/>
    </row>
    <row r="53" spans="1:52" ht="16.5" x14ac:dyDescent="0.3">
      <c r="A53" s="27"/>
      <c r="B53" s="27"/>
      <c r="C53" s="353" t="s">
        <v>343</v>
      </c>
      <c r="D53" s="348">
        <v>0</v>
      </c>
      <c r="E53" s="349">
        <f t="shared" si="18"/>
        <v>0</v>
      </c>
      <c r="F53" s="349">
        <f>ROUND(IF(E53&gt;0,0,((S5*$E$54)/(IF($E$48&gt;0,0,$N$5)+(IF($E$49&gt;0,0,$O$5))+(IF($E$50&gt;0,0,$P$5))+(IF($E$51&gt;0,0,$Q$5))+(IF($E$52&gt;0,0,$R$5))+(IF($E$53&gt;0,0,$S$5))))),2)</f>
        <v>0</v>
      </c>
      <c r="G53" s="354"/>
      <c r="H53" s="351">
        <f>ROUND($K$23*S5/$T$5,2)</f>
        <v>327051.71999999997</v>
      </c>
      <c r="I53" s="336"/>
      <c r="K53" s="27"/>
      <c r="L53" s="324"/>
      <c r="M53" s="324"/>
      <c r="N53" s="251"/>
      <c r="O53" s="302"/>
      <c r="P53" s="325"/>
      <c r="Q53" s="325"/>
      <c r="R53" s="326"/>
      <c r="S53" s="253"/>
      <c r="T53" s="253"/>
      <c r="U53" s="253"/>
      <c r="V53" s="237"/>
      <c r="W53" s="23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174"/>
      <c r="AO53" s="174"/>
      <c r="AP53" s="27"/>
      <c r="AQ53" s="27"/>
      <c r="AR53" s="27"/>
      <c r="AS53" s="27"/>
      <c r="AT53" s="27"/>
      <c r="AU53" s="27"/>
      <c r="AV53" s="243"/>
      <c r="AW53" s="243"/>
      <c r="AX53" s="243"/>
      <c r="AY53" s="27"/>
      <c r="AZ53" s="27"/>
    </row>
    <row r="54" spans="1:52" ht="16.5" x14ac:dyDescent="0.3">
      <c r="A54" s="27"/>
      <c r="B54" s="27"/>
      <c r="C54" s="355" t="s">
        <v>310</v>
      </c>
      <c r="D54" s="356">
        <f>SUM(D48:D53)</f>
        <v>0</v>
      </c>
      <c r="E54" s="357">
        <f>SUM(E48:E53)</f>
        <v>0</v>
      </c>
      <c r="F54" s="357">
        <f>SUM(F48:F53)</f>
        <v>0</v>
      </c>
      <c r="G54" s="357"/>
      <c r="H54" s="354">
        <f>SUM(H48:H53)</f>
        <v>1499850.4</v>
      </c>
      <c r="I54" s="180"/>
      <c r="J54" s="35"/>
      <c r="K54" s="35"/>
      <c r="L54" s="378"/>
      <c r="M54" s="378"/>
      <c r="N54" s="378"/>
      <c r="O54" s="378"/>
      <c r="P54" s="254"/>
      <c r="Q54" s="254"/>
      <c r="R54" s="254"/>
      <c r="S54" s="254"/>
      <c r="T54" s="254"/>
      <c r="U54" s="254"/>
      <c r="V54" s="237"/>
      <c r="W54" s="23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174"/>
      <c r="AO54" s="174"/>
      <c r="AP54" s="27"/>
      <c r="AQ54" s="27"/>
      <c r="AR54" s="27"/>
      <c r="AS54" s="27"/>
      <c r="AT54" s="27"/>
      <c r="AU54" s="27"/>
      <c r="AV54" s="243"/>
      <c r="AW54" s="243"/>
      <c r="AX54" s="243"/>
      <c r="AY54" s="27"/>
      <c r="AZ54" s="27"/>
    </row>
    <row r="55" spans="1:52" ht="16.5" x14ac:dyDescent="0.3">
      <c r="A55" s="27"/>
      <c r="B55" s="27"/>
      <c r="C55" s="358"/>
      <c r="D55" s="358"/>
      <c r="E55" s="358"/>
      <c r="F55" s="358"/>
      <c r="G55" s="358"/>
      <c r="H55" s="358"/>
      <c r="I55" s="35"/>
      <c r="J55" s="35"/>
      <c r="K55" s="35"/>
      <c r="L55" s="250"/>
      <c r="M55" s="250"/>
      <c r="N55" s="250"/>
      <c r="O55" s="237"/>
      <c r="P55" s="237"/>
      <c r="Q55" s="237"/>
      <c r="R55" s="237"/>
      <c r="S55" s="237"/>
      <c r="T55" s="237"/>
      <c r="U55" s="237"/>
      <c r="V55" s="237"/>
      <c r="W55" s="23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174"/>
      <c r="AO55" s="174"/>
      <c r="AP55" s="27"/>
      <c r="AQ55" s="27"/>
      <c r="AR55" s="27"/>
      <c r="AS55" s="27"/>
      <c r="AT55" s="27"/>
      <c r="AU55" s="27"/>
      <c r="AV55" s="243"/>
      <c r="AW55" s="243"/>
      <c r="AX55" s="243"/>
      <c r="AY55" s="27"/>
      <c r="AZ55" s="27"/>
    </row>
    <row r="56" spans="1:52" x14ac:dyDescent="0.25">
      <c r="A56" s="27"/>
      <c r="B56" s="27"/>
      <c r="C56" s="35"/>
      <c r="D56" s="35"/>
      <c r="E56" s="35"/>
      <c r="F56" s="35"/>
      <c r="G56" s="35"/>
      <c r="H56" s="35"/>
      <c r="I56" s="35"/>
      <c r="J56" s="35"/>
      <c r="K56" s="35"/>
      <c r="L56" s="13"/>
      <c r="M56" s="13"/>
      <c r="N56" s="13"/>
      <c r="O56" s="181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174"/>
      <c r="AO56" s="174"/>
      <c r="AP56" s="27"/>
      <c r="AQ56" s="27"/>
      <c r="AR56" s="27"/>
      <c r="AS56" s="27"/>
      <c r="AT56" s="27"/>
      <c r="AU56" s="27"/>
      <c r="AV56" s="243"/>
      <c r="AW56" s="243"/>
      <c r="AX56" s="243"/>
      <c r="AY56" s="27"/>
      <c r="AZ56" s="27"/>
    </row>
    <row r="57" spans="1:52" x14ac:dyDescent="0.25">
      <c r="A57" s="27"/>
      <c r="B57" s="27"/>
      <c r="C57" s="35"/>
      <c r="D57" s="35"/>
      <c r="E57" s="309"/>
      <c r="F57" s="309"/>
      <c r="G57" s="309"/>
      <c r="H57" s="35"/>
      <c r="I57" s="308"/>
      <c r="J57" s="35"/>
      <c r="K57" s="35"/>
      <c r="L57" s="1"/>
      <c r="M57" s="1"/>
      <c r="N57" s="1"/>
      <c r="O57" s="181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174"/>
      <c r="AO57" s="174"/>
      <c r="AP57" s="27"/>
      <c r="AQ57" s="27"/>
      <c r="AR57" s="27"/>
      <c r="AS57" s="27"/>
      <c r="AT57" s="27"/>
      <c r="AU57" s="27"/>
      <c r="AV57" s="243"/>
      <c r="AW57" s="243"/>
      <c r="AX57" s="243"/>
      <c r="AY57" s="27"/>
      <c r="AZ57" s="27"/>
    </row>
    <row r="58" spans="1:52" x14ac:dyDescent="0.25">
      <c r="A58" s="27"/>
      <c r="B58" s="27"/>
      <c r="C58" s="35"/>
      <c r="D58" s="35"/>
      <c r="E58" s="35"/>
      <c r="F58" s="35"/>
      <c r="G58" s="35"/>
      <c r="H58" s="35"/>
      <c r="I58" s="35"/>
      <c r="J58" s="35"/>
      <c r="K58" s="35"/>
      <c r="L58" s="1"/>
      <c r="M58" s="1"/>
      <c r="N58" s="1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174"/>
      <c r="AO58" s="174"/>
      <c r="AP58" s="27"/>
      <c r="AQ58" s="27"/>
      <c r="AR58" s="27"/>
      <c r="AS58" s="27"/>
      <c r="AT58" s="27"/>
      <c r="AU58" s="27"/>
      <c r="AV58" s="243"/>
      <c r="AW58" s="243"/>
      <c r="AX58" s="243"/>
      <c r="AY58" s="27"/>
      <c r="AZ58" s="27"/>
    </row>
    <row r="59" spans="1:52" x14ac:dyDescent="0.25">
      <c r="A59" s="27"/>
      <c r="B59" s="27"/>
      <c r="C59" s="35"/>
      <c r="D59" s="35"/>
      <c r="E59" s="35"/>
      <c r="F59" s="35"/>
      <c r="G59" s="35"/>
      <c r="H59" s="35"/>
      <c r="I59" s="35"/>
      <c r="J59" s="35"/>
      <c r="K59" s="35"/>
      <c r="L59" s="1"/>
      <c r="M59" s="1"/>
      <c r="N59" s="1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174"/>
      <c r="AO59" s="174"/>
      <c r="AP59" s="27"/>
      <c r="AQ59" s="27"/>
      <c r="AR59" s="27"/>
      <c r="AS59" s="27"/>
      <c r="AT59" s="27"/>
      <c r="AU59" s="27"/>
      <c r="AV59" s="243"/>
      <c r="AW59" s="243"/>
      <c r="AX59" s="243"/>
      <c r="AY59" s="27"/>
      <c r="AZ59" s="27"/>
    </row>
    <row r="60" spans="1:52" x14ac:dyDescent="0.25">
      <c r="A60" s="27"/>
      <c r="B60" s="285" t="s">
        <v>527</v>
      </c>
      <c r="C60" s="286" t="s">
        <v>528</v>
      </c>
      <c r="D60" s="35"/>
      <c r="E60" s="35"/>
      <c r="F60" s="35"/>
      <c r="G60" s="35"/>
      <c r="H60" s="35"/>
      <c r="I60" s="35"/>
      <c r="J60" s="35"/>
      <c r="K60" s="35"/>
      <c r="L60" s="1"/>
      <c r="M60" s="1"/>
      <c r="N60" s="1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174"/>
      <c r="AO60" s="174"/>
      <c r="AP60" s="27"/>
      <c r="AQ60" s="27"/>
      <c r="AR60" s="27"/>
      <c r="AS60" s="27"/>
      <c r="AT60" s="27"/>
      <c r="AU60" s="27"/>
      <c r="AV60" s="243"/>
      <c r="AW60" s="243"/>
      <c r="AX60" s="243"/>
      <c r="AY60" s="27"/>
      <c r="AZ60" s="27"/>
    </row>
    <row r="61" spans="1:52" x14ac:dyDescent="0.25">
      <c r="A61" s="27"/>
      <c r="B61" s="285" t="s">
        <v>529</v>
      </c>
      <c r="C61" s="35" t="s">
        <v>771</v>
      </c>
      <c r="D61" s="35"/>
      <c r="E61" s="35"/>
      <c r="F61" s="35"/>
      <c r="G61" s="35"/>
      <c r="H61" s="35"/>
      <c r="I61" s="35"/>
      <c r="J61" s="35"/>
      <c r="K61" s="35"/>
      <c r="L61" s="1"/>
      <c r="M61" s="1"/>
      <c r="N61" s="1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174"/>
      <c r="AO61" s="174"/>
      <c r="AP61" s="27"/>
      <c r="AQ61" s="27"/>
      <c r="AR61" s="27"/>
      <c r="AS61" s="27"/>
      <c r="AT61" s="27"/>
      <c r="AU61" s="27"/>
      <c r="AV61" s="243"/>
      <c r="AW61" s="243"/>
      <c r="AX61" s="243"/>
      <c r="AY61" s="27"/>
      <c r="AZ61" s="27"/>
    </row>
    <row r="62" spans="1:52" x14ac:dyDescent="0.25">
      <c r="A62" s="27"/>
      <c r="B62" s="27"/>
      <c r="C62" s="35"/>
      <c r="D62" s="35"/>
      <c r="E62" s="35"/>
      <c r="F62" s="35"/>
      <c r="G62" s="35"/>
      <c r="H62" s="35"/>
      <c r="I62" s="35"/>
      <c r="J62" s="35"/>
      <c r="K62" s="35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174"/>
      <c r="AO62" s="174"/>
      <c r="AP62" s="27"/>
      <c r="AQ62" s="27"/>
      <c r="AR62" s="27"/>
      <c r="AS62" s="27"/>
      <c r="AT62" s="27"/>
      <c r="AU62" s="27"/>
      <c r="AV62" s="243"/>
      <c r="AW62" s="243"/>
      <c r="AX62" s="243"/>
      <c r="AY62" s="27"/>
      <c r="AZ62" s="27"/>
    </row>
    <row r="63" spans="1:52" x14ac:dyDescent="0.25">
      <c r="A63" s="27"/>
      <c r="B63" s="27"/>
      <c r="C63" s="35"/>
      <c r="D63" s="35"/>
      <c r="E63" s="35"/>
      <c r="F63" s="35"/>
      <c r="G63" s="35"/>
      <c r="H63" s="35"/>
      <c r="I63" s="35"/>
      <c r="J63" s="35"/>
      <c r="K63" s="35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174"/>
      <c r="AO63" s="174"/>
      <c r="AP63" s="27"/>
      <c r="AQ63" s="27"/>
      <c r="AR63" s="27"/>
      <c r="AS63" s="27"/>
      <c r="AT63" s="27"/>
      <c r="AU63" s="27"/>
      <c r="AV63" s="243"/>
      <c r="AW63" s="243"/>
      <c r="AX63" s="243"/>
      <c r="AY63" s="27"/>
      <c r="AZ63" s="27"/>
    </row>
    <row r="64" spans="1:52" x14ac:dyDescent="0.25">
      <c r="A64" s="27"/>
      <c r="B64" s="27"/>
      <c r="C64" s="35"/>
      <c r="D64" s="35"/>
      <c r="E64" s="35"/>
      <c r="F64" s="35"/>
      <c r="G64" s="35"/>
      <c r="H64" s="35"/>
      <c r="I64" s="35"/>
      <c r="J64" s="35"/>
      <c r="K64" s="35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174"/>
      <c r="AO64" s="174"/>
      <c r="AP64" s="27"/>
      <c r="AQ64" s="27"/>
      <c r="AR64" s="27"/>
      <c r="AS64" s="27"/>
      <c r="AT64" s="27"/>
      <c r="AU64" s="27"/>
      <c r="AV64" s="243"/>
      <c r="AW64" s="243"/>
      <c r="AX64" s="243"/>
      <c r="AY64" s="27"/>
      <c r="AZ64" s="27"/>
    </row>
    <row r="65" spans="1:52" x14ac:dyDescent="0.25">
      <c r="A65" s="27"/>
      <c r="B65" s="27"/>
      <c r="C65" s="35"/>
      <c r="D65" s="35"/>
      <c r="E65" s="35"/>
      <c r="F65" s="35"/>
      <c r="G65" s="35"/>
      <c r="H65" s="35"/>
      <c r="I65" s="35"/>
      <c r="J65" s="35"/>
      <c r="K65" s="35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174"/>
      <c r="AO65" s="174"/>
      <c r="AP65" s="27"/>
      <c r="AQ65" s="27"/>
      <c r="AR65" s="27"/>
      <c r="AS65" s="27"/>
      <c r="AT65" s="27"/>
      <c r="AU65" s="27"/>
      <c r="AV65" s="243"/>
      <c r="AW65" s="243"/>
      <c r="AX65" s="243"/>
      <c r="AY65" s="27"/>
      <c r="AZ65" s="27"/>
    </row>
    <row r="66" spans="1:52" x14ac:dyDescent="0.25">
      <c r="A66" s="27"/>
      <c r="B66" s="27"/>
      <c r="C66" s="35"/>
      <c r="D66" s="35"/>
      <c r="E66" s="35"/>
      <c r="F66" s="35"/>
      <c r="G66" s="35"/>
      <c r="H66" s="35"/>
      <c r="I66" s="35"/>
      <c r="J66" s="35"/>
      <c r="K66" s="35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174"/>
      <c r="AO66" s="174"/>
      <c r="AP66" s="27"/>
      <c r="AQ66" s="27"/>
      <c r="AR66" s="27"/>
      <c r="AS66" s="27"/>
      <c r="AT66" s="27"/>
      <c r="AU66" s="27"/>
      <c r="AV66" s="243"/>
      <c r="AW66" s="243"/>
      <c r="AX66" s="243"/>
      <c r="AY66" s="27"/>
      <c r="AZ66" s="27"/>
    </row>
    <row r="67" spans="1:52" x14ac:dyDescent="0.25">
      <c r="A67" s="27"/>
      <c r="B67" s="27"/>
      <c r="C67" s="35"/>
      <c r="D67" s="35"/>
      <c r="E67" s="35"/>
      <c r="F67" s="35"/>
      <c r="G67" s="35"/>
      <c r="H67" s="35"/>
      <c r="I67" s="35"/>
      <c r="J67" s="35"/>
      <c r="K67" s="35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174"/>
      <c r="AO67" s="174"/>
      <c r="AP67" s="27"/>
      <c r="AQ67" s="27"/>
      <c r="AR67" s="27"/>
      <c r="AS67" s="27"/>
      <c r="AT67" s="27"/>
      <c r="AU67" s="27"/>
      <c r="AV67" s="243"/>
      <c r="AW67" s="243"/>
      <c r="AX67" s="243"/>
      <c r="AY67" s="27"/>
      <c r="AZ67" s="27"/>
    </row>
    <row r="68" spans="1:52" x14ac:dyDescent="0.25">
      <c r="A68" s="27"/>
      <c r="B68" s="27"/>
      <c r="C68" s="35"/>
      <c r="D68" s="35"/>
      <c r="E68" s="35"/>
      <c r="F68" s="35"/>
      <c r="G68" s="35"/>
      <c r="H68" s="35"/>
      <c r="I68" s="35"/>
      <c r="J68" s="35"/>
      <c r="K68" s="35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43"/>
      <c r="AW68" s="243"/>
      <c r="AX68" s="243"/>
      <c r="AY68" s="27"/>
      <c r="AZ68" s="27"/>
    </row>
    <row r="69" spans="1:52" x14ac:dyDescent="0.25">
      <c r="A69" s="27"/>
      <c r="B69" s="27"/>
      <c r="C69" s="35"/>
      <c r="D69" s="35"/>
      <c r="E69" s="35"/>
      <c r="F69" s="35"/>
      <c r="G69" s="35"/>
      <c r="H69" s="35"/>
      <c r="I69" s="35"/>
      <c r="J69" s="35"/>
      <c r="K69" s="35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  <c r="AV69" s="243"/>
      <c r="AW69" s="243"/>
      <c r="AX69" s="243"/>
      <c r="AY69" s="27"/>
      <c r="AZ69" s="27"/>
    </row>
    <row r="70" spans="1:52" x14ac:dyDescent="0.25">
      <c r="A70" s="27"/>
      <c r="B70" s="27"/>
      <c r="C70" s="35"/>
      <c r="D70" s="35"/>
      <c r="E70" s="35"/>
      <c r="F70" s="35"/>
      <c r="G70" s="35"/>
      <c r="H70" s="35"/>
      <c r="I70" s="35"/>
      <c r="J70" s="35"/>
      <c r="K70" s="35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7"/>
      <c r="AT70" s="27"/>
      <c r="AU70" s="27"/>
      <c r="AV70" s="243"/>
      <c r="AW70" s="243"/>
      <c r="AX70" s="243"/>
      <c r="AY70" s="27"/>
      <c r="AZ70" s="27"/>
    </row>
    <row r="71" spans="1:52" x14ac:dyDescent="0.25">
      <c r="A71" s="27"/>
      <c r="B71" s="27"/>
      <c r="C71" s="35"/>
      <c r="D71" s="35"/>
      <c r="E71" s="35"/>
      <c r="F71" s="35"/>
      <c r="G71" s="35"/>
      <c r="H71" s="35"/>
      <c r="I71" s="35"/>
      <c r="J71" s="35"/>
      <c r="K71" s="35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7"/>
      <c r="AR71" s="27"/>
      <c r="AS71" s="27"/>
      <c r="AT71" s="27"/>
      <c r="AU71" s="27"/>
      <c r="AV71" s="243"/>
      <c r="AW71" s="243"/>
      <c r="AX71" s="243"/>
      <c r="AY71" s="27"/>
      <c r="AZ71" s="27"/>
    </row>
    <row r="72" spans="1:52" x14ac:dyDescent="0.25">
      <c r="A72" s="27"/>
      <c r="B72" s="27"/>
      <c r="C72" s="35"/>
      <c r="D72" s="35"/>
      <c r="E72" s="35"/>
      <c r="F72" s="35"/>
      <c r="G72" s="35"/>
      <c r="H72" s="35"/>
      <c r="I72" s="35"/>
      <c r="J72" s="35"/>
      <c r="K72" s="35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7"/>
      <c r="AT72" s="27"/>
      <c r="AU72" s="27"/>
      <c r="AV72" s="243"/>
      <c r="AW72" s="243"/>
      <c r="AX72" s="243"/>
      <c r="AY72" s="27"/>
      <c r="AZ72" s="27"/>
    </row>
    <row r="73" spans="1:52" x14ac:dyDescent="0.25">
      <c r="A73" s="27"/>
      <c r="B73" s="27"/>
      <c r="C73" s="35"/>
      <c r="D73" s="35"/>
      <c r="E73" s="182"/>
      <c r="F73" s="182"/>
      <c r="G73" s="182"/>
      <c r="H73" s="35"/>
      <c r="I73" s="35"/>
      <c r="J73" s="182"/>
      <c r="K73" s="35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7"/>
      <c r="AR73" s="27"/>
      <c r="AS73" s="27"/>
      <c r="AT73" s="27"/>
      <c r="AU73" s="27"/>
      <c r="AV73" s="243"/>
      <c r="AW73" s="243"/>
      <c r="AX73" s="243"/>
      <c r="AY73" s="27"/>
      <c r="AZ73" s="27"/>
    </row>
    <row r="74" spans="1:52" x14ac:dyDescent="0.25">
      <c r="A74" s="27"/>
      <c r="B74" s="27"/>
      <c r="C74" s="35"/>
      <c r="D74" s="35"/>
      <c r="E74" s="182"/>
      <c r="F74" s="182"/>
      <c r="G74" s="182"/>
      <c r="H74" s="182"/>
      <c r="I74" s="182"/>
      <c r="J74" s="182"/>
      <c r="K74" s="35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7"/>
      <c r="AQ74" s="27"/>
      <c r="AR74" s="27"/>
      <c r="AS74" s="27"/>
      <c r="AT74" s="27"/>
      <c r="AU74" s="27"/>
      <c r="AV74" s="243"/>
      <c r="AW74" s="243"/>
      <c r="AX74" s="243"/>
      <c r="AY74" s="27"/>
      <c r="AZ74" s="27"/>
    </row>
    <row r="75" spans="1:52" x14ac:dyDescent="0.25">
      <c r="A75" s="27"/>
      <c r="B75" s="27"/>
      <c r="C75" s="35"/>
      <c r="D75" s="35"/>
      <c r="E75" s="35"/>
      <c r="F75" s="35"/>
      <c r="G75" s="35"/>
      <c r="H75" s="35"/>
      <c r="I75" s="35"/>
      <c r="J75" s="35"/>
      <c r="K75" s="35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43"/>
      <c r="AW75" s="243"/>
      <c r="AX75" s="243"/>
      <c r="AY75" s="27"/>
      <c r="AZ75" s="27"/>
    </row>
    <row r="76" spans="1:52" x14ac:dyDescent="0.25">
      <c r="A76" s="27"/>
      <c r="B76" s="27"/>
      <c r="C76" s="35"/>
      <c r="D76" s="35"/>
      <c r="E76" s="35"/>
      <c r="F76" s="35"/>
      <c r="G76" s="35"/>
      <c r="H76" s="35"/>
      <c r="I76" s="35"/>
      <c r="J76" s="35"/>
      <c r="K76" s="35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43"/>
      <c r="AW76" s="243"/>
      <c r="AX76" s="243"/>
      <c r="AY76" s="27"/>
      <c r="AZ76" s="27"/>
    </row>
    <row r="77" spans="1:52" x14ac:dyDescent="0.25">
      <c r="A77" s="27"/>
      <c r="B77" s="27"/>
      <c r="C77" s="35"/>
      <c r="D77" s="35"/>
      <c r="E77" s="35"/>
      <c r="F77" s="35"/>
      <c r="G77" s="35"/>
      <c r="H77" s="35"/>
      <c r="I77" s="35"/>
      <c r="J77" s="35"/>
      <c r="K77" s="35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43"/>
      <c r="AW77" s="243"/>
      <c r="AX77" s="243"/>
      <c r="AY77" s="27"/>
      <c r="AZ77" s="27"/>
    </row>
    <row r="78" spans="1:52" x14ac:dyDescent="0.25">
      <c r="A78" s="27"/>
      <c r="B78" s="27"/>
      <c r="C78" s="35"/>
      <c r="D78" s="35"/>
      <c r="E78" s="35"/>
      <c r="F78" s="35"/>
      <c r="G78" s="35"/>
      <c r="H78" s="35"/>
      <c r="I78" s="35"/>
      <c r="J78" s="35"/>
      <c r="K78" s="183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43"/>
      <c r="AW78" s="243"/>
      <c r="AX78" s="243"/>
      <c r="AY78" s="27"/>
      <c r="AZ78" s="27"/>
    </row>
    <row r="79" spans="1:52" x14ac:dyDescent="0.25">
      <c r="A79" s="27"/>
      <c r="B79" s="27"/>
      <c r="C79" s="35"/>
      <c r="D79" s="35"/>
      <c r="E79" s="35"/>
      <c r="F79" s="35"/>
      <c r="G79" s="35"/>
      <c r="H79" s="35"/>
      <c r="I79" s="35"/>
      <c r="J79" s="35"/>
      <c r="K79" s="183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43"/>
      <c r="AW79" s="243"/>
      <c r="AX79" s="243"/>
      <c r="AY79" s="27"/>
      <c r="AZ79" s="27"/>
    </row>
    <row r="80" spans="1:52" x14ac:dyDescent="0.25">
      <c r="A80" s="27"/>
      <c r="B80" s="27"/>
      <c r="C80" s="35"/>
      <c r="D80" s="35"/>
      <c r="E80" s="35"/>
      <c r="F80" s="35"/>
      <c r="G80" s="35"/>
      <c r="H80" s="35"/>
      <c r="I80" s="35"/>
      <c r="J80" s="35"/>
      <c r="K80" s="183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43"/>
      <c r="AW80" s="243"/>
      <c r="AX80" s="243"/>
      <c r="AY80" s="27"/>
      <c r="AZ80" s="27"/>
    </row>
    <row r="81" spans="1:52" x14ac:dyDescent="0.25">
      <c r="A81" s="27"/>
      <c r="B81" s="27"/>
      <c r="C81" s="35"/>
      <c r="D81" s="35"/>
      <c r="E81" s="35"/>
      <c r="F81" s="35"/>
      <c r="G81" s="35"/>
      <c r="H81" s="35"/>
      <c r="I81" s="35"/>
      <c r="J81" s="35"/>
      <c r="K81" s="183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43"/>
      <c r="AW81" s="243"/>
      <c r="AX81" s="243"/>
      <c r="AY81" s="27"/>
      <c r="AZ81" s="27"/>
    </row>
    <row r="82" spans="1:52" x14ac:dyDescent="0.25">
      <c r="A82" s="27"/>
      <c r="B82" s="27"/>
      <c r="C82" s="35"/>
      <c r="D82" s="35"/>
      <c r="E82" s="35"/>
      <c r="F82" s="35"/>
      <c r="G82" s="35"/>
      <c r="H82" s="35"/>
      <c r="I82" s="35"/>
      <c r="J82" s="35"/>
      <c r="K82" s="183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43"/>
      <c r="AW82" s="243"/>
      <c r="AX82" s="243"/>
      <c r="AY82" s="27"/>
      <c r="AZ82" s="27"/>
    </row>
    <row r="83" spans="1:52" x14ac:dyDescent="0.25">
      <c r="A83" s="27"/>
      <c r="B83" s="27"/>
      <c r="C83" s="35"/>
      <c r="D83" s="35"/>
      <c r="E83" s="35"/>
      <c r="F83" s="35"/>
      <c r="G83" s="35"/>
      <c r="H83" s="35"/>
      <c r="I83" s="35"/>
      <c r="J83" s="35"/>
      <c r="K83" s="35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43"/>
      <c r="AW83" s="243"/>
      <c r="AX83" s="243"/>
      <c r="AY83" s="27"/>
      <c r="AZ83" s="27"/>
    </row>
    <row r="84" spans="1:52" x14ac:dyDescent="0.25">
      <c r="A84" s="27"/>
      <c r="B84" s="27"/>
      <c r="C84" s="35"/>
      <c r="D84" s="35"/>
      <c r="E84" s="35"/>
      <c r="F84" s="35"/>
      <c r="G84" s="35"/>
      <c r="H84" s="35"/>
      <c r="I84" s="35"/>
      <c r="J84" s="35"/>
      <c r="K84" s="35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43"/>
      <c r="AW84" s="243"/>
      <c r="AX84" s="243"/>
      <c r="AY84" s="27"/>
      <c r="AZ84" s="27"/>
    </row>
    <row r="85" spans="1:52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43"/>
      <c r="AW85" s="243"/>
      <c r="AX85" s="243"/>
      <c r="AY85" s="27"/>
      <c r="AZ85" s="27"/>
    </row>
    <row r="86" spans="1:52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43"/>
      <c r="AW86" s="243"/>
      <c r="AX86" s="243"/>
      <c r="AY86" s="27"/>
      <c r="AZ86" s="27"/>
    </row>
    <row r="87" spans="1:52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43"/>
      <c r="AW87" s="243"/>
      <c r="AX87" s="243"/>
      <c r="AY87" s="27"/>
      <c r="AZ87" s="27"/>
    </row>
    <row r="88" spans="1:52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43"/>
      <c r="AW88" s="243"/>
      <c r="AX88" s="243"/>
      <c r="AY88" s="27"/>
      <c r="AZ88" s="27"/>
    </row>
    <row r="89" spans="1:52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43"/>
      <c r="AW89" s="243"/>
      <c r="AX89" s="243"/>
      <c r="AY89" s="27"/>
      <c r="AZ89" s="27"/>
    </row>
    <row r="90" spans="1:52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43"/>
      <c r="AW90" s="243"/>
      <c r="AX90" s="243"/>
      <c r="AY90" s="27"/>
      <c r="AZ90" s="27"/>
    </row>
    <row r="91" spans="1:52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43"/>
      <c r="AW91" s="243"/>
      <c r="AX91" s="243"/>
      <c r="AY91" s="27"/>
      <c r="AZ91" s="27"/>
    </row>
    <row r="92" spans="1:52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43"/>
      <c r="AW92" s="243"/>
      <c r="AX92" s="243"/>
      <c r="AY92" s="27"/>
      <c r="AZ92" s="27"/>
    </row>
    <row r="93" spans="1:52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43"/>
      <c r="AW93" s="243"/>
      <c r="AX93" s="243"/>
      <c r="AY93" s="27"/>
      <c r="AZ93" s="27"/>
    </row>
    <row r="94" spans="1:52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43"/>
      <c r="AW94" s="243"/>
      <c r="AX94" s="243"/>
      <c r="AY94" s="27"/>
      <c r="AZ94" s="27"/>
    </row>
    <row r="95" spans="1:52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43"/>
      <c r="AW95" s="243"/>
      <c r="AX95" s="243"/>
      <c r="AY95" s="27"/>
      <c r="AZ95" s="27"/>
    </row>
    <row r="96" spans="1:52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43"/>
      <c r="AW96" s="243"/>
      <c r="AX96" s="243"/>
      <c r="AY96" s="27"/>
      <c r="AZ96" s="27"/>
    </row>
    <row r="97" spans="1:52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43"/>
      <c r="AW97" s="243"/>
      <c r="AX97" s="243"/>
      <c r="AY97" s="27"/>
      <c r="AZ97" s="27"/>
    </row>
    <row r="98" spans="1:52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43"/>
      <c r="AW98" s="243"/>
      <c r="AX98" s="243"/>
      <c r="AY98" s="27"/>
      <c r="AZ98" s="27"/>
    </row>
    <row r="99" spans="1:52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43"/>
      <c r="AW99" s="243"/>
      <c r="AX99" s="243"/>
      <c r="AY99" s="27"/>
      <c r="AZ99" s="27"/>
    </row>
    <row r="100" spans="1:52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43"/>
      <c r="AW100" s="243"/>
      <c r="AX100" s="243"/>
      <c r="AY100" s="27"/>
      <c r="AZ100" s="27"/>
    </row>
    <row r="101" spans="1:52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43"/>
      <c r="AW101" s="243"/>
      <c r="AX101" s="243"/>
      <c r="AY101" s="27"/>
      <c r="AZ101" s="27"/>
    </row>
    <row r="102" spans="1:52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7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43"/>
      <c r="AW102" s="243"/>
      <c r="AX102" s="243"/>
      <c r="AY102" s="27"/>
      <c r="AZ102" s="27"/>
    </row>
    <row r="103" spans="1:52" x14ac:dyDescent="0.25">
      <c r="A103" s="27"/>
      <c r="B103" s="27"/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43"/>
      <c r="AW103" s="243"/>
      <c r="AX103" s="243"/>
      <c r="AY103" s="27"/>
      <c r="AZ103" s="27"/>
    </row>
    <row r="104" spans="1:52" x14ac:dyDescent="0.25">
      <c r="A104" s="27"/>
      <c r="B104" s="27"/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43"/>
      <c r="AW104" s="243"/>
      <c r="AX104" s="243"/>
      <c r="AY104" s="27"/>
      <c r="AZ104" s="27"/>
    </row>
    <row r="105" spans="1:52" x14ac:dyDescent="0.25">
      <c r="A105" s="27"/>
      <c r="B105" s="27"/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43"/>
      <c r="AW105" s="243"/>
      <c r="AX105" s="243"/>
      <c r="AY105" s="27"/>
      <c r="AZ105" s="27"/>
    </row>
    <row r="106" spans="1:52" x14ac:dyDescent="0.25">
      <c r="A106" s="27"/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43"/>
      <c r="AW106" s="243"/>
      <c r="AX106" s="243"/>
      <c r="AY106" s="27"/>
      <c r="AZ106" s="27"/>
    </row>
    <row r="107" spans="1:52" x14ac:dyDescent="0.25">
      <c r="A107" s="27"/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7"/>
      <c r="T107" s="27"/>
      <c r="U107" s="27"/>
      <c r="V107" s="27"/>
      <c r="W107" s="27"/>
      <c r="X107" s="27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43"/>
      <c r="AW107" s="243"/>
      <c r="AX107" s="243"/>
      <c r="AY107" s="27"/>
      <c r="AZ107" s="27"/>
    </row>
    <row r="108" spans="1:52" x14ac:dyDescent="0.25">
      <c r="A108" s="27"/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27"/>
      <c r="U108" s="27"/>
      <c r="V108" s="27"/>
      <c r="W108" s="27"/>
      <c r="X108" s="27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43"/>
      <c r="AW108" s="243"/>
      <c r="AX108" s="243"/>
      <c r="AY108" s="27"/>
      <c r="AZ108" s="27"/>
    </row>
    <row r="109" spans="1:52" x14ac:dyDescent="0.25">
      <c r="A109" s="27"/>
      <c r="B109" s="27"/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27"/>
      <c r="Y109" s="27"/>
      <c r="Z109" s="27"/>
      <c r="AA109" s="27"/>
      <c r="AB109" s="27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43"/>
      <c r="AW109" s="243"/>
      <c r="AX109" s="243"/>
      <c r="AY109" s="27"/>
      <c r="AZ109" s="27"/>
    </row>
    <row r="110" spans="1:52" x14ac:dyDescent="0.25">
      <c r="A110" s="27"/>
      <c r="B110" s="27"/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27"/>
      <c r="W110" s="27"/>
      <c r="X110" s="27"/>
      <c r="Y110" s="27"/>
      <c r="Z110" s="27"/>
      <c r="AA110" s="27"/>
      <c r="AB110" s="27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43"/>
      <c r="AW110" s="243"/>
      <c r="AX110" s="243"/>
      <c r="AY110" s="27"/>
      <c r="AZ110" s="27"/>
    </row>
    <row r="111" spans="1:52" x14ac:dyDescent="0.25">
      <c r="A111" s="27"/>
      <c r="B111" s="27"/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7"/>
      <c r="T111" s="27"/>
      <c r="U111" s="27"/>
      <c r="V111" s="27"/>
      <c r="W111" s="27"/>
      <c r="X111" s="27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43"/>
      <c r="AW111" s="243"/>
      <c r="AX111" s="243"/>
      <c r="AY111" s="27"/>
      <c r="AZ111" s="27"/>
    </row>
    <row r="112" spans="1:52" x14ac:dyDescent="0.25">
      <c r="A112" s="27"/>
      <c r="B112" s="27"/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27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43"/>
      <c r="AW112" s="243"/>
      <c r="AX112" s="243"/>
      <c r="AY112" s="27"/>
      <c r="AZ112" s="27"/>
    </row>
    <row r="113" spans="1:52" x14ac:dyDescent="0.25">
      <c r="A113" s="27"/>
      <c r="B113" s="27"/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43"/>
      <c r="AW113" s="243"/>
      <c r="AX113" s="243"/>
      <c r="AY113" s="27"/>
      <c r="AZ113" s="27"/>
    </row>
    <row r="114" spans="1:52" x14ac:dyDescent="0.25">
      <c r="A114" s="27"/>
      <c r="B114" s="27"/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27"/>
      <c r="Z114" s="27"/>
      <c r="AA114" s="27"/>
      <c r="AB114" s="27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43"/>
      <c r="AW114" s="243"/>
      <c r="AX114" s="243"/>
      <c r="AY114" s="27"/>
      <c r="AZ114" s="27"/>
    </row>
    <row r="115" spans="1:52" x14ac:dyDescent="0.25">
      <c r="A115" s="27"/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43"/>
      <c r="AW115" s="243"/>
      <c r="AX115" s="243"/>
      <c r="AY115" s="27"/>
      <c r="AZ115" s="27"/>
    </row>
    <row r="116" spans="1:52" x14ac:dyDescent="0.25">
      <c r="A116" s="27"/>
      <c r="B116" s="27"/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7"/>
      <c r="T116" s="27"/>
      <c r="U116" s="27"/>
      <c r="V116" s="27"/>
      <c r="W116" s="27"/>
      <c r="X116" s="27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43"/>
      <c r="AW116" s="243"/>
      <c r="AX116" s="243"/>
      <c r="AY116" s="27"/>
      <c r="AZ116" s="27"/>
    </row>
    <row r="117" spans="1:52" x14ac:dyDescent="0.25">
      <c r="A117" s="27"/>
      <c r="B117" s="27"/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7"/>
      <c r="T117" s="27"/>
      <c r="U117" s="27"/>
      <c r="V117" s="27"/>
      <c r="W117" s="27"/>
      <c r="X117" s="27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43"/>
      <c r="AW117" s="243"/>
      <c r="AX117" s="243"/>
      <c r="AY117" s="27"/>
      <c r="AZ117" s="27"/>
    </row>
    <row r="118" spans="1:52" x14ac:dyDescent="0.25">
      <c r="A118" s="27"/>
      <c r="B118" s="27"/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43"/>
      <c r="AW118" s="243"/>
      <c r="AX118" s="243"/>
      <c r="AY118" s="27"/>
      <c r="AZ118" s="27"/>
    </row>
    <row r="119" spans="1:52" x14ac:dyDescent="0.25">
      <c r="A119" s="27"/>
      <c r="B119" s="27"/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7"/>
      <c r="T119" s="27"/>
      <c r="U119" s="27"/>
      <c r="V119" s="27"/>
      <c r="W119" s="27"/>
      <c r="X119" s="27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43"/>
      <c r="AW119" s="243"/>
      <c r="AX119" s="243"/>
      <c r="AY119" s="27"/>
      <c r="AZ119" s="27"/>
    </row>
    <row r="120" spans="1:52" x14ac:dyDescent="0.25">
      <c r="A120" s="27"/>
      <c r="B120" s="27"/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7"/>
      <c r="T120" s="27"/>
      <c r="U120" s="27"/>
      <c r="V120" s="27"/>
      <c r="W120" s="27"/>
      <c r="X120" s="27"/>
      <c r="Y120" s="27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43"/>
      <c r="AW120" s="243"/>
      <c r="AX120" s="243"/>
      <c r="AY120" s="27"/>
      <c r="AZ120" s="27"/>
    </row>
    <row r="121" spans="1:52" x14ac:dyDescent="0.25">
      <c r="A121" s="27"/>
      <c r="B121" s="27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7"/>
      <c r="T121" s="27"/>
      <c r="U121" s="27"/>
      <c r="V121" s="27"/>
      <c r="W121" s="27"/>
      <c r="X121" s="27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43"/>
      <c r="AW121" s="243"/>
      <c r="AX121" s="243"/>
      <c r="AY121" s="27"/>
      <c r="AZ121" s="27"/>
    </row>
    <row r="122" spans="1:52" x14ac:dyDescent="0.25">
      <c r="A122" s="27"/>
      <c r="B122" s="27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7"/>
      <c r="T122" s="27"/>
      <c r="U122" s="27"/>
      <c r="V122" s="27"/>
      <c r="W122" s="27"/>
      <c r="X122" s="27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43"/>
      <c r="AW122" s="243"/>
      <c r="AX122" s="243"/>
      <c r="AY122" s="27"/>
      <c r="AZ122" s="27"/>
    </row>
    <row r="123" spans="1:52" x14ac:dyDescent="0.25">
      <c r="A123" s="27"/>
      <c r="B123" s="27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7"/>
      <c r="T123" s="27"/>
      <c r="U123" s="27"/>
      <c r="V123" s="27"/>
      <c r="W123" s="27"/>
      <c r="X123" s="27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43"/>
      <c r="AW123" s="243"/>
      <c r="AX123" s="243"/>
      <c r="AY123" s="27"/>
      <c r="AZ123" s="27"/>
    </row>
    <row r="124" spans="1:52" x14ac:dyDescent="0.25">
      <c r="A124" s="27"/>
      <c r="B124" s="27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7"/>
      <c r="T124" s="27"/>
      <c r="U124" s="27"/>
      <c r="V124" s="27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43"/>
      <c r="AW124" s="243"/>
      <c r="AX124" s="243"/>
      <c r="AY124" s="27"/>
      <c r="AZ124" s="27"/>
    </row>
    <row r="125" spans="1:52" x14ac:dyDescent="0.25">
      <c r="A125" s="27"/>
      <c r="B125" s="27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7"/>
      <c r="T125" s="27"/>
      <c r="U125" s="27"/>
      <c r="V125" s="27"/>
      <c r="W125" s="27"/>
      <c r="X125" s="27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43"/>
      <c r="AW125" s="243"/>
      <c r="AX125" s="243"/>
      <c r="AY125" s="27"/>
      <c r="AZ125" s="27"/>
    </row>
    <row r="126" spans="1:52" x14ac:dyDescent="0.25">
      <c r="A126" s="27"/>
      <c r="B126" s="27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43"/>
      <c r="AW126" s="243"/>
      <c r="AX126" s="243"/>
      <c r="AY126" s="27"/>
      <c r="AZ126" s="27"/>
    </row>
    <row r="127" spans="1:52" x14ac:dyDescent="0.25">
      <c r="A127" s="27"/>
      <c r="B127" s="27"/>
      <c r="C127" s="27"/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7"/>
      <c r="T127" s="27"/>
      <c r="U127" s="27"/>
      <c r="V127" s="27"/>
      <c r="W127" s="27"/>
      <c r="X127" s="27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43"/>
      <c r="AW127" s="243"/>
      <c r="AX127" s="243"/>
      <c r="AY127" s="27"/>
      <c r="AZ127" s="27"/>
    </row>
    <row r="128" spans="1:52" x14ac:dyDescent="0.25">
      <c r="A128" s="27"/>
      <c r="B128" s="27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7"/>
      <c r="T128" s="27"/>
      <c r="U128" s="27"/>
      <c r="V128" s="27"/>
      <c r="W128" s="27"/>
      <c r="X128" s="27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43"/>
      <c r="AW128" s="243"/>
      <c r="AX128" s="243"/>
      <c r="AY128" s="27"/>
      <c r="AZ128" s="27"/>
    </row>
    <row r="129" spans="1:52" x14ac:dyDescent="0.25">
      <c r="A129" s="27"/>
      <c r="B129" s="27"/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7"/>
      <c r="T129" s="27"/>
      <c r="U129" s="27"/>
      <c r="V129" s="27"/>
      <c r="W129" s="27"/>
      <c r="X129" s="27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43"/>
      <c r="AW129" s="243"/>
      <c r="AX129" s="243"/>
      <c r="AY129" s="27"/>
      <c r="AZ129" s="27"/>
    </row>
    <row r="130" spans="1:52" x14ac:dyDescent="0.25">
      <c r="A130" s="27"/>
      <c r="B130" s="27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27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43"/>
      <c r="AW130" s="243"/>
      <c r="AX130" s="243"/>
      <c r="AY130" s="27"/>
      <c r="AZ130" s="27"/>
    </row>
    <row r="131" spans="1:52" x14ac:dyDescent="0.25">
      <c r="A131" s="27"/>
      <c r="B131" s="27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27"/>
      <c r="U131" s="27"/>
      <c r="V131" s="27"/>
      <c r="W131" s="27"/>
      <c r="X131" s="27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43"/>
      <c r="AW131" s="243"/>
      <c r="AX131" s="243"/>
      <c r="AY131" s="27"/>
      <c r="AZ131" s="27"/>
    </row>
    <row r="132" spans="1:52" x14ac:dyDescent="0.25">
      <c r="A132" s="27"/>
      <c r="B132" s="27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43"/>
      <c r="AW132" s="243"/>
      <c r="AX132" s="243"/>
      <c r="AY132" s="27"/>
      <c r="AZ132" s="27"/>
    </row>
    <row r="133" spans="1:52" x14ac:dyDescent="0.25">
      <c r="A133" s="27"/>
      <c r="B133" s="27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43"/>
      <c r="AW133" s="243"/>
      <c r="AX133" s="243"/>
      <c r="AY133" s="27"/>
      <c r="AZ133" s="27"/>
    </row>
    <row r="134" spans="1:52" x14ac:dyDescent="0.25">
      <c r="A134" s="27"/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43"/>
      <c r="AW134" s="243"/>
      <c r="AX134" s="243"/>
      <c r="AY134" s="27"/>
      <c r="AZ134" s="27"/>
    </row>
    <row r="135" spans="1:52" x14ac:dyDescent="0.25">
      <c r="A135" s="27"/>
      <c r="B135" s="27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43"/>
      <c r="AW135" s="243"/>
      <c r="AX135" s="243"/>
      <c r="AY135" s="27"/>
      <c r="AZ135" s="27"/>
    </row>
    <row r="136" spans="1:52" x14ac:dyDescent="0.25">
      <c r="A136" s="27"/>
      <c r="B136" s="27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43"/>
      <c r="AW136" s="243"/>
      <c r="AX136" s="243"/>
      <c r="AY136" s="27"/>
      <c r="AZ136" s="27"/>
    </row>
    <row r="137" spans="1:52" x14ac:dyDescent="0.25">
      <c r="A137" s="27"/>
      <c r="B137" s="27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43"/>
      <c r="AW137" s="243"/>
      <c r="AX137" s="243"/>
      <c r="AY137" s="27"/>
      <c r="AZ137" s="27"/>
    </row>
    <row r="138" spans="1:52" x14ac:dyDescent="0.25">
      <c r="A138" s="2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43"/>
      <c r="AW138" s="243"/>
      <c r="AX138" s="243"/>
      <c r="AY138" s="27"/>
      <c r="AZ138" s="27"/>
    </row>
    <row r="139" spans="1:52" x14ac:dyDescent="0.25">
      <c r="A139" s="27"/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43"/>
      <c r="AW139" s="243"/>
      <c r="AX139" s="243"/>
      <c r="AY139" s="27"/>
      <c r="AZ139" s="27"/>
    </row>
    <row r="140" spans="1:52" x14ac:dyDescent="0.25">
      <c r="A140" s="27"/>
      <c r="B140" s="27"/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7"/>
      <c r="T140" s="27"/>
      <c r="U140" s="27"/>
      <c r="V140" s="27"/>
      <c r="W140" s="27"/>
      <c r="X140" s="27"/>
      <c r="Y140" s="27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43"/>
      <c r="AW140" s="243"/>
      <c r="AX140" s="243"/>
      <c r="AY140" s="27"/>
      <c r="AZ140" s="27"/>
    </row>
    <row r="141" spans="1:52" x14ac:dyDescent="0.25">
      <c r="A141" s="27"/>
      <c r="B141" s="27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7"/>
      <c r="T141" s="27"/>
      <c r="U141" s="27"/>
      <c r="V141" s="27"/>
      <c r="W141" s="27"/>
      <c r="X141" s="27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43"/>
      <c r="AW141" s="243"/>
      <c r="AX141" s="243"/>
      <c r="AY141" s="27"/>
      <c r="AZ141" s="27"/>
    </row>
    <row r="142" spans="1:52" x14ac:dyDescent="0.25">
      <c r="A142" s="27"/>
      <c r="B142" s="27"/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7"/>
      <c r="X142" s="27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43"/>
      <c r="AW142" s="243"/>
      <c r="AX142" s="243"/>
      <c r="AY142" s="27"/>
      <c r="AZ142" s="27"/>
    </row>
    <row r="143" spans="1:52" x14ac:dyDescent="0.25">
      <c r="A143" s="27"/>
      <c r="B143" s="27"/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7"/>
      <c r="T143" s="27"/>
      <c r="U143" s="27"/>
      <c r="V143" s="27"/>
      <c r="W143" s="27"/>
      <c r="X143" s="27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43"/>
      <c r="AW143" s="243"/>
      <c r="AX143" s="243"/>
      <c r="AY143" s="27"/>
      <c r="AZ143" s="27"/>
    </row>
    <row r="144" spans="1:52" x14ac:dyDescent="0.25">
      <c r="A144" s="27"/>
      <c r="B144" s="27"/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7"/>
      <c r="T144" s="27"/>
      <c r="U144" s="27"/>
      <c r="V144" s="27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43"/>
      <c r="AW144" s="243"/>
      <c r="AX144" s="243"/>
      <c r="AY144" s="27"/>
      <c r="AZ144" s="27"/>
    </row>
    <row r="145" spans="1:52" x14ac:dyDescent="0.25">
      <c r="A145" s="27"/>
      <c r="B145" s="27"/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7"/>
      <c r="T145" s="27"/>
      <c r="U145" s="27"/>
      <c r="V145" s="27"/>
      <c r="W145" s="27"/>
      <c r="X145" s="27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43"/>
      <c r="AW145" s="243"/>
      <c r="AX145" s="243"/>
      <c r="AY145" s="27"/>
      <c r="AZ145" s="27"/>
    </row>
    <row r="146" spans="1:52" x14ac:dyDescent="0.25">
      <c r="A146" s="27"/>
      <c r="B146" s="27"/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7"/>
      <c r="T146" s="27"/>
      <c r="U146" s="27"/>
      <c r="V146" s="27"/>
      <c r="W146" s="27"/>
      <c r="X146" s="27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43"/>
      <c r="AW146" s="243"/>
      <c r="AX146" s="243"/>
      <c r="AY146" s="27"/>
      <c r="AZ146" s="27"/>
    </row>
    <row r="147" spans="1:52" x14ac:dyDescent="0.25">
      <c r="A147" s="27"/>
      <c r="B147" s="27"/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7"/>
      <c r="T147" s="27"/>
      <c r="U147" s="27"/>
      <c r="V147" s="27"/>
      <c r="W147" s="27"/>
      <c r="X147" s="27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43"/>
      <c r="AW147" s="243"/>
      <c r="AX147" s="243"/>
      <c r="AY147" s="27"/>
      <c r="AZ147" s="27"/>
    </row>
    <row r="148" spans="1:52" x14ac:dyDescent="0.25">
      <c r="A148" s="27"/>
      <c r="B148" s="27"/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  <c r="X148" s="27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43"/>
      <c r="AW148" s="243"/>
      <c r="AX148" s="243"/>
      <c r="AY148" s="27"/>
      <c r="AZ148" s="27"/>
    </row>
    <row r="149" spans="1:52" x14ac:dyDescent="0.25">
      <c r="A149" s="27"/>
      <c r="B149" s="27"/>
      <c r="C149" s="27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43"/>
      <c r="AW149" s="243"/>
      <c r="AX149" s="243"/>
      <c r="AY149" s="27"/>
      <c r="AZ149" s="27"/>
    </row>
    <row r="150" spans="1:52" x14ac:dyDescent="0.25">
      <c r="A150" s="27"/>
      <c r="B150" s="27"/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7"/>
      <c r="T150" s="27"/>
      <c r="U150" s="27"/>
      <c r="V150" s="27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43"/>
      <c r="AW150" s="243"/>
      <c r="AX150" s="243"/>
      <c r="AY150" s="27"/>
      <c r="AZ150" s="27"/>
    </row>
    <row r="151" spans="1:52" x14ac:dyDescent="0.25">
      <c r="A151" s="27"/>
      <c r="B151" s="27"/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7"/>
      <c r="T151" s="27"/>
      <c r="U151" s="27"/>
      <c r="V151" s="27"/>
      <c r="W151" s="27"/>
      <c r="X151" s="27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43"/>
      <c r="AW151" s="243"/>
      <c r="AX151" s="243"/>
      <c r="AY151" s="27"/>
      <c r="AZ151" s="27"/>
    </row>
    <row r="152" spans="1:52" x14ac:dyDescent="0.25">
      <c r="A152" s="27"/>
      <c r="B152" s="27"/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43"/>
      <c r="AW152" s="243"/>
      <c r="AX152" s="243"/>
      <c r="AY152" s="27"/>
      <c r="AZ152" s="27"/>
    </row>
    <row r="153" spans="1:52" x14ac:dyDescent="0.25">
      <c r="A153" s="27"/>
      <c r="B153" s="27"/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7"/>
      <c r="T153" s="27"/>
      <c r="U153" s="27"/>
      <c r="V153" s="27"/>
      <c r="W153" s="27"/>
      <c r="X153" s="27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43"/>
      <c r="AW153" s="243"/>
      <c r="AX153" s="243"/>
      <c r="AY153" s="27"/>
      <c r="AZ153" s="27"/>
    </row>
    <row r="154" spans="1:52" x14ac:dyDescent="0.25">
      <c r="A154" s="27"/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27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43"/>
      <c r="AW154" s="243"/>
      <c r="AX154" s="243"/>
      <c r="AY154" s="27"/>
      <c r="AZ154" s="27"/>
    </row>
    <row r="155" spans="1:52" x14ac:dyDescent="0.25">
      <c r="A155" s="27"/>
      <c r="B155" s="27"/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7"/>
      <c r="T155" s="27"/>
      <c r="U155" s="27"/>
      <c r="V155" s="27"/>
      <c r="W155" s="27"/>
      <c r="X155" s="27"/>
      <c r="Y155" s="27"/>
      <c r="Z155" s="27"/>
      <c r="AA155" s="27"/>
      <c r="AB155" s="27"/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43"/>
      <c r="AW155" s="243"/>
      <c r="AX155" s="243"/>
      <c r="AY155" s="27"/>
      <c r="AZ155" s="27"/>
    </row>
    <row r="156" spans="1:52" x14ac:dyDescent="0.25">
      <c r="A156" s="27"/>
      <c r="B156" s="27"/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43"/>
      <c r="AW156" s="243"/>
      <c r="AX156" s="243"/>
      <c r="AY156" s="27"/>
      <c r="AZ156" s="27"/>
    </row>
    <row r="157" spans="1:52" x14ac:dyDescent="0.25">
      <c r="A157" s="27"/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43"/>
      <c r="AW157" s="243"/>
      <c r="AX157" s="243"/>
      <c r="AY157" s="27"/>
      <c r="AZ157" s="27"/>
    </row>
    <row r="158" spans="1:52" x14ac:dyDescent="0.25">
      <c r="A158" s="27"/>
      <c r="B158" s="27"/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43"/>
      <c r="AW158" s="243"/>
      <c r="AX158" s="243"/>
      <c r="AY158" s="27"/>
      <c r="AZ158" s="27"/>
    </row>
    <row r="159" spans="1:52" x14ac:dyDescent="0.25">
      <c r="A159" s="27"/>
      <c r="B159" s="27"/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43"/>
      <c r="AW159" s="243"/>
      <c r="AX159" s="243"/>
      <c r="AY159" s="27"/>
      <c r="AZ159" s="27"/>
    </row>
    <row r="160" spans="1:52" x14ac:dyDescent="0.25">
      <c r="A160" s="27"/>
      <c r="B160" s="27"/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43"/>
      <c r="AW160" s="243"/>
      <c r="AX160" s="243"/>
      <c r="AY160" s="27"/>
      <c r="AZ160" s="27"/>
    </row>
    <row r="161" spans="1:52" x14ac:dyDescent="0.25">
      <c r="A161" s="27"/>
      <c r="B161" s="27"/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7"/>
      <c r="T161" s="27"/>
      <c r="U161" s="27"/>
      <c r="V161" s="27"/>
      <c r="W161" s="27"/>
      <c r="X161" s="27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43"/>
      <c r="AW161" s="243"/>
      <c r="AX161" s="243"/>
      <c r="AY161" s="27"/>
      <c r="AZ161" s="27"/>
    </row>
    <row r="162" spans="1:52" x14ac:dyDescent="0.25">
      <c r="A162" s="27"/>
      <c r="B162" s="27"/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7"/>
      <c r="T162" s="27"/>
      <c r="U162" s="27"/>
      <c r="V162" s="27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43"/>
      <c r="AW162" s="243"/>
      <c r="AX162" s="243"/>
      <c r="AY162" s="27"/>
      <c r="AZ162" s="27"/>
    </row>
    <row r="163" spans="1:52" x14ac:dyDescent="0.25">
      <c r="A163" s="27"/>
      <c r="B163" s="27"/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43"/>
      <c r="AW163" s="243"/>
      <c r="AX163" s="243"/>
      <c r="AY163" s="27"/>
      <c r="AZ163" s="27"/>
    </row>
    <row r="164" spans="1:52" x14ac:dyDescent="0.25">
      <c r="A164" s="27"/>
      <c r="B164" s="27"/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7"/>
      <c r="T164" s="27"/>
      <c r="U164" s="27"/>
      <c r="V164" s="27"/>
      <c r="W164" s="27"/>
      <c r="X164" s="27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43"/>
      <c r="AW164" s="243"/>
      <c r="AX164" s="243"/>
      <c r="AY164" s="27"/>
      <c r="AZ164" s="27"/>
    </row>
    <row r="165" spans="1:52" x14ac:dyDescent="0.25">
      <c r="A165" s="27"/>
      <c r="B165" s="27"/>
      <c r="C165" s="27"/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7"/>
      <c r="T165" s="27"/>
      <c r="U165" s="27"/>
      <c r="V165" s="27"/>
      <c r="W165" s="27"/>
      <c r="X165" s="27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43"/>
      <c r="AW165" s="243"/>
      <c r="AX165" s="243"/>
      <c r="AY165" s="27"/>
      <c r="AZ165" s="27"/>
    </row>
    <row r="166" spans="1:52" x14ac:dyDescent="0.25">
      <c r="A166" s="27"/>
      <c r="B166" s="27"/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7"/>
      <c r="T166" s="27"/>
      <c r="U166" s="27"/>
      <c r="V166" s="27"/>
      <c r="W166" s="27"/>
      <c r="X166" s="27"/>
      <c r="Y166" s="27"/>
      <c r="Z166" s="27"/>
      <c r="AA166" s="27"/>
      <c r="AB166" s="27"/>
      <c r="AC166" s="27"/>
      <c r="AD166" s="27"/>
      <c r="AE166" s="27"/>
      <c r="AF166" s="27"/>
      <c r="AG166" s="27"/>
      <c r="AH166" s="27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43"/>
      <c r="AW166" s="243"/>
      <c r="AX166" s="243"/>
      <c r="AY166" s="27"/>
      <c r="AZ166" s="27"/>
    </row>
    <row r="167" spans="1:52" x14ac:dyDescent="0.25">
      <c r="A167" s="27"/>
      <c r="B167" s="27"/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7"/>
      <c r="T167" s="27"/>
      <c r="U167" s="27"/>
      <c r="V167" s="27"/>
      <c r="W167" s="27"/>
      <c r="X167" s="27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43"/>
      <c r="AW167" s="243"/>
      <c r="AX167" s="243"/>
      <c r="AY167" s="27"/>
      <c r="AZ167" s="27"/>
    </row>
    <row r="168" spans="1:52" x14ac:dyDescent="0.25">
      <c r="A168" s="27"/>
      <c r="B168" s="27"/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7"/>
      <c r="T168" s="27"/>
      <c r="U168" s="27"/>
      <c r="V168" s="27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43"/>
      <c r="AW168" s="243"/>
      <c r="AX168" s="243"/>
      <c r="AY168" s="27"/>
      <c r="AZ168" s="27"/>
    </row>
    <row r="169" spans="1:52" x14ac:dyDescent="0.25">
      <c r="A169" s="27"/>
      <c r="B169" s="27"/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7"/>
      <c r="T169" s="27"/>
      <c r="U169" s="27"/>
      <c r="V169" s="27"/>
      <c r="W169" s="27"/>
      <c r="X169" s="27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43"/>
      <c r="AW169" s="243"/>
      <c r="AX169" s="243"/>
      <c r="AY169" s="27"/>
      <c r="AZ169" s="27"/>
    </row>
    <row r="170" spans="1:52" x14ac:dyDescent="0.25">
      <c r="A170" s="27"/>
      <c r="B170" s="27"/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7"/>
      <c r="T170" s="27"/>
      <c r="U170" s="27"/>
      <c r="V170" s="27"/>
      <c r="W170" s="27"/>
      <c r="X170" s="27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43"/>
      <c r="AW170" s="243"/>
      <c r="AX170" s="243"/>
      <c r="AY170" s="27"/>
      <c r="AZ170" s="27"/>
    </row>
    <row r="171" spans="1:52" x14ac:dyDescent="0.25">
      <c r="A171" s="27"/>
      <c r="B171" s="27"/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7"/>
      <c r="T171" s="27"/>
      <c r="U171" s="27"/>
      <c r="V171" s="27"/>
      <c r="W171" s="27"/>
      <c r="X171" s="27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43"/>
      <c r="AW171" s="243"/>
      <c r="AX171" s="243"/>
      <c r="AY171" s="27"/>
      <c r="AZ171" s="27"/>
    </row>
    <row r="172" spans="1:52" x14ac:dyDescent="0.25">
      <c r="A172" s="27"/>
      <c r="B172" s="27"/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7"/>
      <c r="T172" s="27"/>
      <c r="U172" s="27"/>
      <c r="V172" s="27"/>
      <c r="W172" s="27"/>
      <c r="X172" s="27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43"/>
      <c r="AW172" s="243"/>
      <c r="AX172" s="243"/>
      <c r="AY172" s="27"/>
      <c r="AZ172" s="27"/>
    </row>
    <row r="173" spans="1:52" x14ac:dyDescent="0.25">
      <c r="A173" s="27"/>
      <c r="B173" s="27"/>
      <c r="C173" s="27"/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7"/>
      <c r="T173" s="27"/>
      <c r="U173" s="27"/>
      <c r="V173" s="27"/>
      <c r="W173" s="27"/>
      <c r="X173" s="27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43"/>
      <c r="AW173" s="243"/>
      <c r="AX173" s="243"/>
      <c r="AY173" s="27"/>
      <c r="AZ173" s="27"/>
    </row>
    <row r="174" spans="1:52" x14ac:dyDescent="0.25">
      <c r="A174" s="27"/>
      <c r="B174" s="27"/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7"/>
      <c r="T174" s="27"/>
      <c r="U174" s="27"/>
      <c r="V174" s="27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43"/>
      <c r="AW174" s="243"/>
      <c r="AX174" s="243"/>
      <c r="AY174" s="27"/>
      <c r="AZ174" s="27"/>
    </row>
    <row r="175" spans="1:52" x14ac:dyDescent="0.25">
      <c r="A175" s="27"/>
      <c r="B175" s="27"/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7"/>
      <c r="T175" s="27"/>
      <c r="U175" s="27"/>
      <c r="V175" s="27"/>
      <c r="W175" s="27"/>
      <c r="X175" s="27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43"/>
      <c r="AW175" s="243"/>
      <c r="AX175" s="243"/>
      <c r="AY175" s="27"/>
      <c r="AZ175" s="27"/>
    </row>
    <row r="176" spans="1:52" x14ac:dyDescent="0.25">
      <c r="A176" s="27"/>
      <c r="B176" s="27"/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  <c r="T176" s="27"/>
      <c r="U176" s="27"/>
      <c r="V176" s="27"/>
      <c r="W176" s="27"/>
      <c r="X176" s="27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43"/>
      <c r="AW176" s="243"/>
      <c r="AX176" s="243"/>
      <c r="AY176" s="27"/>
      <c r="AZ176" s="27"/>
    </row>
    <row r="177" spans="1:52" x14ac:dyDescent="0.25">
      <c r="A177" s="27"/>
      <c r="B177" s="27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  <c r="T177" s="27"/>
      <c r="U177" s="27"/>
      <c r="V177" s="27"/>
      <c r="W177" s="27"/>
      <c r="X177" s="27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43"/>
      <c r="AW177" s="243"/>
      <c r="AX177" s="243"/>
      <c r="AY177" s="27"/>
      <c r="AZ177" s="27"/>
    </row>
    <row r="178" spans="1:52" x14ac:dyDescent="0.25">
      <c r="A178" s="27"/>
      <c r="B178" s="27"/>
      <c r="C178" s="27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27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43"/>
      <c r="AW178" s="243"/>
      <c r="AX178" s="243"/>
      <c r="AY178" s="27"/>
      <c r="AZ178" s="27"/>
    </row>
    <row r="179" spans="1:52" x14ac:dyDescent="0.25">
      <c r="A179" s="27"/>
      <c r="B179" s="27"/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  <c r="T179" s="27"/>
      <c r="U179" s="27"/>
      <c r="V179" s="27"/>
      <c r="W179" s="27"/>
      <c r="X179" s="27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43"/>
      <c r="AW179" s="243"/>
      <c r="AX179" s="243"/>
      <c r="AY179" s="27"/>
      <c r="AZ179" s="27"/>
    </row>
    <row r="180" spans="1:52" x14ac:dyDescent="0.25">
      <c r="A180" s="27"/>
      <c r="B180" s="27"/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7"/>
      <c r="T180" s="27"/>
      <c r="U180" s="27"/>
      <c r="V180" s="27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43"/>
      <c r="AW180" s="243"/>
      <c r="AX180" s="243"/>
      <c r="AY180" s="27"/>
      <c r="AZ180" s="27"/>
    </row>
    <row r="181" spans="1:52" x14ac:dyDescent="0.25">
      <c r="A181" s="27"/>
      <c r="B181" s="27"/>
      <c r="C181" s="27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27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43"/>
      <c r="AW181" s="243"/>
      <c r="AX181" s="243"/>
      <c r="AY181" s="27"/>
      <c r="AZ181" s="27"/>
    </row>
    <row r="182" spans="1:52" x14ac:dyDescent="0.25">
      <c r="A182" s="27"/>
      <c r="B182" s="27"/>
      <c r="C182" s="27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43"/>
      <c r="AW182" s="243"/>
      <c r="AX182" s="243"/>
      <c r="AY182" s="27"/>
      <c r="AZ182" s="27"/>
    </row>
    <row r="183" spans="1:52" x14ac:dyDescent="0.25">
      <c r="A183" s="27"/>
      <c r="B183" s="27"/>
      <c r="C183" s="27"/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7"/>
      <c r="T183" s="27"/>
      <c r="U183" s="27"/>
      <c r="V183" s="27"/>
      <c r="W183" s="27"/>
      <c r="X183" s="27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43"/>
      <c r="AW183" s="243"/>
      <c r="AX183" s="243"/>
      <c r="AY183" s="27"/>
      <c r="AZ183" s="27"/>
    </row>
    <row r="184" spans="1:52" x14ac:dyDescent="0.25">
      <c r="A184" s="27"/>
      <c r="B184" s="27"/>
      <c r="C184" s="27"/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43"/>
      <c r="AW184" s="243"/>
      <c r="AX184" s="243"/>
      <c r="AY184" s="27"/>
      <c r="AZ184" s="27"/>
    </row>
    <row r="185" spans="1:52" x14ac:dyDescent="0.25">
      <c r="A185" s="27"/>
      <c r="B185" s="27"/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7"/>
      <c r="T185" s="27"/>
      <c r="U185" s="27"/>
      <c r="V185" s="27"/>
      <c r="W185" s="27"/>
      <c r="X185" s="27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43"/>
      <c r="AW185" s="243"/>
      <c r="AX185" s="243"/>
      <c r="AY185" s="27"/>
      <c r="AZ185" s="27"/>
    </row>
    <row r="186" spans="1:52" x14ac:dyDescent="0.25">
      <c r="A186" s="27"/>
      <c r="B186" s="27"/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43"/>
      <c r="AW186" s="243"/>
      <c r="AX186" s="243"/>
      <c r="AY186" s="27"/>
      <c r="AZ186" s="27"/>
    </row>
    <row r="187" spans="1:52" x14ac:dyDescent="0.25">
      <c r="A187" s="27"/>
      <c r="B187" s="27"/>
      <c r="C187" s="27"/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7"/>
      <c r="T187" s="27"/>
      <c r="U187" s="27"/>
      <c r="V187" s="27"/>
      <c r="W187" s="27"/>
      <c r="X187" s="27"/>
      <c r="Y187" s="27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43"/>
      <c r="AW187" s="243"/>
      <c r="AX187" s="243"/>
      <c r="AY187" s="27"/>
      <c r="AZ187" s="27"/>
    </row>
    <row r="188" spans="1:52" x14ac:dyDescent="0.25">
      <c r="A188" s="27"/>
      <c r="B188" s="27"/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43"/>
      <c r="AW188" s="243"/>
      <c r="AX188" s="243"/>
      <c r="AY188" s="27"/>
      <c r="AZ188" s="27"/>
    </row>
    <row r="189" spans="1:52" x14ac:dyDescent="0.25">
      <c r="A189" s="27"/>
      <c r="B189" s="27"/>
      <c r="C189" s="27"/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7"/>
      <c r="T189" s="27"/>
      <c r="U189" s="27"/>
      <c r="V189" s="27"/>
      <c r="W189" s="27"/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43"/>
      <c r="AW189" s="243"/>
      <c r="AX189" s="243"/>
      <c r="AY189" s="27"/>
      <c r="AZ189" s="27"/>
    </row>
    <row r="190" spans="1:52" x14ac:dyDescent="0.25">
      <c r="A190" s="27"/>
      <c r="B190" s="27"/>
      <c r="C190" s="27"/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43"/>
      <c r="AW190" s="243"/>
      <c r="AX190" s="243"/>
      <c r="AY190" s="27"/>
      <c r="AZ190" s="27"/>
    </row>
    <row r="191" spans="1:52" x14ac:dyDescent="0.25">
      <c r="A191" s="27"/>
      <c r="B191" s="27"/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7"/>
      <c r="T191" s="27"/>
      <c r="U191" s="27"/>
      <c r="V191" s="27"/>
      <c r="W191" s="27"/>
      <c r="X191" s="27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43"/>
      <c r="AW191" s="243"/>
      <c r="AX191" s="243"/>
      <c r="AY191" s="27"/>
      <c r="AZ191" s="27"/>
    </row>
    <row r="192" spans="1:52" x14ac:dyDescent="0.25">
      <c r="A192" s="27"/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43"/>
      <c r="AW192" s="243"/>
      <c r="AX192" s="243"/>
      <c r="AY192" s="27"/>
      <c r="AZ192" s="27"/>
    </row>
    <row r="193" spans="1:52" x14ac:dyDescent="0.25">
      <c r="A193" s="27"/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43"/>
      <c r="AW193" s="243"/>
      <c r="AX193" s="243"/>
      <c r="AY193" s="27"/>
      <c r="AZ193" s="27"/>
    </row>
    <row r="194" spans="1:52" x14ac:dyDescent="0.25">
      <c r="A194" s="27"/>
      <c r="B194" s="27"/>
      <c r="C194" s="2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43"/>
      <c r="AW194" s="243"/>
      <c r="AX194" s="243"/>
      <c r="AY194" s="27"/>
      <c r="AZ194" s="27"/>
    </row>
    <row r="195" spans="1:52" x14ac:dyDescent="0.25">
      <c r="A195" s="27"/>
      <c r="B195" s="27"/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7"/>
      <c r="T195" s="27"/>
      <c r="U195" s="27"/>
      <c r="V195" s="27"/>
      <c r="W195" s="27"/>
      <c r="X195" s="27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43"/>
      <c r="AW195" s="243"/>
      <c r="AX195" s="243"/>
      <c r="AY195" s="27"/>
      <c r="AZ195" s="27"/>
    </row>
    <row r="196" spans="1:52" x14ac:dyDescent="0.25">
      <c r="A196" s="27"/>
      <c r="B196" s="27"/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27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43"/>
      <c r="AW196" s="243"/>
      <c r="AX196" s="243"/>
      <c r="AY196" s="27"/>
      <c r="AZ196" s="27"/>
    </row>
    <row r="197" spans="1:52" x14ac:dyDescent="0.25">
      <c r="A197" s="27"/>
      <c r="B197" s="27"/>
      <c r="C197" s="2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7"/>
      <c r="X197" s="27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43"/>
      <c r="AW197" s="243"/>
      <c r="AX197" s="243"/>
      <c r="AY197" s="27"/>
      <c r="AZ197" s="27"/>
    </row>
    <row r="198" spans="1:52" x14ac:dyDescent="0.25">
      <c r="A198" s="27"/>
      <c r="B198" s="27"/>
      <c r="C198" s="27"/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43"/>
      <c r="AW198" s="243"/>
      <c r="AX198" s="243"/>
      <c r="AY198" s="27"/>
      <c r="AZ198" s="27"/>
    </row>
    <row r="199" spans="1:52" x14ac:dyDescent="0.25">
      <c r="A199" s="27"/>
      <c r="B199" s="27"/>
      <c r="C199" s="27"/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7"/>
      <c r="X199" s="27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43"/>
      <c r="AW199" s="243"/>
      <c r="AX199" s="243"/>
      <c r="AY199" s="27"/>
      <c r="AZ199" s="27"/>
    </row>
    <row r="200" spans="1:52" x14ac:dyDescent="0.25">
      <c r="A200" s="27"/>
      <c r="B200" s="27"/>
      <c r="C200" s="27"/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43"/>
      <c r="AW200" s="243"/>
      <c r="AX200" s="243"/>
      <c r="AY200" s="27"/>
      <c r="AZ200" s="27"/>
    </row>
    <row r="201" spans="1:52" x14ac:dyDescent="0.25">
      <c r="A201" s="27"/>
      <c r="B201" s="27"/>
      <c r="C201" s="27"/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7"/>
      <c r="X201" s="27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43"/>
      <c r="AW201" s="243"/>
      <c r="AX201" s="243"/>
      <c r="AY201" s="27"/>
      <c r="AZ201" s="27"/>
    </row>
    <row r="202" spans="1:52" x14ac:dyDescent="0.25">
      <c r="A202" s="27"/>
      <c r="B202" s="27"/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43"/>
      <c r="AW202" s="243"/>
      <c r="AX202" s="243"/>
      <c r="AY202" s="27"/>
      <c r="AZ202" s="27"/>
    </row>
    <row r="203" spans="1:52" x14ac:dyDescent="0.25">
      <c r="A203" s="27"/>
      <c r="B203" s="27"/>
      <c r="C203" s="27"/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7"/>
      <c r="X203" s="27"/>
      <c r="Y203" s="27"/>
      <c r="Z203" s="27"/>
      <c r="AA203" s="27"/>
      <c r="AB203" s="27"/>
      <c r="AC203" s="27"/>
      <c r="AD203" s="27"/>
      <c r="AE203" s="27"/>
      <c r="AF203" s="27"/>
      <c r="AG203" s="27"/>
      <c r="AH203" s="27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43"/>
      <c r="AW203" s="243"/>
      <c r="AX203" s="243"/>
      <c r="AY203" s="27"/>
      <c r="AZ203" s="27"/>
    </row>
    <row r="204" spans="1:52" x14ac:dyDescent="0.25">
      <c r="A204" s="27"/>
      <c r="B204" s="27"/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27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43"/>
      <c r="AW204" s="243"/>
      <c r="AX204" s="243"/>
      <c r="AY204" s="27"/>
      <c r="AZ204" s="27"/>
    </row>
    <row r="205" spans="1:52" x14ac:dyDescent="0.25">
      <c r="A205" s="27"/>
      <c r="B205" s="27"/>
      <c r="C205" s="27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27"/>
      <c r="Y205" s="27"/>
      <c r="Z205" s="27"/>
      <c r="AA205" s="27"/>
      <c r="AB205" s="27"/>
      <c r="AC205" s="27"/>
      <c r="AD205" s="27"/>
      <c r="AE205" s="27"/>
      <c r="AF205" s="27"/>
      <c r="AG205" s="27"/>
      <c r="AH205" s="27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43"/>
      <c r="AW205" s="243"/>
      <c r="AX205" s="243"/>
      <c r="AY205" s="27"/>
      <c r="AZ205" s="27"/>
    </row>
    <row r="206" spans="1:52" x14ac:dyDescent="0.25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27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43"/>
      <c r="AW206" s="243"/>
      <c r="AX206" s="243"/>
      <c r="AY206" s="27"/>
      <c r="AZ206" s="27"/>
    </row>
    <row r="207" spans="1:52" x14ac:dyDescent="0.25">
      <c r="A207" s="27"/>
      <c r="B207" s="27"/>
      <c r="C207" s="27"/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7"/>
      <c r="X207" s="27"/>
      <c r="Y207" s="27"/>
      <c r="Z207" s="27"/>
      <c r="AA207" s="27"/>
      <c r="AB207" s="27"/>
      <c r="AC207" s="27"/>
      <c r="AD207" s="27"/>
      <c r="AE207" s="27"/>
      <c r="AF207" s="27"/>
      <c r="AG207" s="27"/>
      <c r="AH207" s="27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43"/>
      <c r="AW207" s="243"/>
      <c r="AX207" s="243"/>
      <c r="AY207" s="27"/>
      <c r="AZ207" s="27"/>
    </row>
    <row r="208" spans="1:52" x14ac:dyDescent="0.25">
      <c r="A208" s="27"/>
      <c r="B208" s="27"/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27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43"/>
      <c r="AW208" s="243"/>
      <c r="AX208" s="243"/>
      <c r="AY208" s="27"/>
      <c r="AZ208" s="27"/>
    </row>
    <row r="209" spans="1:52" x14ac:dyDescent="0.25">
      <c r="A209" s="27"/>
      <c r="B209" s="27"/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27"/>
      <c r="AG209" s="27"/>
      <c r="AH209" s="27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43"/>
      <c r="AW209" s="243"/>
      <c r="AX209" s="243"/>
      <c r="AY209" s="27"/>
      <c r="AZ209" s="27"/>
    </row>
    <row r="210" spans="1:52" x14ac:dyDescent="0.25">
      <c r="A210" s="27"/>
      <c r="B210" s="27"/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27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43"/>
      <c r="AW210" s="243"/>
      <c r="AX210" s="243"/>
      <c r="AY210" s="27"/>
      <c r="AZ210" s="27"/>
    </row>
    <row r="211" spans="1:52" x14ac:dyDescent="0.25">
      <c r="A211" s="27"/>
      <c r="B211" s="27"/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27"/>
      <c r="AG211" s="27"/>
      <c r="AH211" s="27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43"/>
      <c r="AW211" s="243"/>
      <c r="AX211" s="243"/>
      <c r="AY211" s="27"/>
      <c r="AZ211" s="27"/>
    </row>
    <row r="212" spans="1:52" x14ac:dyDescent="0.25">
      <c r="A212" s="27"/>
      <c r="B212" s="27"/>
      <c r="C212" s="27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27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43"/>
      <c r="AW212" s="243"/>
      <c r="AX212" s="243"/>
      <c r="AY212" s="27"/>
      <c r="AZ212" s="27"/>
    </row>
    <row r="213" spans="1:52" x14ac:dyDescent="0.25">
      <c r="A213" s="27"/>
      <c r="B213" s="27"/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27"/>
      <c r="AG213" s="27"/>
      <c r="AH213" s="27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43"/>
      <c r="AW213" s="243"/>
      <c r="AX213" s="243"/>
      <c r="AY213" s="27"/>
      <c r="AZ213" s="27"/>
    </row>
    <row r="214" spans="1:52" x14ac:dyDescent="0.25">
      <c r="A214" s="27"/>
      <c r="B214" s="27"/>
      <c r="C214" s="27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27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43"/>
      <c r="AW214" s="243"/>
      <c r="AX214" s="243"/>
      <c r="AY214" s="27"/>
      <c r="AZ214" s="27"/>
    </row>
    <row r="215" spans="1:52" x14ac:dyDescent="0.25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27"/>
      <c r="AG215" s="27"/>
      <c r="AH215" s="27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43"/>
      <c r="AW215" s="243"/>
      <c r="AX215" s="243"/>
      <c r="AY215" s="27"/>
      <c r="AZ215" s="27"/>
    </row>
    <row r="216" spans="1:52" x14ac:dyDescent="0.25">
      <c r="A216" s="27"/>
      <c r="B216" s="27"/>
      <c r="C216" s="27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27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43"/>
      <c r="AW216" s="243"/>
      <c r="AX216" s="243"/>
      <c r="AY216" s="27"/>
      <c r="AZ216" s="27"/>
    </row>
    <row r="217" spans="1:52" x14ac:dyDescent="0.25">
      <c r="A217" s="27"/>
      <c r="B217" s="27"/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27"/>
      <c r="AG217" s="27"/>
      <c r="AH217" s="27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43"/>
      <c r="AW217" s="243"/>
      <c r="AX217" s="243"/>
      <c r="AY217" s="27"/>
      <c r="AZ217" s="27"/>
    </row>
    <row r="218" spans="1:52" x14ac:dyDescent="0.25">
      <c r="A218" s="27"/>
      <c r="B218" s="27"/>
      <c r="C218" s="27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27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43"/>
      <c r="AW218" s="243"/>
      <c r="AX218" s="243"/>
      <c r="AY218" s="27"/>
      <c r="AZ218" s="27"/>
    </row>
    <row r="219" spans="1:52" x14ac:dyDescent="0.25">
      <c r="A219" s="27"/>
      <c r="B219" s="27"/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27"/>
      <c r="AG219" s="27"/>
      <c r="AH219" s="27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43"/>
      <c r="AW219" s="243"/>
      <c r="AX219" s="243"/>
      <c r="AY219" s="27"/>
      <c r="AZ219" s="27"/>
    </row>
    <row r="220" spans="1:52" x14ac:dyDescent="0.25">
      <c r="A220" s="27"/>
      <c r="B220" s="27"/>
      <c r="C220" s="27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27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43"/>
      <c r="AW220" s="243"/>
      <c r="AX220" s="243"/>
      <c r="AY220" s="27"/>
      <c r="AZ220" s="27"/>
    </row>
    <row r="221" spans="1:52" x14ac:dyDescent="0.25">
      <c r="A221" s="27"/>
      <c r="B221" s="27"/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27"/>
      <c r="AG221" s="27"/>
      <c r="AH221" s="27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43"/>
      <c r="AW221" s="243"/>
      <c r="AX221" s="243"/>
      <c r="AY221" s="27"/>
      <c r="AZ221" s="27"/>
    </row>
    <row r="222" spans="1:52" x14ac:dyDescent="0.25">
      <c r="A222" s="27"/>
      <c r="B222" s="27"/>
      <c r="C222" s="27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27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43"/>
      <c r="AW222" s="243"/>
      <c r="AX222" s="243"/>
      <c r="AY222" s="27"/>
      <c r="AZ222" s="27"/>
    </row>
    <row r="223" spans="1:52" x14ac:dyDescent="0.25">
      <c r="A223" s="27"/>
      <c r="B223" s="27"/>
      <c r="C223" s="27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27"/>
      <c r="AG223" s="27"/>
      <c r="AH223" s="27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43"/>
      <c r="AW223" s="243"/>
      <c r="AX223" s="243"/>
      <c r="AY223" s="27"/>
      <c r="AZ223" s="27"/>
    </row>
    <row r="224" spans="1:52" x14ac:dyDescent="0.25">
      <c r="A224" s="27"/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27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43"/>
      <c r="AW224" s="243"/>
      <c r="AX224" s="243"/>
      <c r="AY224" s="27"/>
      <c r="AZ224" s="27"/>
    </row>
    <row r="225" spans="1:52" x14ac:dyDescent="0.25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27"/>
      <c r="AG225" s="27"/>
      <c r="AH225" s="27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43"/>
      <c r="AW225" s="243"/>
      <c r="AX225" s="243"/>
      <c r="AY225" s="27"/>
      <c r="AZ225" s="27"/>
    </row>
    <row r="226" spans="1:52" x14ac:dyDescent="0.25">
      <c r="A226" s="27"/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27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43"/>
      <c r="AW226" s="243"/>
      <c r="AX226" s="243"/>
      <c r="AY226" s="27"/>
      <c r="AZ226" s="27"/>
    </row>
    <row r="227" spans="1:52" x14ac:dyDescent="0.25">
      <c r="A227" s="27"/>
      <c r="B227" s="27"/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27"/>
      <c r="AG227" s="27"/>
      <c r="AH227" s="27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43"/>
      <c r="AW227" s="243"/>
      <c r="AX227" s="243"/>
      <c r="AY227" s="27"/>
      <c r="AZ227" s="27"/>
    </row>
    <row r="228" spans="1:52" x14ac:dyDescent="0.25">
      <c r="A228" s="27"/>
      <c r="B228" s="27"/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27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43"/>
      <c r="AW228" s="243"/>
      <c r="AX228" s="243"/>
      <c r="AY228" s="27"/>
      <c r="AZ228" s="27"/>
    </row>
    <row r="229" spans="1:52" x14ac:dyDescent="0.25">
      <c r="A229" s="27"/>
      <c r="B229" s="27"/>
      <c r="C229" s="27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27"/>
      <c r="AG229" s="27"/>
      <c r="AH229" s="27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43"/>
      <c r="AW229" s="243"/>
      <c r="AX229" s="243"/>
      <c r="AY229" s="27"/>
      <c r="AZ229" s="27"/>
    </row>
    <row r="230" spans="1:52" x14ac:dyDescent="0.25">
      <c r="A230" s="27"/>
      <c r="B230" s="27"/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27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43"/>
      <c r="AW230" s="243"/>
      <c r="AX230" s="243"/>
      <c r="AY230" s="27"/>
      <c r="AZ230" s="27"/>
    </row>
    <row r="231" spans="1:52" x14ac:dyDescent="0.25">
      <c r="A231" s="27"/>
      <c r="B231" s="27"/>
      <c r="C231" s="27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27"/>
      <c r="AG231" s="27"/>
      <c r="AH231" s="27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43"/>
      <c r="AW231" s="243"/>
      <c r="AX231" s="243"/>
      <c r="AY231" s="27"/>
      <c r="AZ231" s="27"/>
    </row>
    <row r="232" spans="1:52" x14ac:dyDescent="0.25">
      <c r="A232" s="27"/>
      <c r="B232" s="27"/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27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43"/>
      <c r="AW232" s="243"/>
      <c r="AX232" s="243"/>
      <c r="AY232" s="27"/>
      <c r="AZ232" s="27"/>
    </row>
    <row r="233" spans="1:52" x14ac:dyDescent="0.25">
      <c r="A233" s="27"/>
      <c r="B233" s="27"/>
      <c r="C233" s="27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27"/>
      <c r="AG233" s="27"/>
      <c r="AH233" s="27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43"/>
      <c r="AW233" s="243"/>
      <c r="AX233" s="243"/>
      <c r="AY233" s="27"/>
      <c r="AZ233" s="27"/>
    </row>
    <row r="234" spans="1:52" x14ac:dyDescent="0.25">
      <c r="A234" s="27"/>
      <c r="B234" s="27"/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27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43"/>
      <c r="AW234" s="243"/>
      <c r="AX234" s="243"/>
      <c r="AY234" s="27"/>
      <c r="AZ234" s="27"/>
    </row>
    <row r="235" spans="1:52" x14ac:dyDescent="0.25">
      <c r="A235" s="27"/>
      <c r="B235" s="27"/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27"/>
      <c r="AG235" s="27"/>
      <c r="AH235" s="27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43"/>
      <c r="AW235" s="243"/>
      <c r="AX235" s="243"/>
      <c r="AY235" s="27"/>
      <c r="AZ235" s="27"/>
    </row>
    <row r="236" spans="1:52" x14ac:dyDescent="0.25">
      <c r="A236" s="27"/>
      <c r="B236" s="27"/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27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43"/>
      <c r="AW236" s="243"/>
      <c r="AX236" s="243"/>
      <c r="AY236" s="27"/>
      <c r="AZ236" s="27"/>
    </row>
    <row r="237" spans="1:52" x14ac:dyDescent="0.25">
      <c r="A237" s="27"/>
      <c r="B237" s="27"/>
      <c r="C237" s="27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27"/>
      <c r="AG237" s="27"/>
      <c r="AH237" s="27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43"/>
      <c r="AW237" s="243"/>
      <c r="AX237" s="243"/>
      <c r="AY237" s="27"/>
      <c r="AZ237" s="27"/>
    </row>
    <row r="238" spans="1:52" x14ac:dyDescent="0.25">
      <c r="A238" s="27"/>
      <c r="B238" s="27"/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27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43"/>
      <c r="AW238" s="243"/>
      <c r="AX238" s="243"/>
      <c r="AY238" s="27"/>
      <c r="AZ238" s="27"/>
    </row>
    <row r="239" spans="1:52" x14ac:dyDescent="0.25">
      <c r="A239" s="27"/>
      <c r="B239" s="27"/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43"/>
      <c r="AW239" s="243"/>
      <c r="AX239" s="243"/>
      <c r="AY239" s="27"/>
      <c r="AZ239" s="27"/>
    </row>
    <row r="240" spans="1:52" x14ac:dyDescent="0.25">
      <c r="A240" s="27"/>
      <c r="B240" s="27"/>
      <c r="C240" s="27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27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43"/>
      <c r="AW240" s="243"/>
      <c r="AX240" s="243"/>
      <c r="AY240" s="27"/>
      <c r="AZ240" s="27"/>
    </row>
    <row r="241" spans="1:52" x14ac:dyDescent="0.25">
      <c r="A241" s="27"/>
      <c r="B241" s="27"/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27"/>
      <c r="AG241" s="27"/>
      <c r="AH241" s="27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43"/>
      <c r="AW241" s="243"/>
      <c r="AX241" s="243"/>
      <c r="AY241" s="27"/>
      <c r="AZ241" s="27"/>
    </row>
    <row r="242" spans="1:52" x14ac:dyDescent="0.25">
      <c r="A242" s="27"/>
      <c r="B242" s="27"/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27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43"/>
      <c r="AW242" s="243"/>
      <c r="AX242" s="243"/>
      <c r="AY242" s="27"/>
      <c r="AZ242" s="27"/>
    </row>
    <row r="243" spans="1:52" x14ac:dyDescent="0.25">
      <c r="A243" s="27"/>
      <c r="B243" s="27"/>
      <c r="C243" s="27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27"/>
      <c r="AG243" s="27"/>
      <c r="AH243" s="27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43"/>
      <c r="AW243" s="243"/>
      <c r="AX243" s="243"/>
      <c r="AY243" s="27"/>
      <c r="AZ243" s="27"/>
    </row>
    <row r="244" spans="1:52" x14ac:dyDescent="0.25">
      <c r="A244" s="27"/>
      <c r="B244" s="27"/>
      <c r="C244" s="27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27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43"/>
      <c r="AW244" s="243"/>
      <c r="AX244" s="243"/>
      <c r="AY244" s="27"/>
      <c r="AZ244" s="27"/>
    </row>
    <row r="245" spans="1:52" x14ac:dyDescent="0.25">
      <c r="A245" s="27"/>
      <c r="B245" s="27"/>
      <c r="C245" s="27"/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7"/>
      <c r="X245" s="27"/>
      <c r="Y245" s="27"/>
      <c r="Z245" s="27"/>
      <c r="AA245" s="27"/>
      <c r="AB245" s="27"/>
      <c r="AC245" s="27"/>
      <c r="AD245" s="27"/>
      <c r="AE245" s="27"/>
      <c r="AF245" s="27"/>
      <c r="AG245" s="27"/>
      <c r="AH245" s="27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43"/>
      <c r="AW245" s="243"/>
      <c r="AX245" s="243"/>
      <c r="AY245" s="27"/>
      <c r="AZ245" s="27"/>
    </row>
    <row r="246" spans="1:52" x14ac:dyDescent="0.25">
      <c r="A246" s="27"/>
      <c r="B246" s="27"/>
      <c r="C246" s="27"/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27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43"/>
      <c r="AW246" s="243"/>
      <c r="AX246" s="243"/>
      <c r="AY246" s="27"/>
      <c r="AZ246" s="27"/>
    </row>
    <row r="247" spans="1:52" x14ac:dyDescent="0.25">
      <c r="A247" s="27"/>
      <c r="B247" s="27"/>
      <c r="C247" s="27"/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7"/>
      <c r="X247" s="27"/>
      <c r="Y247" s="27"/>
      <c r="Z247" s="27"/>
      <c r="AA247" s="27"/>
      <c r="AB247" s="27"/>
      <c r="AC247" s="27"/>
      <c r="AD247" s="27"/>
      <c r="AE247" s="27"/>
      <c r="AF247" s="27"/>
      <c r="AG247" s="27"/>
      <c r="AH247" s="27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43"/>
      <c r="AW247" s="243"/>
      <c r="AX247" s="243"/>
      <c r="AY247" s="27"/>
      <c r="AZ247" s="27"/>
    </row>
    <row r="248" spans="1:52" x14ac:dyDescent="0.25">
      <c r="A248" s="27"/>
      <c r="B248" s="27"/>
      <c r="C248" s="27"/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27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43"/>
      <c r="AW248" s="243"/>
      <c r="AX248" s="243"/>
      <c r="AY248" s="27"/>
      <c r="AZ248" s="27"/>
    </row>
    <row r="249" spans="1:52" x14ac:dyDescent="0.25">
      <c r="A249" s="27"/>
      <c r="B249" s="27"/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7"/>
      <c r="X249" s="27"/>
      <c r="Y249" s="27"/>
      <c r="Z249" s="27"/>
      <c r="AA249" s="27"/>
      <c r="AB249" s="27"/>
      <c r="AC249" s="27"/>
      <c r="AD249" s="27"/>
      <c r="AE249" s="27"/>
      <c r="AF249" s="27"/>
      <c r="AG249" s="27"/>
      <c r="AH249" s="27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43"/>
      <c r="AW249" s="243"/>
      <c r="AX249" s="243"/>
      <c r="AY249" s="27"/>
      <c r="AZ249" s="27"/>
    </row>
    <row r="250" spans="1:52" x14ac:dyDescent="0.25">
      <c r="A250" s="27"/>
      <c r="B250" s="27"/>
      <c r="C250" s="27"/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27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43"/>
      <c r="AW250" s="243"/>
      <c r="AX250" s="243"/>
      <c r="AY250" s="27"/>
      <c r="AZ250" s="27"/>
    </row>
    <row r="251" spans="1:52" x14ac:dyDescent="0.25">
      <c r="A251" s="27"/>
      <c r="B251" s="27"/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7"/>
      <c r="X251" s="27"/>
      <c r="Y251" s="27"/>
      <c r="Z251" s="27"/>
      <c r="AA251" s="27"/>
      <c r="AB251" s="27"/>
      <c r="AC251" s="27"/>
      <c r="AD251" s="27"/>
      <c r="AE251" s="27"/>
      <c r="AF251" s="27"/>
      <c r="AG251" s="27"/>
      <c r="AH251" s="27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43"/>
      <c r="AW251" s="243"/>
      <c r="AX251" s="243"/>
      <c r="AY251" s="27"/>
      <c r="AZ251" s="27"/>
    </row>
    <row r="252" spans="1:52" x14ac:dyDescent="0.25">
      <c r="A252" s="27"/>
      <c r="B252" s="27"/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27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43"/>
      <c r="AW252" s="243"/>
      <c r="AX252" s="243"/>
      <c r="AY252" s="27"/>
      <c r="AZ252" s="27"/>
    </row>
    <row r="253" spans="1:52" x14ac:dyDescent="0.25">
      <c r="A253" s="27"/>
      <c r="B253" s="27"/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27"/>
      <c r="AE253" s="27"/>
      <c r="AF253" s="27"/>
      <c r="AG253" s="27"/>
      <c r="AH253" s="27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43"/>
      <c r="AW253" s="243"/>
      <c r="AX253" s="243"/>
      <c r="AY253" s="27"/>
      <c r="AZ253" s="27"/>
    </row>
    <row r="254" spans="1:52" x14ac:dyDescent="0.25">
      <c r="A254" s="27"/>
      <c r="B254" s="27"/>
      <c r="C254" s="27"/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27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43"/>
      <c r="AW254" s="243"/>
      <c r="AX254" s="243"/>
      <c r="AY254" s="27"/>
      <c r="AZ254" s="27"/>
    </row>
    <row r="255" spans="1:52" x14ac:dyDescent="0.25">
      <c r="A255" s="27"/>
      <c r="B255" s="27"/>
      <c r="C255" s="27"/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7"/>
      <c r="X255" s="27"/>
      <c r="Y255" s="27"/>
      <c r="Z255" s="27"/>
      <c r="AA255" s="27"/>
      <c r="AB255" s="27"/>
      <c r="AC255" s="27"/>
      <c r="AD255" s="27"/>
      <c r="AE255" s="27"/>
      <c r="AF255" s="27"/>
      <c r="AG255" s="27"/>
      <c r="AH255" s="27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43"/>
      <c r="AW255" s="243"/>
      <c r="AX255" s="243"/>
      <c r="AY255" s="27"/>
      <c r="AZ255" s="27"/>
    </row>
    <row r="256" spans="1:52" x14ac:dyDescent="0.25">
      <c r="A256" s="27"/>
      <c r="B256" s="27"/>
      <c r="C256" s="27"/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43"/>
      <c r="AW256" s="243"/>
      <c r="AX256" s="243"/>
      <c r="AY256" s="27"/>
      <c r="AZ256" s="27"/>
    </row>
    <row r="257" spans="1:52" x14ac:dyDescent="0.25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7"/>
      <c r="X257" s="27"/>
      <c r="Y257" s="27"/>
      <c r="Z257" s="27"/>
      <c r="AA257" s="27"/>
      <c r="AB257" s="27"/>
      <c r="AC257" s="27"/>
      <c r="AD257" s="27"/>
      <c r="AE257" s="27"/>
      <c r="AF257" s="27"/>
      <c r="AG257" s="27"/>
      <c r="AH257" s="27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43"/>
      <c r="AW257" s="243"/>
      <c r="AX257" s="243"/>
      <c r="AY257" s="27"/>
      <c r="AZ257" s="27"/>
    </row>
    <row r="258" spans="1:52" x14ac:dyDescent="0.25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43"/>
      <c r="AW258" s="243"/>
      <c r="AX258" s="243"/>
      <c r="AY258" s="27"/>
      <c r="AZ258" s="27"/>
    </row>
    <row r="259" spans="1:52" x14ac:dyDescent="0.25">
      <c r="A259" s="27"/>
      <c r="B259" s="27"/>
      <c r="C259" s="27"/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7"/>
      <c r="X259" s="27"/>
      <c r="Y259" s="27"/>
      <c r="Z259" s="27"/>
      <c r="AA259" s="27"/>
      <c r="AB259" s="27"/>
      <c r="AC259" s="27"/>
      <c r="AD259" s="27"/>
      <c r="AE259" s="27"/>
      <c r="AF259" s="27"/>
      <c r="AG259" s="27"/>
      <c r="AH259" s="27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43"/>
      <c r="AW259" s="243"/>
      <c r="AX259" s="243"/>
      <c r="AY259" s="27"/>
      <c r="AZ259" s="27"/>
    </row>
    <row r="260" spans="1:52" x14ac:dyDescent="0.25">
      <c r="A260" s="27"/>
      <c r="B260" s="27"/>
      <c r="C260" s="27"/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27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43"/>
      <c r="AW260" s="243"/>
      <c r="AX260" s="243"/>
      <c r="AY260" s="27"/>
      <c r="AZ260" s="27"/>
    </row>
    <row r="261" spans="1:52" x14ac:dyDescent="0.25">
      <c r="A261" s="27"/>
      <c r="B261" s="27"/>
      <c r="C261" s="27"/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7"/>
      <c r="X261" s="27"/>
      <c r="Y261" s="27"/>
      <c r="Z261" s="27"/>
      <c r="AA261" s="27"/>
      <c r="AB261" s="27"/>
      <c r="AC261" s="27"/>
      <c r="AD261" s="27"/>
      <c r="AE261" s="27"/>
      <c r="AF261" s="27"/>
      <c r="AG261" s="27"/>
      <c r="AH261" s="27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43"/>
      <c r="AW261" s="243"/>
      <c r="AX261" s="243"/>
      <c r="AY261" s="27"/>
      <c r="AZ261" s="27"/>
    </row>
    <row r="262" spans="1:52" x14ac:dyDescent="0.25">
      <c r="A262" s="27"/>
      <c r="B262" s="27"/>
      <c r="C262" s="27"/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27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43"/>
      <c r="AW262" s="243"/>
      <c r="AX262" s="243"/>
      <c r="AY262" s="27"/>
      <c r="AZ262" s="27"/>
    </row>
    <row r="263" spans="1:52" x14ac:dyDescent="0.25">
      <c r="A263" s="27"/>
      <c r="B263" s="27"/>
      <c r="C263" s="27"/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43"/>
      <c r="AW263" s="243"/>
      <c r="AX263" s="243"/>
      <c r="AY263" s="27"/>
      <c r="AZ263" s="27"/>
    </row>
    <row r="264" spans="1:52" x14ac:dyDescent="0.25">
      <c r="A264" s="27"/>
      <c r="B264" s="27"/>
      <c r="C264" s="27"/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43"/>
      <c r="AW264" s="243"/>
      <c r="AX264" s="243"/>
      <c r="AY264" s="27"/>
      <c r="AZ264" s="27"/>
    </row>
    <row r="265" spans="1:52" x14ac:dyDescent="0.25">
      <c r="A265" s="27"/>
      <c r="B265" s="27"/>
      <c r="C265" s="27"/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7"/>
      <c r="X265" s="27"/>
      <c r="Y265" s="27"/>
      <c r="Z265" s="27"/>
      <c r="AA265" s="27"/>
      <c r="AB265" s="27"/>
      <c r="AC265" s="27"/>
      <c r="AD265" s="27"/>
      <c r="AE265" s="27"/>
      <c r="AF265" s="27"/>
      <c r="AG265" s="27"/>
      <c r="AH265" s="27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43"/>
      <c r="AW265" s="243"/>
      <c r="AX265" s="243"/>
      <c r="AY265" s="27"/>
      <c r="AZ265" s="27"/>
    </row>
    <row r="266" spans="1:52" x14ac:dyDescent="0.25">
      <c r="A266" s="27"/>
      <c r="B266" s="27"/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43"/>
      <c r="AW266" s="243"/>
      <c r="AX266" s="243"/>
      <c r="AY266" s="27"/>
      <c r="AZ266" s="27"/>
    </row>
    <row r="267" spans="1:52" x14ac:dyDescent="0.25">
      <c r="A267" s="27"/>
      <c r="B267" s="27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27"/>
      <c r="AE267" s="27"/>
      <c r="AF267" s="27"/>
      <c r="AG267" s="27"/>
      <c r="AH267" s="27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43"/>
      <c r="AW267" s="243"/>
      <c r="AX267" s="243"/>
      <c r="AY267" s="27"/>
      <c r="AZ267" s="27"/>
    </row>
    <row r="268" spans="1:52" x14ac:dyDescent="0.25">
      <c r="A268" s="27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27"/>
      <c r="AE268" s="27"/>
      <c r="AF268" s="27"/>
      <c r="AG268" s="27"/>
      <c r="AH268" s="27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43"/>
      <c r="AW268" s="243"/>
      <c r="AX268" s="243"/>
      <c r="AY268" s="27"/>
      <c r="AZ268" s="27"/>
    </row>
    <row r="269" spans="1:52" x14ac:dyDescent="0.25">
      <c r="A269" s="27"/>
      <c r="B269" s="27"/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27"/>
      <c r="AE269" s="27"/>
      <c r="AF269" s="27"/>
      <c r="AG269" s="27"/>
      <c r="AH269" s="27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43"/>
      <c r="AW269" s="243"/>
      <c r="AX269" s="243"/>
      <c r="AY269" s="27"/>
      <c r="AZ269" s="27"/>
    </row>
    <row r="270" spans="1:52" x14ac:dyDescent="0.25">
      <c r="A270" s="27"/>
      <c r="B270" s="27"/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7"/>
      <c r="X270" s="27"/>
      <c r="Y270" s="27"/>
      <c r="Z270" s="27"/>
      <c r="AA270" s="27"/>
      <c r="AB270" s="27"/>
      <c r="AC270" s="27"/>
      <c r="AD270" s="27"/>
      <c r="AE270" s="27"/>
      <c r="AF270" s="27"/>
      <c r="AG270" s="27"/>
      <c r="AH270" s="27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43"/>
      <c r="AW270" s="243"/>
      <c r="AX270" s="243"/>
      <c r="AY270" s="27"/>
      <c r="AZ270" s="27"/>
    </row>
    <row r="271" spans="1:52" x14ac:dyDescent="0.25">
      <c r="A271" s="27"/>
      <c r="B271" s="27"/>
      <c r="C271" s="27"/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43"/>
      <c r="AW271" s="243"/>
      <c r="AX271" s="243"/>
      <c r="AY271" s="27"/>
      <c r="AZ271" s="27"/>
    </row>
    <row r="272" spans="1:52" x14ac:dyDescent="0.25">
      <c r="A272" s="27"/>
      <c r="B272" s="27"/>
      <c r="C272" s="27"/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7"/>
      <c r="X272" s="27"/>
      <c r="Y272" s="27"/>
      <c r="Z272" s="27"/>
      <c r="AA272" s="27"/>
      <c r="AB272" s="27"/>
      <c r="AC272" s="27"/>
      <c r="AD272" s="27"/>
      <c r="AE272" s="27"/>
      <c r="AF272" s="27"/>
      <c r="AG272" s="27"/>
      <c r="AH272" s="27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43"/>
      <c r="AW272" s="243"/>
      <c r="AX272" s="243"/>
      <c r="AY272" s="27"/>
      <c r="AZ272" s="27"/>
    </row>
    <row r="273" spans="1:52" x14ac:dyDescent="0.25">
      <c r="A273" s="27"/>
      <c r="B273" s="27"/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7"/>
      <c r="X273" s="27"/>
      <c r="Y273" s="27"/>
      <c r="Z273" s="27"/>
      <c r="AA273" s="27"/>
      <c r="AB273" s="27"/>
      <c r="AC273" s="27"/>
      <c r="AD273" s="27"/>
      <c r="AE273" s="27"/>
      <c r="AF273" s="27"/>
      <c r="AG273" s="27"/>
      <c r="AH273" s="27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43"/>
      <c r="AW273" s="243"/>
      <c r="AX273" s="243"/>
      <c r="AY273" s="27"/>
      <c r="AZ273" s="27"/>
    </row>
    <row r="274" spans="1:52" x14ac:dyDescent="0.25">
      <c r="A274" s="27"/>
      <c r="B274" s="27"/>
      <c r="C274" s="27"/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7"/>
      <c r="X274" s="27"/>
      <c r="Y274" s="27"/>
      <c r="Z274" s="27"/>
      <c r="AA274" s="27"/>
      <c r="AB274" s="27"/>
      <c r="AC274" s="27"/>
      <c r="AD274" s="27"/>
      <c r="AE274" s="27"/>
      <c r="AF274" s="27"/>
      <c r="AG274" s="27"/>
      <c r="AH274" s="27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43"/>
      <c r="AW274" s="243"/>
      <c r="AX274" s="243"/>
      <c r="AY274" s="27"/>
      <c r="AZ274" s="27"/>
    </row>
    <row r="275" spans="1:52" x14ac:dyDescent="0.25">
      <c r="A275" s="27"/>
      <c r="B275" s="27"/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7"/>
      <c r="X275" s="27"/>
      <c r="Y275" s="27"/>
      <c r="Z275" s="27"/>
      <c r="AA275" s="27"/>
      <c r="AB275" s="27"/>
      <c r="AC275" s="27"/>
      <c r="AD275" s="27"/>
      <c r="AE275" s="27"/>
      <c r="AF275" s="27"/>
      <c r="AG275" s="27"/>
      <c r="AH275" s="27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43"/>
      <c r="AW275" s="243"/>
      <c r="AX275" s="243"/>
      <c r="AY275" s="27"/>
      <c r="AZ275" s="27"/>
    </row>
    <row r="276" spans="1:52" x14ac:dyDescent="0.25">
      <c r="A276" s="27"/>
      <c r="B276" s="27"/>
      <c r="C276" s="27"/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43"/>
      <c r="AW276" s="243"/>
      <c r="AX276" s="243"/>
      <c r="AY276" s="27"/>
      <c r="AZ276" s="27"/>
    </row>
    <row r="277" spans="1:52" x14ac:dyDescent="0.25">
      <c r="A277" s="27"/>
      <c r="B277" s="27"/>
      <c r="C277" s="27"/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7"/>
      <c r="X277" s="27"/>
      <c r="Y277" s="27"/>
      <c r="Z277" s="27"/>
      <c r="AA277" s="27"/>
      <c r="AB277" s="27"/>
      <c r="AC277" s="27"/>
      <c r="AD277" s="27"/>
      <c r="AE277" s="27"/>
      <c r="AF277" s="27"/>
      <c r="AG277" s="27"/>
      <c r="AH277" s="27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43"/>
      <c r="AW277" s="243"/>
      <c r="AX277" s="243"/>
      <c r="AY277" s="27"/>
      <c r="AZ277" s="27"/>
    </row>
    <row r="278" spans="1:52" x14ac:dyDescent="0.25">
      <c r="A278" s="27"/>
      <c r="B278" s="27"/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7"/>
      <c r="X278" s="27"/>
      <c r="Y278" s="27"/>
      <c r="Z278" s="27"/>
      <c r="AA278" s="27"/>
      <c r="AB278" s="27"/>
      <c r="AC278" s="27"/>
      <c r="AD278" s="27"/>
      <c r="AE278" s="27"/>
      <c r="AF278" s="27"/>
      <c r="AG278" s="27"/>
      <c r="AH278" s="27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43"/>
      <c r="AW278" s="243"/>
      <c r="AX278" s="243"/>
      <c r="AY278" s="27"/>
      <c r="AZ278" s="27"/>
    </row>
    <row r="279" spans="1:52" x14ac:dyDescent="0.25">
      <c r="A279" s="27"/>
      <c r="B279" s="27"/>
      <c r="C279" s="27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7"/>
      <c r="X279" s="27"/>
      <c r="Y279" s="27"/>
      <c r="Z279" s="27"/>
      <c r="AA279" s="27"/>
      <c r="AB279" s="27"/>
      <c r="AC279" s="27"/>
      <c r="AD279" s="27"/>
      <c r="AE279" s="27"/>
      <c r="AF279" s="27"/>
      <c r="AG279" s="27"/>
      <c r="AH279" s="27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43"/>
      <c r="AW279" s="243"/>
      <c r="AX279" s="243"/>
      <c r="AY279" s="27"/>
      <c r="AZ279" s="27"/>
    </row>
    <row r="280" spans="1:52" x14ac:dyDescent="0.25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7"/>
      <c r="X280" s="27"/>
      <c r="Y280" s="27"/>
      <c r="Z280" s="27"/>
      <c r="AA280" s="27"/>
      <c r="AB280" s="27"/>
      <c r="AC280" s="27"/>
      <c r="AD280" s="27"/>
      <c r="AE280" s="27"/>
      <c r="AF280" s="27"/>
      <c r="AG280" s="27"/>
      <c r="AH280" s="27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43"/>
      <c r="AW280" s="243"/>
      <c r="AX280" s="243"/>
      <c r="AY280" s="27"/>
      <c r="AZ280" s="27"/>
    </row>
    <row r="281" spans="1:52" x14ac:dyDescent="0.25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7"/>
      <c r="X281" s="27"/>
      <c r="Y281" s="27"/>
      <c r="Z281" s="27"/>
      <c r="AA281" s="27"/>
      <c r="AB281" s="27"/>
      <c r="AC281" s="27"/>
      <c r="AD281" s="27"/>
      <c r="AE281" s="27"/>
      <c r="AF281" s="27"/>
      <c r="AG281" s="27"/>
      <c r="AH281" s="27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43"/>
      <c r="AW281" s="243"/>
      <c r="AX281" s="243"/>
      <c r="AY281" s="27"/>
      <c r="AZ281" s="27"/>
    </row>
    <row r="282" spans="1:52" x14ac:dyDescent="0.25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7"/>
      <c r="X282" s="27"/>
      <c r="Y282" s="27"/>
      <c r="Z282" s="27"/>
      <c r="AA282" s="27"/>
      <c r="AB282" s="27"/>
      <c r="AC282" s="27"/>
      <c r="AD282" s="27"/>
      <c r="AE282" s="27"/>
      <c r="AF282" s="27"/>
      <c r="AG282" s="27"/>
      <c r="AH282" s="27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43"/>
      <c r="AW282" s="243"/>
      <c r="AX282" s="243"/>
      <c r="AY282" s="27"/>
      <c r="AZ282" s="27"/>
    </row>
    <row r="283" spans="1:52" x14ac:dyDescent="0.25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7"/>
      <c r="X283" s="27"/>
      <c r="Y283" s="27"/>
      <c r="Z283" s="27"/>
      <c r="AA283" s="27"/>
      <c r="AB283" s="27"/>
      <c r="AC283" s="27"/>
      <c r="AD283" s="27"/>
      <c r="AE283" s="27"/>
      <c r="AF283" s="27"/>
      <c r="AG283" s="27"/>
      <c r="AH283" s="27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43"/>
      <c r="AW283" s="243"/>
      <c r="AX283" s="243"/>
      <c r="AY283" s="27"/>
      <c r="AZ283" s="27"/>
    </row>
    <row r="284" spans="1:52" x14ac:dyDescent="0.25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7"/>
      <c r="X284" s="27"/>
      <c r="Y284" s="27"/>
      <c r="Z284" s="27"/>
      <c r="AA284" s="27"/>
      <c r="AB284" s="27"/>
      <c r="AC284" s="27"/>
      <c r="AD284" s="27"/>
      <c r="AE284" s="27"/>
      <c r="AF284" s="27"/>
      <c r="AG284" s="27"/>
      <c r="AH284" s="27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43"/>
      <c r="AW284" s="243"/>
      <c r="AX284" s="243"/>
      <c r="AY284" s="27"/>
      <c r="AZ284" s="27"/>
    </row>
    <row r="285" spans="1:52" x14ac:dyDescent="0.25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7"/>
      <c r="X285" s="27"/>
      <c r="Y285" s="27"/>
      <c r="Z285" s="27"/>
      <c r="AA285" s="27"/>
      <c r="AB285" s="27"/>
      <c r="AC285" s="27"/>
      <c r="AD285" s="27"/>
      <c r="AE285" s="27"/>
      <c r="AF285" s="27"/>
      <c r="AG285" s="27"/>
      <c r="AH285" s="27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43"/>
      <c r="AW285" s="243"/>
      <c r="AX285" s="243"/>
      <c r="AY285" s="27"/>
      <c r="AZ285" s="27"/>
    </row>
    <row r="286" spans="1:52" x14ac:dyDescent="0.25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7"/>
      <c r="T286" s="27"/>
      <c r="U286" s="27"/>
      <c r="V286" s="27"/>
      <c r="W286" s="27"/>
      <c r="X286" s="27"/>
      <c r="Y286" s="27"/>
      <c r="Z286" s="27"/>
      <c r="AA286" s="27"/>
      <c r="AB286" s="27"/>
      <c r="AC286" s="27"/>
      <c r="AD286" s="27"/>
      <c r="AE286" s="27"/>
      <c r="AF286" s="27"/>
      <c r="AG286" s="27"/>
      <c r="AH286" s="27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43"/>
      <c r="AW286" s="243"/>
      <c r="AX286" s="243"/>
      <c r="AY286" s="27"/>
      <c r="AZ286" s="27"/>
    </row>
    <row r="287" spans="1:52" x14ac:dyDescent="0.25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7"/>
      <c r="T287" s="27"/>
      <c r="U287" s="27"/>
      <c r="V287" s="27"/>
      <c r="W287" s="27"/>
      <c r="X287" s="27"/>
      <c r="Y287" s="27"/>
      <c r="Z287" s="27"/>
      <c r="AA287" s="27"/>
      <c r="AB287" s="27"/>
      <c r="AC287" s="27"/>
      <c r="AD287" s="27"/>
      <c r="AE287" s="27"/>
      <c r="AF287" s="27"/>
      <c r="AG287" s="27"/>
      <c r="AH287" s="27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43"/>
      <c r="AW287" s="243"/>
      <c r="AX287" s="243"/>
      <c r="AY287" s="27"/>
      <c r="AZ287" s="27"/>
    </row>
    <row r="288" spans="1:52" x14ac:dyDescent="0.25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7"/>
      <c r="T288" s="27"/>
      <c r="U288" s="27"/>
      <c r="V288" s="27"/>
      <c r="W288" s="27"/>
      <c r="X288" s="27"/>
      <c r="Y288" s="27"/>
      <c r="Z288" s="27"/>
      <c r="AA288" s="27"/>
      <c r="AB288" s="27"/>
      <c r="AC288" s="27"/>
      <c r="AD288" s="27"/>
      <c r="AE288" s="27"/>
      <c r="AF288" s="27"/>
      <c r="AG288" s="27"/>
      <c r="AH288" s="27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43"/>
      <c r="AW288" s="243"/>
      <c r="AX288" s="243"/>
      <c r="AY288" s="27"/>
      <c r="AZ288" s="27"/>
    </row>
    <row r="289" spans="1:52" x14ac:dyDescent="0.25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7"/>
      <c r="X289" s="27"/>
      <c r="Y289" s="27"/>
      <c r="Z289" s="27"/>
      <c r="AA289" s="27"/>
      <c r="AB289" s="27"/>
      <c r="AC289" s="27"/>
      <c r="AD289" s="27"/>
      <c r="AE289" s="27"/>
      <c r="AF289" s="27"/>
      <c r="AG289" s="27"/>
      <c r="AH289" s="27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43"/>
      <c r="AW289" s="243"/>
      <c r="AX289" s="243"/>
      <c r="AY289" s="27"/>
      <c r="AZ289" s="27"/>
    </row>
    <row r="290" spans="1:52" x14ac:dyDescent="0.25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7"/>
      <c r="X290" s="27"/>
      <c r="Y290" s="27"/>
      <c r="Z290" s="27"/>
      <c r="AA290" s="27"/>
      <c r="AB290" s="27"/>
      <c r="AC290" s="27"/>
      <c r="AD290" s="27"/>
      <c r="AE290" s="27"/>
      <c r="AF290" s="27"/>
      <c r="AG290" s="27"/>
      <c r="AH290" s="27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43"/>
      <c r="AW290" s="243"/>
      <c r="AX290" s="243"/>
      <c r="AY290" s="27"/>
      <c r="AZ290" s="27"/>
    </row>
    <row r="291" spans="1:52" x14ac:dyDescent="0.25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7"/>
      <c r="X291" s="27"/>
      <c r="Y291" s="27"/>
      <c r="Z291" s="27"/>
      <c r="AA291" s="27"/>
      <c r="AB291" s="27"/>
      <c r="AC291" s="27"/>
      <c r="AD291" s="27"/>
      <c r="AE291" s="27"/>
      <c r="AF291" s="27"/>
      <c r="AG291" s="27"/>
      <c r="AH291" s="27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43"/>
      <c r="AW291" s="243"/>
      <c r="AX291" s="243"/>
      <c r="AY291" s="27"/>
      <c r="AZ291" s="27"/>
    </row>
    <row r="292" spans="1:52" x14ac:dyDescent="0.25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7"/>
      <c r="X292" s="27"/>
      <c r="Y292" s="27"/>
      <c r="Z292" s="27"/>
      <c r="AA292" s="27"/>
      <c r="AB292" s="27"/>
      <c r="AC292" s="27"/>
      <c r="AD292" s="27"/>
      <c r="AE292" s="27"/>
      <c r="AF292" s="27"/>
      <c r="AG292" s="27"/>
      <c r="AH292" s="27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43"/>
      <c r="AW292" s="243"/>
      <c r="AX292" s="243"/>
      <c r="AY292" s="27"/>
      <c r="AZ292" s="27"/>
    </row>
    <row r="293" spans="1:52" x14ac:dyDescent="0.25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7"/>
      <c r="X293" s="27"/>
      <c r="Y293" s="27"/>
      <c r="Z293" s="27"/>
      <c r="AA293" s="27"/>
      <c r="AB293" s="27"/>
      <c r="AC293" s="27"/>
      <c r="AD293" s="27"/>
      <c r="AE293" s="27"/>
      <c r="AF293" s="27"/>
      <c r="AG293" s="27"/>
      <c r="AH293" s="27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43"/>
      <c r="AW293" s="243"/>
      <c r="AX293" s="243"/>
      <c r="AY293" s="27"/>
      <c r="AZ293" s="27"/>
    </row>
    <row r="294" spans="1:52" x14ac:dyDescent="0.25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7"/>
      <c r="X294" s="27"/>
      <c r="Y294" s="27"/>
      <c r="Z294" s="27"/>
      <c r="AA294" s="27"/>
      <c r="AB294" s="27"/>
      <c r="AC294" s="27"/>
      <c r="AD294" s="27"/>
      <c r="AE294" s="27"/>
      <c r="AF294" s="27"/>
      <c r="AG294" s="27"/>
      <c r="AH294" s="27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43"/>
      <c r="AW294" s="243"/>
      <c r="AX294" s="243"/>
      <c r="AY294" s="27"/>
      <c r="AZ294" s="27"/>
    </row>
    <row r="295" spans="1:52" x14ac:dyDescent="0.25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7"/>
      <c r="X295" s="27"/>
      <c r="Y295" s="27"/>
      <c r="Z295" s="27"/>
      <c r="AA295" s="27"/>
      <c r="AB295" s="27"/>
      <c r="AC295" s="27"/>
      <c r="AD295" s="27"/>
      <c r="AE295" s="27"/>
      <c r="AF295" s="27"/>
      <c r="AG295" s="27"/>
      <c r="AH295" s="27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43"/>
      <c r="AW295" s="243"/>
      <c r="AX295" s="243"/>
      <c r="AY295" s="27"/>
      <c r="AZ295" s="27"/>
    </row>
    <row r="296" spans="1:52" x14ac:dyDescent="0.25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7"/>
      <c r="X296" s="27"/>
      <c r="Y296" s="27"/>
      <c r="Z296" s="27"/>
      <c r="AA296" s="27"/>
      <c r="AB296" s="27"/>
      <c r="AC296" s="27"/>
      <c r="AD296" s="27"/>
      <c r="AE296" s="27"/>
      <c r="AF296" s="27"/>
      <c r="AG296" s="27"/>
      <c r="AH296" s="27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43"/>
      <c r="AW296" s="243"/>
      <c r="AX296" s="243"/>
      <c r="AY296" s="27"/>
      <c r="AZ296" s="27"/>
    </row>
    <row r="297" spans="1:52" x14ac:dyDescent="0.25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7"/>
      <c r="X297" s="27"/>
      <c r="Y297" s="27"/>
      <c r="Z297" s="27"/>
      <c r="AA297" s="27"/>
      <c r="AB297" s="27"/>
      <c r="AC297" s="27"/>
      <c r="AD297" s="27"/>
      <c r="AE297" s="27"/>
      <c r="AF297" s="27"/>
      <c r="AG297" s="27"/>
      <c r="AH297" s="27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43"/>
      <c r="AW297" s="243"/>
      <c r="AX297" s="243"/>
      <c r="AY297" s="27"/>
      <c r="AZ297" s="27"/>
    </row>
    <row r="298" spans="1:52" x14ac:dyDescent="0.25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7"/>
      <c r="X298" s="27"/>
      <c r="Y298" s="27"/>
      <c r="Z298" s="27"/>
      <c r="AA298" s="27"/>
      <c r="AB298" s="27"/>
      <c r="AC298" s="27"/>
      <c r="AD298" s="27"/>
      <c r="AE298" s="27"/>
      <c r="AF298" s="27"/>
      <c r="AG298" s="27"/>
      <c r="AH298" s="27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43"/>
      <c r="AW298" s="243"/>
      <c r="AX298" s="243"/>
      <c r="AY298" s="27"/>
      <c r="AZ298" s="27"/>
    </row>
    <row r="299" spans="1:52" x14ac:dyDescent="0.25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7"/>
      <c r="X299" s="27"/>
      <c r="Y299" s="27"/>
      <c r="Z299" s="27"/>
      <c r="AA299" s="27"/>
      <c r="AB299" s="27"/>
      <c r="AC299" s="27"/>
      <c r="AD299" s="27"/>
      <c r="AE299" s="27"/>
      <c r="AF299" s="27"/>
      <c r="AG299" s="27"/>
      <c r="AH299" s="27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43"/>
      <c r="AW299" s="243"/>
      <c r="AX299" s="243"/>
      <c r="AY299" s="27"/>
      <c r="AZ299" s="27"/>
    </row>
    <row r="300" spans="1:52" x14ac:dyDescent="0.25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7"/>
      <c r="X300" s="27"/>
      <c r="Y300" s="27"/>
      <c r="Z300" s="27"/>
      <c r="AA300" s="27"/>
      <c r="AB300" s="27"/>
      <c r="AC300" s="27"/>
      <c r="AD300" s="27"/>
      <c r="AE300" s="27"/>
      <c r="AF300" s="27"/>
      <c r="AG300" s="27"/>
      <c r="AH300" s="27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43"/>
      <c r="AW300" s="243"/>
      <c r="AX300" s="243"/>
      <c r="AY300" s="27"/>
      <c r="AZ300" s="27"/>
    </row>
    <row r="301" spans="1:52" x14ac:dyDescent="0.2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7"/>
      <c r="X301" s="27"/>
      <c r="Y301" s="27"/>
      <c r="Z301" s="27"/>
      <c r="AA301" s="27"/>
      <c r="AB301" s="27"/>
      <c r="AC301" s="27"/>
      <c r="AD301" s="27"/>
      <c r="AE301" s="27"/>
      <c r="AF301" s="27"/>
      <c r="AG301" s="27"/>
      <c r="AH301" s="27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43"/>
      <c r="AW301" s="243"/>
      <c r="AX301" s="243"/>
      <c r="AY301" s="27"/>
      <c r="AZ301" s="27"/>
    </row>
    <row r="302" spans="1:52" x14ac:dyDescent="0.2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7"/>
      <c r="X302" s="27"/>
      <c r="Y302" s="27"/>
      <c r="Z302" s="27"/>
      <c r="AA302" s="27"/>
      <c r="AB302" s="27"/>
      <c r="AC302" s="27"/>
      <c r="AD302" s="27"/>
      <c r="AE302" s="27"/>
      <c r="AF302" s="27"/>
      <c r="AG302" s="27"/>
      <c r="AH302" s="27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43"/>
      <c r="AW302" s="243"/>
      <c r="AX302" s="243"/>
      <c r="AY302" s="27"/>
      <c r="AZ302" s="27"/>
    </row>
    <row r="303" spans="1:52" x14ac:dyDescent="0.2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7"/>
      <c r="X303" s="27"/>
      <c r="Y303" s="27"/>
      <c r="Z303" s="27"/>
      <c r="AA303" s="27"/>
      <c r="AB303" s="27"/>
      <c r="AC303" s="27"/>
      <c r="AD303" s="27"/>
      <c r="AE303" s="27"/>
      <c r="AF303" s="27"/>
      <c r="AG303" s="27"/>
      <c r="AH303" s="27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43"/>
      <c r="AW303" s="243"/>
      <c r="AX303" s="243"/>
      <c r="AY303" s="27"/>
      <c r="AZ303" s="27"/>
    </row>
    <row r="304" spans="1:52" x14ac:dyDescent="0.2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7"/>
      <c r="X304" s="27"/>
      <c r="Y304" s="27"/>
      <c r="Z304" s="27"/>
      <c r="AA304" s="27"/>
      <c r="AB304" s="27"/>
      <c r="AC304" s="27"/>
      <c r="AD304" s="27"/>
      <c r="AE304" s="27"/>
      <c r="AF304" s="27"/>
      <c r="AG304" s="27"/>
      <c r="AH304" s="27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43"/>
      <c r="AW304" s="243"/>
      <c r="AX304" s="243"/>
      <c r="AY304" s="27"/>
      <c r="AZ304" s="27"/>
    </row>
    <row r="305" spans="1:52" x14ac:dyDescent="0.2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7"/>
      <c r="X305" s="27"/>
      <c r="Y305" s="27"/>
      <c r="Z305" s="27"/>
      <c r="AA305" s="27"/>
      <c r="AB305" s="27"/>
      <c r="AC305" s="27"/>
      <c r="AD305" s="27"/>
      <c r="AE305" s="27"/>
      <c r="AF305" s="27"/>
      <c r="AG305" s="27"/>
      <c r="AH305" s="27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43"/>
      <c r="AW305" s="243"/>
      <c r="AX305" s="243"/>
      <c r="AY305" s="27"/>
      <c r="AZ305" s="27"/>
    </row>
    <row r="306" spans="1:52" x14ac:dyDescent="0.2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7"/>
      <c r="X306" s="27"/>
      <c r="Y306" s="27"/>
      <c r="Z306" s="27"/>
      <c r="AA306" s="27"/>
      <c r="AB306" s="27"/>
      <c r="AC306" s="27"/>
      <c r="AD306" s="27"/>
      <c r="AE306" s="27"/>
      <c r="AF306" s="27"/>
      <c r="AG306" s="27"/>
      <c r="AH306" s="27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43"/>
      <c r="AW306" s="243"/>
      <c r="AX306" s="243"/>
      <c r="AY306" s="27"/>
      <c r="AZ306" s="27"/>
    </row>
    <row r="307" spans="1:52" x14ac:dyDescent="0.2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7"/>
      <c r="X307" s="27"/>
      <c r="Y307" s="27"/>
      <c r="Z307" s="27"/>
      <c r="AA307" s="27"/>
      <c r="AB307" s="27"/>
      <c r="AC307" s="27"/>
      <c r="AD307" s="27"/>
      <c r="AE307" s="27"/>
      <c r="AF307" s="27"/>
      <c r="AG307" s="27"/>
      <c r="AH307" s="27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43"/>
      <c r="AW307" s="243"/>
      <c r="AX307" s="243"/>
      <c r="AY307" s="27"/>
      <c r="AZ307" s="27"/>
    </row>
    <row r="308" spans="1:52" x14ac:dyDescent="0.2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7"/>
      <c r="T308" s="27"/>
      <c r="U308" s="27"/>
      <c r="V308" s="27"/>
      <c r="W308" s="27"/>
      <c r="X308" s="27"/>
      <c r="Y308" s="27"/>
      <c r="Z308" s="27"/>
      <c r="AA308" s="27"/>
      <c r="AB308" s="27"/>
      <c r="AC308" s="27"/>
      <c r="AD308" s="27"/>
      <c r="AE308" s="27"/>
      <c r="AF308" s="27"/>
      <c r="AG308" s="27"/>
      <c r="AH308" s="27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43"/>
      <c r="AW308" s="243"/>
      <c r="AX308" s="243"/>
      <c r="AY308" s="27"/>
      <c r="AZ308" s="27"/>
    </row>
    <row r="309" spans="1:52" x14ac:dyDescent="0.2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7"/>
      <c r="T309" s="27"/>
      <c r="U309" s="27"/>
      <c r="V309" s="27"/>
      <c r="W309" s="27"/>
      <c r="X309" s="27"/>
      <c r="Y309" s="27"/>
      <c r="Z309" s="27"/>
      <c r="AA309" s="27"/>
      <c r="AB309" s="27"/>
      <c r="AC309" s="27"/>
      <c r="AD309" s="27"/>
      <c r="AE309" s="27"/>
      <c r="AF309" s="27"/>
      <c r="AG309" s="27"/>
      <c r="AH309" s="27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43"/>
      <c r="AW309" s="243"/>
      <c r="AX309" s="243"/>
      <c r="AY309" s="27"/>
      <c r="AZ309" s="27"/>
    </row>
    <row r="310" spans="1:52" x14ac:dyDescent="0.2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7"/>
      <c r="X310" s="27"/>
      <c r="Y310" s="27"/>
      <c r="Z310" s="27"/>
      <c r="AA310" s="27"/>
      <c r="AB310" s="27"/>
      <c r="AC310" s="27"/>
      <c r="AD310" s="27"/>
      <c r="AE310" s="27"/>
      <c r="AF310" s="27"/>
      <c r="AG310" s="27"/>
      <c r="AH310" s="27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43"/>
      <c r="AW310" s="243"/>
      <c r="AX310" s="243"/>
      <c r="AY310" s="27"/>
      <c r="AZ310" s="27"/>
    </row>
    <row r="311" spans="1:52" x14ac:dyDescent="0.2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7"/>
      <c r="X311" s="27"/>
      <c r="Y311" s="27"/>
      <c r="Z311" s="27"/>
      <c r="AA311" s="27"/>
      <c r="AB311" s="27"/>
      <c r="AC311" s="27"/>
      <c r="AD311" s="27"/>
      <c r="AE311" s="27"/>
      <c r="AF311" s="27"/>
      <c r="AG311" s="27"/>
      <c r="AH311" s="27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43"/>
      <c r="AW311" s="243"/>
      <c r="AX311" s="243"/>
      <c r="AY311" s="27"/>
      <c r="AZ311" s="27"/>
    </row>
    <row r="312" spans="1:52" x14ac:dyDescent="0.2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7"/>
      <c r="X312" s="27"/>
      <c r="Y312" s="27"/>
      <c r="Z312" s="27"/>
      <c r="AA312" s="27"/>
      <c r="AB312" s="27"/>
      <c r="AC312" s="27"/>
      <c r="AD312" s="27"/>
      <c r="AE312" s="27"/>
      <c r="AF312" s="27"/>
      <c r="AG312" s="27"/>
      <c r="AH312" s="27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43"/>
      <c r="AW312" s="243"/>
      <c r="AX312" s="243"/>
      <c r="AY312" s="27"/>
      <c r="AZ312" s="27"/>
    </row>
    <row r="313" spans="1:52" x14ac:dyDescent="0.2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7"/>
      <c r="X313" s="27"/>
      <c r="Y313" s="27"/>
      <c r="Z313" s="27"/>
      <c r="AA313" s="27"/>
      <c r="AB313" s="27"/>
      <c r="AC313" s="27"/>
      <c r="AD313" s="27"/>
      <c r="AE313" s="27"/>
      <c r="AF313" s="27"/>
      <c r="AG313" s="27"/>
      <c r="AH313" s="27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43"/>
      <c r="AW313" s="243"/>
      <c r="AX313" s="243"/>
      <c r="AY313" s="27"/>
      <c r="AZ313" s="27"/>
    </row>
    <row r="314" spans="1:52" x14ac:dyDescent="0.2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7"/>
      <c r="X314" s="27"/>
      <c r="Y314" s="27"/>
      <c r="Z314" s="27"/>
      <c r="AA314" s="27"/>
      <c r="AB314" s="27"/>
      <c r="AC314" s="27"/>
      <c r="AD314" s="27"/>
      <c r="AE314" s="27"/>
      <c r="AF314" s="27"/>
      <c r="AG314" s="27"/>
      <c r="AH314" s="27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43"/>
      <c r="AW314" s="243"/>
      <c r="AX314" s="243"/>
      <c r="AY314" s="27"/>
      <c r="AZ314" s="27"/>
    </row>
    <row r="315" spans="1:52" x14ac:dyDescent="0.2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7"/>
      <c r="X315" s="27"/>
      <c r="Y315" s="27"/>
      <c r="Z315" s="27"/>
      <c r="AA315" s="27"/>
      <c r="AB315" s="27"/>
      <c r="AC315" s="27"/>
      <c r="AD315" s="27"/>
      <c r="AE315" s="27"/>
      <c r="AF315" s="27"/>
      <c r="AG315" s="27"/>
      <c r="AH315" s="27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43"/>
      <c r="AW315" s="243"/>
      <c r="AX315" s="243"/>
      <c r="AY315" s="27"/>
      <c r="AZ315" s="27"/>
    </row>
    <row r="316" spans="1:52" x14ac:dyDescent="0.2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7"/>
      <c r="X316" s="27"/>
      <c r="Y316" s="27"/>
      <c r="Z316" s="27"/>
      <c r="AA316" s="27"/>
      <c r="AB316" s="27"/>
      <c r="AC316" s="27"/>
      <c r="AD316" s="27"/>
      <c r="AE316" s="27"/>
      <c r="AF316" s="27"/>
      <c r="AG316" s="27"/>
      <c r="AH316" s="27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43"/>
      <c r="AW316" s="243"/>
      <c r="AX316" s="243"/>
      <c r="AY316" s="27"/>
      <c r="AZ316" s="27"/>
    </row>
    <row r="317" spans="1:52" x14ac:dyDescent="0.2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7"/>
      <c r="X317" s="27"/>
      <c r="Y317" s="27"/>
      <c r="Z317" s="27"/>
      <c r="AA317" s="27"/>
      <c r="AB317" s="27"/>
      <c r="AC317" s="27"/>
      <c r="AD317" s="27"/>
      <c r="AE317" s="27"/>
      <c r="AF317" s="27"/>
      <c r="AG317" s="27"/>
      <c r="AH317" s="27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43"/>
      <c r="AW317" s="243"/>
      <c r="AX317" s="243"/>
      <c r="AY317" s="27"/>
      <c r="AZ317" s="27"/>
    </row>
    <row r="318" spans="1:52" x14ac:dyDescent="0.2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7"/>
      <c r="X318" s="27"/>
      <c r="Y318" s="27"/>
      <c r="Z318" s="27"/>
      <c r="AA318" s="27"/>
      <c r="AB318" s="27"/>
      <c r="AC318" s="27"/>
      <c r="AD318" s="27"/>
      <c r="AE318" s="27"/>
      <c r="AF318" s="27"/>
      <c r="AG318" s="27"/>
      <c r="AH318" s="27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43"/>
      <c r="AW318" s="243"/>
      <c r="AX318" s="243"/>
      <c r="AY318" s="27"/>
      <c r="AZ318" s="27"/>
    </row>
    <row r="319" spans="1:52" x14ac:dyDescent="0.2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7"/>
      <c r="X319" s="27"/>
      <c r="Y319" s="27"/>
      <c r="Z319" s="27"/>
      <c r="AA319" s="27"/>
      <c r="AB319" s="27"/>
      <c r="AC319" s="27"/>
      <c r="AD319" s="27"/>
      <c r="AE319" s="27"/>
      <c r="AF319" s="27"/>
      <c r="AG319" s="27"/>
      <c r="AH319" s="27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43"/>
      <c r="AW319" s="243"/>
      <c r="AX319" s="243"/>
      <c r="AY319" s="27"/>
      <c r="AZ319" s="27"/>
    </row>
    <row r="320" spans="1:52" x14ac:dyDescent="0.2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7"/>
      <c r="X320" s="27"/>
      <c r="Y320" s="27"/>
      <c r="Z320" s="27"/>
      <c r="AA320" s="27"/>
      <c r="AB320" s="27"/>
      <c r="AC320" s="27"/>
      <c r="AD320" s="27"/>
      <c r="AE320" s="27"/>
      <c r="AF320" s="27"/>
      <c r="AG320" s="27"/>
      <c r="AH320" s="27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43"/>
      <c r="AW320" s="243"/>
      <c r="AX320" s="243"/>
      <c r="AY320" s="27"/>
      <c r="AZ320" s="27"/>
    </row>
    <row r="321" spans="1:52" x14ac:dyDescent="0.2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7"/>
      <c r="X321" s="27"/>
      <c r="Y321" s="27"/>
      <c r="Z321" s="27"/>
      <c r="AA321" s="27"/>
      <c r="AB321" s="27"/>
      <c r="AC321" s="27"/>
      <c r="AD321" s="27"/>
      <c r="AE321" s="27"/>
      <c r="AF321" s="27"/>
      <c r="AG321" s="27"/>
      <c r="AH321" s="27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43"/>
      <c r="AW321" s="243"/>
      <c r="AX321" s="243"/>
      <c r="AY321" s="27"/>
      <c r="AZ321" s="27"/>
    </row>
    <row r="322" spans="1:52" x14ac:dyDescent="0.2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7"/>
      <c r="X322" s="27"/>
      <c r="Y322" s="27"/>
      <c r="Z322" s="27"/>
      <c r="AA322" s="27"/>
      <c r="AB322" s="27"/>
      <c r="AC322" s="27"/>
      <c r="AD322" s="27"/>
      <c r="AE322" s="27"/>
      <c r="AF322" s="27"/>
      <c r="AG322" s="27"/>
      <c r="AH322" s="27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43"/>
      <c r="AW322" s="243"/>
      <c r="AX322" s="243"/>
      <c r="AY322" s="27"/>
      <c r="AZ322" s="27"/>
    </row>
    <row r="323" spans="1:52" x14ac:dyDescent="0.2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7"/>
      <c r="X323" s="27"/>
      <c r="Y323" s="27"/>
      <c r="Z323" s="27"/>
      <c r="AA323" s="27"/>
      <c r="AB323" s="27"/>
      <c r="AC323" s="27"/>
      <c r="AD323" s="27"/>
      <c r="AE323" s="27"/>
      <c r="AF323" s="27"/>
      <c r="AG323" s="27"/>
      <c r="AH323" s="27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43"/>
      <c r="AW323" s="243"/>
      <c r="AX323" s="243"/>
      <c r="AY323" s="27"/>
      <c r="AZ323" s="27"/>
    </row>
    <row r="324" spans="1:52" x14ac:dyDescent="0.2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7"/>
      <c r="X324" s="27"/>
      <c r="Y324" s="27"/>
      <c r="Z324" s="27"/>
      <c r="AA324" s="27"/>
      <c r="AB324" s="27"/>
      <c r="AC324" s="27"/>
      <c r="AD324" s="27"/>
      <c r="AE324" s="27"/>
      <c r="AF324" s="27"/>
      <c r="AG324" s="27"/>
      <c r="AH324" s="27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43"/>
      <c r="AW324" s="243"/>
      <c r="AX324" s="243"/>
      <c r="AY324" s="27"/>
      <c r="AZ324" s="27"/>
    </row>
    <row r="325" spans="1:52" x14ac:dyDescent="0.25">
      <c r="A325" s="27"/>
      <c r="B325" s="27"/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7"/>
      <c r="X325" s="27"/>
      <c r="Y325" s="27"/>
      <c r="Z325" s="27"/>
      <c r="AA325" s="27"/>
      <c r="AB325" s="27"/>
      <c r="AC325" s="27"/>
      <c r="AD325" s="27"/>
      <c r="AE325" s="27"/>
      <c r="AF325" s="27"/>
      <c r="AG325" s="27"/>
      <c r="AH325" s="27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43"/>
      <c r="AW325" s="243"/>
      <c r="AX325" s="243"/>
      <c r="AY325" s="27"/>
      <c r="AZ325" s="27"/>
    </row>
    <row r="326" spans="1:52" x14ac:dyDescent="0.25">
      <c r="A326" s="27"/>
      <c r="B326" s="27"/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7"/>
      <c r="X326" s="27"/>
      <c r="Y326" s="27"/>
      <c r="Z326" s="27"/>
      <c r="AA326" s="27"/>
      <c r="AB326" s="27"/>
      <c r="AC326" s="27"/>
      <c r="AD326" s="27"/>
      <c r="AE326" s="27"/>
      <c r="AF326" s="27"/>
      <c r="AG326" s="27"/>
      <c r="AH326" s="27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43"/>
      <c r="AW326" s="243"/>
      <c r="AX326" s="243"/>
      <c r="AY326" s="27"/>
      <c r="AZ326" s="27"/>
    </row>
    <row r="327" spans="1:52" x14ac:dyDescent="0.25">
      <c r="A327" s="27"/>
      <c r="B327" s="27"/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7"/>
      <c r="X327" s="27"/>
      <c r="Y327" s="27"/>
      <c r="Z327" s="27"/>
      <c r="AA327" s="27"/>
      <c r="AB327" s="27"/>
      <c r="AC327" s="27"/>
      <c r="AD327" s="27"/>
      <c r="AE327" s="27"/>
      <c r="AF327" s="27"/>
      <c r="AG327" s="27"/>
      <c r="AH327" s="27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43"/>
      <c r="AW327" s="243"/>
      <c r="AX327" s="243"/>
      <c r="AY327" s="27"/>
      <c r="AZ327" s="27"/>
    </row>
    <row r="328" spans="1:52" x14ac:dyDescent="0.25">
      <c r="A328" s="27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43"/>
      <c r="AW328" s="243"/>
      <c r="AX328" s="243"/>
      <c r="AY328" s="27"/>
      <c r="AZ328" s="27"/>
    </row>
    <row r="329" spans="1:52" x14ac:dyDescent="0.25">
      <c r="A329" s="27"/>
      <c r="B329" s="27"/>
      <c r="C329" s="27"/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7"/>
      <c r="X329" s="27"/>
      <c r="Y329" s="27"/>
      <c r="Z329" s="27"/>
      <c r="AA329" s="27"/>
      <c r="AB329" s="27"/>
      <c r="AC329" s="27"/>
      <c r="AD329" s="27"/>
      <c r="AE329" s="27"/>
      <c r="AF329" s="27"/>
      <c r="AG329" s="27"/>
      <c r="AH329" s="27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43"/>
      <c r="AW329" s="243"/>
      <c r="AX329" s="243"/>
      <c r="AY329" s="27"/>
      <c r="AZ329" s="27"/>
    </row>
    <row r="330" spans="1:52" x14ac:dyDescent="0.25">
      <c r="A330" s="27"/>
      <c r="B330" s="27"/>
      <c r="C330" s="27"/>
      <c r="D330" s="27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7"/>
      <c r="X330" s="27"/>
      <c r="Y330" s="27"/>
      <c r="Z330" s="27"/>
      <c r="AA330" s="27"/>
      <c r="AB330" s="27"/>
      <c r="AC330" s="27"/>
      <c r="AD330" s="27"/>
      <c r="AE330" s="27"/>
      <c r="AF330" s="27"/>
      <c r="AG330" s="27"/>
      <c r="AH330" s="27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43"/>
      <c r="AW330" s="243"/>
      <c r="AX330" s="243"/>
      <c r="AY330" s="27"/>
      <c r="AZ330" s="27"/>
    </row>
    <row r="331" spans="1:52" x14ac:dyDescent="0.25">
      <c r="A331" s="27"/>
      <c r="B331" s="27"/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7"/>
      <c r="X331" s="27"/>
      <c r="Y331" s="27"/>
      <c r="Z331" s="27"/>
      <c r="AA331" s="27"/>
      <c r="AB331" s="27"/>
      <c r="AC331" s="27"/>
      <c r="AD331" s="27"/>
      <c r="AE331" s="27"/>
      <c r="AF331" s="27"/>
      <c r="AG331" s="27"/>
      <c r="AH331" s="27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43"/>
      <c r="AW331" s="243"/>
      <c r="AX331" s="243"/>
      <c r="AY331" s="27"/>
      <c r="AZ331" s="27"/>
    </row>
    <row r="332" spans="1:52" x14ac:dyDescent="0.25">
      <c r="A332" s="27"/>
      <c r="B332" s="27"/>
      <c r="C332" s="27"/>
      <c r="D332" s="27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7"/>
      <c r="X332" s="27"/>
      <c r="Y332" s="27"/>
      <c r="Z332" s="27"/>
      <c r="AA332" s="27"/>
      <c r="AB332" s="27"/>
      <c r="AC332" s="27"/>
      <c r="AD332" s="27"/>
      <c r="AE332" s="27"/>
      <c r="AF332" s="27"/>
      <c r="AG332" s="27"/>
      <c r="AH332" s="27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43"/>
      <c r="AW332" s="243"/>
      <c r="AX332" s="243"/>
      <c r="AY332" s="27"/>
      <c r="AZ332" s="27"/>
    </row>
    <row r="333" spans="1:52" x14ac:dyDescent="0.25">
      <c r="A333" s="27"/>
      <c r="B333" s="27"/>
      <c r="C333" s="27"/>
      <c r="D333" s="27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7"/>
      <c r="X333" s="27"/>
      <c r="Y333" s="27"/>
      <c r="Z333" s="27"/>
      <c r="AA333" s="27"/>
      <c r="AB333" s="27"/>
      <c r="AC333" s="27"/>
      <c r="AD333" s="27"/>
      <c r="AE333" s="27"/>
      <c r="AF333" s="27"/>
      <c r="AG333" s="27"/>
      <c r="AH333" s="27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43"/>
      <c r="AW333" s="243"/>
      <c r="AX333" s="243"/>
      <c r="AY333" s="27"/>
      <c r="AZ333" s="27"/>
    </row>
    <row r="334" spans="1:52" x14ac:dyDescent="0.25">
      <c r="A334" s="27"/>
      <c r="B334" s="27"/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7"/>
      <c r="X334" s="27"/>
      <c r="Y334" s="27"/>
      <c r="Z334" s="27"/>
      <c r="AA334" s="27"/>
      <c r="AB334" s="27"/>
      <c r="AC334" s="27"/>
      <c r="AD334" s="27"/>
      <c r="AE334" s="27"/>
      <c r="AF334" s="27"/>
      <c r="AG334" s="27"/>
      <c r="AH334" s="27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43"/>
      <c r="AW334" s="243"/>
      <c r="AX334" s="243"/>
      <c r="AY334" s="27"/>
      <c r="AZ334" s="27"/>
    </row>
    <row r="335" spans="1:52" x14ac:dyDescent="0.25">
      <c r="A335" s="27"/>
      <c r="B335" s="27"/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7"/>
      <c r="X335" s="27"/>
      <c r="Y335" s="27"/>
      <c r="Z335" s="27"/>
      <c r="AA335" s="27"/>
      <c r="AB335" s="27"/>
      <c r="AC335" s="27"/>
      <c r="AD335" s="27"/>
      <c r="AE335" s="27"/>
      <c r="AF335" s="27"/>
      <c r="AG335" s="27"/>
      <c r="AH335" s="27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43"/>
      <c r="AW335" s="243"/>
      <c r="AX335" s="243"/>
      <c r="AY335" s="27"/>
      <c r="AZ335" s="27"/>
    </row>
    <row r="336" spans="1:52" x14ac:dyDescent="0.25">
      <c r="A336" s="27"/>
      <c r="B336" s="27"/>
      <c r="C336" s="27"/>
      <c r="D336" s="27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7"/>
      <c r="X336" s="27"/>
      <c r="Y336" s="27"/>
      <c r="Z336" s="27"/>
      <c r="AA336" s="27"/>
      <c r="AB336" s="27"/>
      <c r="AC336" s="27"/>
      <c r="AD336" s="27"/>
      <c r="AE336" s="27"/>
      <c r="AF336" s="27"/>
      <c r="AG336" s="27"/>
      <c r="AH336" s="27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43"/>
      <c r="AW336" s="243"/>
      <c r="AX336" s="243"/>
      <c r="AY336" s="27"/>
      <c r="AZ336" s="27"/>
    </row>
    <row r="337" spans="1:52" x14ac:dyDescent="0.25">
      <c r="A337" s="27"/>
      <c r="B337" s="27"/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7"/>
      <c r="X337" s="27"/>
      <c r="Y337" s="27"/>
      <c r="Z337" s="27"/>
      <c r="AA337" s="27"/>
      <c r="AB337" s="27"/>
      <c r="AC337" s="27"/>
      <c r="AD337" s="27"/>
      <c r="AE337" s="27"/>
      <c r="AF337" s="27"/>
      <c r="AG337" s="27"/>
      <c r="AH337" s="27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43"/>
      <c r="AW337" s="243"/>
      <c r="AX337" s="243"/>
      <c r="AY337" s="27"/>
      <c r="AZ337" s="27"/>
    </row>
    <row r="338" spans="1:52" x14ac:dyDescent="0.25">
      <c r="A338" s="27"/>
      <c r="B338" s="27"/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7"/>
      <c r="X338" s="27"/>
      <c r="Y338" s="27"/>
      <c r="Z338" s="27"/>
      <c r="AA338" s="27"/>
      <c r="AB338" s="27"/>
      <c r="AC338" s="27"/>
      <c r="AD338" s="27"/>
      <c r="AE338" s="27"/>
      <c r="AF338" s="27"/>
      <c r="AG338" s="27"/>
      <c r="AH338" s="27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43"/>
      <c r="AW338" s="243"/>
      <c r="AX338" s="243"/>
      <c r="AY338" s="27"/>
      <c r="AZ338" s="27"/>
    </row>
    <row r="339" spans="1:52" x14ac:dyDescent="0.25">
      <c r="A339" s="27"/>
      <c r="B339" s="27"/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7"/>
      <c r="X339" s="27"/>
      <c r="Y339" s="27"/>
      <c r="Z339" s="27"/>
      <c r="AA339" s="27"/>
      <c r="AB339" s="27"/>
      <c r="AC339" s="27"/>
      <c r="AD339" s="27"/>
      <c r="AE339" s="27"/>
      <c r="AF339" s="27"/>
      <c r="AG339" s="27"/>
      <c r="AH339" s="27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43"/>
      <c r="AW339" s="243"/>
      <c r="AX339" s="243"/>
      <c r="AY339" s="27"/>
      <c r="AZ339" s="27"/>
    </row>
    <row r="340" spans="1:52" x14ac:dyDescent="0.25">
      <c r="A340" s="27"/>
      <c r="B340" s="27"/>
      <c r="C340" s="27"/>
      <c r="D340" s="27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7"/>
      <c r="X340" s="27"/>
      <c r="Y340" s="27"/>
      <c r="Z340" s="27"/>
      <c r="AA340" s="27"/>
      <c r="AB340" s="27"/>
      <c r="AC340" s="27"/>
      <c r="AD340" s="27"/>
      <c r="AE340" s="27"/>
      <c r="AF340" s="27"/>
      <c r="AG340" s="27"/>
      <c r="AH340" s="27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43"/>
      <c r="AW340" s="243"/>
      <c r="AX340" s="243"/>
      <c r="AY340" s="27"/>
      <c r="AZ340" s="27"/>
    </row>
    <row r="341" spans="1:52" x14ac:dyDescent="0.25">
      <c r="A341" s="27"/>
      <c r="B341" s="27"/>
      <c r="C341" s="27"/>
      <c r="D341" s="27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7"/>
      <c r="X341" s="27"/>
      <c r="Y341" s="27"/>
      <c r="Z341" s="27"/>
      <c r="AA341" s="27"/>
      <c r="AB341" s="27"/>
      <c r="AC341" s="27"/>
      <c r="AD341" s="27"/>
      <c r="AE341" s="27"/>
      <c r="AF341" s="27"/>
      <c r="AG341" s="27"/>
      <c r="AH341" s="27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43"/>
      <c r="AW341" s="243"/>
      <c r="AX341" s="243"/>
      <c r="AY341" s="27"/>
      <c r="AZ341" s="27"/>
    </row>
    <row r="342" spans="1:52" x14ac:dyDescent="0.25">
      <c r="A342" s="27"/>
      <c r="B342" s="27"/>
      <c r="C342" s="27"/>
      <c r="D342" s="27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7"/>
      <c r="X342" s="27"/>
      <c r="Y342" s="27"/>
      <c r="Z342" s="27"/>
      <c r="AA342" s="27"/>
      <c r="AB342" s="27"/>
      <c r="AC342" s="27"/>
      <c r="AD342" s="27"/>
      <c r="AE342" s="27"/>
      <c r="AF342" s="27"/>
      <c r="AG342" s="27"/>
      <c r="AH342" s="27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43"/>
      <c r="AW342" s="243"/>
      <c r="AX342" s="243"/>
      <c r="AY342" s="27"/>
      <c r="AZ342" s="27"/>
    </row>
    <row r="343" spans="1:52" x14ac:dyDescent="0.25">
      <c r="A343" s="27"/>
      <c r="B343" s="27"/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7"/>
      <c r="X343" s="27"/>
      <c r="Y343" s="27"/>
      <c r="Z343" s="27"/>
      <c r="AA343" s="27"/>
      <c r="AB343" s="27"/>
      <c r="AC343" s="27"/>
      <c r="AD343" s="27"/>
      <c r="AE343" s="27"/>
      <c r="AF343" s="27"/>
      <c r="AG343" s="27"/>
      <c r="AH343" s="27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43"/>
      <c r="AW343" s="243"/>
      <c r="AX343" s="243"/>
      <c r="AY343" s="27"/>
      <c r="AZ343" s="27"/>
    </row>
    <row r="344" spans="1:52" x14ac:dyDescent="0.25">
      <c r="A344" s="27"/>
      <c r="B344" s="27"/>
      <c r="C344" s="27"/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7"/>
      <c r="X344" s="27"/>
      <c r="Y344" s="27"/>
      <c r="Z344" s="27"/>
      <c r="AA344" s="27"/>
      <c r="AB344" s="27"/>
      <c r="AC344" s="27"/>
      <c r="AD344" s="27"/>
      <c r="AE344" s="27"/>
      <c r="AF344" s="27"/>
      <c r="AG344" s="27"/>
      <c r="AH344" s="27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43"/>
      <c r="AW344" s="243"/>
      <c r="AX344" s="243"/>
      <c r="AY344" s="27"/>
      <c r="AZ344" s="27"/>
    </row>
    <row r="345" spans="1:52" x14ac:dyDescent="0.25">
      <c r="A345" s="27"/>
      <c r="B345" s="27"/>
      <c r="C345" s="27"/>
      <c r="D345" s="27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7"/>
      <c r="T345" s="27"/>
      <c r="U345" s="27"/>
      <c r="V345" s="27"/>
      <c r="W345" s="27"/>
      <c r="X345" s="27"/>
      <c r="Y345" s="27"/>
      <c r="Z345" s="27"/>
      <c r="AA345" s="27"/>
      <c r="AB345" s="27"/>
      <c r="AC345" s="27"/>
      <c r="AD345" s="27"/>
      <c r="AE345" s="27"/>
      <c r="AF345" s="27"/>
      <c r="AG345" s="27"/>
      <c r="AH345" s="27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43"/>
      <c r="AW345" s="243"/>
      <c r="AX345" s="243"/>
      <c r="AY345" s="27"/>
      <c r="AZ345" s="27"/>
    </row>
    <row r="346" spans="1:52" x14ac:dyDescent="0.25">
      <c r="A346" s="27"/>
      <c r="B346" s="27"/>
      <c r="C346" s="27"/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7"/>
      <c r="T346" s="27"/>
      <c r="U346" s="27"/>
      <c r="V346" s="27"/>
      <c r="W346" s="27"/>
      <c r="X346" s="27"/>
      <c r="Y346" s="27"/>
      <c r="Z346" s="27"/>
      <c r="AA346" s="27"/>
      <c r="AB346" s="27"/>
      <c r="AC346" s="27"/>
      <c r="AD346" s="27"/>
      <c r="AE346" s="27"/>
      <c r="AF346" s="27"/>
      <c r="AG346" s="27"/>
      <c r="AH346" s="27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43"/>
      <c r="AW346" s="243"/>
      <c r="AX346" s="243"/>
      <c r="AY346" s="27"/>
      <c r="AZ346" s="27"/>
    </row>
    <row r="347" spans="1:52" x14ac:dyDescent="0.25">
      <c r="A347" s="27"/>
      <c r="B347" s="27"/>
      <c r="C347" s="27"/>
      <c r="D347" s="27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7"/>
      <c r="T347" s="27"/>
      <c r="U347" s="27"/>
      <c r="V347" s="27"/>
      <c r="W347" s="27"/>
      <c r="X347" s="27"/>
      <c r="Y347" s="27"/>
      <c r="Z347" s="27"/>
      <c r="AA347" s="27"/>
      <c r="AB347" s="27"/>
      <c r="AC347" s="27"/>
      <c r="AD347" s="27"/>
      <c r="AE347" s="27"/>
      <c r="AF347" s="27"/>
      <c r="AG347" s="27"/>
      <c r="AH347" s="27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43"/>
      <c r="AW347" s="243"/>
      <c r="AX347" s="243"/>
      <c r="AY347" s="27"/>
      <c r="AZ347" s="27"/>
    </row>
    <row r="348" spans="1:52" x14ac:dyDescent="0.25">
      <c r="A348" s="27"/>
      <c r="B348" s="27"/>
      <c r="C348" s="27"/>
      <c r="D348" s="27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7"/>
      <c r="X348" s="27"/>
      <c r="Y348" s="27"/>
      <c r="Z348" s="27"/>
      <c r="AA348" s="27"/>
      <c r="AB348" s="27"/>
      <c r="AC348" s="27"/>
      <c r="AD348" s="27"/>
      <c r="AE348" s="27"/>
      <c r="AF348" s="27"/>
      <c r="AG348" s="27"/>
      <c r="AH348" s="27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43"/>
      <c r="AW348" s="243"/>
      <c r="AX348" s="243"/>
      <c r="AY348" s="27"/>
      <c r="AZ348" s="27"/>
    </row>
    <row r="349" spans="1:52" x14ac:dyDescent="0.25">
      <c r="A349" s="27"/>
      <c r="B349" s="27"/>
      <c r="C349" s="27"/>
      <c r="D349" s="27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7"/>
      <c r="X349" s="27"/>
      <c r="Y349" s="27"/>
      <c r="Z349" s="27"/>
      <c r="AA349" s="27"/>
      <c r="AB349" s="27"/>
      <c r="AC349" s="27"/>
      <c r="AD349" s="27"/>
      <c r="AE349" s="27"/>
      <c r="AF349" s="27"/>
      <c r="AG349" s="27"/>
      <c r="AH349" s="27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43"/>
      <c r="AW349" s="243"/>
      <c r="AX349" s="243"/>
      <c r="AY349" s="27"/>
      <c r="AZ349" s="27"/>
    </row>
    <row r="350" spans="1:52" x14ac:dyDescent="0.25">
      <c r="A350" s="27"/>
      <c r="B350" s="27"/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7"/>
      <c r="X350" s="27"/>
      <c r="Y350" s="27"/>
      <c r="Z350" s="27"/>
      <c r="AA350" s="27"/>
      <c r="AB350" s="27"/>
      <c r="AC350" s="27"/>
      <c r="AD350" s="27"/>
      <c r="AE350" s="27"/>
      <c r="AF350" s="27"/>
      <c r="AG350" s="27"/>
      <c r="AH350" s="27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43"/>
      <c r="AW350" s="243"/>
      <c r="AX350" s="243"/>
      <c r="AY350" s="27"/>
      <c r="AZ350" s="27"/>
    </row>
    <row r="351" spans="1:52" x14ac:dyDescent="0.25">
      <c r="A351" s="27"/>
      <c r="B351" s="27"/>
      <c r="C351" s="27"/>
      <c r="D351" s="27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7"/>
      <c r="X351" s="27"/>
      <c r="Y351" s="27"/>
      <c r="Z351" s="27"/>
      <c r="AA351" s="27"/>
      <c r="AB351" s="27"/>
      <c r="AC351" s="27"/>
      <c r="AD351" s="27"/>
      <c r="AE351" s="27"/>
      <c r="AF351" s="27"/>
      <c r="AG351" s="27"/>
      <c r="AH351" s="27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43"/>
      <c r="AW351" s="243"/>
      <c r="AX351" s="243"/>
      <c r="AY351" s="27"/>
      <c r="AZ351" s="27"/>
    </row>
    <row r="352" spans="1:52" x14ac:dyDescent="0.25">
      <c r="A352" s="27"/>
      <c r="B352" s="27"/>
      <c r="C352" s="27"/>
      <c r="D352" s="27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7"/>
      <c r="X352" s="27"/>
      <c r="Y352" s="27"/>
      <c r="Z352" s="27"/>
      <c r="AA352" s="27"/>
      <c r="AB352" s="27"/>
      <c r="AC352" s="27"/>
      <c r="AD352" s="27"/>
      <c r="AE352" s="27"/>
      <c r="AF352" s="27"/>
      <c r="AG352" s="27"/>
      <c r="AH352" s="27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43"/>
      <c r="AW352" s="243"/>
      <c r="AX352" s="243"/>
      <c r="AY352" s="27"/>
      <c r="AZ352" s="27"/>
    </row>
    <row r="353" spans="1:52" x14ac:dyDescent="0.25">
      <c r="A353" s="27"/>
      <c r="B353" s="27"/>
      <c r="C353" s="27"/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7"/>
      <c r="X353" s="27"/>
      <c r="Y353" s="27"/>
      <c r="Z353" s="27"/>
      <c r="AA353" s="27"/>
      <c r="AB353" s="27"/>
      <c r="AC353" s="27"/>
      <c r="AD353" s="27"/>
      <c r="AE353" s="27"/>
      <c r="AF353" s="27"/>
      <c r="AG353" s="27"/>
      <c r="AH353" s="27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43"/>
      <c r="AW353" s="243"/>
      <c r="AX353" s="243"/>
      <c r="AY353" s="27"/>
      <c r="AZ353" s="27"/>
    </row>
    <row r="354" spans="1:52" x14ac:dyDescent="0.25">
      <c r="A354" s="27"/>
      <c r="B354" s="27"/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7"/>
      <c r="X354" s="27"/>
      <c r="Y354" s="27"/>
      <c r="Z354" s="27"/>
      <c r="AA354" s="27"/>
      <c r="AB354" s="27"/>
      <c r="AC354" s="27"/>
      <c r="AD354" s="27"/>
      <c r="AE354" s="27"/>
      <c r="AF354" s="27"/>
      <c r="AG354" s="27"/>
      <c r="AH354" s="27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43"/>
      <c r="AW354" s="243"/>
      <c r="AX354" s="243"/>
      <c r="AY354" s="27"/>
      <c r="AZ354" s="27"/>
    </row>
    <row r="355" spans="1:52" x14ac:dyDescent="0.25">
      <c r="A355" s="27"/>
      <c r="B355" s="27"/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7"/>
      <c r="X355" s="27"/>
      <c r="Y355" s="27"/>
      <c r="Z355" s="27"/>
      <c r="AA355" s="27"/>
      <c r="AB355" s="27"/>
      <c r="AC355" s="27"/>
      <c r="AD355" s="27"/>
      <c r="AE355" s="27"/>
      <c r="AF355" s="27"/>
      <c r="AG355" s="27"/>
      <c r="AH355" s="27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43"/>
      <c r="AW355" s="243"/>
      <c r="AX355" s="243"/>
      <c r="AY355" s="27"/>
      <c r="AZ355" s="27"/>
    </row>
    <row r="356" spans="1:52" x14ac:dyDescent="0.25">
      <c r="A356" s="27"/>
      <c r="B356" s="27"/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7"/>
      <c r="X356" s="27"/>
      <c r="Y356" s="27"/>
      <c r="Z356" s="27"/>
      <c r="AA356" s="27"/>
      <c r="AB356" s="27"/>
      <c r="AC356" s="27"/>
      <c r="AD356" s="27"/>
      <c r="AE356" s="27"/>
      <c r="AF356" s="27"/>
      <c r="AG356" s="27"/>
      <c r="AH356" s="27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43"/>
      <c r="AW356" s="243"/>
      <c r="AX356" s="243"/>
      <c r="AY356" s="27"/>
      <c r="AZ356" s="27"/>
    </row>
    <row r="357" spans="1:52" x14ac:dyDescent="0.25">
      <c r="A357" s="27"/>
      <c r="B357" s="27"/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7"/>
      <c r="X357" s="27"/>
      <c r="Y357" s="27"/>
      <c r="Z357" s="27"/>
      <c r="AA357" s="27"/>
      <c r="AB357" s="27"/>
      <c r="AC357" s="27"/>
      <c r="AD357" s="27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43"/>
      <c r="AW357" s="243"/>
      <c r="AX357" s="243"/>
      <c r="AY357" s="27"/>
      <c r="AZ357" s="27"/>
    </row>
    <row r="358" spans="1:52" x14ac:dyDescent="0.25">
      <c r="A358" s="27"/>
      <c r="B358" s="27"/>
      <c r="C358" s="27"/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27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43"/>
      <c r="AW358" s="243"/>
      <c r="AX358" s="243"/>
      <c r="AY358" s="27"/>
      <c r="AZ358" s="27"/>
    </row>
    <row r="359" spans="1:52" x14ac:dyDescent="0.25">
      <c r="A359" s="27"/>
      <c r="B359" s="27"/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7"/>
      <c r="X359" s="27"/>
      <c r="Y359" s="27"/>
      <c r="Z359" s="27"/>
      <c r="AA359" s="27"/>
      <c r="AB359" s="27"/>
      <c r="AC359" s="27"/>
      <c r="AD359" s="27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43"/>
      <c r="AW359" s="243"/>
      <c r="AX359" s="243"/>
      <c r="AY359" s="27"/>
      <c r="AZ359" s="27"/>
    </row>
    <row r="360" spans="1:52" x14ac:dyDescent="0.25">
      <c r="A360" s="27"/>
      <c r="B360" s="27"/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7"/>
      <c r="X360" s="27"/>
      <c r="Y360" s="27"/>
      <c r="Z360" s="27"/>
      <c r="AA360" s="27"/>
      <c r="AB360" s="27"/>
      <c r="AC360" s="27"/>
      <c r="AD360" s="27"/>
      <c r="AE360" s="27"/>
      <c r="AF360" s="27"/>
      <c r="AG360" s="27"/>
      <c r="AH360" s="27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43"/>
      <c r="AW360" s="243"/>
      <c r="AX360" s="243"/>
      <c r="AY360" s="27"/>
      <c r="AZ360" s="27"/>
    </row>
    <row r="361" spans="1:52" x14ac:dyDescent="0.25">
      <c r="A361" s="27"/>
      <c r="B361" s="27"/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7"/>
      <c r="X361" s="27"/>
      <c r="Y361" s="27"/>
      <c r="Z361" s="27"/>
      <c r="AA361" s="27"/>
      <c r="AB361" s="27"/>
      <c r="AC361" s="27"/>
      <c r="AD361" s="27"/>
      <c r="AE361" s="27"/>
      <c r="AF361" s="27"/>
      <c r="AG361" s="27"/>
      <c r="AH361" s="27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43"/>
      <c r="AW361" s="243"/>
      <c r="AX361" s="243"/>
      <c r="AY361" s="27"/>
      <c r="AZ361" s="27"/>
    </row>
    <row r="362" spans="1:52" x14ac:dyDescent="0.25">
      <c r="A362" s="27"/>
      <c r="B362" s="27"/>
      <c r="C362" s="27"/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7"/>
      <c r="X362" s="27"/>
      <c r="Y362" s="27"/>
      <c r="Z362" s="27"/>
      <c r="AA362" s="27"/>
      <c r="AB362" s="27"/>
      <c r="AC362" s="27"/>
      <c r="AD362" s="27"/>
      <c r="AE362" s="27"/>
      <c r="AF362" s="27"/>
      <c r="AG362" s="27"/>
      <c r="AH362" s="27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43"/>
      <c r="AW362" s="243"/>
      <c r="AX362" s="243"/>
      <c r="AY362" s="27"/>
      <c r="AZ362" s="27"/>
    </row>
    <row r="363" spans="1:52" x14ac:dyDescent="0.25">
      <c r="A363" s="27"/>
      <c r="B363" s="27"/>
      <c r="C363" s="27"/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7"/>
      <c r="T363" s="27"/>
      <c r="U363" s="27"/>
      <c r="V363" s="27"/>
      <c r="W363" s="27"/>
      <c r="X363" s="27"/>
      <c r="Y363" s="27"/>
      <c r="Z363" s="27"/>
      <c r="AA363" s="27"/>
      <c r="AB363" s="27"/>
      <c r="AC363" s="27"/>
      <c r="AD363" s="27"/>
      <c r="AE363" s="27"/>
      <c r="AF363" s="27"/>
      <c r="AG363" s="27"/>
      <c r="AH363" s="27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43"/>
      <c r="AW363" s="243"/>
      <c r="AX363" s="243"/>
      <c r="AY363" s="27"/>
      <c r="AZ363" s="27"/>
    </row>
    <row r="364" spans="1:52" x14ac:dyDescent="0.25">
      <c r="A364" s="27"/>
      <c r="B364" s="27"/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7"/>
      <c r="T364" s="27"/>
      <c r="U364" s="27"/>
      <c r="V364" s="27"/>
      <c r="W364" s="27"/>
      <c r="X364" s="27"/>
      <c r="Y364" s="27"/>
      <c r="Z364" s="27"/>
      <c r="AA364" s="27"/>
      <c r="AB364" s="27"/>
      <c r="AC364" s="27"/>
      <c r="AD364" s="27"/>
      <c r="AE364" s="27"/>
      <c r="AF364" s="27"/>
      <c r="AG364" s="27"/>
      <c r="AH364" s="27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43"/>
      <c r="AW364" s="243"/>
      <c r="AX364" s="243"/>
      <c r="AY364" s="27"/>
      <c r="AZ364" s="27"/>
    </row>
    <row r="365" spans="1:52" x14ac:dyDescent="0.25">
      <c r="A365" s="27"/>
      <c r="B365" s="27"/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7"/>
      <c r="T365" s="27"/>
      <c r="U365" s="27"/>
      <c r="V365" s="27"/>
      <c r="W365" s="27"/>
      <c r="X365" s="27"/>
      <c r="Y365" s="27"/>
      <c r="Z365" s="27"/>
      <c r="AA365" s="27"/>
      <c r="AB365" s="27"/>
      <c r="AC365" s="27"/>
      <c r="AD365" s="27"/>
      <c r="AE365" s="27"/>
      <c r="AF365" s="27"/>
      <c r="AG365" s="27"/>
      <c r="AH365" s="27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43"/>
      <c r="AW365" s="243"/>
      <c r="AX365" s="243"/>
      <c r="AY365" s="27"/>
      <c r="AZ365" s="27"/>
    </row>
    <row r="366" spans="1:52" x14ac:dyDescent="0.25">
      <c r="A366" s="27"/>
      <c r="B366" s="27"/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7"/>
      <c r="T366" s="27"/>
      <c r="U366" s="27"/>
      <c r="V366" s="27"/>
      <c r="W366" s="27"/>
      <c r="X366" s="27"/>
      <c r="Y366" s="27"/>
      <c r="Z366" s="27"/>
      <c r="AA366" s="27"/>
      <c r="AB366" s="27"/>
      <c r="AC366" s="27"/>
      <c r="AD366" s="27"/>
      <c r="AE366" s="27"/>
      <c r="AF366" s="27"/>
      <c r="AG366" s="27"/>
      <c r="AH366" s="27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43"/>
      <c r="AW366" s="243"/>
      <c r="AX366" s="243"/>
      <c r="AY366" s="27"/>
      <c r="AZ366" s="27"/>
    </row>
    <row r="367" spans="1:52" x14ac:dyDescent="0.25">
      <c r="A367" s="27"/>
      <c r="B367" s="27"/>
      <c r="C367" s="27"/>
      <c r="D367" s="27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7"/>
      <c r="T367" s="27"/>
      <c r="U367" s="27"/>
      <c r="V367" s="27"/>
      <c r="W367" s="27"/>
      <c r="X367" s="27"/>
      <c r="Y367" s="27"/>
      <c r="Z367" s="27"/>
      <c r="AA367" s="27"/>
      <c r="AB367" s="27"/>
      <c r="AC367" s="27"/>
      <c r="AD367" s="27"/>
      <c r="AE367" s="27"/>
      <c r="AF367" s="27"/>
      <c r="AG367" s="27"/>
      <c r="AH367" s="27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43"/>
      <c r="AW367" s="243"/>
      <c r="AX367" s="243"/>
      <c r="AY367" s="27"/>
      <c r="AZ367" s="27"/>
    </row>
    <row r="368" spans="1:52" x14ac:dyDescent="0.25">
      <c r="A368" s="27"/>
      <c r="B368" s="27"/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7"/>
      <c r="T368" s="27"/>
      <c r="U368" s="27"/>
      <c r="V368" s="27"/>
      <c r="W368" s="27"/>
      <c r="X368" s="27"/>
      <c r="Y368" s="27"/>
      <c r="Z368" s="27"/>
      <c r="AA368" s="27"/>
      <c r="AB368" s="27"/>
      <c r="AC368" s="27"/>
      <c r="AD368" s="27"/>
      <c r="AE368" s="27"/>
      <c r="AF368" s="27"/>
      <c r="AG368" s="27"/>
      <c r="AH368" s="27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43"/>
      <c r="AW368" s="243"/>
      <c r="AX368" s="243"/>
      <c r="AY368" s="27"/>
      <c r="AZ368" s="27"/>
    </row>
    <row r="369" spans="1:52" x14ac:dyDescent="0.25">
      <c r="A369" s="27"/>
      <c r="B369" s="27"/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7"/>
      <c r="T369" s="27"/>
      <c r="U369" s="27"/>
      <c r="V369" s="27"/>
      <c r="W369" s="27"/>
      <c r="X369" s="27"/>
      <c r="Y369" s="27"/>
      <c r="Z369" s="27"/>
      <c r="AA369" s="27"/>
      <c r="AB369" s="27"/>
      <c r="AC369" s="27"/>
      <c r="AD369" s="27"/>
      <c r="AE369" s="27"/>
      <c r="AF369" s="27"/>
      <c r="AG369" s="27"/>
      <c r="AH369" s="27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43"/>
      <c r="AW369" s="243"/>
      <c r="AX369" s="243"/>
      <c r="AY369" s="27"/>
      <c r="AZ369" s="27"/>
    </row>
    <row r="370" spans="1:52" x14ac:dyDescent="0.25">
      <c r="A370" s="27"/>
      <c r="B370" s="27"/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7"/>
      <c r="T370" s="27"/>
      <c r="U370" s="27"/>
      <c r="V370" s="27"/>
      <c r="W370" s="27"/>
      <c r="X370" s="27"/>
      <c r="Y370" s="27"/>
      <c r="Z370" s="27"/>
      <c r="AA370" s="27"/>
      <c r="AB370" s="27"/>
      <c r="AC370" s="27"/>
      <c r="AD370" s="27"/>
      <c r="AE370" s="27"/>
      <c r="AF370" s="27"/>
      <c r="AG370" s="27"/>
      <c r="AH370" s="27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43"/>
      <c r="AW370" s="243"/>
      <c r="AX370" s="243"/>
      <c r="AY370" s="27"/>
      <c r="AZ370" s="27"/>
    </row>
    <row r="371" spans="1:52" x14ac:dyDescent="0.25">
      <c r="A371" s="27"/>
      <c r="B371" s="27"/>
      <c r="C371" s="27"/>
      <c r="D371" s="27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7"/>
      <c r="T371" s="27"/>
      <c r="U371" s="27"/>
      <c r="V371" s="27"/>
      <c r="W371" s="27"/>
      <c r="X371" s="27"/>
      <c r="Y371" s="27"/>
      <c r="Z371" s="27"/>
      <c r="AA371" s="27"/>
      <c r="AB371" s="27"/>
      <c r="AC371" s="27"/>
      <c r="AD371" s="27"/>
      <c r="AE371" s="27"/>
      <c r="AF371" s="27"/>
      <c r="AG371" s="27"/>
      <c r="AH371" s="27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43"/>
      <c r="AW371" s="243"/>
      <c r="AX371" s="243"/>
      <c r="AY371" s="27"/>
      <c r="AZ371" s="27"/>
    </row>
    <row r="372" spans="1:52" x14ac:dyDescent="0.25">
      <c r="A372" s="27"/>
      <c r="B372" s="27"/>
      <c r="C372" s="27"/>
      <c r="D372" s="27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7"/>
      <c r="T372" s="27"/>
      <c r="U372" s="27"/>
      <c r="V372" s="27"/>
      <c r="W372" s="27"/>
      <c r="X372" s="27"/>
      <c r="Y372" s="27"/>
      <c r="Z372" s="27"/>
      <c r="AA372" s="27"/>
      <c r="AB372" s="27"/>
      <c r="AC372" s="27"/>
      <c r="AD372" s="27"/>
      <c r="AE372" s="27"/>
      <c r="AF372" s="27"/>
      <c r="AG372" s="27"/>
      <c r="AH372" s="27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43"/>
      <c r="AW372" s="243"/>
      <c r="AX372" s="243"/>
      <c r="AY372" s="27"/>
      <c r="AZ372" s="27"/>
    </row>
    <row r="373" spans="1:52" x14ac:dyDescent="0.25">
      <c r="A373" s="27"/>
      <c r="B373" s="27"/>
      <c r="C373" s="27"/>
      <c r="D373" s="27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7"/>
      <c r="T373" s="27"/>
      <c r="U373" s="27"/>
      <c r="V373" s="27"/>
      <c r="W373" s="27"/>
      <c r="X373" s="27"/>
      <c r="Y373" s="27"/>
      <c r="Z373" s="27"/>
      <c r="AA373" s="27"/>
      <c r="AB373" s="27"/>
      <c r="AC373" s="27"/>
      <c r="AD373" s="27"/>
      <c r="AE373" s="27"/>
      <c r="AF373" s="27"/>
      <c r="AG373" s="27"/>
      <c r="AH373" s="27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43"/>
      <c r="AW373" s="243"/>
      <c r="AX373" s="243"/>
      <c r="AY373" s="27"/>
      <c r="AZ373" s="27"/>
    </row>
    <row r="374" spans="1:52" x14ac:dyDescent="0.25">
      <c r="A374" s="27"/>
      <c r="B374" s="27"/>
      <c r="C374" s="27"/>
      <c r="D374" s="27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7"/>
      <c r="T374" s="27"/>
      <c r="U374" s="27"/>
      <c r="V374" s="27"/>
      <c r="W374" s="27"/>
      <c r="X374" s="27"/>
      <c r="Y374" s="27"/>
      <c r="Z374" s="27"/>
      <c r="AA374" s="27"/>
      <c r="AB374" s="27"/>
      <c r="AC374" s="27"/>
      <c r="AD374" s="27"/>
      <c r="AE374" s="27"/>
      <c r="AF374" s="27"/>
      <c r="AG374" s="27"/>
      <c r="AH374" s="27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43"/>
      <c r="AW374" s="243"/>
      <c r="AX374" s="243"/>
      <c r="AY374" s="27"/>
      <c r="AZ374" s="27"/>
    </row>
    <row r="375" spans="1:52" x14ac:dyDescent="0.25">
      <c r="A375" s="27"/>
      <c r="B375" s="27"/>
      <c r="C375" s="27"/>
      <c r="D375" s="27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7"/>
      <c r="T375" s="27"/>
      <c r="U375" s="27"/>
      <c r="V375" s="27"/>
      <c r="W375" s="27"/>
      <c r="X375" s="27"/>
      <c r="Y375" s="27"/>
      <c r="Z375" s="27"/>
      <c r="AA375" s="27"/>
      <c r="AB375" s="27"/>
      <c r="AC375" s="27"/>
      <c r="AD375" s="27"/>
      <c r="AE375" s="27"/>
      <c r="AF375" s="27"/>
      <c r="AG375" s="27"/>
      <c r="AH375" s="27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43"/>
      <c r="AW375" s="243"/>
      <c r="AX375" s="243"/>
      <c r="AY375" s="27"/>
      <c r="AZ375" s="27"/>
    </row>
    <row r="376" spans="1:52" x14ac:dyDescent="0.25">
      <c r="A376" s="27"/>
      <c r="B376" s="27"/>
      <c r="C376" s="27"/>
      <c r="D376" s="27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7"/>
      <c r="T376" s="27"/>
      <c r="U376" s="27"/>
      <c r="V376" s="27"/>
      <c r="W376" s="27"/>
      <c r="X376" s="27"/>
      <c r="Y376" s="27"/>
      <c r="Z376" s="27"/>
      <c r="AA376" s="27"/>
      <c r="AB376" s="27"/>
      <c r="AC376" s="27"/>
      <c r="AD376" s="27"/>
      <c r="AE376" s="27"/>
      <c r="AF376" s="27"/>
      <c r="AG376" s="27"/>
      <c r="AH376" s="27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43"/>
      <c r="AW376" s="243"/>
      <c r="AX376" s="243"/>
      <c r="AY376" s="27"/>
      <c r="AZ376" s="27"/>
    </row>
    <row r="377" spans="1:52" x14ac:dyDescent="0.25">
      <c r="A377" s="27"/>
      <c r="B377" s="27"/>
      <c r="C377" s="27"/>
      <c r="D377" s="27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7"/>
      <c r="T377" s="27"/>
      <c r="U377" s="27"/>
      <c r="V377" s="27"/>
      <c r="W377" s="27"/>
      <c r="X377" s="27"/>
      <c r="Y377" s="27"/>
      <c r="Z377" s="27"/>
      <c r="AA377" s="27"/>
      <c r="AB377" s="27"/>
      <c r="AC377" s="27"/>
      <c r="AD377" s="27"/>
      <c r="AE377" s="27"/>
      <c r="AF377" s="27"/>
      <c r="AG377" s="27"/>
      <c r="AH377" s="27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43"/>
      <c r="AW377" s="243"/>
      <c r="AX377" s="243"/>
      <c r="AY377" s="27"/>
      <c r="AZ377" s="27"/>
    </row>
    <row r="378" spans="1:52" x14ac:dyDescent="0.25">
      <c r="A378" s="27"/>
      <c r="B378" s="27"/>
      <c r="C378" s="27"/>
      <c r="D378" s="27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7"/>
      <c r="T378" s="27"/>
      <c r="U378" s="27"/>
      <c r="V378" s="27"/>
      <c r="W378" s="27"/>
      <c r="X378" s="27"/>
      <c r="Y378" s="27"/>
      <c r="Z378" s="27"/>
      <c r="AA378" s="27"/>
      <c r="AB378" s="27"/>
      <c r="AC378" s="27"/>
      <c r="AD378" s="27"/>
      <c r="AE378" s="27"/>
      <c r="AF378" s="27"/>
      <c r="AG378" s="27"/>
      <c r="AH378" s="27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43"/>
      <c r="AW378" s="243"/>
      <c r="AX378" s="243"/>
      <c r="AY378" s="27"/>
      <c r="AZ378" s="27"/>
    </row>
    <row r="379" spans="1:52" x14ac:dyDescent="0.25">
      <c r="A379" s="27"/>
      <c r="B379" s="27"/>
      <c r="C379" s="27"/>
      <c r="D379" s="27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7"/>
      <c r="T379" s="27"/>
      <c r="U379" s="27"/>
      <c r="V379" s="27"/>
      <c r="W379" s="27"/>
      <c r="X379" s="27"/>
      <c r="Y379" s="27"/>
      <c r="Z379" s="27"/>
      <c r="AA379" s="27"/>
      <c r="AB379" s="27"/>
      <c r="AC379" s="27"/>
      <c r="AD379" s="27"/>
      <c r="AE379" s="27"/>
      <c r="AF379" s="27"/>
      <c r="AG379" s="27"/>
      <c r="AH379" s="27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43"/>
      <c r="AW379" s="243"/>
      <c r="AX379" s="243"/>
      <c r="AY379" s="27"/>
      <c r="AZ379" s="27"/>
    </row>
    <row r="380" spans="1:52" x14ac:dyDescent="0.25">
      <c r="A380" s="27"/>
      <c r="B380" s="27"/>
      <c r="C380" s="27"/>
      <c r="D380" s="27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7"/>
      <c r="T380" s="27"/>
      <c r="U380" s="27"/>
      <c r="V380" s="27"/>
      <c r="W380" s="27"/>
      <c r="X380" s="27"/>
      <c r="Y380" s="27"/>
      <c r="Z380" s="27"/>
      <c r="AA380" s="27"/>
      <c r="AB380" s="27"/>
      <c r="AC380" s="27"/>
      <c r="AD380" s="27"/>
      <c r="AE380" s="27"/>
      <c r="AF380" s="27"/>
      <c r="AG380" s="27"/>
      <c r="AH380" s="27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43"/>
      <c r="AW380" s="243"/>
      <c r="AX380" s="243"/>
      <c r="AY380" s="27"/>
      <c r="AZ380" s="27"/>
    </row>
    <row r="381" spans="1:52" x14ac:dyDescent="0.25">
      <c r="A381" s="27"/>
      <c r="B381" s="27"/>
      <c r="C381" s="27"/>
      <c r="D381" s="27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7"/>
      <c r="T381" s="27"/>
      <c r="U381" s="27"/>
      <c r="V381" s="27"/>
      <c r="W381" s="27"/>
      <c r="X381" s="27"/>
      <c r="Y381" s="27"/>
      <c r="Z381" s="27"/>
      <c r="AA381" s="27"/>
      <c r="AB381" s="27"/>
      <c r="AC381" s="27"/>
      <c r="AD381" s="27"/>
      <c r="AE381" s="27"/>
      <c r="AF381" s="27"/>
      <c r="AG381" s="27"/>
      <c r="AH381" s="27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43"/>
      <c r="AW381" s="243"/>
      <c r="AX381" s="243"/>
      <c r="AY381" s="27"/>
      <c r="AZ381" s="27"/>
    </row>
    <row r="382" spans="1:52" x14ac:dyDescent="0.25">
      <c r="A382" s="27"/>
      <c r="B382" s="27"/>
      <c r="C382" s="27"/>
      <c r="D382" s="27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7"/>
      <c r="T382" s="27"/>
      <c r="U382" s="27"/>
      <c r="V382" s="27"/>
      <c r="W382" s="27"/>
      <c r="X382" s="27"/>
      <c r="Y382" s="27"/>
      <c r="Z382" s="27"/>
      <c r="AA382" s="27"/>
      <c r="AB382" s="27"/>
      <c r="AC382" s="27"/>
      <c r="AD382" s="27"/>
      <c r="AE382" s="27"/>
      <c r="AF382" s="27"/>
      <c r="AG382" s="27"/>
      <c r="AH382" s="27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43"/>
      <c r="AW382" s="243"/>
      <c r="AX382" s="243"/>
      <c r="AY382" s="27"/>
      <c r="AZ382" s="27"/>
    </row>
    <row r="383" spans="1:52" x14ac:dyDescent="0.25">
      <c r="A383" s="27"/>
      <c r="B383" s="27"/>
      <c r="C383" s="27"/>
      <c r="D383" s="27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7"/>
      <c r="T383" s="27"/>
      <c r="U383" s="27"/>
      <c r="V383" s="27"/>
      <c r="W383" s="27"/>
      <c r="X383" s="27"/>
      <c r="Y383" s="27"/>
      <c r="Z383" s="27"/>
      <c r="AA383" s="27"/>
      <c r="AB383" s="27"/>
      <c r="AC383" s="27"/>
      <c r="AD383" s="27"/>
      <c r="AE383" s="27"/>
      <c r="AF383" s="27"/>
      <c r="AG383" s="27"/>
      <c r="AH383" s="27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43"/>
      <c r="AW383" s="243"/>
      <c r="AX383" s="243"/>
      <c r="AY383" s="27"/>
      <c r="AZ383" s="27"/>
    </row>
    <row r="384" spans="1:52" x14ac:dyDescent="0.25">
      <c r="A384" s="27"/>
      <c r="B384" s="27"/>
      <c r="C384" s="27"/>
      <c r="D384" s="27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7"/>
      <c r="T384" s="27"/>
      <c r="U384" s="27"/>
      <c r="V384" s="27"/>
      <c r="W384" s="27"/>
      <c r="X384" s="27"/>
      <c r="Y384" s="27"/>
      <c r="Z384" s="27"/>
      <c r="AA384" s="27"/>
      <c r="AB384" s="27"/>
      <c r="AC384" s="27"/>
      <c r="AD384" s="27"/>
      <c r="AE384" s="27"/>
      <c r="AF384" s="27"/>
      <c r="AG384" s="27"/>
      <c r="AH384" s="27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43"/>
      <c r="AW384" s="243"/>
      <c r="AX384" s="243"/>
      <c r="AY384" s="27"/>
      <c r="AZ384" s="27"/>
    </row>
    <row r="385" spans="1:52" x14ac:dyDescent="0.25">
      <c r="A385" s="27"/>
      <c r="B385" s="27"/>
      <c r="C385" s="27"/>
      <c r="D385" s="27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7"/>
      <c r="T385" s="27"/>
      <c r="U385" s="27"/>
      <c r="V385" s="27"/>
      <c r="W385" s="27"/>
      <c r="X385" s="27"/>
      <c r="Y385" s="27"/>
      <c r="Z385" s="27"/>
      <c r="AA385" s="27"/>
      <c r="AB385" s="27"/>
      <c r="AC385" s="27"/>
      <c r="AD385" s="27"/>
      <c r="AE385" s="27"/>
      <c r="AF385" s="27"/>
      <c r="AG385" s="27"/>
      <c r="AH385" s="27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43"/>
      <c r="AW385" s="243"/>
      <c r="AX385" s="243"/>
      <c r="AY385" s="27"/>
      <c r="AZ385" s="27"/>
    </row>
    <row r="386" spans="1:52" x14ac:dyDescent="0.25">
      <c r="A386" s="27"/>
      <c r="B386" s="27"/>
      <c r="C386" s="27"/>
      <c r="D386" s="27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7"/>
      <c r="T386" s="27"/>
      <c r="U386" s="27"/>
      <c r="V386" s="27"/>
      <c r="W386" s="27"/>
      <c r="X386" s="27"/>
      <c r="Y386" s="27"/>
      <c r="Z386" s="27"/>
      <c r="AA386" s="27"/>
      <c r="AB386" s="27"/>
      <c r="AC386" s="27"/>
      <c r="AD386" s="27"/>
      <c r="AE386" s="27"/>
      <c r="AF386" s="27"/>
      <c r="AG386" s="27"/>
      <c r="AH386" s="27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43"/>
      <c r="AW386" s="243"/>
      <c r="AX386" s="243"/>
      <c r="AY386" s="27"/>
      <c r="AZ386" s="27"/>
    </row>
    <row r="387" spans="1:52" x14ac:dyDescent="0.25">
      <c r="A387" s="27"/>
      <c r="B387" s="27"/>
      <c r="C387" s="27"/>
      <c r="D387" s="27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7"/>
      <c r="T387" s="27"/>
      <c r="U387" s="27"/>
      <c r="V387" s="27"/>
      <c r="W387" s="27"/>
      <c r="X387" s="27"/>
      <c r="Y387" s="27"/>
      <c r="Z387" s="27"/>
      <c r="AA387" s="27"/>
      <c r="AB387" s="27"/>
      <c r="AC387" s="27"/>
      <c r="AD387" s="27"/>
      <c r="AE387" s="27"/>
      <c r="AF387" s="27"/>
      <c r="AG387" s="27"/>
      <c r="AH387" s="27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43"/>
      <c r="AW387" s="243"/>
      <c r="AX387" s="243"/>
      <c r="AY387" s="27"/>
      <c r="AZ387" s="27"/>
    </row>
    <row r="388" spans="1:52" x14ac:dyDescent="0.25">
      <c r="A388" s="27"/>
      <c r="B388" s="27"/>
      <c r="C388" s="27"/>
      <c r="D388" s="27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7"/>
      <c r="T388" s="27"/>
      <c r="U388" s="27"/>
      <c r="V388" s="27"/>
      <c r="W388" s="27"/>
      <c r="X388" s="27"/>
      <c r="Y388" s="27"/>
      <c r="Z388" s="27"/>
      <c r="AA388" s="27"/>
      <c r="AB388" s="27"/>
      <c r="AC388" s="27"/>
      <c r="AD388" s="27"/>
      <c r="AE388" s="27"/>
      <c r="AF388" s="27"/>
      <c r="AG388" s="27"/>
      <c r="AH388" s="27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43"/>
      <c r="AW388" s="243"/>
      <c r="AX388" s="243"/>
      <c r="AY388" s="27"/>
      <c r="AZ388" s="27"/>
    </row>
    <row r="389" spans="1:52" x14ac:dyDescent="0.25">
      <c r="A389" s="27"/>
      <c r="B389" s="27"/>
      <c r="C389" s="27"/>
      <c r="D389" s="27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7"/>
      <c r="T389" s="27"/>
      <c r="U389" s="27"/>
      <c r="V389" s="27"/>
      <c r="W389" s="27"/>
      <c r="X389" s="27"/>
      <c r="Y389" s="27"/>
      <c r="Z389" s="27"/>
      <c r="AA389" s="27"/>
      <c r="AB389" s="27"/>
      <c r="AC389" s="27"/>
      <c r="AD389" s="27"/>
      <c r="AE389" s="27"/>
      <c r="AF389" s="27"/>
      <c r="AG389" s="27"/>
      <c r="AH389" s="27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43"/>
      <c r="AW389" s="243"/>
      <c r="AX389" s="243"/>
      <c r="AY389" s="27"/>
      <c r="AZ389" s="27"/>
    </row>
    <row r="390" spans="1:52" x14ac:dyDescent="0.25">
      <c r="A390" s="27"/>
      <c r="B390" s="27"/>
      <c r="C390" s="27"/>
      <c r="D390" s="27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7"/>
      <c r="T390" s="27"/>
      <c r="U390" s="27"/>
      <c r="V390" s="27"/>
      <c r="W390" s="27"/>
      <c r="X390" s="27"/>
      <c r="Y390" s="27"/>
      <c r="Z390" s="27"/>
      <c r="AA390" s="27"/>
      <c r="AB390" s="27"/>
      <c r="AC390" s="27"/>
      <c r="AD390" s="27"/>
      <c r="AE390" s="27"/>
      <c r="AF390" s="27"/>
      <c r="AG390" s="27"/>
      <c r="AH390" s="27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43"/>
      <c r="AW390" s="243"/>
      <c r="AX390" s="243"/>
      <c r="AY390" s="27"/>
      <c r="AZ390" s="27"/>
    </row>
    <row r="391" spans="1:52" x14ac:dyDescent="0.25">
      <c r="A391" s="27"/>
      <c r="B391" s="27"/>
      <c r="C391" s="27"/>
      <c r="D391" s="27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7"/>
      <c r="T391" s="27"/>
      <c r="U391" s="27"/>
      <c r="V391" s="27"/>
      <c r="W391" s="27"/>
      <c r="X391" s="27"/>
      <c r="Y391" s="27"/>
      <c r="Z391" s="27"/>
      <c r="AA391" s="27"/>
      <c r="AB391" s="27"/>
      <c r="AC391" s="27"/>
      <c r="AD391" s="27"/>
      <c r="AE391" s="27"/>
      <c r="AF391" s="27"/>
      <c r="AG391" s="27"/>
      <c r="AH391" s="27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43"/>
      <c r="AW391" s="243"/>
      <c r="AX391" s="243"/>
      <c r="AY391" s="27"/>
      <c r="AZ391" s="27"/>
    </row>
    <row r="392" spans="1:52" x14ac:dyDescent="0.25">
      <c r="A392" s="27"/>
      <c r="B392" s="27"/>
      <c r="C392" s="27"/>
      <c r="D392" s="27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27"/>
      <c r="AE392" s="27"/>
      <c r="AF392" s="27"/>
      <c r="AG392" s="27"/>
      <c r="AH392" s="27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43"/>
      <c r="AW392" s="243"/>
      <c r="AX392" s="243"/>
      <c r="AY392" s="27"/>
      <c r="AZ392" s="27"/>
    </row>
    <row r="393" spans="1:52" x14ac:dyDescent="0.25">
      <c r="A393" s="27"/>
      <c r="B393" s="27"/>
      <c r="C393" s="27"/>
      <c r="D393" s="27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27"/>
      <c r="AE393" s="27"/>
      <c r="AF393" s="27"/>
      <c r="AG393" s="27"/>
      <c r="AH393" s="27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43"/>
      <c r="AW393" s="243"/>
      <c r="AX393" s="243"/>
      <c r="AY393" s="27"/>
      <c r="AZ393" s="27"/>
    </row>
    <row r="394" spans="1:52" x14ac:dyDescent="0.25">
      <c r="A394" s="27"/>
      <c r="B394" s="27"/>
      <c r="C394" s="27"/>
      <c r="D394" s="27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7"/>
      <c r="T394" s="27"/>
      <c r="U394" s="27"/>
      <c r="V394" s="27"/>
      <c r="W394" s="27"/>
      <c r="X394" s="27"/>
      <c r="Y394" s="27"/>
      <c r="Z394" s="27"/>
      <c r="AA394" s="27"/>
      <c r="AB394" s="27"/>
      <c r="AC394" s="27"/>
      <c r="AD394" s="27"/>
      <c r="AE394" s="27"/>
      <c r="AF394" s="27"/>
      <c r="AG394" s="27"/>
      <c r="AH394" s="27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43"/>
      <c r="AW394" s="243"/>
      <c r="AX394" s="243"/>
      <c r="AY394" s="27"/>
      <c r="AZ394" s="27"/>
    </row>
    <row r="395" spans="1:52" x14ac:dyDescent="0.25">
      <c r="A395" s="27"/>
      <c r="B395" s="27"/>
      <c r="C395" s="27"/>
      <c r="D395" s="27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27"/>
      <c r="AE395" s="27"/>
      <c r="AF395" s="27"/>
      <c r="AG395" s="27"/>
      <c r="AH395" s="27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43"/>
      <c r="AW395" s="243"/>
      <c r="AX395" s="243"/>
      <c r="AY395" s="27"/>
      <c r="AZ395" s="27"/>
    </row>
    <row r="396" spans="1:52" x14ac:dyDescent="0.25">
      <c r="A396" s="27"/>
      <c r="B396" s="27"/>
      <c r="C396" s="27"/>
      <c r="D396" s="27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27"/>
      <c r="AE396" s="27"/>
      <c r="AF396" s="27"/>
      <c r="AG396" s="27"/>
      <c r="AH396" s="27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43"/>
      <c r="AW396" s="243"/>
      <c r="AX396" s="243"/>
      <c r="AY396" s="27"/>
      <c r="AZ396" s="27"/>
    </row>
    <row r="397" spans="1:52" x14ac:dyDescent="0.25">
      <c r="A397" s="27"/>
      <c r="B397" s="27"/>
      <c r="C397" s="27"/>
      <c r="D397" s="27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7"/>
      <c r="T397" s="27"/>
      <c r="U397" s="27"/>
      <c r="V397" s="27"/>
      <c r="W397" s="27"/>
      <c r="X397" s="27"/>
      <c r="Y397" s="27"/>
      <c r="Z397" s="27"/>
      <c r="AA397" s="27"/>
      <c r="AB397" s="27"/>
      <c r="AC397" s="27"/>
      <c r="AD397" s="27"/>
      <c r="AE397" s="27"/>
      <c r="AF397" s="27"/>
      <c r="AG397" s="27"/>
      <c r="AH397" s="27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43"/>
      <c r="AW397" s="243"/>
      <c r="AX397" s="243"/>
      <c r="AY397" s="27"/>
      <c r="AZ397" s="27"/>
    </row>
    <row r="398" spans="1:52" x14ac:dyDescent="0.25">
      <c r="A398" s="27"/>
      <c r="B398" s="27"/>
      <c r="C398" s="27"/>
      <c r="D398" s="27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7"/>
      <c r="T398" s="27"/>
      <c r="U398" s="27"/>
      <c r="V398" s="27"/>
      <c r="W398" s="27"/>
      <c r="X398" s="27"/>
      <c r="Y398" s="27"/>
      <c r="Z398" s="27"/>
      <c r="AA398" s="27"/>
      <c r="AB398" s="27"/>
      <c r="AC398" s="27"/>
      <c r="AD398" s="27"/>
      <c r="AE398" s="27"/>
      <c r="AF398" s="27"/>
      <c r="AG398" s="27"/>
      <c r="AH398" s="27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43"/>
      <c r="AW398" s="243"/>
      <c r="AX398" s="243"/>
      <c r="AY398" s="27"/>
      <c r="AZ398" s="27"/>
    </row>
    <row r="399" spans="1:52" x14ac:dyDescent="0.25">
      <c r="A399" s="27"/>
      <c r="B399" s="27"/>
      <c r="C399" s="27"/>
      <c r="D399" s="27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7"/>
      <c r="T399" s="27"/>
      <c r="U399" s="27"/>
      <c r="V399" s="27"/>
      <c r="W399" s="27"/>
      <c r="X399" s="27"/>
      <c r="Y399" s="27"/>
      <c r="Z399" s="27"/>
      <c r="AA399" s="27"/>
      <c r="AB399" s="27"/>
      <c r="AC399" s="27"/>
      <c r="AD399" s="27"/>
      <c r="AE399" s="27"/>
      <c r="AF399" s="27"/>
      <c r="AG399" s="27"/>
      <c r="AH399" s="27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43"/>
      <c r="AW399" s="243"/>
      <c r="AX399" s="243"/>
      <c r="AY399" s="27"/>
      <c r="AZ399" s="27"/>
    </row>
    <row r="400" spans="1:52" x14ac:dyDescent="0.25">
      <c r="A400" s="27"/>
      <c r="B400" s="27"/>
      <c r="C400" s="27"/>
      <c r="D400" s="27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7"/>
      <c r="T400" s="27"/>
      <c r="U400" s="27"/>
      <c r="V400" s="27"/>
      <c r="W400" s="27"/>
      <c r="X400" s="27"/>
      <c r="Y400" s="27"/>
      <c r="Z400" s="27"/>
      <c r="AA400" s="27"/>
      <c r="AB400" s="27"/>
      <c r="AC400" s="27"/>
      <c r="AD400" s="27"/>
      <c r="AE400" s="27"/>
      <c r="AF400" s="27"/>
      <c r="AG400" s="27"/>
      <c r="AH400" s="27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43"/>
      <c r="AW400" s="243"/>
      <c r="AX400" s="243"/>
      <c r="AY400" s="27"/>
      <c r="AZ400" s="27"/>
    </row>
    <row r="401" spans="1:52" x14ac:dyDescent="0.25">
      <c r="A401" s="27"/>
      <c r="B401" s="27"/>
      <c r="C401" s="27"/>
      <c r="D401" s="27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7"/>
      <c r="T401" s="27"/>
      <c r="U401" s="27"/>
      <c r="V401" s="27"/>
      <c r="W401" s="27"/>
      <c r="X401" s="27"/>
      <c r="Y401" s="27"/>
      <c r="Z401" s="27"/>
      <c r="AA401" s="27"/>
      <c r="AB401" s="27"/>
      <c r="AC401" s="27"/>
      <c r="AD401" s="27"/>
      <c r="AE401" s="27"/>
      <c r="AF401" s="27"/>
      <c r="AG401" s="27"/>
      <c r="AH401" s="27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43"/>
      <c r="AW401" s="243"/>
      <c r="AX401" s="243"/>
      <c r="AY401" s="27"/>
      <c r="AZ401" s="27"/>
    </row>
    <row r="402" spans="1:52" x14ac:dyDescent="0.25">
      <c r="A402" s="27"/>
      <c r="B402" s="27"/>
      <c r="C402" s="27"/>
      <c r="D402" s="27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7"/>
      <c r="T402" s="27"/>
      <c r="U402" s="27"/>
      <c r="V402" s="27"/>
      <c r="W402" s="27"/>
      <c r="X402" s="27"/>
      <c r="Y402" s="27"/>
      <c r="Z402" s="27"/>
      <c r="AA402" s="27"/>
      <c r="AB402" s="27"/>
      <c r="AC402" s="27"/>
      <c r="AD402" s="27"/>
      <c r="AE402" s="27"/>
      <c r="AF402" s="27"/>
      <c r="AG402" s="27"/>
      <c r="AH402" s="27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43"/>
      <c r="AW402" s="243"/>
      <c r="AX402" s="243"/>
      <c r="AY402" s="27"/>
      <c r="AZ402" s="27"/>
    </row>
    <row r="403" spans="1:52" x14ac:dyDescent="0.25">
      <c r="A403" s="27"/>
      <c r="B403" s="27"/>
      <c r="C403" s="27"/>
      <c r="D403" s="27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7"/>
      <c r="T403" s="27"/>
      <c r="U403" s="27"/>
      <c r="V403" s="27"/>
      <c r="W403" s="27"/>
      <c r="X403" s="27"/>
      <c r="Y403" s="27"/>
      <c r="Z403" s="27"/>
      <c r="AA403" s="27"/>
      <c r="AB403" s="27"/>
      <c r="AC403" s="27"/>
      <c r="AD403" s="27"/>
      <c r="AE403" s="27"/>
      <c r="AF403" s="27"/>
      <c r="AG403" s="27"/>
      <c r="AH403" s="27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43"/>
      <c r="AW403" s="243"/>
      <c r="AX403" s="243"/>
      <c r="AY403" s="27"/>
      <c r="AZ403" s="27"/>
    </row>
    <row r="404" spans="1:52" x14ac:dyDescent="0.25">
      <c r="A404" s="27"/>
      <c r="B404" s="27"/>
      <c r="C404" s="27"/>
      <c r="D404" s="27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7"/>
      <c r="T404" s="27"/>
      <c r="U404" s="27"/>
      <c r="V404" s="27"/>
      <c r="W404" s="27"/>
      <c r="X404" s="27"/>
      <c r="Y404" s="27"/>
      <c r="Z404" s="27"/>
      <c r="AA404" s="27"/>
      <c r="AB404" s="27"/>
      <c r="AC404" s="27"/>
      <c r="AD404" s="27"/>
      <c r="AE404" s="27"/>
      <c r="AF404" s="27"/>
      <c r="AG404" s="27"/>
      <c r="AH404" s="27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43"/>
      <c r="AW404" s="243"/>
      <c r="AX404" s="243"/>
      <c r="AY404" s="27"/>
      <c r="AZ404" s="27"/>
    </row>
    <row r="405" spans="1:52" x14ac:dyDescent="0.25">
      <c r="A405" s="27"/>
      <c r="B405" s="27"/>
      <c r="C405" s="27"/>
      <c r="D405" s="27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7"/>
      <c r="X405" s="27"/>
      <c r="Y405" s="27"/>
      <c r="Z405" s="27"/>
      <c r="AA405" s="27"/>
      <c r="AB405" s="27"/>
      <c r="AC405" s="27"/>
      <c r="AD405" s="27"/>
      <c r="AE405" s="27"/>
      <c r="AF405" s="27"/>
      <c r="AG405" s="27"/>
      <c r="AH405" s="27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43"/>
      <c r="AW405" s="243"/>
      <c r="AX405" s="243"/>
      <c r="AY405" s="27"/>
      <c r="AZ405" s="27"/>
    </row>
    <row r="406" spans="1:52" x14ac:dyDescent="0.25">
      <c r="A406" s="27"/>
      <c r="B406" s="27"/>
      <c r="C406" s="27"/>
      <c r="D406" s="27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7"/>
      <c r="X406" s="27"/>
      <c r="Y406" s="27"/>
      <c r="Z406" s="27"/>
      <c r="AA406" s="27"/>
      <c r="AB406" s="27"/>
      <c r="AC406" s="27"/>
      <c r="AD406" s="27"/>
      <c r="AE406" s="27"/>
      <c r="AF406" s="27"/>
      <c r="AG406" s="27"/>
      <c r="AH406" s="27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43"/>
      <c r="AW406" s="243"/>
      <c r="AX406" s="243"/>
      <c r="AY406" s="27"/>
      <c r="AZ406" s="27"/>
    </row>
    <row r="407" spans="1:52" x14ac:dyDescent="0.25">
      <c r="A407" s="27"/>
      <c r="B407" s="27"/>
      <c r="C407" s="27"/>
      <c r="D407" s="27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7"/>
      <c r="X407" s="27"/>
      <c r="Y407" s="27"/>
      <c r="Z407" s="27"/>
      <c r="AA407" s="27"/>
      <c r="AB407" s="27"/>
      <c r="AC407" s="27"/>
      <c r="AD407" s="27"/>
      <c r="AE407" s="27"/>
      <c r="AF407" s="27"/>
      <c r="AG407" s="27"/>
      <c r="AH407" s="27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43"/>
      <c r="AW407" s="243"/>
      <c r="AX407" s="243"/>
      <c r="AY407" s="27"/>
      <c r="AZ407" s="27"/>
    </row>
    <row r="408" spans="1:52" x14ac:dyDescent="0.25">
      <c r="A408" s="27"/>
      <c r="B408" s="27"/>
      <c r="C408" s="27"/>
      <c r="D408" s="27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7"/>
      <c r="T408" s="27"/>
      <c r="U408" s="27"/>
      <c r="V408" s="27"/>
      <c r="W408" s="27"/>
      <c r="X408" s="27"/>
      <c r="Y408" s="27"/>
      <c r="Z408" s="27"/>
      <c r="AA408" s="27"/>
      <c r="AB408" s="27"/>
      <c r="AC408" s="27"/>
      <c r="AD408" s="27"/>
      <c r="AE408" s="27"/>
      <c r="AF408" s="27"/>
      <c r="AG408" s="27"/>
      <c r="AH408" s="27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43"/>
      <c r="AW408" s="243"/>
      <c r="AX408" s="243"/>
      <c r="AY408" s="27"/>
      <c r="AZ408" s="27"/>
    </row>
    <row r="409" spans="1:52" x14ac:dyDescent="0.25">
      <c r="A409" s="27"/>
      <c r="B409" s="27"/>
      <c r="C409" s="27"/>
      <c r="D409" s="27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7"/>
      <c r="T409" s="27"/>
      <c r="U409" s="27"/>
      <c r="V409" s="27"/>
      <c r="W409" s="27"/>
      <c r="X409" s="27"/>
      <c r="Y409" s="27"/>
      <c r="Z409" s="27"/>
      <c r="AA409" s="27"/>
      <c r="AB409" s="27"/>
      <c r="AC409" s="27"/>
      <c r="AD409" s="27"/>
      <c r="AE409" s="27"/>
      <c r="AF409" s="27"/>
      <c r="AG409" s="27"/>
      <c r="AH409" s="27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43"/>
      <c r="AW409" s="243"/>
      <c r="AX409" s="243"/>
      <c r="AY409" s="27"/>
      <c r="AZ409" s="27"/>
    </row>
    <row r="410" spans="1:52" x14ac:dyDescent="0.25">
      <c r="A410" s="27"/>
      <c r="B410" s="27"/>
      <c r="C410" s="27"/>
      <c r="D410" s="27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7"/>
      <c r="T410" s="27"/>
      <c r="U410" s="27"/>
      <c r="V410" s="27"/>
      <c r="W410" s="27"/>
      <c r="X410" s="27"/>
      <c r="Y410" s="27"/>
      <c r="Z410" s="27"/>
      <c r="AA410" s="27"/>
      <c r="AB410" s="27"/>
      <c r="AC410" s="27"/>
      <c r="AD410" s="27"/>
      <c r="AE410" s="27"/>
      <c r="AF410" s="27"/>
      <c r="AG410" s="27"/>
      <c r="AH410" s="27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43"/>
      <c r="AW410" s="243"/>
      <c r="AX410" s="243"/>
      <c r="AY410" s="27"/>
      <c r="AZ410" s="27"/>
    </row>
    <row r="411" spans="1:52" x14ac:dyDescent="0.25">
      <c r="A411" s="27"/>
      <c r="B411" s="27"/>
      <c r="C411" s="27"/>
      <c r="D411" s="27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7"/>
      <c r="T411" s="27"/>
      <c r="U411" s="27"/>
      <c r="V411" s="27"/>
      <c r="W411" s="27"/>
      <c r="X411" s="27"/>
      <c r="Y411" s="27"/>
      <c r="Z411" s="27"/>
      <c r="AA411" s="27"/>
      <c r="AB411" s="27"/>
      <c r="AC411" s="27"/>
      <c r="AD411" s="27"/>
      <c r="AE411" s="27"/>
      <c r="AF411" s="27"/>
      <c r="AG411" s="27"/>
      <c r="AH411" s="27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43"/>
      <c r="AW411" s="243"/>
      <c r="AX411" s="243"/>
      <c r="AY411" s="27"/>
      <c r="AZ411" s="27"/>
    </row>
    <row r="412" spans="1:52" x14ac:dyDescent="0.25">
      <c r="A412" s="27"/>
      <c r="B412" s="27"/>
      <c r="C412" s="27"/>
      <c r="D412" s="27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7"/>
      <c r="T412" s="27"/>
      <c r="U412" s="27"/>
      <c r="V412" s="27"/>
      <c r="W412" s="27"/>
      <c r="X412" s="27"/>
      <c r="Y412" s="27"/>
      <c r="Z412" s="27"/>
      <c r="AA412" s="27"/>
      <c r="AB412" s="27"/>
      <c r="AC412" s="27"/>
      <c r="AD412" s="27"/>
      <c r="AE412" s="27"/>
      <c r="AF412" s="27"/>
      <c r="AG412" s="27"/>
      <c r="AH412" s="27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43"/>
      <c r="AW412" s="243"/>
      <c r="AX412" s="243"/>
      <c r="AY412" s="27"/>
      <c r="AZ412" s="27"/>
    </row>
    <row r="413" spans="1:52" x14ac:dyDescent="0.25">
      <c r="A413" s="27"/>
      <c r="B413" s="27"/>
      <c r="C413" s="27"/>
      <c r="D413" s="27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7"/>
      <c r="T413" s="27"/>
      <c r="U413" s="27"/>
      <c r="V413" s="27"/>
      <c r="W413" s="27"/>
      <c r="X413" s="27"/>
      <c r="Y413" s="27"/>
      <c r="Z413" s="27"/>
      <c r="AA413" s="27"/>
      <c r="AB413" s="27"/>
      <c r="AC413" s="27"/>
      <c r="AD413" s="27"/>
      <c r="AE413" s="27"/>
      <c r="AF413" s="27"/>
      <c r="AG413" s="27"/>
      <c r="AH413" s="27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43"/>
      <c r="AW413" s="243"/>
      <c r="AX413" s="243"/>
      <c r="AY413" s="27"/>
      <c r="AZ413" s="27"/>
    </row>
    <row r="414" spans="1:52" x14ac:dyDescent="0.25">
      <c r="A414" s="27"/>
      <c r="B414" s="27"/>
      <c r="C414" s="27"/>
      <c r="D414" s="27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7"/>
      <c r="T414" s="27"/>
      <c r="U414" s="27"/>
      <c r="V414" s="27"/>
      <c r="W414" s="27"/>
      <c r="X414" s="27"/>
      <c r="Y414" s="27"/>
      <c r="Z414" s="27"/>
      <c r="AA414" s="27"/>
      <c r="AB414" s="27"/>
      <c r="AC414" s="27"/>
      <c r="AD414" s="27"/>
      <c r="AE414" s="27"/>
      <c r="AF414" s="27"/>
      <c r="AG414" s="27"/>
      <c r="AH414" s="27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43"/>
      <c r="AW414" s="243"/>
      <c r="AX414" s="243"/>
      <c r="AY414" s="27"/>
      <c r="AZ414" s="27"/>
    </row>
    <row r="415" spans="1:52" x14ac:dyDescent="0.25">
      <c r="A415" s="27"/>
      <c r="B415" s="27"/>
      <c r="C415" s="27"/>
      <c r="D415" s="27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7"/>
      <c r="T415" s="27"/>
      <c r="U415" s="27"/>
      <c r="V415" s="27"/>
      <c r="W415" s="27"/>
      <c r="X415" s="27"/>
      <c r="Y415" s="27"/>
      <c r="Z415" s="27"/>
      <c r="AA415" s="27"/>
      <c r="AB415" s="27"/>
      <c r="AC415" s="27"/>
      <c r="AD415" s="27"/>
      <c r="AE415" s="27"/>
      <c r="AF415" s="27"/>
      <c r="AG415" s="27"/>
      <c r="AH415" s="27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43"/>
      <c r="AW415" s="243"/>
      <c r="AX415" s="243"/>
      <c r="AY415" s="27"/>
      <c r="AZ415" s="27"/>
    </row>
    <row r="416" spans="1:52" x14ac:dyDescent="0.25">
      <c r="A416" s="27"/>
      <c r="B416" s="27"/>
      <c r="C416" s="27"/>
      <c r="D416" s="27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7"/>
      <c r="T416" s="27"/>
      <c r="U416" s="27"/>
      <c r="V416" s="27"/>
      <c r="W416" s="27"/>
      <c r="X416" s="27"/>
      <c r="Y416" s="27"/>
      <c r="Z416" s="27"/>
      <c r="AA416" s="27"/>
      <c r="AB416" s="27"/>
      <c r="AC416" s="27"/>
      <c r="AD416" s="27"/>
      <c r="AE416" s="27"/>
      <c r="AF416" s="27"/>
      <c r="AG416" s="27"/>
      <c r="AH416" s="27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43"/>
      <c r="AW416" s="243"/>
      <c r="AX416" s="243"/>
      <c r="AY416" s="27"/>
      <c r="AZ416" s="27"/>
    </row>
    <row r="417" spans="1:52" x14ac:dyDescent="0.25">
      <c r="A417" s="27"/>
      <c r="B417" s="27"/>
      <c r="C417" s="27"/>
      <c r="D417" s="27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7"/>
      <c r="T417" s="27"/>
      <c r="U417" s="27"/>
      <c r="V417" s="27"/>
      <c r="W417" s="27"/>
      <c r="X417" s="27"/>
      <c r="Y417" s="27"/>
      <c r="Z417" s="27"/>
      <c r="AA417" s="27"/>
      <c r="AB417" s="27"/>
      <c r="AC417" s="27"/>
      <c r="AD417" s="27"/>
      <c r="AE417" s="27"/>
      <c r="AF417" s="27"/>
      <c r="AG417" s="27"/>
      <c r="AH417" s="27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43"/>
      <c r="AW417" s="243"/>
      <c r="AX417" s="243"/>
      <c r="AY417" s="27"/>
      <c r="AZ417" s="27"/>
    </row>
    <row r="418" spans="1:52" x14ac:dyDescent="0.25">
      <c r="A418" s="27"/>
      <c r="B418" s="27"/>
      <c r="C418" s="27"/>
      <c r="D418" s="27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7"/>
      <c r="T418" s="27"/>
      <c r="U418" s="27"/>
      <c r="V418" s="27"/>
      <c r="W418" s="27"/>
      <c r="X418" s="27"/>
      <c r="Y418" s="27"/>
      <c r="Z418" s="27"/>
      <c r="AA418" s="27"/>
      <c r="AB418" s="27"/>
      <c r="AC418" s="27"/>
      <c r="AD418" s="27"/>
      <c r="AE418" s="27"/>
      <c r="AF418" s="27"/>
      <c r="AG418" s="27"/>
      <c r="AH418" s="27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43"/>
      <c r="AW418" s="243"/>
      <c r="AX418" s="243"/>
      <c r="AY418" s="27"/>
      <c r="AZ418" s="27"/>
    </row>
    <row r="419" spans="1:52" x14ac:dyDescent="0.25">
      <c r="A419" s="27"/>
      <c r="B419" s="27"/>
      <c r="C419" s="27"/>
      <c r="D419" s="27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7"/>
      <c r="T419" s="27"/>
      <c r="U419" s="27"/>
      <c r="V419" s="27"/>
      <c r="W419" s="27"/>
      <c r="X419" s="27"/>
      <c r="Y419" s="27"/>
      <c r="Z419" s="27"/>
      <c r="AA419" s="27"/>
      <c r="AB419" s="27"/>
      <c r="AC419" s="27"/>
      <c r="AD419" s="27"/>
      <c r="AE419" s="27"/>
      <c r="AF419" s="27"/>
      <c r="AG419" s="27"/>
      <c r="AH419" s="27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43"/>
      <c r="AW419" s="243"/>
      <c r="AX419" s="243"/>
      <c r="AY419" s="27"/>
      <c r="AZ419" s="27"/>
    </row>
    <row r="420" spans="1:52" x14ac:dyDescent="0.25">
      <c r="A420" s="27"/>
      <c r="B420" s="27"/>
      <c r="C420" s="27"/>
      <c r="D420" s="27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7"/>
      <c r="T420" s="27"/>
      <c r="U420" s="27"/>
      <c r="V420" s="27"/>
      <c r="W420" s="27"/>
      <c r="X420" s="27"/>
      <c r="Y420" s="27"/>
      <c r="Z420" s="27"/>
      <c r="AA420" s="27"/>
      <c r="AB420" s="27"/>
      <c r="AC420" s="27"/>
      <c r="AD420" s="27"/>
      <c r="AE420" s="27"/>
      <c r="AF420" s="27"/>
      <c r="AG420" s="27"/>
      <c r="AH420" s="27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43"/>
      <c r="AW420" s="243"/>
      <c r="AX420" s="243"/>
      <c r="AY420" s="27"/>
      <c r="AZ420" s="27"/>
    </row>
    <row r="421" spans="1:52" x14ac:dyDescent="0.25">
      <c r="A421" s="27"/>
      <c r="B421" s="27"/>
      <c r="C421" s="27"/>
      <c r="D421" s="27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7"/>
      <c r="T421" s="27"/>
      <c r="U421" s="27"/>
      <c r="V421" s="27"/>
      <c r="W421" s="27"/>
      <c r="X421" s="27"/>
      <c r="Y421" s="27"/>
      <c r="Z421" s="27"/>
      <c r="AA421" s="27"/>
      <c r="AB421" s="27"/>
      <c r="AC421" s="27"/>
      <c r="AD421" s="27"/>
      <c r="AE421" s="27"/>
      <c r="AF421" s="27"/>
      <c r="AG421" s="27"/>
      <c r="AH421" s="27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43"/>
      <c r="AW421" s="243"/>
      <c r="AX421" s="243"/>
      <c r="AY421" s="27"/>
      <c r="AZ421" s="27"/>
    </row>
    <row r="422" spans="1:52" x14ac:dyDescent="0.25">
      <c r="A422" s="27"/>
      <c r="B422" s="27"/>
      <c r="C422" s="27"/>
      <c r="D422" s="27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7"/>
      <c r="T422" s="27"/>
      <c r="U422" s="27"/>
      <c r="V422" s="27"/>
      <c r="W422" s="27"/>
      <c r="X422" s="27"/>
      <c r="Y422" s="27"/>
      <c r="Z422" s="27"/>
      <c r="AA422" s="27"/>
      <c r="AB422" s="27"/>
      <c r="AC422" s="27"/>
      <c r="AD422" s="27"/>
      <c r="AE422" s="27"/>
      <c r="AF422" s="27"/>
      <c r="AG422" s="27"/>
      <c r="AH422" s="27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43"/>
      <c r="AW422" s="243"/>
      <c r="AX422" s="243"/>
      <c r="AY422" s="27"/>
      <c r="AZ422" s="27"/>
    </row>
    <row r="423" spans="1:52" x14ac:dyDescent="0.25">
      <c r="A423" s="27"/>
      <c r="B423" s="27"/>
      <c r="C423" s="27"/>
      <c r="D423" s="27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7"/>
      <c r="T423" s="27"/>
      <c r="U423" s="27"/>
      <c r="V423" s="27"/>
      <c r="W423" s="27"/>
      <c r="X423" s="27"/>
      <c r="Y423" s="27"/>
      <c r="Z423" s="27"/>
      <c r="AA423" s="27"/>
      <c r="AB423" s="27"/>
      <c r="AC423" s="27"/>
      <c r="AD423" s="27"/>
      <c r="AE423" s="27"/>
      <c r="AF423" s="27"/>
      <c r="AG423" s="27"/>
      <c r="AH423" s="27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43"/>
      <c r="AW423" s="243"/>
      <c r="AX423" s="243"/>
      <c r="AY423" s="27"/>
      <c r="AZ423" s="27"/>
    </row>
    <row r="424" spans="1:52" x14ac:dyDescent="0.25">
      <c r="A424" s="27"/>
      <c r="B424" s="27"/>
      <c r="C424" s="27"/>
      <c r="D424" s="27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7"/>
      <c r="T424" s="27"/>
      <c r="U424" s="27"/>
      <c r="V424" s="27"/>
      <c r="W424" s="27"/>
      <c r="X424" s="27"/>
      <c r="Y424" s="27"/>
      <c r="Z424" s="27"/>
      <c r="AA424" s="27"/>
      <c r="AB424" s="27"/>
      <c r="AC424" s="27"/>
      <c r="AD424" s="27"/>
      <c r="AE424" s="27"/>
      <c r="AF424" s="27"/>
      <c r="AG424" s="27"/>
      <c r="AH424" s="27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43"/>
      <c r="AW424" s="243"/>
      <c r="AX424" s="243"/>
      <c r="AY424" s="27"/>
      <c r="AZ424" s="27"/>
    </row>
    <row r="425" spans="1:52" x14ac:dyDescent="0.25">
      <c r="A425" s="27"/>
      <c r="B425" s="27"/>
      <c r="C425" s="27"/>
      <c r="D425" s="27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43"/>
      <c r="AW425" s="243"/>
      <c r="AX425" s="243"/>
      <c r="AY425" s="27"/>
      <c r="AZ425" s="27"/>
    </row>
    <row r="426" spans="1:52" x14ac:dyDescent="0.25">
      <c r="A426" s="27"/>
      <c r="B426" s="27"/>
      <c r="C426" s="27"/>
      <c r="D426" s="27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7"/>
      <c r="T426" s="27"/>
      <c r="U426" s="27"/>
      <c r="V426" s="27"/>
      <c r="W426" s="27"/>
      <c r="X426" s="27"/>
      <c r="Y426" s="27"/>
      <c r="Z426" s="27"/>
      <c r="AA426" s="27"/>
      <c r="AB426" s="27"/>
      <c r="AC426" s="27"/>
      <c r="AD426" s="27"/>
      <c r="AE426" s="27"/>
      <c r="AF426" s="27"/>
      <c r="AG426" s="27"/>
      <c r="AH426" s="27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43"/>
      <c r="AW426" s="243"/>
      <c r="AX426" s="243"/>
      <c r="AY426" s="27"/>
      <c r="AZ426" s="27"/>
    </row>
    <row r="427" spans="1:52" x14ac:dyDescent="0.25">
      <c r="A427" s="27"/>
      <c r="B427" s="27"/>
      <c r="C427" s="27"/>
      <c r="D427" s="27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7"/>
      <c r="T427" s="27"/>
      <c r="U427" s="27"/>
      <c r="V427" s="27"/>
      <c r="W427" s="27"/>
      <c r="X427" s="27"/>
      <c r="Y427" s="27"/>
      <c r="Z427" s="27"/>
      <c r="AA427" s="27"/>
      <c r="AB427" s="27"/>
      <c r="AC427" s="27"/>
      <c r="AD427" s="27"/>
      <c r="AE427" s="27"/>
      <c r="AF427" s="27"/>
      <c r="AG427" s="27"/>
      <c r="AH427" s="27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43"/>
      <c r="AW427" s="243"/>
      <c r="AX427" s="243"/>
      <c r="AY427" s="27"/>
      <c r="AZ427" s="27"/>
    </row>
    <row r="428" spans="1:52" x14ac:dyDescent="0.25">
      <c r="A428" s="27"/>
      <c r="B428" s="27"/>
      <c r="C428" s="27"/>
      <c r="D428" s="27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7"/>
      <c r="T428" s="27"/>
      <c r="U428" s="27"/>
      <c r="V428" s="27"/>
      <c r="W428" s="27"/>
      <c r="X428" s="27"/>
      <c r="Y428" s="27"/>
      <c r="Z428" s="27"/>
      <c r="AA428" s="27"/>
      <c r="AB428" s="27"/>
      <c r="AC428" s="27"/>
      <c r="AD428" s="27"/>
      <c r="AE428" s="27"/>
      <c r="AF428" s="27"/>
      <c r="AG428" s="27"/>
      <c r="AH428" s="27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43"/>
      <c r="AW428" s="243"/>
      <c r="AX428" s="243"/>
      <c r="AY428" s="27"/>
      <c r="AZ428" s="27"/>
    </row>
    <row r="429" spans="1:52" x14ac:dyDescent="0.25">
      <c r="A429" s="27"/>
      <c r="B429" s="27"/>
      <c r="C429" s="27"/>
      <c r="D429" s="27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7"/>
      <c r="T429" s="27"/>
      <c r="U429" s="27"/>
      <c r="V429" s="27"/>
      <c r="W429" s="27"/>
      <c r="X429" s="27"/>
      <c r="Y429" s="27"/>
      <c r="Z429" s="27"/>
      <c r="AA429" s="27"/>
      <c r="AB429" s="27"/>
      <c r="AC429" s="27"/>
      <c r="AD429" s="27"/>
      <c r="AE429" s="27"/>
      <c r="AF429" s="27"/>
      <c r="AG429" s="27"/>
      <c r="AH429" s="27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43"/>
      <c r="AW429" s="243"/>
      <c r="AX429" s="243"/>
      <c r="AY429" s="27"/>
      <c r="AZ429" s="27"/>
    </row>
    <row r="430" spans="1:52" x14ac:dyDescent="0.25">
      <c r="A430" s="27"/>
      <c r="B430" s="27"/>
      <c r="C430" s="27"/>
      <c r="D430" s="27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7"/>
      <c r="T430" s="27"/>
      <c r="U430" s="27"/>
      <c r="V430" s="27"/>
      <c r="W430" s="27"/>
      <c r="X430" s="27"/>
      <c r="Y430" s="27"/>
      <c r="Z430" s="27"/>
      <c r="AA430" s="27"/>
      <c r="AB430" s="27"/>
      <c r="AC430" s="27"/>
      <c r="AD430" s="27"/>
      <c r="AE430" s="27"/>
      <c r="AF430" s="27"/>
      <c r="AG430" s="27"/>
      <c r="AH430" s="27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43"/>
      <c r="AW430" s="243"/>
      <c r="AX430" s="243"/>
      <c r="AY430" s="27"/>
      <c r="AZ430" s="27"/>
    </row>
    <row r="431" spans="1:52" x14ac:dyDescent="0.25">
      <c r="A431" s="27"/>
      <c r="B431" s="27"/>
      <c r="C431" s="27"/>
      <c r="D431" s="27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7"/>
      <c r="T431" s="27"/>
      <c r="U431" s="27"/>
      <c r="V431" s="27"/>
      <c r="W431" s="27"/>
      <c r="X431" s="27"/>
      <c r="Y431" s="27"/>
      <c r="Z431" s="27"/>
      <c r="AA431" s="27"/>
      <c r="AB431" s="27"/>
      <c r="AC431" s="27"/>
      <c r="AD431" s="27"/>
      <c r="AE431" s="27"/>
      <c r="AF431" s="27"/>
      <c r="AG431" s="27"/>
      <c r="AH431" s="27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43"/>
      <c r="AW431" s="243"/>
      <c r="AX431" s="243"/>
      <c r="AY431" s="27"/>
      <c r="AZ431" s="27"/>
    </row>
    <row r="432" spans="1:52" x14ac:dyDescent="0.25">
      <c r="A432" s="27"/>
      <c r="B432" s="27"/>
      <c r="C432" s="27"/>
      <c r="D432" s="27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7"/>
      <c r="T432" s="27"/>
      <c r="U432" s="27"/>
      <c r="V432" s="27"/>
      <c r="W432" s="27"/>
      <c r="X432" s="27"/>
      <c r="Y432" s="27"/>
      <c r="Z432" s="27"/>
      <c r="AA432" s="27"/>
      <c r="AB432" s="27"/>
      <c r="AC432" s="27"/>
      <c r="AD432" s="27"/>
      <c r="AE432" s="27"/>
      <c r="AF432" s="27"/>
      <c r="AG432" s="27"/>
      <c r="AH432" s="27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43"/>
      <c r="AW432" s="243"/>
      <c r="AX432" s="243"/>
      <c r="AY432" s="27"/>
      <c r="AZ432" s="27"/>
    </row>
    <row r="433" spans="1:52" x14ac:dyDescent="0.25">
      <c r="A433" s="27"/>
      <c r="B433" s="27"/>
      <c r="C433" s="27"/>
      <c r="D433" s="27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7"/>
      <c r="T433" s="27"/>
      <c r="U433" s="27"/>
      <c r="V433" s="27"/>
      <c r="W433" s="27"/>
      <c r="X433" s="27"/>
      <c r="Y433" s="27"/>
      <c r="Z433" s="27"/>
      <c r="AA433" s="27"/>
      <c r="AB433" s="27"/>
      <c r="AC433" s="27"/>
      <c r="AD433" s="27"/>
      <c r="AE433" s="27"/>
      <c r="AF433" s="27"/>
      <c r="AG433" s="27"/>
      <c r="AH433" s="27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43"/>
      <c r="AW433" s="243"/>
      <c r="AX433" s="243"/>
      <c r="AY433" s="27"/>
      <c r="AZ433" s="27"/>
    </row>
    <row r="434" spans="1:52" x14ac:dyDescent="0.25">
      <c r="A434" s="27"/>
      <c r="B434" s="27"/>
      <c r="C434" s="27"/>
      <c r="D434" s="27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7"/>
      <c r="T434" s="27"/>
      <c r="U434" s="27"/>
      <c r="V434" s="27"/>
      <c r="W434" s="27"/>
      <c r="X434" s="27"/>
      <c r="Y434" s="27"/>
      <c r="Z434" s="27"/>
      <c r="AA434" s="27"/>
      <c r="AB434" s="27"/>
      <c r="AC434" s="27"/>
      <c r="AD434" s="27"/>
      <c r="AE434" s="27"/>
      <c r="AF434" s="27"/>
      <c r="AG434" s="27"/>
      <c r="AH434" s="27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43"/>
      <c r="AW434" s="243"/>
      <c r="AX434" s="243"/>
      <c r="AY434" s="27"/>
      <c r="AZ434" s="27"/>
    </row>
    <row r="435" spans="1:52" x14ac:dyDescent="0.25">
      <c r="A435" s="27"/>
      <c r="B435" s="27"/>
      <c r="C435" s="27"/>
      <c r="D435" s="27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7"/>
      <c r="T435" s="27"/>
      <c r="U435" s="27"/>
      <c r="V435" s="27"/>
      <c r="W435" s="27"/>
      <c r="X435" s="27"/>
      <c r="Y435" s="27"/>
      <c r="Z435" s="27"/>
      <c r="AA435" s="27"/>
      <c r="AB435" s="27"/>
      <c r="AC435" s="27"/>
      <c r="AD435" s="27"/>
      <c r="AE435" s="27"/>
      <c r="AF435" s="27"/>
      <c r="AG435" s="27"/>
      <c r="AH435" s="27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43"/>
      <c r="AW435" s="243"/>
      <c r="AX435" s="243"/>
      <c r="AY435" s="27"/>
      <c r="AZ435" s="27"/>
    </row>
    <row r="436" spans="1:52" x14ac:dyDescent="0.25">
      <c r="A436" s="27"/>
      <c r="B436" s="27"/>
      <c r="C436" s="27"/>
      <c r="D436" s="27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7"/>
      <c r="T436" s="27"/>
      <c r="U436" s="27"/>
      <c r="V436" s="27"/>
      <c r="W436" s="27"/>
      <c r="X436" s="27"/>
      <c r="Y436" s="27"/>
      <c r="Z436" s="27"/>
      <c r="AA436" s="27"/>
      <c r="AB436" s="27"/>
      <c r="AC436" s="27"/>
      <c r="AD436" s="27"/>
      <c r="AE436" s="27"/>
      <c r="AF436" s="27"/>
      <c r="AG436" s="27"/>
      <c r="AH436" s="27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43"/>
      <c r="AW436" s="243"/>
      <c r="AX436" s="243"/>
      <c r="AY436" s="27"/>
      <c r="AZ436" s="27"/>
    </row>
    <row r="437" spans="1:52" x14ac:dyDescent="0.25">
      <c r="A437" s="27"/>
      <c r="B437" s="27"/>
      <c r="C437" s="27"/>
      <c r="D437" s="27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7"/>
      <c r="T437" s="27"/>
      <c r="U437" s="27"/>
      <c r="V437" s="27"/>
      <c r="W437" s="27"/>
      <c r="X437" s="27"/>
      <c r="Y437" s="27"/>
      <c r="Z437" s="27"/>
      <c r="AA437" s="27"/>
      <c r="AB437" s="27"/>
      <c r="AC437" s="27"/>
      <c r="AD437" s="27"/>
      <c r="AE437" s="27"/>
      <c r="AF437" s="27"/>
      <c r="AG437" s="27"/>
      <c r="AH437" s="27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43"/>
      <c r="AW437" s="243"/>
      <c r="AX437" s="243"/>
      <c r="AY437" s="27"/>
      <c r="AZ437" s="27"/>
    </row>
    <row r="438" spans="1:52" x14ac:dyDescent="0.25">
      <c r="A438" s="27"/>
      <c r="B438" s="27"/>
      <c r="C438" s="27"/>
      <c r="D438" s="27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7"/>
      <c r="T438" s="27"/>
      <c r="U438" s="27"/>
      <c r="V438" s="27"/>
      <c r="W438" s="27"/>
      <c r="X438" s="27"/>
      <c r="Y438" s="27"/>
      <c r="Z438" s="27"/>
      <c r="AA438" s="27"/>
      <c r="AB438" s="27"/>
      <c r="AC438" s="27"/>
      <c r="AD438" s="27"/>
      <c r="AE438" s="27"/>
      <c r="AF438" s="27"/>
      <c r="AG438" s="27"/>
      <c r="AH438" s="27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43"/>
      <c r="AW438" s="243"/>
      <c r="AX438" s="243"/>
      <c r="AY438" s="27"/>
      <c r="AZ438" s="27"/>
    </row>
    <row r="439" spans="1:52" x14ac:dyDescent="0.25">
      <c r="A439" s="27"/>
      <c r="B439" s="27"/>
      <c r="C439" s="27"/>
      <c r="D439" s="27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7"/>
      <c r="T439" s="27"/>
      <c r="U439" s="27"/>
      <c r="V439" s="27"/>
      <c r="W439" s="27"/>
      <c r="X439" s="27"/>
      <c r="Y439" s="27"/>
      <c r="Z439" s="27"/>
      <c r="AA439" s="27"/>
      <c r="AB439" s="27"/>
      <c r="AC439" s="27"/>
      <c r="AD439" s="27"/>
      <c r="AE439" s="27"/>
      <c r="AF439" s="27"/>
      <c r="AG439" s="27"/>
      <c r="AH439" s="27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43"/>
      <c r="AW439" s="243"/>
      <c r="AX439" s="243"/>
      <c r="AY439" s="27"/>
      <c r="AZ439" s="27"/>
    </row>
    <row r="440" spans="1:52" x14ac:dyDescent="0.25">
      <c r="A440" s="27"/>
      <c r="B440" s="27"/>
      <c r="C440" s="27"/>
      <c r="D440" s="27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7"/>
      <c r="T440" s="27"/>
      <c r="U440" s="27"/>
      <c r="V440" s="27"/>
      <c r="W440" s="27"/>
      <c r="X440" s="27"/>
      <c r="Y440" s="27"/>
      <c r="Z440" s="27"/>
      <c r="AA440" s="27"/>
      <c r="AB440" s="27"/>
      <c r="AC440" s="27"/>
      <c r="AD440" s="27"/>
      <c r="AE440" s="27"/>
      <c r="AF440" s="27"/>
      <c r="AG440" s="27"/>
      <c r="AH440" s="27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43"/>
      <c r="AW440" s="243"/>
      <c r="AX440" s="243"/>
      <c r="AY440" s="27"/>
      <c r="AZ440" s="27"/>
    </row>
    <row r="441" spans="1:52" x14ac:dyDescent="0.25">
      <c r="A441" s="27"/>
      <c r="B441" s="27"/>
      <c r="C441" s="27"/>
      <c r="D441" s="27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7"/>
      <c r="T441" s="27"/>
      <c r="U441" s="27"/>
      <c r="V441" s="27"/>
      <c r="W441" s="27"/>
      <c r="X441" s="27"/>
      <c r="Y441" s="27"/>
      <c r="Z441" s="27"/>
      <c r="AA441" s="27"/>
      <c r="AB441" s="27"/>
      <c r="AC441" s="27"/>
      <c r="AD441" s="27"/>
      <c r="AE441" s="27"/>
      <c r="AF441" s="27"/>
      <c r="AG441" s="27"/>
      <c r="AH441" s="27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43"/>
      <c r="AW441" s="243"/>
      <c r="AX441" s="243"/>
      <c r="AY441" s="27"/>
      <c r="AZ441" s="27"/>
    </row>
    <row r="442" spans="1:52" x14ac:dyDescent="0.25">
      <c r="A442" s="27"/>
      <c r="B442" s="27"/>
      <c r="C442" s="27"/>
      <c r="D442" s="27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7"/>
      <c r="T442" s="27"/>
      <c r="U442" s="27"/>
      <c r="V442" s="27"/>
      <c r="W442" s="27"/>
      <c r="X442" s="27"/>
      <c r="Y442" s="27"/>
      <c r="Z442" s="27"/>
      <c r="AA442" s="27"/>
      <c r="AB442" s="27"/>
      <c r="AC442" s="27"/>
      <c r="AD442" s="27"/>
      <c r="AE442" s="27"/>
      <c r="AF442" s="27"/>
      <c r="AG442" s="27"/>
      <c r="AH442" s="27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43"/>
      <c r="AW442" s="243"/>
      <c r="AX442" s="243"/>
      <c r="AY442" s="27"/>
      <c r="AZ442" s="27"/>
    </row>
    <row r="443" spans="1:52" x14ac:dyDescent="0.25">
      <c r="A443" s="27"/>
      <c r="B443" s="27"/>
      <c r="C443" s="27"/>
      <c r="D443" s="27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7"/>
      <c r="T443" s="27"/>
      <c r="U443" s="27"/>
      <c r="V443" s="27"/>
      <c r="W443" s="27"/>
      <c r="X443" s="27"/>
      <c r="Y443" s="27"/>
      <c r="Z443" s="27"/>
      <c r="AA443" s="27"/>
      <c r="AB443" s="27"/>
      <c r="AC443" s="27"/>
      <c r="AD443" s="27"/>
      <c r="AE443" s="27"/>
      <c r="AF443" s="27"/>
      <c r="AG443" s="27"/>
      <c r="AH443" s="27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43"/>
      <c r="AW443" s="243"/>
      <c r="AX443" s="243"/>
      <c r="AY443" s="27"/>
      <c r="AZ443" s="27"/>
    </row>
    <row r="444" spans="1:52" x14ac:dyDescent="0.25">
      <c r="A444" s="27"/>
      <c r="B444" s="27"/>
      <c r="C444" s="27"/>
      <c r="D444" s="27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7"/>
      <c r="T444" s="27"/>
      <c r="U444" s="27"/>
      <c r="V444" s="27"/>
      <c r="W444" s="27"/>
      <c r="X444" s="27"/>
      <c r="Y444" s="27"/>
      <c r="Z444" s="27"/>
      <c r="AA444" s="27"/>
      <c r="AB444" s="27"/>
      <c r="AC444" s="27"/>
      <c r="AD444" s="27"/>
      <c r="AE444" s="27"/>
      <c r="AF444" s="27"/>
      <c r="AG444" s="27"/>
      <c r="AH444" s="27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43"/>
      <c r="AW444" s="243"/>
      <c r="AX444" s="243"/>
      <c r="AY444" s="27"/>
      <c r="AZ444" s="27"/>
    </row>
    <row r="445" spans="1:52" x14ac:dyDescent="0.25">
      <c r="A445" s="27"/>
      <c r="B445" s="27"/>
      <c r="C445" s="27"/>
      <c r="D445" s="27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7"/>
      <c r="T445" s="27"/>
      <c r="U445" s="27"/>
      <c r="V445" s="27"/>
      <c r="W445" s="27"/>
      <c r="X445" s="27"/>
      <c r="Y445" s="27"/>
      <c r="Z445" s="27"/>
      <c r="AA445" s="27"/>
      <c r="AB445" s="27"/>
      <c r="AC445" s="27"/>
      <c r="AD445" s="27"/>
      <c r="AE445" s="27"/>
      <c r="AF445" s="27"/>
      <c r="AG445" s="27"/>
      <c r="AH445" s="27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43"/>
      <c r="AW445" s="243"/>
      <c r="AX445" s="243"/>
      <c r="AY445" s="27"/>
      <c r="AZ445" s="27"/>
    </row>
    <row r="446" spans="1:52" x14ac:dyDescent="0.25">
      <c r="A446" s="27"/>
      <c r="B446" s="27"/>
      <c r="C446" s="27"/>
      <c r="D446" s="27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7"/>
      <c r="T446" s="27"/>
      <c r="U446" s="27"/>
      <c r="V446" s="27"/>
      <c r="W446" s="27"/>
      <c r="X446" s="27"/>
      <c r="Y446" s="27"/>
      <c r="Z446" s="27"/>
      <c r="AA446" s="27"/>
      <c r="AB446" s="27"/>
      <c r="AC446" s="27"/>
      <c r="AD446" s="27"/>
      <c r="AE446" s="27"/>
      <c r="AF446" s="27"/>
      <c r="AG446" s="27"/>
      <c r="AH446" s="27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43"/>
      <c r="AW446" s="243"/>
      <c r="AX446" s="243"/>
      <c r="AY446" s="27"/>
      <c r="AZ446" s="27"/>
    </row>
    <row r="447" spans="1:52" x14ac:dyDescent="0.25">
      <c r="A447" s="27"/>
      <c r="B447" s="27"/>
      <c r="C447" s="27"/>
      <c r="D447" s="27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27"/>
      <c r="AE447" s="27"/>
      <c r="AF447" s="27"/>
      <c r="AG447" s="27"/>
      <c r="AH447" s="27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43"/>
      <c r="AW447" s="243"/>
      <c r="AX447" s="243"/>
      <c r="AY447" s="27"/>
      <c r="AZ447" s="27"/>
    </row>
    <row r="448" spans="1:52" x14ac:dyDescent="0.25">
      <c r="A448" s="27"/>
      <c r="B448" s="27"/>
      <c r="C448" s="27"/>
      <c r="D448" s="27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7"/>
      <c r="T448" s="27"/>
      <c r="U448" s="27"/>
      <c r="V448" s="27"/>
      <c r="W448" s="27"/>
      <c r="X448" s="27"/>
      <c r="Y448" s="27"/>
      <c r="Z448" s="27"/>
      <c r="AA448" s="27"/>
      <c r="AB448" s="27"/>
      <c r="AC448" s="27"/>
      <c r="AD448" s="27"/>
      <c r="AE448" s="27"/>
      <c r="AF448" s="27"/>
      <c r="AG448" s="27"/>
      <c r="AH448" s="27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43"/>
      <c r="AW448" s="243"/>
      <c r="AX448" s="243"/>
      <c r="AY448" s="27"/>
      <c r="AZ448" s="27"/>
    </row>
    <row r="449" spans="1:52" x14ac:dyDescent="0.25">
      <c r="A449" s="27"/>
      <c r="B449" s="27"/>
      <c r="C449" s="27"/>
      <c r="D449" s="27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7"/>
      <c r="T449" s="27"/>
      <c r="U449" s="27"/>
      <c r="V449" s="27"/>
      <c r="W449" s="27"/>
      <c r="X449" s="27"/>
      <c r="Y449" s="27"/>
      <c r="Z449" s="27"/>
      <c r="AA449" s="27"/>
      <c r="AB449" s="27"/>
      <c r="AC449" s="27"/>
      <c r="AD449" s="27"/>
      <c r="AE449" s="27"/>
      <c r="AF449" s="27"/>
      <c r="AG449" s="27"/>
      <c r="AH449" s="27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43"/>
      <c r="AW449" s="243"/>
      <c r="AX449" s="243"/>
      <c r="AY449" s="27"/>
      <c r="AZ449" s="27"/>
    </row>
    <row r="450" spans="1:52" x14ac:dyDescent="0.25">
      <c r="A450" s="27"/>
      <c r="B450" s="27"/>
      <c r="C450" s="27"/>
      <c r="D450" s="27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7"/>
      <c r="T450" s="27"/>
      <c r="U450" s="27"/>
      <c r="V450" s="27"/>
      <c r="W450" s="27"/>
      <c r="X450" s="27"/>
      <c r="Y450" s="27"/>
      <c r="Z450" s="27"/>
      <c r="AA450" s="27"/>
      <c r="AB450" s="27"/>
      <c r="AC450" s="27"/>
      <c r="AD450" s="27"/>
      <c r="AE450" s="27"/>
      <c r="AF450" s="27"/>
      <c r="AG450" s="27"/>
      <c r="AH450" s="27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43"/>
      <c r="AW450" s="243"/>
      <c r="AX450" s="243"/>
      <c r="AY450" s="27"/>
      <c r="AZ450" s="27"/>
    </row>
    <row r="451" spans="1:52" x14ac:dyDescent="0.25">
      <c r="A451" s="27"/>
      <c r="B451" s="27"/>
      <c r="C451" s="27"/>
      <c r="D451" s="27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7"/>
      <c r="X451" s="27"/>
      <c r="Y451" s="27"/>
      <c r="Z451" s="27"/>
      <c r="AA451" s="27"/>
      <c r="AB451" s="27"/>
      <c r="AC451" s="27"/>
      <c r="AD451" s="27"/>
      <c r="AE451" s="27"/>
      <c r="AF451" s="27"/>
      <c r="AG451" s="27"/>
      <c r="AH451" s="27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43"/>
      <c r="AW451" s="243"/>
      <c r="AX451" s="243"/>
      <c r="AY451" s="27"/>
      <c r="AZ451" s="27"/>
    </row>
    <row r="452" spans="1:52" x14ac:dyDescent="0.25">
      <c r="A452" s="27"/>
      <c r="B452" s="27"/>
      <c r="C452" s="27"/>
      <c r="D452" s="27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7"/>
      <c r="T452" s="27"/>
      <c r="U452" s="27"/>
      <c r="V452" s="27"/>
      <c r="W452" s="27"/>
      <c r="X452" s="27"/>
      <c r="Y452" s="27"/>
      <c r="Z452" s="27"/>
      <c r="AA452" s="27"/>
      <c r="AB452" s="27"/>
      <c r="AC452" s="27"/>
      <c r="AD452" s="27"/>
      <c r="AE452" s="27"/>
      <c r="AF452" s="27"/>
      <c r="AG452" s="27"/>
      <c r="AH452" s="27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43"/>
      <c r="AW452" s="243"/>
      <c r="AX452" s="243"/>
      <c r="AY452" s="27"/>
      <c r="AZ452" s="27"/>
    </row>
    <row r="453" spans="1:52" x14ac:dyDescent="0.25">
      <c r="A453" s="27"/>
      <c r="B453" s="27"/>
      <c r="C453" s="27"/>
      <c r="D453" s="27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7"/>
      <c r="T453" s="27"/>
      <c r="U453" s="27"/>
      <c r="V453" s="27"/>
      <c r="W453" s="27"/>
      <c r="X453" s="27"/>
      <c r="Y453" s="27"/>
      <c r="Z453" s="27"/>
      <c r="AA453" s="27"/>
      <c r="AB453" s="27"/>
      <c r="AC453" s="27"/>
      <c r="AD453" s="27"/>
      <c r="AE453" s="27"/>
      <c r="AF453" s="27"/>
      <c r="AG453" s="27"/>
      <c r="AH453" s="27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43"/>
      <c r="AW453" s="243"/>
      <c r="AX453" s="243"/>
      <c r="AY453" s="27"/>
      <c r="AZ453" s="27"/>
    </row>
    <row r="454" spans="1:52" x14ac:dyDescent="0.25">
      <c r="A454" s="27"/>
      <c r="B454" s="27"/>
      <c r="C454" s="27"/>
      <c r="D454" s="27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7"/>
      <c r="X454" s="27"/>
      <c r="Y454" s="27"/>
      <c r="Z454" s="27"/>
      <c r="AA454" s="27"/>
      <c r="AB454" s="27"/>
      <c r="AC454" s="27"/>
      <c r="AD454" s="27"/>
      <c r="AE454" s="27"/>
      <c r="AF454" s="27"/>
      <c r="AG454" s="27"/>
      <c r="AH454" s="27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43"/>
      <c r="AW454" s="243"/>
      <c r="AX454" s="243"/>
      <c r="AY454" s="27"/>
      <c r="AZ454" s="27"/>
    </row>
    <row r="455" spans="1:52" x14ac:dyDescent="0.25">
      <c r="A455" s="27"/>
      <c r="B455" s="27"/>
      <c r="C455" s="27"/>
      <c r="D455" s="27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7"/>
      <c r="T455" s="27"/>
      <c r="U455" s="27"/>
      <c r="V455" s="27"/>
      <c r="W455" s="27"/>
      <c r="X455" s="27"/>
      <c r="Y455" s="27"/>
      <c r="Z455" s="27"/>
      <c r="AA455" s="27"/>
      <c r="AB455" s="27"/>
      <c r="AC455" s="27"/>
      <c r="AD455" s="27"/>
      <c r="AE455" s="27"/>
      <c r="AF455" s="27"/>
      <c r="AG455" s="27"/>
      <c r="AH455" s="27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43"/>
      <c r="AW455" s="243"/>
      <c r="AX455" s="243"/>
      <c r="AY455" s="27"/>
      <c r="AZ455" s="27"/>
    </row>
    <row r="456" spans="1:52" x14ac:dyDescent="0.25">
      <c r="A456" s="27"/>
      <c r="B456" s="27"/>
      <c r="C456" s="27"/>
      <c r="D456" s="27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7"/>
      <c r="T456" s="27"/>
      <c r="U456" s="27"/>
      <c r="V456" s="27"/>
      <c r="W456" s="27"/>
      <c r="X456" s="27"/>
      <c r="Y456" s="27"/>
      <c r="Z456" s="27"/>
      <c r="AA456" s="27"/>
      <c r="AB456" s="27"/>
      <c r="AC456" s="27"/>
      <c r="AD456" s="27"/>
      <c r="AE456" s="27"/>
      <c r="AF456" s="27"/>
      <c r="AG456" s="27"/>
      <c r="AH456" s="27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43"/>
      <c r="AW456" s="243"/>
      <c r="AX456" s="243"/>
      <c r="AY456" s="27"/>
      <c r="AZ456" s="27"/>
    </row>
    <row r="457" spans="1:52" x14ac:dyDescent="0.25">
      <c r="A457" s="27"/>
      <c r="B457" s="27"/>
      <c r="C457" s="27"/>
      <c r="D457" s="27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7"/>
      <c r="T457" s="27"/>
      <c r="U457" s="27"/>
      <c r="V457" s="27"/>
      <c r="W457" s="27"/>
      <c r="X457" s="27"/>
      <c r="Y457" s="27"/>
      <c r="Z457" s="27"/>
      <c r="AA457" s="27"/>
      <c r="AB457" s="27"/>
      <c r="AC457" s="27"/>
      <c r="AD457" s="27"/>
      <c r="AE457" s="27"/>
      <c r="AF457" s="27"/>
      <c r="AG457" s="27"/>
      <c r="AH457" s="27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43"/>
      <c r="AW457" s="243"/>
      <c r="AX457" s="243"/>
      <c r="AY457" s="27"/>
      <c r="AZ457" s="27"/>
    </row>
    <row r="458" spans="1:52" x14ac:dyDescent="0.25">
      <c r="A458" s="27"/>
      <c r="B458" s="27"/>
      <c r="C458" s="27"/>
      <c r="D458" s="27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7"/>
      <c r="T458" s="27"/>
      <c r="U458" s="27"/>
      <c r="V458" s="27"/>
      <c r="W458" s="27"/>
      <c r="X458" s="27"/>
      <c r="Y458" s="27"/>
      <c r="Z458" s="27"/>
      <c r="AA458" s="27"/>
      <c r="AB458" s="27"/>
      <c r="AC458" s="27"/>
      <c r="AD458" s="27"/>
      <c r="AE458" s="27"/>
      <c r="AF458" s="27"/>
      <c r="AG458" s="27"/>
      <c r="AH458" s="27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43"/>
      <c r="AW458" s="243"/>
      <c r="AX458" s="243"/>
      <c r="AY458" s="27"/>
      <c r="AZ458" s="27"/>
    </row>
    <row r="459" spans="1:52" x14ac:dyDescent="0.25">
      <c r="A459" s="27"/>
      <c r="B459" s="27"/>
      <c r="C459" s="27"/>
      <c r="D459" s="27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7"/>
      <c r="T459" s="27"/>
      <c r="U459" s="27"/>
      <c r="V459" s="27"/>
      <c r="W459" s="27"/>
      <c r="X459" s="27"/>
      <c r="Y459" s="27"/>
      <c r="Z459" s="27"/>
      <c r="AA459" s="27"/>
      <c r="AB459" s="27"/>
      <c r="AC459" s="27"/>
      <c r="AD459" s="27"/>
      <c r="AE459" s="27"/>
      <c r="AF459" s="27"/>
      <c r="AG459" s="27"/>
      <c r="AH459" s="27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43"/>
      <c r="AW459" s="243"/>
      <c r="AX459" s="243"/>
      <c r="AY459" s="27"/>
      <c r="AZ459" s="27"/>
    </row>
    <row r="460" spans="1:52" x14ac:dyDescent="0.25">
      <c r="A460" s="27"/>
      <c r="B460" s="27"/>
      <c r="C460" s="27"/>
      <c r="D460" s="27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7"/>
      <c r="T460" s="27"/>
      <c r="U460" s="27"/>
      <c r="V460" s="27"/>
      <c r="W460" s="27"/>
      <c r="X460" s="27"/>
      <c r="Y460" s="27"/>
      <c r="Z460" s="27"/>
      <c r="AA460" s="27"/>
      <c r="AB460" s="27"/>
      <c r="AC460" s="27"/>
      <c r="AD460" s="27"/>
      <c r="AE460" s="27"/>
      <c r="AF460" s="27"/>
      <c r="AG460" s="27"/>
      <c r="AH460" s="27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43"/>
      <c r="AW460" s="243"/>
      <c r="AX460" s="243"/>
      <c r="AY460" s="27"/>
      <c r="AZ460" s="27"/>
    </row>
    <row r="461" spans="1:52" x14ac:dyDescent="0.25">
      <c r="A461" s="27"/>
      <c r="B461" s="27"/>
      <c r="C461" s="27"/>
      <c r="D461" s="27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7"/>
      <c r="T461" s="27"/>
      <c r="U461" s="27"/>
      <c r="V461" s="27"/>
      <c r="W461" s="27"/>
      <c r="X461" s="27"/>
      <c r="Y461" s="27"/>
      <c r="Z461" s="27"/>
      <c r="AA461" s="27"/>
      <c r="AB461" s="27"/>
      <c r="AC461" s="27"/>
      <c r="AD461" s="27"/>
      <c r="AE461" s="27"/>
      <c r="AF461" s="27"/>
      <c r="AG461" s="27"/>
      <c r="AH461" s="27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43"/>
      <c r="AW461" s="243"/>
      <c r="AX461" s="243"/>
      <c r="AY461" s="27"/>
      <c r="AZ461" s="27"/>
    </row>
    <row r="462" spans="1:52" x14ac:dyDescent="0.25">
      <c r="A462" s="27"/>
      <c r="B462" s="27"/>
      <c r="C462" s="27"/>
      <c r="D462" s="27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7"/>
      <c r="T462" s="27"/>
      <c r="U462" s="27"/>
      <c r="V462" s="27"/>
      <c r="W462" s="27"/>
      <c r="X462" s="27"/>
      <c r="Y462" s="27"/>
      <c r="Z462" s="27"/>
      <c r="AA462" s="27"/>
      <c r="AB462" s="27"/>
      <c r="AC462" s="27"/>
      <c r="AD462" s="27"/>
      <c r="AE462" s="27"/>
      <c r="AF462" s="27"/>
      <c r="AG462" s="27"/>
      <c r="AH462" s="27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43"/>
      <c r="AW462" s="243"/>
      <c r="AX462" s="243"/>
      <c r="AY462" s="27"/>
      <c r="AZ462" s="27"/>
    </row>
    <row r="463" spans="1:52" x14ac:dyDescent="0.25">
      <c r="A463" s="27"/>
      <c r="B463" s="27"/>
      <c r="C463" s="27"/>
      <c r="D463" s="27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7"/>
      <c r="T463" s="27"/>
      <c r="U463" s="27"/>
      <c r="V463" s="27"/>
      <c r="W463" s="27"/>
      <c r="X463" s="27"/>
      <c r="Y463" s="27"/>
      <c r="Z463" s="27"/>
      <c r="AA463" s="27"/>
      <c r="AB463" s="27"/>
      <c r="AC463" s="27"/>
      <c r="AD463" s="27"/>
      <c r="AE463" s="27"/>
      <c r="AF463" s="27"/>
      <c r="AG463" s="27"/>
      <c r="AH463" s="27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43"/>
      <c r="AW463" s="243"/>
      <c r="AX463" s="243"/>
      <c r="AY463" s="27"/>
      <c r="AZ463" s="27"/>
    </row>
    <row r="464" spans="1:52" x14ac:dyDescent="0.25">
      <c r="A464" s="27"/>
      <c r="B464" s="27"/>
      <c r="C464" s="27"/>
      <c r="D464" s="27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7"/>
      <c r="T464" s="27"/>
      <c r="U464" s="27"/>
      <c r="V464" s="27"/>
      <c r="W464" s="27"/>
      <c r="X464" s="27"/>
      <c r="Y464" s="27"/>
      <c r="Z464" s="27"/>
      <c r="AA464" s="27"/>
      <c r="AB464" s="27"/>
      <c r="AC464" s="27"/>
      <c r="AD464" s="27"/>
      <c r="AE464" s="27"/>
      <c r="AF464" s="27"/>
      <c r="AG464" s="27"/>
      <c r="AH464" s="27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43"/>
      <c r="AW464" s="243"/>
      <c r="AX464" s="243"/>
      <c r="AY464" s="27"/>
      <c r="AZ464" s="27"/>
    </row>
    <row r="465" spans="1:52" x14ac:dyDescent="0.25">
      <c r="A465" s="27"/>
      <c r="B465" s="27"/>
      <c r="C465" s="27"/>
      <c r="D465" s="27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7"/>
      <c r="T465" s="27"/>
      <c r="U465" s="27"/>
      <c r="V465" s="27"/>
      <c r="W465" s="27"/>
      <c r="X465" s="27"/>
      <c r="Y465" s="27"/>
      <c r="Z465" s="27"/>
      <c r="AA465" s="27"/>
      <c r="AB465" s="27"/>
      <c r="AC465" s="27"/>
      <c r="AD465" s="27"/>
      <c r="AE465" s="27"/>
      <c r="AF465" s="27"/>
      <c r="AG465" s="27"/>
      <c r="AH465" s="27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43"/>
      <c r="AW465" s="243"/>
      <c r="AX465" s="243"/>
      <c r="AY465" s="27"/>
      <c r="AZ465" s="27"/>
    </row>
    <row r="466" spans="1:52" x14ac:dyDescent="0.25">
      <c r="A466" s="27"/>
      <c r="B466" s="27"/>
      <c r="C466" s="27"/>
      <c r="D466" s="27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27"/>
      <c r="AE466" s="27"/>
      <c r="AF466" s="27"/>
      <c r="AG466" s="27"/>
      <c r="AH466" s="27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43"/>
      <c r="AW466" s="243"/>
      <c r="AX466" s="243"/>
      <c r="AY466" s="27"/>
      <c r="AZ466" s="27"/>
    </row>
    <row r="467" spans="1:52" x14ac:dyDescent="0.25">
      <c r="A467" s="27"/>
      <c r="B467" s="27"/>
      <c r="C467" s="27"/>
      <c r="D467" s="27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7"/>
      <c r="T467" s="27"/>
      <c r="U467" s="27"/>
      <c r="V467" s="27"/>
      <c r="W467" s="27"/>
      <c r="X467" s="27"/>
      <c r="Y467" s="27"/>
      <c r="Z467" s="27"/>
      <c r="AA467" s="27"/>
      <c r="AB467" s="27"/>
      <c r="AC467" s="27"/>
      <c r="AD467" s="27"/>
      <c r="AE467" s="27"/>
      <c r="AF467" s="27"/>
      <c r="AG467" s="27"/>
      <c r="AH467" s="27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43"/>
      <c r="AW467" s="243"/>
      <c r="AX467" s="243"/>
      <c r="AY467" s="27"/>
      <c r="AZ467" s="27"/>
    </row>
    <row r="468" spans="1:52" x14ac:dyDescent="0.25">
      <c r="A468" s="27"/>
      <c r="B468" s="27"/>
      <c r="C468" s="27"/>
      <c r="D468" s="27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27"/>
      <c r="AE468" s="27"/>
      <c r="AF468" s="27"/>
      <c r="AG468" s="27"/>
      <c r="AH468" s="27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43"/>
      <c r="AW468" s="243"/>
      <c r="AX468" s="243"/>
      <c r="AY468" s="27"/>
      <c r="AZ468" s="27"/>
    </row>
    <row r="469" spans="1:52" x14ac:dyDescent="0.25">
      <c r="A469" s="27"/>
      <c r="B469" s="27"/>
      <c r="C469" s="27"/>
      <c r="D469" s="27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7"/>
      <c r="T469" s="27"/>
      <c r="U469" s="27"/>
      <c r="V469" s="27"/>
      <c r="W469" s="27"/>
      <c r="X469" s="27"/>
      <c r="Y469" s="27"/>
      <c r="Z469" s="27"/>
      <c r="AA469" s="27"/>
      <c r="AB469" s="27"/>
      <c r="AC469" s="27"/>
      <c r="AD469" s="27"/>
      <c r="AE469" s="27"/>
      <c r="AF469" s="27"/>
      <c r="AG469" s="27"/>
      <c r="AH469" s="27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43"/>
      <c r="AW469" s="243"/>
      <c r="AX469" s="243"/>
      <c r="AY469" s="27"/>
      <c r="AZ469" s="27"/>
    </row>
    <row r="470" spans="1:52" x14ac:dyDescent="0.25">
      <c r="A470" s="27"/>
      <c r="B470" s="27"/>
      <c r="C470" s="27"/>
      <c r="D470" s="27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7"/>
      <c r="T470" s="27"/>
      <c r="U470" s="27"/>
      <c r="V470" s="27"/>
      <c r="W470" s="27"/>
      <c r="X470" s="27"/>
      <c r="Y470" s="27"/>
      <c r="Z470" s="27"/>
      <c r="AA470" s="27"/>
      <c r="AB470" s="27"/>
      <c r="AC470" s="27"/>
      <c r="AD470" s="27"/>
      <c r="AE470" s="27"/>
      <c r="AF470" s="27"/>
      <c r="AG470" s="27"/>
      <c r="AH470" s="27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43"/>
      <c r="AW470" s="243"/>
      <c r="AX470" s="243"/>
      <c r="AY470" s="27"/>
      <c r="AZ470" s="27"/>
    </row>
    <row r="471" spans="1:52" x14ac:dyDescent="0.25">
      <c r="A471" s="27"/>
      <c r="B471" s="27"/>
      <c r="C471" s="27"/>
      <c r="D471" s="27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7"/>
      <c r="T471" s="27"/>
      <c r="U471" s="27"/>
      <c r="V471" s="27"/>
      <c r="W471" s="27"/>
      <c r="X471" s="27"/>
      <c r="Y471" s="27"/>
      <c r="Z471" s="27"/>
      <c r="AA471" s="27"/>
      <c r="AB471" s="27"/>
      <c r="AC471" s="27"/>
      <c r="AD471" s="27"/>
      <c r="AE471" s="27"/>
      <c r="AF471" s="27"/>
      <c r="AG471" s="27"/>
      <c r="AH471" s="27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43"/>
      <c r="AW471" s="243"/>
      <c r="AX471" s="243"/>
      <c r="AY471" s="27"/>
      <c r="AZ471" s="27"/>
    </row>
    <row r="472" spans="1:52" x14ac:dyDescent="0.25">
      <c r="A472" s="27"/>
      <c r="B472" s="27"/>
      <c r="C472" s="27"/>
      <c r="D472" s="27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7"/>
      <c r="T472" s="27"/>
      <c r="U472" s="27"/>
      <c r="V472" s="27"/>
      <c r="W472" s="27"/>
      <c r="X472" s="27"/>
      <c r="Y472" s="27"/>
      <c r="Z472" s="27"/>
      <c r="AA472" s="27"/>
      <c r="AB472" s="27"/>
      <c r="AC472" s="27"/>
      <c r="AD472" s="27"/>
      <c r="AE472" s="27"/>
      <c r="AF472" s="27"/>
      <c r="AG472" s="27"/>
      <c r="AH472" s="27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43"/>
      <c r="AW472" s="243"/>
      <c r="AX472" s="243"/>
      <c r="AY472" s="27"/>
      <c r="AZ472" s="27"/>
    </row>
    <row r="473" spans="1:52" x14ac:dyDescent="0.25">
      <c r="A473" s="27"/>
      <c r="B473" s="27"/>
      <c r="C473" s="27"/>
      <c r="D473" s="27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7"/>
      <c r="T473" s="27"/>
      <c r="U473" s="27"/>
      <c r="V473" s="27"/>
      <c r="W473" s="27"/>
      <c r="X473" s="27"/>
      <c r="Y473" s="27"/>
      <c r="Z473" s="27"/>
      <c r="AA473" s="27"/>
      <c r="AB473" s="27"/>
      <c r="AC473" s="27"/>
      <c r="AD473" s="27"/>
      <c r="AE473" s="27"/>
      <c r="AF473" s="27"/>
      <c r="AG473" s="27"/>
      <c r="AH473" s="27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43"/>
      <c r="AW473" s="243"/>
      <c r="AX473" s="243"/>
      <c r="AY473" s="27"/>
      <c r="AZ473" s="27"/>
    </row>
    <row r="474" spans="1:52" x14ac:dyDescent="0.25">
      <c r="A474" s="27"/>
      <c r="B474" s="27"/>
      <c r="C474" s="27"/>
      <c r="D474" s="27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43"/>
      <c r="AW474" s="243"/>
      <c r="AX474" s="243"/>
      <c r="AY474" s="27"/>
      <c r="AZ474" s="27"/>
    </row>
    <row r="475" spans="1:52" x14ac:dyDescent="0.25">
      <c r="A475" s="27"/>
      <c r="B475" s="27"/>
      <c r="C475" s="27"/>
      <c r="D475" s="27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7"/>
      <c r="T475" s="27"/>
      <c r="U475" s="27"/>
      <c r="V475" s="27"/>
      <c r="W475" s="27"/>
      <c r="X475" s="27"/>
      <c r="Y475" s="27"/>
      <c r="Z475" s="27"/>
      <c r="AA475" s="27"/>
      <c r="AB475" s="27"/>
      <c r="AC475" s="27"/>
      <c r="AD475" s="27"/>
      <c r="AE475" s="27"/>
      <c r="AF475" s="27"/>
      <c r="AG475" s="27"/>
      <c r="AH475" s="27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43"/>
      <c r="AW475" s="243"/>
      <c r="AX475" s="243"/>
      <c r="AY475" s="27"/>
      <c r="AZ475" s="27"/>
    </row>
    <row r="476" spans="1:52" x14ac:dyDescent="0.25">
      <c r="A476" s="27"/>
      <c r="B476" s="27"/>
      <c r="C476" s="27"/>
      <c r="D476" s="27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7"/>
      <c r="T476" s="27"/>
      <c r="U476" s="27"/>
      <c r="V476" s="27"/>
      <c r="W476" s="27"/>
      <c r="X476" s="27"/>
      <c r="Y476" s="27"/>
      <c r="Z476" s="27"/>
      <c r="AA476" s="27"/>
      <c r="AB476" s="27"/>
      <c r="AC476" s="27"/>
      <c r="AD476" s="27"/>
      <c r="AE476" s="27"/>
      <c r="AF476" s="27"/>
      <c r="AG476" s="27"/>
      <c r="AH476" s="27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43"/>
      <c r="AW476" s="243"/>
      <c r="AX476" s="243"/>
      <c r="AY476" s="27"/>
      <c r="AZ476" s="27"/>
    </row>
    <row r="477" spans="1:52" x14ac:dyDescent="0.25">
      <c r="A477" s="27"/>
      <c r="B477" s="27"/>
      <c r="C477" s="27"/>
      <c r="D477" s="27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7"/>
      <c r="T477" s="27"/>
      <c r="U477" s="27"/>
      <c r="V477" s="27"/>
      <c r="W477" s="27"/>
      <c r="X477" s="27"/>
      <c r="Y477" s="27"/>
      <c r="Z477" s="27"/>
      <c r="AA477" s="27"/>
      <c r="AB477" s="27"/>
      <c r="AC477" s="27"/>
      <c r="AD477" s="27"/>
      <c r="AE477" s="27"/>
      <c r="AF477" s="27"/>
      <c r="AG477" s="27"/>
      <c r="AH477" s="27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43"/>
      <c r="AW477" s="243"/>
      <c r="AX477" s="243"/>
      <c r="AY477" s="27"/>
      <c r="AZ477" s="27"/>
    </row>
    <row r="478" spans="1:52" x14ac:dyDescent="0.25">
      <c r="A478" s="27"/>
      <c r="B478" s="27"/>
      <c r="C478" s="27"/>
      <c r="D478" s="27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7"/>
      <c r="T478" s="27"/>
      <c r="U478" s="27"/>
      <c r="V478" s="27"/>
      <c r="W478" s="27"/>
      <c r="X478" s="27"/>
      <c r="Y478" s="27"/>
      <c r="Z478" s="27"/>
      <c r="AA478" s="27"/>
      <c r="AB478" s="27"/>
      <c r="AC478" s="27"/>
      <c r="AD478" s="27"/>
      <c r="AE478" s="27"/>
      <c r="AF478" s="27"/>
      <c r="AG478" s="27"/>
      <c r="AH478" s="27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43"/>
      <c r="AW478" s="243"/>
      <c r="AX478" s="243"/>
      <c r="AY478" s="27"/>
      <c r="AZ478" s="27"/>
    </row>
    <row r="479" spans="1:52" x14ac:dyDescent="0.25">
      <c r="A479" s="27"/>
      <c r="B479" s="27"/>
      <c r="C479" s="27"/>
      <c r="D479" s="27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7"/>
      <c r="T479" s="27"/>
      <c r="U479" s="27"/>
      <c r="V479" s="27"/>
      <c r="W479" s="27"/>
      <c r="X479" s="27"/>
      <c r="Y479" s="27"/>
      <c r="Z479" s="27"/>
      <c r="AA479" s="27"/>
      <c r="AB479" s="27"/>
      <c r="AC479" s="27"/>
      <c r="AD479" s="27"/>
      <c r="AE479" s="27"/>
      <c r="AF479" s="27"/>
      <c r="AG479" s="27"/>
      <c r="AH479" s="27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43"/>
      <c r="AW479" s="243"/>
      <c r="AX479" s="243"/>
      <c r="AY479" s="27"/>
      <c r="AZ479" s="27"/>
    </row>
    <row r="480" spans="1:52" x14ac:dyDescent="0.25">
      <c r="A480" s="27"/>
      <c r="B480" s="27"/>
      <c r="C480" s="27"/>
      <c r="D480" s="27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7"/>
      <c r="T480" s="27"/>
      <c r="U480" s="27"/>
      <c r="V480" s="27"/>
      <c r="W480" s="27"/>
      <c r="X480" s="27"/>
      <c r="Y480" s="27"/>
      <c r="Z480" s="27"/>
      <c r="AA480" s="27"/>
      <c r="AB480" s="27"/>
      <c r="AC480" s="27"/>
      <c r="AD480" s="27"/>
      <c r="AE480" s="27"/>
      <c r="AF480" s="27"/>
      <c r="AG480" s="27"/>
      <c r="AH480" s="27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43"/>
      <c r="AW480" s="243"/>
      <c r="AX480" s="243"/>
      <c r="AY480" s="27"/>
      <c r="AZ480" s="27"/>
    </row>
    <row r="481" spans="1:52" x14ac:dyDescent="0.25">
      <c r="A481" s="27"/>
      <c r="B481" s="27"/>
      <c r="C481" s="27"/>
      <c r="D481" s="27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7"/>
      <c r="X481" s="27"/>
      <c r="Y481" s="27"/>
      <c r="Z481" s="27"/>
      <c r="AA481" s="27"/>
      <c r="AB481" s="27"/>
      <c r="AC481" s="27"/>
      <c r="AD481" s="27"/>
      <c r="AE481" s="27"/>
      <c r="AF481" s="27"/>
      <c r="AG481" s="27"/>
      <c r="AH481" s="27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43"/>
      <c r="AW481" s="243"/>
      <c r="AX481" s="243"/>
      <c r="AY481" s="27"/>
      <c r="AZ481" s="27"/>
    </row>
    <row r="482" spans="1:52" x14ac:dyDescent="0.25">
      <c r="A482" s="27"/>
      <c r="B482" s="27"/>
      <c r="C482" s="27"/>
      <c r="D482" s="27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7"/>
      <c r="T482" s="27"/>
      <c r="U482" s="27"/>
      <c r="V482" s="27"/>
      <c r="W482" s="27"/>
      <c r="X482" s="27"/>
      <c r="Y482" s="27"/>
      <c r="Z482" s="27"/>
      <c r="AA482" s="27"/>
      <c r="AB482" s="27"/>
      <c r="AC482" s="27"/>
      <c r="AD482" s="27"/>
      <c r="AE482" s="27"/>
      <c r="AF482" s="27"/>
      <c r="AG482" s="27"/>
      <c r="AH482" s="27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43"/>
      <c r="AW482" s="243"/>
      <c r="AX482" s="243"/>
      <c r="AY482" s="27"/>
      <c r="AZ482" s="27"/>
    </row>
    <row r="483" spans="1:52" x14ac:dyDescent="0.25">
      <c r="A483" s="27"/>
      <c r="B483" s="27"/>
      <c r="C483" s="27"/>
      <c r="D483" s="27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7"/>
      <c r="T483" s="27"/>
      <c r="U483" s="27"/>
      <c r="V483" s="27"/>
      <c r="W483" s="27"/>
      <c r="X483" s="27"/>
      <c r="Y483" s="27"/>
      <c r="Z483" s="27"/>
      <c r="AA483" s="27"/>
      <c r="AB483" s="27"/>
      <c r="AC483" s="27"/>
      <c r="AD483" s="27"/>
      <c r="AE483" s="27"/>
      <c r="AF483" s="27"/>
      <c r="AG483" s="27"/>
      <c r="AH483" s="27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43"/>
      <c r="AW483" s="243"/>
      <c r="AX483" s="243"/>
      <c r="AY483" s="27"/>
      <c r="AZ483" s="27"/>
    </row>
    <row r="484" spans="1:52" x14ac:dyDescent="0.25">
      <c r="A484" s="27"/>
      <c r="B484" s="27"/>
      <c r="C484" s="27"/>
      <c r="D484" s="27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7"/>
      <c r="T484" s="27"/>
      <c r="U484" s="27"/>
      <c r="V484" s="27"/>
      <c r="W484" s="27"/>
      <c r="X484" s="27"/>
      <c r="Y484" s="27"/>
      <c r="Z484" s="27"/>
      <c r="AA484" s="27"/>
      <c r="AB484" s="27"/>
      <c r="AC484" s="27"/>
      <c r="AD484" s="27"/>
      <c r="AE484" s="27"/>
      <c r="AF484" s="27"/>
      <c r="AG484" s="27"/>
      <c r="AH484" s="27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43"/>
      <c r="AW484" s="243"/>
      <c r="AX484" s="243"/>
      <c r="AY484" s="27"/>
      <c r="AZ484" s="27"/>
    </row>
    <row r="485" spans="1:52" x14ac:dyDescent="0.25">
      <c r="A485" s="27"/>
      <c r="B485" s="27"/>
      <c r="C485" s="27"/>
      <c r="D485" s="27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7"/>
      <c r="T485" s="27"/>
      <c r="U485" s="27"/>
      <c r="V485" s="27"/>
      <c r="W485" s="27"/>
      <c r="X485" s="27"/>
      <c r="Y485" s="27"/>
      <c r="Z485" s="27"/>
      <c r="AA485" s="27"/>
      <c r="AB485" s="27"/>
      <c r="AC485" s="27"/>
      <c r="AD485" s="27"/>
      <c r="AE485" s="27"/>
      <c r="AF485" s="27"/>
      <c r="AG485" s="27"/>
      <c r="AH485" s="27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43"/>
      <c r="AW485" s="243"/>
      <c r="AX485" s="243"/>
      <c r="AY485" s="27"/>
      <c r="AZ485" s="27"/>
    </row>
    <row r="486" spans="1:52" x14ac:dyDescent="0.25">
      <c r="A486" s="27"/>
      <c r="B486" s="27"/>
      <c r="C486" s="27"/>
      <c r="D486" s="27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7"/>
      <c r="T486" s="27"/>
      <c r="U486" s="27"/>
      <c r="V486" s="27"/>
      <c r="W486" s="27"/>
      <c r="X486" s="27"/>
      <c r="Y486" s="27"/>
      <c r="Z486" s="27"/>
      <c r="AA486" s="27"/>
      <c r="AB486" s="27"/>
      <c r="AC486" s="27"/>
      <c r="AD486" s="27"/>
      <c r="AE486" s="27"/>
      <c r="AF486" s="27"/>
      <c r="AG486" s="27"/>
      <c r="AH486" s="27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43"/>
      <c r="AW486" s="243"/>
      <c r="AX486" s="243"/>
      <c r="AY486" s="27"/>
      <c r="AZ486" s="27"/>
    </row>
    <row r="487" spans="1:52" x14ac:dyDescent="0.25">
      <c r="A487" s="27"/>
      <c r="B487" s="27"/>
      <c r="C487" s="27"/>
      <c r="D487" s="27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7"/>
      <c r="T487" s="27"/>
      <c r="U487" s="27"/>
      <c r="V487" s="27"/>
      <c r="W487" s="27"/>
      <c r="X487" s="27"/>
      <c r="Y487" s="27"/>
      <c r="Z487" s="27"/>
      <c r="AA487" s="27"/>
      <c r="AB487" s="27"/>
      <c r="AC487" s="27"/>
      <c r="AD487" s="27"/>
      <c r="AE487" s="27"/>
      <c r="AF487" s="27"/>
      <c r="AG487" s="27"/>
      <c r="AH487" s="27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43"/>
      <c r="AW487" s="243"/>
      <c r="AX487" s="243"/>
      <c r="AY487" s="27"/>
      <c r="AZ487" s="27"/>
    </row>
    <row r="488" spans="1:52" x14ac:dyDescent="0.25">
      <c r="A488" s="27"/>
      <c r="B488" s="27"/>
      <c r="C488" s="27"/>
      <c r="D488" s="27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7"/>
      <c r="T488" s="27"/>
      <c r="U488" s="27"/>
      <c r="V488" s="27"/>
      <c r="W488" s="27"/>
      <c r="X488" s="27"/>
      <c r="Y488" s="27"/>
      <c r="Z488" s="27"/>
      <c r="AA488" s="27"/>
      <c r="AB488" s="27"/>
      <c r="AC488" s="27"/>
      <c r="AD488" s="27"/>
      <c r="AE488" s="27"/>
      <c r="AF488" s="27"/>
      <c r="AG488" s="27"/>
      <c r="AH488" s="27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43"/>
      <c r="AW488" s="243"/>
      <c r="AX488" s="243"/>
      <c r="AY488" s="27"/>
      <c r="AZ488" s="27"/>
    </row>
    <row r="489" spans="1:52" x14ac:dyDescent="0.25">
      <c r="A489" s="27"/>
      <c r="B489" s="27"/>
      <c r="C489" s="27"/>
      <c r="D489" s="27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7"/>
      <c r="T489" s="27"/>
      <c r="U489" s="27"/>
      <c r="V489" s="27"/>
      <c r="W489" s="27"/>
      <c r="X489" s="27"/>
      <c r="Y489" s="27"/>
      <c r="Z489" s="27"/>
      <c r="AA489" s="27"/>
      <c r="AB489" s="27"/>
      <c r="AC489" s="27"/>
      <c r="AD489" s="27"/>
      <c r="AE489" s="27"/>
      <c r="AF489" s="27"/>
      <c r="AG489" s="27"/>
      <c r="AH489" s="27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43"/>
      <c r="AW489" s="243"/>
      <c r="AX489" s="243"/>
      <c r="AY489" s="27"/>
      <c r="AZ489" s="27"/>
    </row>
    <row r="490" spans="1:52" x14ac:dyDescent="0.25">
      <c r="A490" s="27"/>
      <c r="B490" s="27"/>
      <c r="C490" s="27"/>
      <c r="D490" s="27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7"/>
      <c r="T490" s="27"/>
      <c r="U490" s="27"/>
      <c r="V490" s="27"/>
      <c r="W490" s="27"/>
      <c r="X490" s="27"/>
      <c r="Y490" s="27"/>
      <c r="Z490" s="27"/>
      <c r="AA490" s="27"/>
      <c r="AB490" s="27"/>
      <c r="AC490" s="27"/>
      <c r="AD490" s="27"/>
      <c r="AE490" s="27"/>
      <c r="AF490" s="27"/>
      <c r="AG490" s="27"/>
      <c r="AH490" s="27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43"/>
      <c r="AW490" s="243"/>
      <c r="AX490" s="243"/>
      <c r="AY490" s="27"/>
      <c r="AZ490" s="27"/>
    </row>
    <row r="491" spans="1:52" x14ac:dyDescent="0.25">
      <c r="A491" s="27"/>
      <c r="B491" s="27"/>
      <c r="C491" s="27"/>
      <c r="D491" s="27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7"/>
      <c r="T491" s="27"/>
      <c r="U491" s="27"/>
      <c r="V491" s="27"/>
      <c r="W491" s="27"/>
      <c r="X491" s="27"/>
      <c r="Y491" s="27"/>
      <c r="Z491" s="27"/>
      <c r="AA491" s="27"/>
      <c r="AB491" s="27"/>
      <c r="AC491" s="27"/>
      <c r="AD491" s="27"/>
      <c r="AE491" s="27"/>
      <c r="AF491" s="27"/>
      <c r="AG491" s="27"/>
      <c r="AH491" s="27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43"/>
      <c r="AW491" s="243"/>
      <c r="AX491" s="243"/>
      <c r="AY491" s="27"/>
      <c r="AZ491" s="27"/>
    </row>
    <row r="492" spans="1:52" x14ac:dyDescent="0.25">
      <c r="A492" s="27"/>
      <c r="B492" s="27"/>
      <c r="C492" s="27"/>
      <c r="D492" s="27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7"/>
      <c r="T492" s="27"/>
      <c r="U492" s="27"/>
      <c r="V492" s="27"/>
      <c r="W492" s="27"/>
      <c r="X492" s="27"/>
      <c r="Y492" s="27"/>
      <c r="Z492" s="27"/>
      <c r="AA492" s="27"/>
      <c r="AB492" s="27"/>
      <c r="AC492" s="27"/>
      <c r="AD492" s="27"/>
      <c r="AE492" s="27"/>
      <c r="AF492" s="27"/>
      <c r="AG492" s="27"/>
      <c r="AH492" s="27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43"/>
      <c r="AW492" s="243"/>
      <c r="AX492" s="243"/>
      <c r="AY492" s="27"/>
      <c r="AZ492" s="27"/>
    </row>
    <row r="493" spans="1:52" x14ac:dyDescent="0.25">
      <c r="A493" s="27"/>
      <c r="B493" s="27"/>
      <c r="C493" s="27"/>
      <c r="D493" s="27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7"/>
      <c r="T493" s="27"/>
      <c r="U493" s="27"/>
      <c r="V493" s="27"/>
      <c r="W493" s="27"/>
      <c r="X493" s="27"/>
      <c r="Y493" s="27"/>
      <c r="Z493" s="27"/>
      <c r="AA493" s="27"/>
      <c r="AB493" s="27"/>
      <c r="AC493" s="27"/>
      <c r="AD493" s="27"/>
      <c r="AE493" s="27"/>
      <c r="AF493" s="27"/>
      <c r="AG493" s="27"/>
      <c r="AH493" s="27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43"/>
      <c r="AW493" s="243"/>
      <c r="AX493" s="243"/>
      <c r="AY493" s="27"/>
      <c r="AZ493" s="27"/>
    </row>
    <row r="494" spans="1:52" x14ac:dyDescent="0.25">
      <c r="A494" s="27"/>
      <c r="B494" s="27"/>
      <c r="C494" s="27"/>
      <c r="D494" s="27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7"/>
      <c r="T494" s="27"/>
      <c r="U494" s="27"/>
      <c r="V494" s="27"/>
      <c r="W494" s="27"/>
      <c r="X494" s="27"/>
      <c r="Y494" s="27"/>
      <c r="Z494" s="27"/>
      <c r="AA494" s="27"/>
      <c r="AB494" s="27"/>
      <c r="AC494" s="27"/>
      <c r="AD494" s="27"/>
      <c r="AE494" s="27"/>
      <c r="AF494" s="27"/>
      <c r="AG494" s="27"/>
      <c r="AH494" s="27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43"/>
      <c r="AW494" s="243"/>
      <c r="AX494" s="243"/>
      <c r="AY494" s="27"/>
      <c r="AZ494" s="27"/>
    </row>
    <row r="495" spans="1:52" x14ac:dyDescent="0.25">
      <c r="A495" s="27"/>
      <c r="B495" s="27"/>
      <c r="C495" s="27"/>
      <c r="D495" s="27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43"/>
      <c r="AW495" s="243"/>
      <c r="AX495" s="243"/>
      <c r="AY495" s="27"/>
      <c r="AZ495" s="27"/>
    </row>
    <row r="496" spans="1:52" x14ac:dyDescent="0.25">
      <c r="A496" s="27"/>
      <c r="B496" s="27"/>
      <c r="C496" s="27"/>
      <c r="D496" s="27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7"/>
      <c r="T496" s="27"/>
      <c r="U496" s="27"/>
      <c r="V496" s="27"/>
      <c r="W496" s="27"/>
      <c r="X496" s="27"/>
      <c r="Y496" s="27"/>
      <c r="Z496" s="27"/>
      <c r="AA496" s="27"/>
      <c r="AB496" s="27"/>
      <c r="AC496" s="27"/>
      <c r="AD496" s="27"/>
      <c r="AE496" s="27"/>
      <c r="AF496" s="27"/>
      <c r="AG496" s="27"/>
      <c r="AH496" s="27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43"/>
      <c r="AW496" s="243"/>
      <c r="AX496" s="243"/>
      <c r="AY496" s="27"/>
      <c r="AZ496" s="27"/>
    </row>
    <row r="497" spans="1:52" x14ac:dyDescent="0.25">
      <c r="A497" s="27"/>
      <c r="B497" s="27"/>
      <c r="C497" s="27"/>
      <c r="D497" s="27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7"/>
      <c r="T497" s="27"/>
      <c r="U497" s="27"/>
      <c r="V497" s="27"/>
      <c r="W497" s="27"/>
      <c r="X497" s="27"/>
      <c r="Y497" s="27"/>
      <c r="Z497" s="27"/>
      <c r="AA497" s="27"/>
      <c r="AB497" s="27"/>
      <c r="AC497" s="27"/>
      <c r="AD497" s="27"/>
      <c r="AE497" s="27"/>
      <c r="AF497" s="27"/>
      <c r="AG497" s="27"/>
      <c r="AH497" s="27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43"/>
      <c r="AW497" s="243"/>
      <c r="AX497" s="243"/>
      <c r="AY497" s="27"/>
      <c r="AZ497" s="27"/>
    </row>
    <row r="498" spans="1:52" x14ac:dyDescent="0.25">
      <c r="A498" s="27"/>
      <c r="B498" s="27"/>
      <c r="C498" s="27"/>
      <c r="D498" s="27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7"/>
      <c r="T498" s="27"/>
      <c r="U498" s="27"/>
      <c r="V498" s="27"/>
      <c r="W498" s="27"/>
      <c r="X498" s="27"/>
      <c r="Y498" s="27"/>
      <c r="Z498" s="27"/>
      <c r="AA498" s="27"/>
      <c r="AB498" s="27"/>
      <c r="AC498" s="27"/>
      <c r="AD498" s="27"/>
      <c r="AE498" s="27"/>
      <c r="AF498" s="27"/>
      <c r="AG498" s="27"/>
      <c r="AH498" s="27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43"/>
      <c r="AW498" s="243"/>
      <c r="AX498" s="243"/>
      <c r="AY498" s="27"/>
      <c r="AZ498" s="27"/>
    </row>
    <row r="499" spans="1:52" x14ac:dyDescent="0.25">
      <c r="A499" s="27"/>
      <c r="B499" s="27"/>
      <c r="C499" s="27"/>
      <c r="D499" s="27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7"/>
      <c r="T499" s="27"/>
      <c r="U499" s="27"/>
      <c r="V499" s="27"/>
      <c r="W499" s="27"/>
      <c r="X499" s="27"/>
      <c r="Y499" s="27"/>
      <c r="Z499" s="27"/>
      <c r="AA499" s="27"/>
      <c r="AB499" s="27"/>
      <c r="AC499" s="27"/>
      <c r="AD499" s="27"/>
      <c r="AE499" s="27"/>
      <c r="AF499" s="27"/>
      <c r="AG499" s="27"/>
      <c r="AH499" s="27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43"/>
      <c r="AW499" s="243"/>
      <c r="AX499" s="243"/>
      <c r="AY499" s="27"/>
      <c r="AZ499" s="27"/>
    </row>
    <row r="500" spans="1:52" x14ac:dyDescent="0.25">
      <c r="A500" s="27"/>
      <c r="B500" s="27"/>
      <c r="C500" s="27"/>
      <c r="D500" s="27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7"/>
      <c r="T500" s="27"/>
      <c r="U500" s="27"/>
      <c r="V500" s="27"/>
      <c r="W500" s="27"/>
      <c r="X500" s="27"/>
      <c r="Y500" s="27"/>
      <c r="Z500" s="27"/>
      <c r="AA500" s="27"/>
      <c r="AB500" s="27"/>
      <c r="AC500" s="27"/>
      <c r="AD500" s="27"/>
      <c r="AE500" s="27"/>
      <c r="AF500" s="27"/>
      <c r="AG500" s="27"/>
      <c r="AH500" s="27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43"/>
      <c r="AW500" s="243"/>
      <c r="AX500" s="243"/>
      <c r="AY500" s="27"/>
      <c r="AZ500" s="27"/>
    </row>
    <row r="501" spans="1:52" x14ac:dyDescent="0.25">
      <c r="A501" s="27"/>
      <c r="B501" s="27"/>
      <c r="C501" s="27"/>
      <c r="D501" s="27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7"/>
      <c r="T501" s="27"/>
      <c r="U501" s="27"/>
      <c r="V501" s="27"/>
      <c r="W501" s="27"/>
      <c r="X501" s="27"/>
      <c r="Y501" s="27"/>
      <c r="Z501" s="27"/>
      <c r="AA501" s="27"/>
      <c r="AB501" s="27"/>
      <c r="AC501" s="27"/>
      <c r="AD501" s="27"/>
      <c r="AE501" s="27"/>
      <c r="AF501" s="27"/>
      <c r="AG501" s="27"/>
      <c r="AH501" s="27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43"/>
      <c r="AW501" s="243"/>
      <c r="AX501" s="243"/>
      <c r="AY501" s="27"/>
      <c r="AZ501" s="27"/>
    </row>
    <row r="502" spans="1:52" x14ac:dyDescent="0.25">
      <c r="A502" s="27"/>
      <c r="B502" s="27"/>
      <c r="C502" s="27"/>
      <c r="D502" s="27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7"/>
      <c r="T502" s="27"/>
      <c r="U502" s="27"/>
      <c r="V502" s="27"/>
      <c r="W502" s="27"/>
      <c r="X502" s="27"/>
      <c r="Y502" s="27"/>
      <c r="Z502" s="27"/>
      <c r="AA502" s="27"/>
      <c r="AB502" s="27"/>
      <c r="AC502" s="27"/>
      <c r="AD502" s="27"/>
      <c r="AE502" s="27"/>
      <c r="AF502" s="27"/>
      <c r="AG502" s="27"/>
      <c r="AH502" s="27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43"/>
      <c r="AW502" s="243"/>
      <c r="AX502" s="243"/>
      <c r="AY502" s="27"/>
      <c r="AZ502" s="27"/>
    </row>
    <row r="503" spans="1:52" x14ac:dyDescent="0.25">
      <c r="A503" s="27"/>
      <c r="B503" s="27"/>
      <c r="C503" s="27"/>
      <c r="D503" s="27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7"/>
      <c r="T503" s="27"/>
      <c r="U503" s="27"/>
      <c r="V503" s="27"/>
      <c r="W503" s="27"/>
      <c r="X503" s="27"/>
      <c r="Y503" s="27"/>
      <c r="Z503" s="27"/>
      <c r="AA503" s="27"/>
      <c r="AB503" s="27"/>
      <c r="AC503" s="27"/>
      <c r="AD503" s="27"/>
      <c r="AE503" s="27"/>
      <c r="AF503" s="27"/>
      <c r="AG503" s="27"/>
      <c r="AH503" s="27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43"/>
      <c r="AW503" s="243"/>
      <c r="AX503" s="243"/>
      <c r="AY503" s="27"/>
      <c r="AZ503" s="27"/>
    </row>
    <row r="504" spans="1:52" x14ac:dyDescent="0.25">
      <c r="A504" s="27"/>
      <c r="B504" s="27"/>
      <c r="C504" s="27"/>
      <c r="D504" s="27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7"/>
      <c r="T504" s="27"/>
      <c r="U504" s="27"/>
      <c r="V504" s="27"/>
      <c r="W504" s="27"/>
      <c r="X504" s="27"/>
      <c r="Y504" s="27"/>
      <c r="Z504" s="27"/>
      <c r="AA504" s="27"/>
      <c r="AB504" s="27"/>
      <c r="AC504" s="27"/>
      <c r="AD504" s="27"/>
      <c r="AE504" s="27"/>
      <c r="AF504" s="27"/>
      <c r="AG504" s="27"/>
      <c r="AH504" s="27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43"/>
      <c r="AW504" s="243"/>
      <c r="AX504" s="243"/>
      <c r="AY504" s="27"/>
      <c r="AZ504" s="27"/>
    </row>
    <row r="505" spans="1:52" x14ac:dyDescent="0.25">
      <c r="A505" s="27"/>
      <c r="B505" s="27"/>
      <c r="C505" s="27"/>
      <c r="D505" s="27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7"/>
      <c r="T505" s="27"/>
      <c r="U505" s="27"/>
      <c r="V505" s="27"/>
      <c r="W505" s="27"/>
      <c r="X505" s="27"/>
      <c r="Y505" s="27"/>
      <c r="Z505" s="27"/>
      <c r="AA505" s="27"/>
      <c r="AB505" s="27"/>
      <c r="AC505" s="27"/>
      <c r="AD505" s="27"/>
      <c r="AE505" s="27"/>
      <c r="AF505" s="27"/>
      <c r="AG505" s="27"/>
      <c r="AH505" s="27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43"/>
      <c r="AW505" s="243"/>
      <c r="AX505" s="243"/>
      <c r="AY505" s="27"/>
      <c r="AZ505" s="27"/>
    </row>
    <row r="506" spans="1:52" x14ac:dyDescent="0.25">
      <c r="A506" s="27"/>
      <c r="B506" s="27"/>
      <c r="C506" s="27"/>
      <c r="D506" s="27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7"/>
      <c r="T506" s="27"/>
      <c r="U506" s="27"/>
      <c r="V506" s="27"/>
      <c r="W506" s="27"/>
      <c r="X506" s="27"/>
      <c r="Y506" s="27"/>
      <c r="Z506" s="27"/>
      <c r="AA506" s="27"/>
      <c r="AB506" s="27"/>
      <c r="AC506" s="27"/>
      <c r="AD506" s="27"/>
      <c r="AE506" s="27"/>
      <c r="AF506" s="27"/>
      <c r="AG506" s="27"/>
      <c r="AH506" s="27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43"/>
      <c r="AW506" s="243"/>
      <c r="AX506" s="243"/>
      <c r="AY506" s="27"/>
      <c r="AZ506" s="27"/>
    </row>
    <row r="507" spans="1:52" x14ac:dyDescent="0.25">
      <c r="A507" s="27"/>
      <c r="B507" s="27"/>
      <c r="C507" s="27"/>
      <c r="D507" s="27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7"/>
      <c r="T507" s="27"/>
      <c r="U507" s="27"/>
      <c r="V507" s="27"/>
      <c r="W507" s="27"/>
      <c r="X507" s="27"/>
      <c r="Y507" s="27"/>
      <c r="Z507" s="27"/>
      <c r="AA507" s="27"/>
      <c r="AB507" s="27"/>
      <c r="AC507" s="27"/>
      <c r="AD507" s="27"/>
      <c r="AE507" s="27"/>
      <c r="AF507" s="27"/>
      <c r="AG507" s="27"/>
      <c r="AH507" s="27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43"/>
      <c r="AW507" s="243"/>
      <c r="AX507" s="243"/>
      <c r="AY507" s="27"/>
      <c r="AZ507" s="27"/>
    </row>
    <row r="508" spans="1:52" x14ac:dyDescent="0.25">
      <c r="A508" s="27"/>
      <c r="B508" s="27"/>
      <c r="C508" s="27"/>
      <c r="D508" s="27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7"/>
      <c r="T508" s="27"/>
      <c r="U508" s="27"/>
      <c r="V508" s="27"/>
      <c r="W508" s="27"/>
      <c r="X508" s="27"/>
      <c r="Y508" s="27"/>
      <c r="Z508" s="27"/>
      <c r="AA508" s="27"/>
      <c r="AB508" s="27"/>
      <c r="AC508" s="27"/>
      <c r="AD508" s="27"/>
      <c r="AE508" s="27"/>
      <c r="AF508" s="27"/>
      <c r="AG508" s="27"/>
      <c r="AH508" s="27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43"/>
      <c r="AW508" s="243"/>
      <c r="AX508" s="243"/>
      <c r="AY508" s="27"/>
      <c r="AZ508" s="27"/>
    </row>
    <row r="509" spans="1:52" x14ac:dyDescent="0.25">
      <c r="A509" s="27"/>
      <c r="B509" s="27"/>
      <c r="C509" s="27"/>
      <c r="D509" s="27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7"/>
      <c r="T509" s="27"/>
      <c r="U509" s="27"/>
      <c r="V509" s="27"/>
      <c r="W509" s="27"/>
      <c r="X509" s="27"/>
      <c r="Y509" s="27"/>
      <c r="Z509" s="27"/>
      <c r="AA509" s="27"/>
      <c r="AB509" s="27"/>
      <c r="AC509" s="27"/>
      <c r="AD509" s="27"/>
      <c r="AE509" s="27"/>
      <c r="AF509" s="27"/>
      <c r="AG509" s="27"/>
      <c r="AH509" s="27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43"/>
      <c r="AW509" s="243"/>
      <c r="AX509" s="243"/>
      <c r="AY509" s="27"/>
      <c r="AZ509" s="27"/>
    </row>
    <row r="510" spans="1:52" x14ac:dyDescent="0.25">
      <c r="A510" s="27"/>
      <c r="B510" s="27"/>
      <c r="C510" s="27"/>
      <c r="D510" s="27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7"/>
      <c r="T510" s="27"/>
      <c r="U510" s="27"/>
      <c r="V510" s="27"/>
      <c r="W510" s="27"/>
      <c r="X510" s="27"/>
      <c r="Y510" s="27"/>
      <c r="Z510" s="27"/>
      <c r="AA510" s="27"/>
      <c r="AB510" s="27"/>
      <c r="AC510" s="27"/>
      <c r="AD510" s="27"/>
      <c r="AE510" s="27"/>
      <c r="AF510" s="27"/>
      <c r="AG510" s="27"/>
      <c r="AH510" s="27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43"/>
      <c r="AW510" s="243"/>
      <c r="AX510" s="243"/>
      <c r="AY510" s="27"/>
      <c r="AZ510" s="27"/>
    </row>
    <row r="511" spans="1:52" x14ac:dyDescent="0.25">
      <c r="A511" s="27"/>
      <c r="B511" s="27"/>
      <c r="C511" s="27"/>
      <c r="D511" s="27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7"/>
      <c r="T511" s="27"/>
      <c r="U511" s="27"/>
      <c r="V511" s="27"/>
      <c r="W511" s="27"/>
      <c r="X511" s="27"/>
      <c r="Y511" s="27"/>
      <c r="Z511" s="27"/>
      <c r="AA511" s="27"/>
      <c r="AB511" s="27"/>
      <c r="AC511" s="27"/>
      <c r="AD511" s="27"/>
      <c r="AE511" s="27"/>
      <c r="AF511" s="27"/>
      <c r="AG511" s="27"/>
      <c r="AH511" s="27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43"/>
      <c r="AW511" s="243"/>
      <c r="AX511" s="243"/>
      <c r="AY511" s="27"/>
      <c r="AZ511" s="27"/>
    </row>
    <row r="512" spans="1:52" x14ac:dyDescent="0.25">
      <c r="A512" s="27"/>
      <c r="B512" s="27"/>
      <c r="C512" s="27"/>
      <c r="D512" s="27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7"/>
      <c r="T512" s="27"/>
      <c r="U512" s="27"/>
      <c r="V512" s="27"/>
      <c r="W512" s="27"/>
      <c r="X512" s="27"/>
      <c r="Y512" s="27"/>
      <c r="Z512" s="27"/>
      <c r="AA512" s="27"/>
      <c r="AB512" s="27"/>
      <c r="AC512" s="27"/>
      <c r="AD512" s="27"/>
      <c r="AE512" s="27"/>
      <c r="AF512" s="27"/>
      <c r="AG512" s="27"/>
      <c r="AH512" s="27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43"/>
      <c r="AW512" s="243"/>
      <c r="AX512" s="243"/>
      <c r="AY512" s="27"/>
      <c r="AZ512" s="27"/>
    </row>
    <row r="513" spans="1:52" x14ac:dyDescent="0.25">
      <c r="A513" s="27"/>
      <c r="B513" s="27"/>
      <c r="C513" s="27"/>
      <c r="D513" s="27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7"/>
      <c r="T513" s="27"/>
      <c r="U513" s="27"/>
      <c r="V513" s="27"/>
      <c r="W513" s="27"/>
      <c r="X513" s="27"/>
      <c r="Y513" s="27"/>
      <c r="Z513" s="27"/>
      <c r="AA513" s="27"/>
      <c r="AB513" s="27"/>
      <c r="AC513" s="27"/>
      <c r="AD513" s="27"/>
      <c r="AE513" s="27"/>
      <c r="AF513" s="27"/>
      <c r="AG513" s="27"/>
      <c r="AH513" s="27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43"/>
      <c r="AW513" s="243"/>
      <c r="AX513" s="243"/>
      <c r="AY513" s="27"/>
      <c r="AZ513" s="27"/>
    </row>
    <row r="514" spans="1:52" x14ac:dyDescent="0.25">
      <c r="A514" s="27"/>
      <c r="B514" s="27"/>
      <c r="C514" s="27"/>
      <c r="D514" s="27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7"/>
      <c r="T514" s="27"/>
      <c r="U514" s="27"/>
      <c r="V514" s="27"/>
      <c r="W514" s="27"/>
      <c r="X514" s="27"/>
      <c r="Y514" s="27"/>
      <c r="Z514" s="27"/>
      <c r="AA514" s="27"/>
      <c r="AB514" s="27"/>
      <c r="AC514" s="27"/>
      <c r="AD514" s="27"/>
      <c r="AE514" s="27"/>
      <c r="AF514" s="27"/>
      <c r="AG514" s="27"/>
      <c r="AH514" s="27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43"/>
      <c r="AW514" s="243"/>
      <c r="AX514" s="243"/>
      <c r="AY514" s="27"/>
      <c r="AZ514" s="27"/>
    </row>
    <row r="515" spans="1:52" x14ac:dyDescent="0.25">
      <c r="A515" s="27"/>
      <c r="B515" s="27"/>
      <c r="C515" s="27"/>
      <c r="D515" s="27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7"/>
      <c r="T515" s="27"/>
      <c r="U515" s="27"/>
      <c r="V515" s="27"/>
      <c r="W515" s="27"/>
      <c r="X515" s="27"/>
      <c r="Y515" s="27"/>
      <c r="Z515" s="27"/>
      <c r="AA515" s="27"/>
      <c r="AB515" s="27"/>
      <c r="AC515" s="27"/>
      <c r="AD515" s="27"/>
      <c r="AE515" s="27"/>
      <c r="AF515" s="27"/>
      <c r="AG515" s="27"/>
      <c r="AH515" s="27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43"/>
      <c r="AW515" s="243"/>
      <c r="AX515" s="243"/>
      <c r="AY515" s="27"/>
      <c r="AZ515" s="27"/>
    </row>
    <row r="516" spans="1:52" x14ac:dyDescent="0.25">
      <c r="A516" s="27"/>
      <c r="B516" s="27"/>
      <c r="C516" s="27"/>
      <c r="D516" s="27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43"/>
      <c r="AW516" s="243"/>
      <c r="AX516" s="243"/>
      <c r="AY516" s="27"/>
      <c r="AZ516" s="27"/>
    </row>
    <row r="517" spans="1:52" x14ac:dyDescent="0.25">
      <c r="A517" s="27"/>
      <c r="B517" s="27"/>
      <c r="C517" s="27"/>
      <c r="D517" s="27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7"/>
      <c r="T517" s="27"/>
      <c r="U517" s="27"/>
      <c r="V517" s="27"/>
      <c r="W517" s="27"/>
      <c r="X517" s="27"/>
      <c r="Y517" s="27"/>
      <c r="Z517" s="27"/>
      <c r="AA517" s="27"/>
      <c r="AB517" s="27"/>
      <c r="AC517" s="27"/>
      <c r="AD517" s="27"/>
      <c r="AE517" s="27"/>
      <c r="AF517" s="27"/>
      <c r="AG517" s="27"/>
      <c r="AH517" s="27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43"/>
      <c r="AW517" s="243"/>
      <c r="AX517" s="243"/>
      <c r="AY517" s="27"/>
      <c r="AZ517" s="27"/>
    </row>
    <row r="518" spans="1:52" x14ac:dyDescent="0.25">
      <c r="A518" s="27"/>
      <c r="B518" s="27"/>
      <c r="C518" s="27"/>
      <c r="D518" s="27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7"/>
      <c r="T518" s="27"/>
      <c r="U518" s="27"/>
      <c r="V518" s="27"/>
      <c r="W518" s="27"/>
      <c r="X518" s="27"/>
      <c r="Y518" s="27"/>
      <c r="Z518" s="27"/>
      <c r="AA518" s="27"/>
      <c r="AB518" s="27"/>
      <c r="AC518" s="27"/>
      <c r="AD518" s="27"/>
      <c r="AE518" s="27"/>
      <c r="AF518" s="27"/>
      <c r="AG518" s="27"/>
      <c r="AH518" s="27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43"/>
      <c r="AW518" s="243"/>
      <c r="AX518" s="243"/>
      <c r="AY518" s="27"/>
      <c r="AZ518" s="27"/>
    </row>
    <row r="519" spans="1:52" x14ac:dyDescent="0.25">
      <c r="A519" s="27"/>
      <c r="B519" s="27"/>
      <c r="C519" s="27"/>
      <c r="D519" s="27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7"/>
      <c r="T519" s="27"/>
      <c r="U519" s="27"/>
      <c r="V519" s="27"/>
      <c r="W519" s="27"/>
      <c r="X519" s="27"/>
      <c r="Y519" s="27"/>
      <c r="Z519" s="27"/>
      <c r="AA519" s="27"/>
      <c r="AB519" s="27"/>
      <c r="AC519" s="27"/>
      <c r="AD519" s="27"/>
      <c r="AE519" s="27"/>
      <c r="AF519" s="27"/>
      <c r="AG519" s="27"/>
      <c r="AH519" s="27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43"/>
      <c r="AW519" s="243"/>
      <c r="AX519" s="243"/>
      <c r="AY519" s="27"/>
      <c r="AZ519" s="27"/>
    </row>
    <row r="520" spans="1:52" x14ac:dyDescent="0.25">
      <c r="A520" s="27"/>
      <c r="B520" s="27"/>
      <c r="C520" s="27"/>
      <c r="D520" s="27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7"/>
      <c r="T520" s="27"/>
      <c r="U520" s="27"/>
      <c r="V520" s="27"/>
      <c r="W520" s="27"/>
      <c r="X520" s="27"/>
      <c r="Y520" s="27"/>
      <c r="Z520" s="27"/>
      <c r="AA520" s="27"/>
      <c r="AB520" s="27"/>
      <c r="AC520" s="27"/>
      <c r="AD520" s="27"/>
      <c r="AE520" s="27"/>
      <c r="AF520" s="27"/>
      <c r="AG520" s="27"/>
      <c r="AH520" s="27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43"/>
      <c r="AW520" s="243"/>
      <c r="AX520" s="243"/>
      <c r="AY520" s="27"/>
      <c r="AZ520" s="27"/>
    </row>
    <row r="521" spans="1:52" x14ac:dyDescent="0.25">
      <c r="A521" s="27"/>
      <c r="B521" s="27"/>
      <c r="C521" s="27"/>
      <c r="D521" s="27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7"/>
      <c r="T521" s="27"/>
      <c r="U521" s="27"/>
      <c r="V521" s="27"/>
      <c r="W521" s="27"/>
      <c r="X521" s="27"/>
      <c r="Y521" s="27"/>
      <c r="Z521" s="27"/>
      <c r="AA521" s="27"/>
      <c r="AB521" s="27"/>
      <c r="AC521" s="27"/>
      <c r="AD521" s="27"/>
      <c r="AE521" s="27"/>
      <c r="AF521" s="27"/>
      <c r="AG521" s="27"/>
      <c r="AH521" s="27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43"/>
      <c r="AW521" s="243"/>
      <c r="AX521" s="243"/>
      <c r="AY521" s="27"/>
      <c r="AZ521" s="27"/>
    </row>
    <row r="522" spans="1:52" x14ac:dyDescent="0.25">
      <c r="A522" s="27"/>
      <c r="B522" s="27"/>
      <c r="C522" s="27"/>
      <c r="D522" s="27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7"/>
      <c r="T522" s="27"/>
      <c r="U522" s="27"/>
      <c r="V522" s="27"/>
      <c r="W522" s="27"/>
      <c r="X522" s="27"/>
      <c r="Y522" s="27"/>
      <c r="Z522" s="27"/>
      <c r="AA522" s="27"/>
      <c r="AB522" s="27"/>
      <c r="AC522" s="27"/>
      <c r="AD522" s="27"/>
      <c r="AE522" s="27"/>
      <c r="AF522" s="27"/>
      <c r="AG522" s="27"/>
      <c r="AH522" s="27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43"/>
      <c r="AW522" s="243"/>
      <c r="AX522" s="243"/>
      <c r="AY522" s="27"/>
      <c r="AZ522" s="27"/>
    </row>
    <row r="523" spans="1:52" x14ac:dyDescent="0.25">
      <c r="A523" s="27"/>
      <c r="B523" s="27"/>
      <c r="C523" s="27"/>
      <c r="D523" s="27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7"/>
      <c r="T523" s="27"/>
      <c r="U523" s="27"/>
      <c r="V523" s="27"/>
      <c r="W523" s="27"/>
      <c r="X523" s="27"/>
      <c r="Y523" s="27"/>
      <c r="Z523" s="27"/>
      <c r="AA523" s="27"/>
      <c r="AB523" s="27"/>
      <c r="AC523" s="27"/>
      <c r="AD523" s="27"/>
      <c r="AE523" s="27"/>
      <c r="AF523" s="27"/>
      <c r="AG523" s="27"/>
      <c r="AH523" s="27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43"/>
      <c r="AW523" s="243"/>
      <c r="AX523" s="243"/>
      <c r="AY523" s="27"/>
      <c r="AZ523" s="27"/>
    </row>
    <row r="524" spans="1:52" x14ac:dyDescent="0.25">
      <c r="A524" s="27"/>
      <c r="B524" s="27"/>
      <c r="C524" s="27"/>
      <c r="D524" s="27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7"/>
      <c r="T524" s="27"/>
      <c r="U524" s="27"/>
      <c r="V524" s="27"/>
      <c r="W524" s="27"/>
      <c r="X524" s="27"/>
      <c r="Y524" s="27"/>
      <c r="Z524" s="27"/>
      <c r="AA524" s="27"/>
      <c r="AB524" s="27"/>
      <c r="AC524" s="27"/>
      <c r="AD524" s="27"/>
      <c r="AE524" s="27"/>
      <c r="AF524" s="27"/>
      <c r="AG524" s="27"/>
      <c r="AH524" s="27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43"/>
      <c r="AW524" s="243"/>
      <c r="AX524" s="243"/>
      <c r="AY524" s="27"/>
      <c r="AZ524" s="27"/>
    </row>
    <row r="525" spans="1:52" x14ac:dyDescent="0.25">
      <c r="A525" s="27"/>
      <c r="B525" s="27"/>
      <c r="C525" s="27"/>
      <c r="D525" s="27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7"/>
      <c r="T525" s="27"/>
      <c r="U525" s="27"/>
      <c r="V525" s="27"/>
      <c r="W525" s="27"/>
      <c r="X525" s="27"/>
      <c r="Y525" s="27"/>
      <c r="Z525" s="27"/>
      <c r="AA525" s="27"/>
      <c r="AB525" s="27"/>
      <c r="AC525" s="27"/>
      <c r="AD525" s="27"/>
      <c r="AE525" s="27"/>
      <c r="AF525" s="27"/>
      <c r="AG525" s="27"/>
      <c r="AH525" s="27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43"/>
      <c r="AW525" s="243"/>
      <c r="AX525" s="243"/>
      <c r="AY525" s="27"/>
      <c r="AZ525" s="27"/>
    </row>
    <row r="526" spans="1:52" x14ac:dyDescent="0.25">
      <c r="A526" s="27"/>
      <c r="B526" s="27"/>
      <c r="C526" s="27"/>
      <c r="D526" s="27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7"/>
      <c r="T526" s="27"/>
      <c r="U526" s="27"/>
      <c r="V526" s="27"/>
      <c r="W526" s="27"/>
      <c r="X526" s="27"/>
      <c r="Y526" s="27"/>
      <c r="Z526" s="27"/>
      <c r="AA526" s="27"/>
      <c r="AB526" s="27"/>
      <c r="AC526" s="27"/>
      <c r="AD526" s="27"/>
      <c r="AE526" s="27"/>
      <c r="AF526" s="27"/>
      <c r="AG526" s="27"/>
      <c r="AH526" s="27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43"/>
      <c r="AW526" s="243"/>
      <c r="AX526" s="243"/>
      <c r="AY526" s="27"/>
      <c r="AZ526" s="27"/>
    </row>
    <row r="527" spans="1:52" x14ac:dyDescent="0.25">
      <c r="A527" s="27"/>
      <c r="B527" s="27"/>
      <c r="C527" s="27"/>
      <c r="D527" s="27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7"/>
      <c r="T527" s="27"/>
      <c r="U527" s="27"/>
      <c r="V527" s="27"/>
      <c r="W527" s="27"/>
      <c r="X527" s="27"/>
      <c r="Y527" s="27"/>
      <c r="Z527" s="27"/>
      <c r="AA527" s="27"/>
      <c r="AB527" s="27"/>
      <c r="AC527" s="27"/>
      <c r="AD527" s="27"/>
      <c r="AE527" s="27"/>
      <c r="AF527" s="27"/>
      <c r="AG527" s="27"/>
      <c r="AH527" s="27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43"/>
      <c r="AW527" s="243"/>
      <c r="AX527" s="243"/>
      <c r="AY527" s="27"/>
      <c r="AZ527" s="27"/>
    </row>
    <row r="528" spans="1:52" x14ac:dyDescent="0.25">
      <c r="A528" s="27"/>
      <c r="B528" s="27"/>
      <c r="C528" s="27"/>
      <c r="D528" s="27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7"/>
      <c r="T528" s="27"/>
      <c r="U528" s="27"/>
      <c r="V528" s="27"/>
      <c r="W528" s="27"/>
      <c r="X528" s="27"/>
      <c r="Y528" s="27"/>
      <c r="Z528" s="27"/>
      <c r="AA528" s="27"/>
      <c r="AB528" s="27"/>
      <c r="AC528" s="27"/>
      <c r="AD528" s="27"/>
      <c r="AE528" s="27"/>
      <c r="AF528" s="27"/>
      <c r="AG528" s="27"/>
      <c r="AH528" s="27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43"/>
      <c r="AW528" s="243"/>
      <c r="AX528" s="243"/>
      <c r="AY528" s="27"/>
      <c r="AZ528" s="27"/>
    </row>
    <row r="529" spans="1:52" x14ac:dyDescent="0.25">
      <c r="A529" s="27"/>
      <c r="B529" s="27"/>
      <c r="C529" s="27"/>
      <c r="D529" s="27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7"/>
      <c r="T529" s="27"/>
      <c r="U529" s="27"/>
      <c r="V529" s="27"/>
      <c r="W529" s="27"/>
      <c r="X529" s="27"/>
      <c r="Y529" s="27"/>
      <c r="Z529" s="27"/>
      <c r="AA529" s="27"/>
      <c r="AB529" s="27"/>
      <c r="AC529" s="27"/>
      <c r="AD529" s="27"/>
      <c r="AE529" s="27"/>
      <c r="AF529" s="27"/>
      <c r="AG529" s="27"/>
      <c r="AH529" s="27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43"/>
      <c r="AW529" s="243"/>
      <c r="AX529" s="243"/>
      <c r="AY529" s="27"/>
      <c r="AZ529" s="27"/>
    </row>
    <row r="530" spans="1:52" x14ac:dyDescent="0.25">
      <c r="A530" s="27"/>
      <c r="B530" s="27"/>
      <c r="C530" s="27"/>
      <c r="D530" s="27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7"/>
      <c r="T530" s="27"/>
      <c r="U530" s="27"/>
      <c r="V530" s="27"/>
      <c r="W530" s="27"/>
      <c r="X530" s="27"/>
      <c r="Y530" s="27"/>
      <c r="Z530" s="27"/>
      <c r="AA530" s="27"/>
      <c r="AB530" s="27"/>
      <c r="AC530" s="27"/>
      <c r="AD530" s="27"/>
      <c r="AE530" s="27"/>
      <c r="AF530" s="27"/>
      <c r="AG530" s="27"/>
      <c r="AH530" s="27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43"/>
      <c r="AW530" s="243"/>
      <c r="AX530" s="243"/>
      <c r="AY530" s="27"/>
      <c r="AZ530" s="27"/>
    </row>
    <row r="531" spans="1:52" x14ac:dyDescent="0.25">
      <c r="A531" s="27"/>
      <c r="B531" s="27"/>
      <c r="C531" s="27"/>
      <c r="D531" s="27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7"/>
      <c r="T531" s="27"/>
      <c r="U531" s="27"/>
      <c r="V531" s="27"/>
      <c r="W531" s="27"/>
      <c r="X531" s="27"/>
      <c r="Y531" s="27"/>
      <c r="Z531" s="27"/>
      <c r="AA531" s="27"/>
      <c r="AB531" s="27"/>
      <c r="AC531" s="27"/>
      <c r="AD531" s="27"/>
      <c r="AE531" s="27"/>
      <c r="AF531" s="27"/>
      <c r="AG531" s="27"/>
      <c r="AH531" s="27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43"/>
      <c r="AW531" s="243"/>
      <c r="AX531" s="243"/>
      <c r="AY531" s="27"/>
      <c r="AZ531" s="27"/>
    </row>
    <row r="532" spans="1:52" x14ac:dyDescent="0.25">
      <c r="A532" s="27"/>
      <c r="B532" s="27"/>
      <c r="C532" s="27"/>
      <c r="D532" s="27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7"/>
      <c r="T532" s="27"/>
      <c r="U532" s="27"/>
      <c r="V532" s="27"/>
      <c r="W532" s="27"/>
      <c r="X532" s="27"/>
      <c r="Y532" s="27"/>
      <c r="Z532" s="27"/>
      <c r="AA532" s="27"/>
      <c r="AB532" s="27"/>
      <c r="AC532" s="27"/>
      <c r="AD532" s="27"/>
      <c r="AE532" s="27"/>
      <c r="AF532" s="27"/>
      <c r="AG532" s="27"/>
      <c r="AH532" s="27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43"/>
      <c r="AW532" s="243"/>
      <c r="AX532" s="243"/>
      <c r="AY532" s="27"/>
      <c r="AZ532" s="27"/>
    </row>
    <row r="533" spans="1:52" x14ac:dyDescent="0.25">
      <c r="A533" s="27"/>
      <c r="B533" s="27"/>
      <c r="C533" s="27"/>
      <c r="D533" s="27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7"/>
      <c r="T533" s="27"/>
      <c r="U533" s="27"/>
      <c r="V533" s="27"/>
      <c r="W533" s="27"/>
      <c r="X533" s="27"/>
      <c r="Y533" s="27"/>
      <c r="Z533" s="27"/>
      <c r="AA533" s="27"/>
      <c r="AB533" s="27"/>
      <c r="AC533" s="27"/>
      <c r="AD533" s="27"/>
      <c r="AE533" s="27"/>
      <c r="AF533" s="27"/>
      <c r="AG533" s="27"/>
      <c r="AH533" s="27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43"/>
      <c r="AW533" s="243"/>
      <c r="AX533" s="243"/>
      <c r="AY533" s="27"/>
      <c r="AZ533" s="27"/>
    </row>
    <row r="534" spans="1:52" x14ac:dyDescent="0.25">
      <c r="A534" s="27"/>
      <c r="B534" s="27"/>
      <c r="C534" s="27"/>
      <c r="D534" s="27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7"/>
      <c r="T534" s="27"/>
      <c r="U534" s="27"/>
      <c r="V534" s="27"/>
      <c r="W534" s="27"/>
      <c r="X534" s="27"/>
      <c r="Y534" s="27"/>
      <c r="Z534" s="27"/>
      <c r="AA534" s="27"/>
      <c r="AB534" s="27"/>
      <c r="AC534" s="27"/>
      <c r="AD534" s="27"/>
      <c r="AE534" s="27"/>
      <c r="AF534" s="27"/>
      <c r="AG534" s="27"/>
      <c r="AH534" s="27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43"/>
      <c r="AW534" s="243"/>
      <c r="AX534" s="243"/>
      <c r="AY534" s="27"/>
      <c r="AZ534" s="27"/>
    </row>
    <row r="535" spans="1:52" x14ac:dyDescent="0.25">
      <c r="A535" s="27"/>
      <c r="B535" s="27"/>
      <c r="C535" s="27"/>
      <c r="D535" s="27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7"/>
      <c r="T535" s="27"/>
      <c r="U535" s="27"/>
      <c r="V535" s="27"/>
      <c r="W535" s="27"/>
      <c r="X535" s="27"/>
      <c r="Y535" s="27"/>
      <c r="Z535" s="27"/>
      <c r="AA535" s="27"/>
      <c r="AB535" s="27"/>
      <c r="AC535" s="27"/>
      <c r="AD535" s="27"/>
      <c r="AE535" s="27"/>
      <c r="AF535" s="27"/>
      <c r="AG535" s="27"/>
      <c r="AH535" s="27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43"/>
      <c r="AW535" s="243"/>
      <c r="AX535" s="243"/>
      <c r="AY535" s="27"/>
      <c r="AZ535" s="27"/>
    </row>
    <row r="536" spans="1:52" x14ac:dyDescent="0.25">
      <c r="A536" s="27"/>
      <c r="B536" s="27"/>
      <c r="C536" s="27"/>
      <c r="D536" s="27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7"/>
      <c r="T536" s="27"/>
      <c r="U536" s="27"/>
      <c r="V536" s="27"/>
      <c r="W536" s="27"/>
      <c r="X536" s="27"/>
      <c r="Y536" s="27"/>
      <c r="Z536" s="27"/>
      <c r="AA536" s="27"/>
      <c r="AB536" s="27"/>
      <c r="AC536" s="27"/>
      <c r="AD536" s="27"/>
      <c r="AE536" s="27"/>
      <c r="AF536" s="27"/>
      <c r="AG536" s="27"/>
      <c r="AH536" s="27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43"/>
      <c r="AW536" s="243"/>
      <c r="AX536" s="243"/>
      <c r="AY536" s="27"/>
      <c r="AZ536" s="27"/>
    </row>
    <row r="537" spans="1:52" x14ac:dyDescent="0.25">
      <c r="A537" s="27"/>
      <c r="B537" s="27"/>
      <c r="C537" s="27"/>
      <c r="D537" s="27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7"/>
      <c r="T537" s="27"/>
      <c r="U537" s="27"/>
      <c r="V537" s="27"/>
      <c r="W537" s="27"/>
      <c r="X537" s="27"/>
      <c r="Y537" s="27"/>
      <c r="Z537" s="27"/>
      <c r="AA537" s="27"/>
      <c r="AB537" s="27"/>
      <c r="AC537" s="27"/>
      <c r="AD537" s="27"/>
      <c r="AE537" s="27"/>
      <c r="AF537" s="27"/>
      <c r="AG537" s="27"/>
      <c r="AH537" s="27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43"/>
      <c r="AW537" s="243"/>
      <c r="AX537" s="243"/>
      <c r="AY537" s="27"/>
      <c r="AZ537" s="27"/>
    </row>
    <row r="538" spans="1:52" x14ac:dyDescent="0.25">
      <c r="A538" s="27"/>
      <c r="B538" s="27"/>
      <c r="C538" s="27"/>
      <c r="D538" s="27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7"/>
      <c r="T538" s="27"/>
      <c r="U538" s="27"/>
      <c r="V538" s="27"/>
      <c r="W538" s="27"/>
      <c r="X538" s="27"/>
      <c r="Y538" s="27"/>
      <c r="Z538" s="27"/>
      <c r="AA538" s="27"/>
      <c r="AB538" s="27"/>
      <c r="AC538" s="27"/>
      <c r="AD538" s="27"/>
      <c r="AE538" s="27"/>
      <c r="AF538" s="27"/>
      <c r="AG538" s="27"/>
      <c r="AH538" s="27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43"/>
      <c r="AW538" s="243"/>
      <c r="AX538" s="243"/>
      <c r="AY538" s="27"/>
      <c r="AZ538" s="27"/>
    </row>
    <row r="539" spans="1:52" x14ac:dyDescent="0.25">
      <c r="A539" s="27"/>
      <c r="B539" s="27"/>
      <c r="C539" s="27"/>
      <c r="D539" s="27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7"/>
      <c r="T539" s="27"/>
      <c r="U539" s="27"/>
      <c r="V539" s="27"/>
      <c r="W539" s="27"/>
      <c r="X539" s="27"/>
      <c r="Y539" s="27"/>
      <c r="Z539" s="27"/>
      <c r="AA539" s="27"/>
      <c r="AB539" s="27"/>
      <c r="AC539" s="27"/>
      <c r="AD539" s="27"/>
      <c r="AE539" s="27"/>
      <c r="AF539" s="27"/>
      <c r="AG539" s="27"/>
      <c r="AH539" s="27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43"/>
      <c r="AW539" s="243"/>
      <c r="AX539" s="243"/>
      <c r="AY539" s="27"/>
      <c r="AZ539" s="27"/>
    </row>
    <row r="540" spans="1:52" x14ac:dyDescent="0.25">
      <c r="A540" s="27"/>
      <c r="B540" s="27"/>
      <c r="C540" s="27"/>
      <c r="D540" s="27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7"/>
      <c r="T540" s="27"/>
      <c r="U540" s="27"/>
      <c r="V540" s="27"/>
      <c r="W540" s="27"/>
      <c r="X540" s="27"/>
      <c r="Y540" s="27"/>
      <c r="Z540" s="27"/>
      <c r="AA540" s="27"/>
      <c r="AB540" s="27"/>
      <c r="AC540" s="27"/>
      <c r="AD540" s="27"/>
      <c r="AE540" s="27"/>
      <c r="AF540" s="27"/>
      <c r="AG540" s="27"/>
      <c r="AH540" s="27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43"/>
      <c r="AW540" s="243"/>
      <c r="AX540" s="243"/>
      <c r="AY540" s="27"/>
      <c r="AZ540" s="27"/>
    </row>
    <row r="541" spans="1:52" x14ac:dyDescent="0.25">
      <c r="A541" s="27"/>
      <c r="B541" s="27"/>
      <c r="C541" s="27"/>
      <c r="D541" s="27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7"/>
      <c r="T541" s="27"/>
      <c r="U541" s="27"/>
      <c r="V541" s="27"/>
      <c r="W541" s="27"/>
      <c r="X541" s="27"/>
      <c r="Y541" s="27"/>
      <c r="Z541" s="27"/>
      <c r="AA541" s="27"/>
      <c r="AB541" s="27"/>
      <c r="AC541" s="27"/>
      <c r="AD541" s="27"/>
      <c r="AE541" s="27"/>
      <c r="AF541" s="27"/>
      <c r="AG541" s="27"/>
      <c r="AH541" s="27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43"/>
      <c r="AW541" s="243"/>
      <c r="AX541" s="243"/>
      <c r="AY541" s="27"/>
      <c r="AZ541" s="27"/>
    </row>
    <row r="542" spans="1:52" x14ac:dyDescent="0.25">
      <c r="A542" s="27"/>
      <c r="B542" s="27"/>
      <c r="C542" s="27"/>
      <c r="D542" s="27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7"/>
      <c r="T542" s="27"/>
      <c r="U542" s="27"/>
      <c r="V542" s="27"/>
      <c r="W542" s="27"/>
      <c r="X542" s="27"/>
      <c r="Y542" s="27"/>
      <c r="Z542" s="27"/>
      <c r="AA542" s="27"/>
      <c r="AB542" s="27"/>
      <c r="AC542" s="27"/>
      <c r="AD542" s="27"/>
      <c r="AE542" s="27"/>
      <c r="AF542" s="27"/>
      <c r="AG542" s="27"/>
      <c r="AH542" s="27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43"/>
      <c r="AW542" s="243"/>
      <c r="AX542" s="243"/>
      <c r="AY542" s="27"/>
      <c r="AZ542" s="27"/>
    </row>
    <row r="543" spans="1:52" x14ac:dyDescent="0.25">
      <c r="A543" s="27"/>
      <c r="B543" s="27"/>
      <c r="C543" s="27"/>
      <c r="D543" s="27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7"/>
      <c r="T543" s="27"/>
      <c r="U543" s="27"/>
      <c r="V543" s="27"/>
      <c r="W543" s="27"/>
      <c r="X543" s="27"/>
      <c r="Y543" s="27"/>
      <c r="Z543" s="27"/>
      <c r="AA543" s="27"/>
      <c r="AB543" s="27"/>
      <c r="AC543" s="27"/>
      <c r="AD543" s="27"/>
      <c r="AE543" s="27"/>
      <c r="AF543" s="27"/>
      <c r="AG543" s="27"/>
      <c r="AH543" s="27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43"/>
      <c r="AW543" s="243"/>
      <c r="AX543" s="243"/>
      <c r="AY543" s="27"/>
      <c r="AZ543" s="27"/>
    </row>
    <row r="544" spans="1:52" x14ac:dyDescent="0.25">
      <c r="A544" s="27"/>
      <c r="B544" s="27"/>
      <c r="C544" s="27"/>
      <c r="D544" s="27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7"/>
      <c r="T544" s="27"/>
      <c r="U544" s="27"/>
      <c r="V544" s="27"/>
      <c r="W544" s="27"/>
      <c r="X544" s="27"/>
      <c r="Y544" s="27"/>
      <c r="Z544" s="27"/>
      <c r="AA544" s="27"/>
      <c r="AB544" s="27"/>
      <c r="AC544" s="27"/>
      <c r="AD544" s="27"/>
      <c r="AE544" s="27"/>
      <c r="AF544" s="27"/>
      <c r="AG544" s="27"/>
      <c r="AH544" s="27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43"/>
      <c r="AW544" s="243"/>
      <c r="AX544" s="243"/>
      <c r="AY544" s="27"/>
      <c r="AZ544" s="27"/>
    </row>
    <row r="545" spans="1:52" x14ac:dyDescent="0.25">
      <c r="A545" s="27"/>
      <c r="B545" s="27"/>
      <c r="C545" s="27"/>
      <c r="D545" s="27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7"/>
      <c r="T545" s="27"/>
      <c r="U545" s="27"/>
      <c r="V545" s="27"/>
      <c r="W545" s="27"/>
      <c r="X545" s="27"/>
      <c r="Y545" s="27"/>
      <c r="Z545" s="27"/>
      <c r="AA545" s="27"/>
      <c r="AB545" s="27"/>
      <c r="AC545" s="27"/>
      <c r="AD545" s="27"/>
      <c r="AE545" s="27"/>
      <c r="AF545" s="27"/>
      <c r="AG545" s="27"/>
      <c r="AH545" s="27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43"/>
      <c r="AW545" s="243"/>
      <c r="AX545" s="243"/>
      <c r="AY545" s="27"/>
      <c r="AZ545" s="27"/>
    </row>
    <row r="546" spans="1:52" x14ac:dyDescent="0.25">
      <c r="A546" s="27"/>
      <c r="B546" s="27"/>
      <c r="C546" s="27"/>
      <c r="D546" s="27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7"/>
      <c r="T546" s="27"/>
      <c r="U546" s="27"/>
      <c r="V546" s="27"/>
      <c r="W546" s="27"/>
      <c r="X546" s="27"/>
      <c r="Y546" s="27"/>
      <c r="Z546" s="27"/>
      <c r="AA546" s="27"/>
      <c r="AB546" s="27"/>
      <c r="AC546" s="27"/>
      <c r="AD546" s="27"/>
      <c r="AE546" s="27"/>
      <c r="AF546" s="27"/>
      <c r="AG546" s="27"/>
      <c r="AH546" s="27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43"/>
      <c r="AW546" s="243"/>
      <c r="AX546" s="243"/>
      <c r="AY546" s="27"/>
      <c r="AZ546" s="27"/>
    </row>
    <row r="547" spans="1:52" x14ac:dyDescent="0.25">
      <c r="A547" s="27"/>
      <c r="B547" s="27"/>
      <c r="C547" s="27"/>
      <c r="D547" s="27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7"/>
      <c r="T547" s="27"/>
      <c r="U547" s="27"/>
      <c r="V547" s="27"/>
      <c r="W547" s="27"/>
      <c r="X547" s="27"/>
      <c r="Y547" s="27"/>
      <c r="Z547" s="27"/>
      <c r="AA547" s="27"/>
      <c r="AB547" s="27"/>
      <c r="AC547" s="27"/>
      <c r="AD547" s="27"/>
      <c r="AE547" s="27"/>
      <c r="AF547" s="27"/>
      <c r="AG547" s="27"/>
      <c r="AH547" s="27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43"/>
      <c r="AW547" s="243"/>
      <c r="AX547" s="243"/>
      <c r="AY547" s="27"/>
      <c r="AZ547" s="27"/>
    </row>
    <row r="548" spans="1:52" x14ac:dyDescent="0.25">
      <c r="A548" s="27"/>
      <c r="B548" s="27"/>
      <c r="C548" s="27"/>
      <c r="D548" s="27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7"/>
      <c r="T548" s="27"/>
      <c r="U548" s="27"/>
      <c r="V548" s="27"/>
      <c r="W548" s="27"/>
      <c r="X548" s="27"/>
      <c r="Y548" s="27"/>
      <c r="Z548" s="27"/>
      <c r="AA548" s="27"/>
      <c r="AB548" s="27"/>
      <c r="AC548" s="27"/>
      <c r="AD548" s="27"/>
      <c r="AE548" s="27"/>
      <c r="AF548" s="27"/>
      <c r="AG548" s="27"/>
      <c r="AH548" s="27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43"/>
      <c r="AW548" s="243"/>
      <c r="AX548" s="243"/>
      <c r="AY548" s="27"/>
      <c r="AZ548" s="27"/>
    </row>
    <row r="549" spans="1:52" x14ac:dyDescent="0.25">
      <c r="A549" s="27"/>
      <c r="B549" s="27"/>
      <c r="C549" s="27"/>
      <c r="D549" s="27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7"/>
      <c r="T549" s="27"/>
      <c r="U549" s="27"/>
      <c r="V549" s="27"/>
      <c r="W549" s="27"/>
      <c r="X549" s="27"/>
      <c r="Y549" s="27"/>
      <c r="Z549" s="27"/>
      <c r="AA549" s="27"/>
      <c r="AB549" s="27"/>
      <c r="AC549" s="27"/>
      <c r="AD549" s="27"/>
      <c r="AE549" s="27"/>
      <c r="AF549" s="27"/>
      <c r="AG549" s="27"/>
      <c r="AH549" s="27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43"/>
      <c r="AW549" s="243"/>
      <c r="AX549" s="243"/>
      <c r="AY549" s="27"/>
      <c r="AZ549" s="27"/>
    </row>
    <row r="550" spans="1:52" x14ac:dyDescent="0.25">
      <c r="A550" s="27"/>
      <c r="B550" s="27"/>
      <c r="C550" s="27"/>
      <c r="D550" s="27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7"/>
      <c r="T550" s="27"/>
      <c r="U550" s="27"/>
      <c r="V550" s="27"/>
      <c r="W550" s="27"/>
      <c r="X550" s="27"/>
      <c r="Y550" s="27"/>
      <c r="Z550" s="27"/>
      <c r="AA550" s="27"/>
      <c r="AB550" s="27"/>
      <c r="AC550" s="27"/>
      <c r="AD550" s="27"/>
      <c r="AE550" s="27"/>
      <c r="AF550" s="27"/>
      <c r="AG550" s="27"/>
      <c r="AH550" s="27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43"/>
      <c r="AW550" s="243"/>
      <c r="AX550" s="243"/>
      <c r="AY550" s="27"/>
      <c r="AZ550" s="27"/>
    </row>
    <row r="551" spans="1:52" x14ac:dyDescent="0.25">
      <c r="A551" s="27"/>
      <c r="B551" s="27"/>
      <c r="C551" s="27"/>
      <c r="D551" s="27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7"/>
      <c r="T551" s="27"/>
      <c r="U551" s="27"/>
      <c r="V551" s="27"/>
      <c r="W551" s="27"/>
      <c r="X551" s="27"/>
      <c r="Y551" s="27"/>
      <c r="Z551" s="27"/>
      <c r="AA551" s="27"/>
      <c r="AB551" s="27"/>
      <c r="AC551" s="27"/>
      <c r="AD551" s="27"/>
      <c r="AE551" s="27"/>
      <c r="AF551" s="27"/>
      <c r="AG551" s="27"/>
      <c r="AH551" s="27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43"/>
      <c r="AW551" s="243"/>
      <c r="AX551" s="243"/>
      <c r="AY551" s="27"/>
      <c r="AZ551" s="27"/>
    </row>
    <row r="552" spans="1:52" x14ac:dyDescent="0.25">
      <c r="A552" s="27"/>
      <c r="B552" s="27"/>
      <c r="C552" s="27"/>
      <c r="D552" s="27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7"/>
      <c r="T552" s="27"/>
      <c r="U552" s="27"/>
      <c r="V552" s="27"/>
      <c r="W552" s="27"/>
      <c r="X552" s="27"/>
      <c r="Y552" s="27"/>
      <c r="Z552" s="27"/>
      <c r="AA552" s="27"/>
      <c r="AB552" s="27"/>
      <c r="AC552" s="27"/>
      <c r="AD552" s="27"/>
      <c r="AE552" s="27"/>
      <c r="AF552" s="27"/>
      <c r="AG552" s="27"/>
      <c r="AH552" s="27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43"/>
      <c r="AW552" s="243"/>
      <c r="AX552" s="243"/>
      <c r="AY552" s="27"/>
      <c r="AZ552" s="27"/>
    </row>
    <row r="553" spans="1:52" x14ac:dyDescent="0.25">
      <c r="A553" s="27"/>
      <c r="B553" s="27"/>
      <c r="C553" s="27"/>
      <c r="D553" s="27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7"/>
      <c r="T553" s="27"/>
      <c r="U553" s="27"/>
      <c r="V553" s="27"/>
      <c r="W553" s="27"/>
      <c r="X553" s="27"/>
      <c r="Y553" s="27"/>
      <c r="Z553" s="27"/>
      <c r="AA553" s="27"/>
      <c r="AB553" s="27"/>
      <c r="AC553" s="27"/>
      <c r="AD553" s="27"/>
      <c r="AE553" s="27"/>
      <c r="AF553" s="27"/>
      <c r="AG553" s="27"/>
      <c r="AH553" s="27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43"/>
      <c r="AW553" s="243"/>
      <c r="AX553" s="243"/>
      <c r="AY553" s="27"/>
      <c r="AZ553" s="27"/>
    </row>
    <row r="554" spans="1:52" x14ac:dyDescent="0.25">
      <c r="A554" s="27"/>
      <c r="B554" s="27"/>
      <c r="C554" s="27"/>
      <c r="D554" s="27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7"/>
      <c r="T554" s="27"/>
      <c r="U554" s="27"/>
      <c r="V554" s="27"/>
      <c r="W554" s="27"/>
      <c r="X554" s="27"/>
      <c r="Y554" s="27"/>
      <c r="Z554" s="27"/>
      <c r="AA554" s="27"/>
      <c r="AB554" s="27"/>
      <c r="AC554" s="27"/>
      <c r="AD554" s="27"/>
      <c r="AE554" s="27"/>
      <c r="AF554" s="27"/>
      <c r="AG554" s="27"/>
      <c r="AH554" s="27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43"/>
      <c r="AW554" s="243"/>
      <c r="AX554" s="243"/>
      <c r="AY554" s="27"/>
      <c r="AZ554" s="27"/>
    </row>
    <row r="555" spans="1:52" x14ac:dyDescent="0.25">
      <c r="A555" s="27"/>
      <c r="B555" s="27"/>
      <c r="C555" s="27"/>
      <c r="D555" s="27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7"/>
      <c r="T555" s="27"/>
      <c r="U555" s="27"/>
      <c r="V555" s="27"/>
      <c r="W555" s="27"/>
      <c r="X555" s="27"/>
      <c r="Y555" s="27"/>
      <c r="Z555" s="27"/>
      <c r="AA555" s="27"/>
      <c r="AB555" s="27"/>
      <c r="AC555" s="27"/>
      <c r="AD555" s="27"/>
      <c r="AE555" s="27"/>
      <c r="AF555" s="27"/>
      <c r="AG555" s="27"/>
      <c r="AH555" s="27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43"/>
      <c r="AW555" s="243"/>
      <c r="AX555" s="243"/>
      <c r="AY555" s="27"/>
      <c r="AZ555" s="27"/>
    </row>
    <row r="556" spans="1:52" x14ac:dyDescent="0.25">
      <c r="A556" s="27"/>
      <c r="B556" s="27"/>
      <c r="C556" s="27"/>
      <c r="D556" s="27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7"/>
      <c r="T556" s="27"/>
      <c r="U556" s="27"/>
      <c r="V556" s="27"/>
      <c r="W556" s="27"/>
      <c r="X556" s="27"/>
      <c r="Y556" s="27"/>
      <c r="Z556" s="27"/>
      <c r="AA556" s="27"/>
      <c r="AB556" s="27"/>
      <c r="AC556" s="27"/>
      <c r="AD556" s="27"/>
      <c r="AE556" s="27"/>
      <c r="AF556" s="27"/>
      <c r="AG556" s="27"/>
      <c r="AH556" s="27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43"/>
      <c r="AW556" s="243"/>
      <c r="AX556" s="243"/>
      <c r="AY556" s="27"/>
      <c r="AZ556" s="27"/>
    </row>
    <row r="557" spans="1:52" x14ac:dyDescent="0.25">
      <c r="A557" s="27"/>
      <c r="B557" s="27"/>
      <c r="C557" s="27"/>
      <c r="D557" s="27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7"/>
      <c r="T557" s="27"/>
      <c r="U557" s="27"/>
      <c r="V557" s="27"/>
      <c r="W557" s="27"/>
      <c r="X557" s="27"/>
      <c r="Y557" s="27"/>
      <c r="Z557" s="27"/>
      <c r="AA557" s="27"/>
      <c r="AB557" s="27"/>
      <c r="AC557" s="27"/>
      <c r="AD557" s="27"/>
      <c r="AE557" s="27"/>
      <c r="AF557" s="27"/>
      <c r="AG557" s="27"/>
      <c r="AH557" s="27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43"/>
      <c r="AW557" s="243"/>
      <c r="AX557" s="243"/>
      <c r="AY557" s="27"/>
      <c r="AZ557" s="27"/>
    </row>
    <row r="558" spans="1:52" x14ac:dyDescent="0.25">
      <c r="A558" s="27"/>
      <c r="B558" s="27"/>
      <c r="C558" s="27"/>
      <c r="D558" s="27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7"/>
      <c r="T558" s="27"/>
      <c r="U558" s="27"/>
      <c r="V558" s="27"/>
      <c r="W558" s="27"/>
      <c r="X558" s="27"/>
      <c r="Y558" s="27"/>
      <c r="Z558" s="27"/>
      <c r="AA558" s="27"/>
      <c r="AB558" s="27"/>
      <c r="AC558" s="27"/>
      <c r="AD558" s="27"/>
      <c r="AE558" s="27"/>
      <c r="AF558" s="27"/>
      <c r="AG558" s="27"/>
      <c r="AH558" s="27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43"/>
      <c r="AW558" s="243"/>
      <c r="AX558" s="243"/>
      <c r="AY558" s="27"/>
      <c r="AZ558" s="27"/>
    </row>
    <row r="559" spans="1:52" x14ac:dyDescent="0.25">
      <c r="A559" s="27"/>
      <c r="B559" s="27"/>
      <c r="C559" s="27"/>
      <c r="D559" s="27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7"/>
      <c r="T559" s="27"/>
      <c r="U559" s="27"/>
      <c r="V559" s="27"/>
      <c r="W559" s="27"/>
      <c r="X559" s="27"/>
      <c r="Y559" s="27"/>
      <c r="Z559" s="27"/>
      <c r="AA559" s="27"/>
      <c r="AB559" s="27"/>
      <c r="AC559" s="27"/>
      <c r="AD559" s="27"/>
      <c r="AE559" s="27"/>
      <c r="AF559" s="27"/>
      <c r="AG559" s="27"/>
      <c r="AH559" s="27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43"/>
      <c r="AW559" s="243"/>
      <c r="AX559" s="243"/>
      <c r="AY559" s="27"/>
      <c r="AZ559" s="27"/>
    </row>
    <row r="560" spans="1:52" x14ac:dyDescent="0.25">
      <c r="A560" s="27"/>
      <c r="B560" s="27"/>
      <c r="C560" s="27"/>
      <c r="D560" s="27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7"/>
      <c r="T560" s="27"/>
      <c r="U560" s="27"/>
      <c r="V560" s="27"/>
      <c r="W560" s="27"/>
      <c r="X560" s="27"/>
      <c r="Y560" s="27"/>
      <c r="Z560" s="27"/>
      <c r="AA560" s="27"/>
      <c r="AB560" s="27"/>
      <c r="AC560" s="27"/>
      <c r="AD560" s="27"/>
      <c r="AE560" s="27"/>
      <c r="AF560" s="27"/>
      <c r="AG560" s="27"/>
      <c r="AH560" s="27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43"/>
      <c r="AW560" s="243"/>
      <c r="AX560" s="243"/>
      <c r="AY560" s="27"/>
      <c r="AZ560" s="27"/>
    </row>
    <row r="561" spans="1:52" x14ac:dyDescent="0.25">
      <c r="A561" s="27"/>
      <c r="B561" s="27"/>
      <c r="C561" s="27"/>
      <c r="D561" s="27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7"/>
      <c r="T561" s="27"/>
      <c r="U561" s="27"/>
      <c r="V561" s="27"/>
      <c r="W561" s="27"/>
      <c r="X561" s="27"/>
      <c r="Y561" s="27"/>
      <c r="Z561" s="27"/>
      <c r="AA561" s="27"/>
      <c r="AB561" s="27"/>
      <c r="AC561" s="27"/>
      <c r="AD561" s="27"/>
      <c r="AE561" s="27"/>
      <c r="AF561" s="27"/>
      <c r="AG561" s="27"/>
      <c r="AH561" s="27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43"/>
      <c r="AW561" s="243"/>
      <c r="AX561" s="243"/>
      <c r="AY561" s="27"/>
      <c r="AZ561" s="27"/>
    </row>
    <row r="562" spans="1:52" x14ac:dyDescent="0.25">
      <c r="A562" s="27"/>
      <c r="B562" s="27"/>
      <c r="C562" s="27"/>
      <c r="D562" s="27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7"/>
      <c r="T562" s="27"/>
      <c r="U562" s="27"/>
      <c r="V562" s="27"/>
      <c r="W562" s="27"/>
      <c r="X562" s="27"/>
      <c r="Y562" s="27"/>
      <c r="Z562" s="27"/>
      <c r="AA562" s="27"/>
      <c r="AB562" s="27"/>
      <c r="AC562" s="27"/>
      <c r="AD562" s="27"/>
      <c r="AE562" s="27"/>
      <c r="AF562" s="27"/>
      <c r="AG562" s="27"/>
      <c r="AH562" s="27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43"/>
      <c r="AW562" s="243"/>
      <c r="AX562" s="243"/>
      <c r="AY562" s="27"/>
      <c r="AZ562" s="27"/>
    </row>
    <row r="563" spans="1:52" x14ac:dyDescent="0.25">
      <c r="A563" s="27"/>
      <c r="B563" s="27"/>
      <c r="C563" s="27"/>
      <c r="D563" s="27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7"/>
      <c r="T563" s="27"/>
      <c r="U563" s="27"/>
      <c r="V563" s="27"/>
      <c r="W563" s="27"/>
      <c r="X563" s="27"/>
      <c r="Y563" s="27"/>
      <c r="Z563" s="27"/>
      <c r="AA563" s="27"/>
      <c r="AB563" s="27"/>
      <c r="AC563" s="27"/>
      <c r="AD563" s="27"/>
      <c r="AE563" s="27"/>
      <c r="AF563" s="27"/>
      <c r="AG563" s="27"/>
      <c r="AH563" s="27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43"/>
      <c r="AW563" s="243"/>
      <c r="AX563" s="243"/>
      <c r="AY563" s="27"/>
      <c r="AZ563" s="27"/>
    </row>
    <row r="564" spans="1:52" x14ac:dyDescent="0.25">
      <c r="A564" s="27"/>
      <c r="B564" s="27"/>
      <c r="C564" s="27"/>
      <c r="D564" s="27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7"/>
      <c r="T564" s="27"/>
      <c r="U564" s="27"/>
      <c r="V564" s="27"/>
      <c r="W564" s="27"/>
      <c r="X564" s="27"/>
      <c r="Y564" s="27"/>
      <c r="Z564" s="27"/>
      <c r="AA564" s="27"/>
      <c r="AB564" s="27"/>
      <c r="AC564" s="27"/>
      <c r="AD564" s="27"/>
      <c r="AE564" s="27"/>
      <c r="AF564" s="27"/>
      <c r="AG564" s="27"/>
      <c r="AH564" s="27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43"/>
      <c r="AW564" s="243"/>
      <c r="AX564" s="243"/>
      <c r="AY564" s="27"/>
      <c r="AZ564" s="27"/>
    </row>
    <row r="565" spans="1:52" x14ac:dyDescent="0.25">
      <c r="A565" s="27"/>
      <c r="B565" s="27"/>
      <c r="C565" s="27"/>
      <c r="D565" s="27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7"/>
      <c r="T565" s="27"/>
      <c r="U565" s="27"/>
      <c r="V565" s="27"/>
      <c r="W565" s="27"/>
      <c r="X565" s="27"/>
      <c r="Y565" s="27"/>
      <c r="Z565" s="27"/>
      <c r="AA565" s="27"/>
      <c r="AB565" s="27"/>
      <c r="AC565" s="27"/>
      <c r="AD565" s="27"/>
      <c r="AE565" s="27"/>
      <c r="AF565" s="27"/>
      <c r="AG565" s="27"/>
      <c r="AH565" s="27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43"/>
      <c r="AW565" s="243"/>
      <c r="AX565" s="243"/>
      <c r="AY565" s="27"/>
      <c r="AZ565" s="27"/>
    </row>
    <row r="566" spans="1:52" x14ac:dyDescent="0.25">
      <c r="A566" s="27"/>
      <c r="B566" s="27"/>
      <c r="C566" s="27"/>
      <c r="D566" s="27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7"/>
      <c r="T566" s="27"/>
      <c r="U566" s="27"/>
      <c r="V566" s="27"/>
      <c r="W566" s="27"/>
      <c r="X566" s="27"/>
      <c r="Y566" s="27"/>
      <c r="Z566" s="27"/>
      <c r="AA566" s="27"/>
      <c r="AB566" s="27"/>
      <c r="AC566" s="27"/>
      <c r="AD566" s="27"/>
      <c r="AE566" s="27"/>
      <c r="AF566" s="27"/>
      <c r="AG566" s="27"/>
      <c r="AH566" s="27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43"/>
      <c r="AW566" s="243"/>
      <c r="AX566" s="243"/>
      <c r="AY566" s="27"/>
      <c r="AZ566" s="27"/>
    </row>
    <row r="567" spans="1:52" x14ac:dyDescent="0.25">
      <c r="A567" s="27"/>
      <c r="B567" s="27"/>
      <c r="C567" s="27"/>
      <c r="D567" s="27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7"/>
      <c r="T567" s="27"/>
      <c r="U567" s="27"/>
      <c r="V567" s="27"/>
      <c r="W567" s="27"/>
      <c r="X567" s="27"/>
      <c r="Y567" s="27"/>
      <c r="Z567" s="27"/>
      <c r="AA567" s="27"/>
      <c r="AB567" s="27"/>
      <c r="AC567" s="27"/>
      <c r="AD567" s="27"/>
      <c r="AE567" s="27"/>
      <c r="AF567" s="27"/>
      <c r="AG567" s="27"/>
      <c r="AH567" s="27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43"/>
      <c r="AW567" s="243"/>
      <c r="AX567" s="243"/>
      <c r="AY567" s="27"/>
      <c r="AZ567" s="27"/>
    </row>
    <row r="568" spans="1:52" x14ac:dyDescent="0.25">
      <c r="A568" s="27"/>
      <c r="B568" s="27"/>
      <c r="C568" s="27"/>
      <c r="D568" s="27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7"/>
      <c r="T568" s="27"/>
      <c r="U568" s="27"/>
      <c r="V568" s="27"/>
      <c r="W568" s="27"/>
      <c r="X568" s="27"/>
      <c r="Y568" s="27"/>
      <c r="Z568" s="27"/>
      <c r="AA568" s="27"/>
      <c r="AB568" s="27"/>
      <c r="AC568" s="27"/>
      <c r="AD568" s="27"/>
      <c r="AE568" s="27"/>
      <c r="AF568" s="27"/>
      <c r="AG568" s="27"/>
      <c r="AH568" s="27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43"/>
      <c r="AW568" s="243"/>
      <c r="AX568" s="243"/>
      <c r="AY568" s="27"/>
      <c r="AZ568" s="27"/>
    </row>
    <row r="569" spans="1:52" x14ac:dyDescent="0.25">
      <c r="A569" s="27"/>
      <c r="B569" s="27"/>
      <c r="C569" s="27"/>
      <c r="D569" s="27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7"/>
      <c r="T569" s="27"/>
      <c r="U569" s="27"/>
      <c r="V569" s="27"/>
      <c r="W569" s="27"/>
      <c r="X569" s="27"/>
      <c r="Y569" s="27"/>
      <c r="Z569" s="27"/>
      <c r="AA569" s="27"/>
      <c r="AB569" s="27"/>
      <c r="AC569" s="27"/>
      <c r="AD569" s="27"/>
      <c r="AE569" s="27"/>
      <c r="AF569" s="27"/>
      <c r="AG569" s="27"/>
      <c r="AH569" s="27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43"/>
      <c r="AW569" s="243"/>
      <c r="AX569" s="243"/>
      <c r="AY569" s="27"/>
      <c r="AZ569" s="27"/>
    </row>
    <row r="570" spans="1:52" x14ac:dyDescent="0.25">
      <c r="A570" s="27"/>
      <c r="B570" s="27"/>
      <c r="C570" s="27"/>
      <c r="D570" s="27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7"/>
      <c r="T570" s="27"/>
      <c r="U570" s="27"/>
      <c r="V570" s="27"/>
      <c r="W570" s="27"/>
      <c r="X570" s="27"/>
      <c r="Y570" s="27"/>
      <c r="Z570" s="27"/>
      <c r="AA570" s="27"/>
      <c r="AB570" s="27"/>
      <c r="AC570" s="27"/>
      <c r="AD570" s="27"/>
      <c r="AE570" s="27"/>
      <c r="AF570" s="27"/>
      <c r="AG570" s="27"/>
      <c r="AH570" s="27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43"/>
      <c r="AW570" s="243"/>
      <c r="AX570" s="243"/>
      <c r="AY570" s="27"/>
      <c r="AZ570" s="27"/>
    </row>
    <row r="571" spans="1:52" x14ac:dyDescent="0.25">
      <c r="A571" s="27"/>
      <c r="B571" s="27"/>
      <c r="C571" s="27"/>
      <c r="D571" s="27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7"/>
      <c r="T571" s="27"/>
      <c r="U571" s="27"/>
      <c r="V571" s="27"/>
      <c r="W571" s="27"/>
      <c r="X571" s="27"/>
      <c r="Y571" s="27"/>
      <c r="Z571" s="27"/>
      <c r="AA571" s="27"/>
      <c r="AB571" s="27"/>
      <c r="AC571" s="27"/>
      <c r="AD571" s="27"/>
      <c r="AE571" s="27"/>
      <c r="AF571" s="27"/>
      <c r="AG571" s="27"/>
      <c r="AH571" s="27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43"/>
      <c r="AW571" s="243"/>
      <c r="AX571" s="243"/>
      <c r="AY571" s="27"/>
      <c r="AZ571" s="27"/>
    </row>
    <row r="572" spans="1:52" x14ac:dyDescent="0.25">
      <c r="A572" s="27"/>
      <c r="B572" s="27"/>
      <c r="C572" s="27"/>
      <c r="D572" s="27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7"/>
      <c r="T572" s="27"/>
      <c r="U572" s="27"/>
      <c r="V572" s="27"/>
      <c r="W572" s="27"/>
      <c r="X572" s="27"/>
      <c r="Y572" s="27"/>
      <c r="Z572" s="27"/>
      <c r="AA572" s="27"/>
      <c r="AB572" s="27"/>
      <c r="AC572" s="27"/>
      <c r="AD572" s="27"/>
      <c r="AE572" s="27"/>
      <c r="AF572" s="27"/>
      <c r="AG572" s="27"/>
      <c r="AH572" s="27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43"/>
      <c r="AW572" s="243"/>
      <c r="AX572" s="243"/>
      <c r="AY572" s="27"/>
      <c r="AZ572" s="27"/>
    </row>
    <row r="573" spans="1:52" x14ac:dyDescent="0.25">
      <c r="A573" s="27"/>
      <c r="B573" s="27"/>
      <c r="C573" s="27"/>
      <c r="D573" s="27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7"/>
      <c r="T573" s="27"/>
      <c r="U573" s="27"/>
      <c r="V573" s="27"/>
      <c r="W573" s="27"/>
      <c r="X573" s="27"/>
      <c r="Y573" s="27"/>
      <c r="Z573" s="27"/>
      <c r="AA573" s="27"/>
      <c r="AB573" s="27"/>
      <c r="AC573" s="27"/>
      <c r="AD573" s="27"/>
      <c r="AE573" s="27"/>
      <c r="AF573" s="27"/>
      <c r="AG573" s="27"/>
      <c r="AH573" s="27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43"/>
      <c r="AW573" s="243"/>
      <c r="AX573" s="243"/>
      <c r="AY573" s="27"/>
      <c r="AZ573" s="27"/>
    </row>
    <row r="574" spans="1:52" x14ac:dyDescent="0.25">
      <c r="A574" s="27"/>
      <c r="B574" s="27"/>
      <c r="C574" s="27"/>
      <c r="D574" s="27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7"/>
      <c r="T574" s="27"/>
      <c r="U574" s="27"/>
      <c r="V574" s="27"/>
      <c r="W574" s="27"/>
      <c r="X574" s="27"/>
      <c r="Y574" s="27"/>
      <c r="Z574" s="27"/>
      <c r="AA574" s="27"/>
      <c r="AB574" s="27"/>
      <c r="AC574" s="27"/>
      <c r="AD574" s="27"/>
      <c r="AE574" s="27"/>
      <c r="AF574" s="27"/>
      <c r="AG574" s="27"/>
      <c r="AH574" s="27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43"/>
      <c r="AW574" s="243"/>
      <c r="AX574" s="243"/>
      <c r="AY574" s="27"/>
      <c r="AZ574" s="27"/>
    </row>
    <row r="575" spans="1:52" x14ac:dyDescent="0.25">
      <c r="A575" s="27"/>
      <c r="B575" s="27"/>
      <c r="C575" s="27"/>
      <c r="D575" s="27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7"/>
      <c r="T575" s="27"/>
      <c r="U575" s="27"/>
      <c r="V575" s="27"/>
      <c r="W575" s="27"/>
      <c r="X575" s="27"/>
      <c r="Y575" s="27"/>
      <c r="Z575" s="27"/>
      <c r="AA575" s="27"/>
      <c r="AB575" s="27"/>
      <c r="AC575" s="27"/>
      <c r="AD575" s="27"/>
      <c r="AE575" s="27"/>
      <c r="AF575" s="27"/>
      <c r="AG575" s="27"/>
      <c r="AH575" s="27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43"/>
      <c r="AW575" s="243"/>
      <c r="AX575" s="243"/>
      <c r="AY575" s="27"/>
      <c r="AZ575" s="27"/>
    </row>
    <row r="576" spans="1:52" x14ac:dyDescent="0.25">
      <c r="A576" s="27"/>
      <c r="B576" s="27"/>
      <c r="C576" s="27"/>
      <c r="D576" s="27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7"/>
      <c r="T576" s="27"/>
      <c r="U576" s="27"/>
      <c r="V576" s="27"/>
      <c r="W576" s="27"/>
      <c r="X576" s="27"/>
      <c r="Y576" s="27"/>
      <c r="Z576" s="27"/>
      <c r="AA576" s="27"/>
      <c r="AB576" s="27"/>
      <c r="AC576" s="27"/>
      <c r="AD576" s="27"/>
      <c r="AE576" s="27"/>
      <c r="AF576" s="27"/>
      <c r="AG576" s="27"/>
      <c r="AH576" s="27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43"/>
      <c r="AW576" s="243"/>
      <c r="AX576" s="243"/>
      <c r="AY576" s="27"/>
      <c r="AZ576" s="27"/>
    </row>
    <row r="577" spans="1:52" x14ac:dyDescent="0.25">
      <c r="A577" s="27"/>
      <c r="B577" s="27"/>
      <c r="C577" s="27"/>
      <c r="D577" s="27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7"/>
      <c r="T577" s="27"/>
      <c r="U577" s="27"/>
      <c r="V577" s="27"/>
      <c r="W577" s="27"/>
      <c r="X577" s="27"/>
      <c r="Y577" s="27"/>
      <c r="Z577" s="27"/>
      <c r="AA577" s="27"/>
      <c r="AB577" s="27"/>
      <c r="AC577" s="27"/>
      <c r="AD577" s="27"/>
      <c r="AE577" s="27"/>
      <c r="AF577" s="27"/>
      <c r="AG577" s="27"/>
      <c r="AH577" s="27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43"/>
      <c r="AW577" s="243"/>
      <c r="AX577" s="243"/>
      <c r="AY577" s="27"/>
      <c r="AZ577" s="27"/>
    </row>
    <row r="578" spans="1:52" x14ac:dyDescent="0.25">
      <c r="A578" s="27"/>
      <c r="B578" s="27"/>
      <c r="C578" s="27"/>
      <c r="D578" s="27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7"/>
      <c r="T578" s="27"/>
      <c r="U578" s="27"/>
      <c r="V578" s="27"/>
      <c r="W578" s="27"/>
      <c r="X578" s="27"/>
      <c r="Y578" s="27"/>
      <c r="Z578" s="27"/>
      <c r="AA578" s="27"/>
      <c r="AB578" s="27"/>
      <c r="AC578" s="27"/>
      <c r="AD578" s="27"/>
      <c r="AE578" s="27"/>
      <c r="AF578" s="27"/>
      <c r="AG578" s="27"/>
      <c r="AH578" s="27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43"/>
      <c r="AW578" s="243"/>
      <c r="AX578" s="243"/>
      <c r="AY578" s="27"/>
      <c r="AZ578" s="27"/>
    </row>
    <row r="579" spans="1:52" x14ac:dyDescent="0.25">
      <c r="A579" s="27"/>
      <c r="B579" s="27"/>
      <c r="C579" s="27"/>
      <c r="D579" s="27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7"/>
      <c r="T579" s="27"/>
      <c r="U579" s="27"/>
      <c r="V579" s="27"/>
      <c r="W579" s="27"/>
      <c r="X579" s="27"/>
      <c r="Y579" s="27"/>
      <c r="Z579" s="27"/>
      <c r="AA579" s="27"/>
      <c r="AB579" s="27"/>
      <c r="AC579" s="27"/>
      <c r="AD579" s="27"/>
      <c r="AE579" s="27"/>
      <c r="AF579" s="27"/>
      <c r="AG579" s="27"/>
      <c r="AH579" s="27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43"/>
      <c r="AW579" s="243"/>
      <c r="AX579" s="243"/>
      <c r="AY579" s="27"/>
      <c r="AZ579" s="27"/>
    </row>
    <row r="580" spans="1:52" x14ac:dyDescent="0.25">
      <c r="A580" s="27"/>
      <c r="B580" s="27"/>
      <c r="C580" s="27"/>
      <c r="D580" s="27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7"/>
      <c r="T580" s="27"/>
      <c r="U580" s="27"/>
      <c r="V580" s="27"/>
      <c r="W580" s="27"/>
      <c r="X580" s="27"/>
      <c r="Y580" s="27"/>
      <c r="Z580" s="27"/>
      <c r="AA580" s="27"/>
      <c r="AB580" s="27"/>
      <c r="AC580" s="27"/>
      <c r="AD580" s="27"/>
      <c r="AE580" s="27"/>
      <c r="AF580" s="27"/>
      <c r="AG580" s="27"/>
      <c r="AH580" s="27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43"/>
      <c r="AW580" s="243"/>
      <c r="AX580" s="243"/>
      <c r="AY580" s="27"/>
      <c r="AZ580" s="27"/>
    </row>
    <row r="581" spans="1:52" x14ac:dyDescent="0.25">
      <c r="A581" s="27"/>
      <c r="B581" s="27"/>
      <c r="C581" s="27"/>
      <c r="D581" s="27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7"/>
      <c r="T581" s="27"/>
      <c r="U581" s="27"/>
      <c r="V581" s="27"/>
      <c r="W581" s="27"/>
      <c r="X581" s="27"/>
      <c r="Y581" s="27"/>
      <c r="Z581" s="27"/>
      <c r="AA581" s="27"/>
      <c r="AB581" s="27"/>
      <c r="AC581" s="27"/>
      <c r="AD581" s="27"/>
      <c r="AE581" s="27"/>
      <c r="AF581" s="27"/>
      <c r="AG581" s="27"/>
      <c r="AH581" s="27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43"/>
      <c r="AW581" s="243"/>
      <c r="AX581" s="243"/>
      <c r="AY581" s="27"/>
      <c r="AZ581" s="27"/>
    </row>
    <row r="582" spans="1:52" x14ac:dyDescent="0.25">
      <c r="A582" s="27"/>
      <c r="B582" s="27"/>
      <c r="C582" s="27"/>
      <c r="D582" s="27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7"/>
      <c r="T582" s="27"/>
      <c r="U582" s="27"/>
      <c r="V582" s="27"/>
      <c r="W582" s="27"/>
      <c r="X582" s="27"/>
      <c r="Y582" s="27"/>
      <c r="Z582" s="27"/>
      <c r="AA582" s="27"/>
      <c r="AB582" s="27"/>
      <c r="AC582" s="27"/>
      <c r="AD582" s="27"/>
      <c r="AE582" s="27"/>
      <c r="AF582" s="27"/>
      <c r="AG582" s="27"/>
      <c r="AH582" s="27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43"/>
      <c r="AW582" s="243"/>
      <c r="AX582" s="243"/>
      <c r="AY582" s="27"/>
      <c r="AZ582" s="27"/>
    </row>
    <row r="583" spans="1:52" x14ac:dyDescent="0.25">
      <c r="A583" s="27"/>
      <c r="B583" s="27"/>
      <c r="C583" s="27"/>
      <c r="D583" s="27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7"/>
      <c r="T583" s="27"/>
      <c r="U583" s="27"/>
      <c r="V583" s="27"/>
      <c r="W583" s="27"/>
      <c r="X583" s="27"/>
      <c r="Y583" s="27"/>
      <c r="Z583" s="27"/>
      <c r="AA583" s="27"/>
      <c r="AB583" s="27"/>
      <c r="AC583" s="27"/>
      <c r="AD583" s="27"/>
      <c r="AE583" s="27"/>
      <c r="AF583" s="27"/>
      <c r="AG583" s="27"/>
      <c r="AH583" s="27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43"/>
      <c r="AW583" s="243"/>
      <c r="AX583" s="243"/>
      <c r="AY583" s="27"/>
      <c r="AZ583" s="27"/>
    </row>
    <row r="584" spans="1:52" x14ac:dyDescent="0.25">
      <c r="A584" s="27"/>
      <c r="B584" s="27"/>
      <c r="C584" s="27"/>
      <c r="D584" s="27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7"/>
      <c r="T584" s="27"/>
      <c r="U584" s="27"/>
      <c r="V584" s="27"/>
      <c r="W584" s="27"/>
      <c r="X584" s="27"/>
      <c r="Y584" s="27"/>
      <c r="Z584" s="27"/>
      <c r="AA584" s="27"/>
      <c r="AB584" s="27"/>
      <c r="AC584" s="27"/>
      <c r="AD584" s="27"/>
      <c r="AE584" s="27"/>
      <c r="AF584" s="27"/>
      <c r="AG584" s="27"/>
      <c r="AH584" s="27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43"/>
      <c r="AW584" s="243"/>
      <c r="AX584" s="243"/>
      <c r="AY584" s="27"/>
      <c r="AZ584" s="27"/>
    </row>
    <row r="585" spans="1:52" x14ac:dyDescent="0.25">
      <c r="A585" s="27"/>
      <c r="B585" s="27"/>
      <c r="C585" s="27"/>
      <c r="D585" s="27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7"/>
      <c r="T585" s="27"/>
      <c r="U585" s="27"/>
      <c r="V585" s="27"/>
      <c r="W585" s="27"/>
      <c r="X585" s="27"/>
      <c r="Y585" s="27"/>
      <c r="Z585" s="27"/>
      <c r="AA585" s="27"/>
      <c r="AB585" s="27"/>
      <c r="AC585" s="27"/>
      <c r="AD585" s="27"/>
      <c r="AE585" s="27"/>
      <c r="AF585" s="27"/>
      <c r="AG585" s="27"/>
      <c r="AH585" s="27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43"/>
      <c r="AW585" s="243"/>
      <c r="AX585" s="243"/>
      <c r="AY585" s="27"/>
      <c r="AZ585" s="27"/>
    </row>
    <row r="586" spans="1:52" x14ac:dyDescent="0.25">
      <c r="A586" s="27"/>
      <c r="B586" s="27"/>
      <c r="C586" s="27"/>
      <c r="D586" s="27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7"/>
      <c r="T586" s="27"/>
      <c r="U586" s="27"/>
      <c r="V586" s="27"/>
      <c r="W586" s="27"/>
      <c r="X586" s="27"/>
      <c r="Y586" s="27"/>
      <c r="Z586" s="27"/>
      <c r="AA586" s="27"/>
      <c r="AB586" s="27"/>
      <c r="AC586" s="27"/>
      <c r="AD586" s="27"/>
      <c r="AE586" s="27"/>
      <c r="AF586" s="27"/>
      <c r="AG586" s="27"/>
      <c r="AH586" s="27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43"/>
      <c r="AW586" s="243"/>
      <c r="AX586" s="243"/>
      <c r="AY586" s="27"/>
      <c r="AZ586" s="27"/>
    </row>
    <row r="587" spans="1:52" x14ac:dyDescent="0.25">
      <c r="A587" s="27"/>
      <c r="B587" s="27"/>
      <c r="C587" s="27"/>
      <c r="D587" s="27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7"/>
      <c r="T587" s="27"/>
      <c r="U587" s="27"/>
      <c r="V587" s="27"/>
      <c r="W587" s="27"/>
      <c r="X587" s="27"/>
      <c r="Y587" s="27"/>
      <c r="Z587" s="27"/>
      <c r="AA587" s="27"/>
      <c r="AB587" s="27"/>
      <c r="AC587" s="27"/>
      <c r="AD587" s="27"/>
      <c r="AE587" s="27"/>
      <c r="AF587" s="27"/>
      <c r="AG587" s="27"/>
      <c r="AH587" s="27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43"/>
      <c r="AW587" s="243"/>
      <c r="AX587" s="243"/>
      <c r="AY587" s="27"/>
      <c r="AZ587" s="27"/>
    </row>
    <row r="588" spans="1:52" x14ac:dyDescent="0.25">
      <c r="A588" s="27"/>
      <c r="B588" s="27"/>
      <c r="C588" s="27"/>
      <c r="D588" s="27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7"/>
      <c r="T588" s="27"/>
      <c r="U588" s="27"/>
      <c r="V588" s="27"/>
      <c r="W588" s="27"/>
      <c r="X588" s="27"/>
      <c r="Y588" s="27"/>
      <c r="Z588" s="27"/>
      <c r="AA588" s="27"/>
      <c r="AB588" s="27"/>
      <c r="AC588" s="27"/>
      <c r="AD588" s="27"/>
      <c r="AE588" s="27"/>
      <c r="AF588" s="27"/>
      <c r="AG588" s="27"/>
      <c r="AH588" s="27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43"/>
      <c r="AW588" s="243"/>
      <c r="AX588" s="243"/>
      <c r="AY588" s="27"/>
      <c r="AZ588" s="27"/>
    </row>
    <row r="589" spans="1:52" x14ac:dyDescent="0.25">
      <c r="A589" s="27"/>
      <c r="B589" s="27"/>
      <c r="C589" s="27"/>
      <c r="D589" s="27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7"/>
      <c r="T589" s="27"/>
      <c r="U589" s="27"/>
      <c r="V589" s="27"/>
      <c r="W589" s="27"/>
      <c r="X589" s="27"/>
      <c r="Y589" s="27"/>
      <c r="Z589" s="27"/>
      <c r="AA589" s="27"/>
      <c r="AB589" s="27"/>
      <c r="AC589" s="27"/>
      <c r="AD589" s="27"/>
      <c r="AE589" s="27"/>
      <c r="AF589" s="27"/>
      <c r="AG589" s="27"/>
      <c r="AH589" s="27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43"/>
      <c r="AW589" s="243"/>
      <c r="AX589" s="243"/>
      <c r="AY589" s="27"/>
      <c r="AZ589" s="27"/>
    </row>
    <row r="590" spans="1:52" x14ac:dyDescent="0.25">
      <c r="A590" s="27"/>
      <c r="B590" s="27"/>
      <c r="C590" s="27"/>
      <c r="D590" s="27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7"/>
      <c r="T590" s="27"/>
      <c r="U590" s="27"/>
      <c r="V590" s="27"/>
      <c r="W590" s="27"/>
      <c r="X590" s="27"/>
      <c r="Y590" s="27"/>
      <c r="Z590" s="27"/>
      <c r="AA590" s="27"/>
      <c r="AB590" s="27"/>
      <c r="AC590" s="27"/>
      <c r="AD590" s="27"/>
      <c r="AE590" s="27"/>
      <c r="AF590" s="27"/>
      <c r="AG590" s="27"/>
      <c r="AH590" s="27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43"/>
      <c r="AW590" s="243"/>
      <c r="AX590" s="243"/>
      <c r="AY590" s="27"/>
      <c r="AZ590" s="27"/>
    </row>
    <row r="591" spans="1:52" x14ac:dyDescent="0.25">
      <c r="A591" s="27"/>
      <c r="B591" s="27"/>
      <c r="C591" s="27"/>
      <c r="D591" s="27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7"/>
      <c r="T591" s="27"/>
      <c r="U591" s="27"/>
      <c r="V591" s="27"/>
      <c r="W591" s="27"/>
      <c r="X591" s="27"/>
      <c r="Y591" s="27"/>
      <c r="Z591" s="27"/>
      <c r="AA591" s="27"/>
      <c r="AB591" s="27"/>
      <c r="AC591" s="27"/>
      <c r="AD591" s="27"/>
      <c r="AE591" s="27"/>
      <c r="AF591" s="27"/>
      <c r="AG591" s="27"/>
      <c r="AH591" s="27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43"/>
      <c r="AW591" s="243"/>
      <c r="AX591" s="243"/>
      <c r="AY591" s="27"/>
      <c r="AZ591" s="27"/>
    </row>
    <row r="592" spans="1:52" x14ac:dyDescent="0.25">
      <c r="A592" s="27"/>
      <c r="B592" s="27"/>
      <c r="C592" s="27"/>
      <c r="D592" s="27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7"/>
      <c r="T592" s="27"/>
      <c r="U592" s="27"/>
      <c r="V592" s="27"/>
      <c r="W592" s="27"/>
      <c r="X592" s="27"/>
      <c r="Y592" s="27"/>
      <c r="Z592" s="27"/>
      <c r="AA592" s="27"/>
      <c r="AB592" s="27"/>
      <c r="AC592" s="27"/>
      <c r="AD592" s="27"/>
      <c r="AE592" s="27"/>
      <c r="AF592" s="27"/>
      <c r="AG592" s="27"/>
      <c r="AH592" s="27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43"/>
      <c r="AW592" s="243"/>
      <c r="AX592" s="243"/>
      <c r="AY592" s="27"/>
      <c r="AZ592" s="27"/>
    </row>
    <row r="593" spans="1:52" x14ac:dyDescent="0.25">
      <c r="A593" s="27"/>
      <c r="B593" s="27"/>
      <c r="C593" s="27"/>
      <c r="D593" s="27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7"/>
      <c r="T593" s="27"/>
      <c r="U593" s="27"/>
      <c r="V593" s="27"/>
      <c r="W593" s="27"/>
      <c r="X593" s="27"/>
      <c r="Y593" s="27"/>
      <c r="Z593" s="27"/>
      <c r="AA593" s="27"/>
      <c r="AB593" s="27"/>
      <c r="AC593" s="27"/>
      <c r="AD593" s="27"/>
      <c r="AE593" s="27"/>
      <c r="AF593" s="27"/>
      <c r="AG593" s="27"/>
      <c r="AH593" s="27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43"/>
      <c r="AW593" s="243"/>
      <c r="AX593" s="243"/>
      <c r="AY593" s="27"/>
      <c r="AZ593" s="27"/>
    </row>
    <row r="594" spans="1:52" x14ac:dyDescent="0.25">
      <c r="A594" s="27"/>
      <c r="B594" s="27"/>
      <c r="C594" s="27"/>
      <c r="D594" s="27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7"/>
      <c r="T594" s="27"/>
      <c r="U594" s="27"/>
      <c r="V594" s="27"/>
      <c r="W594" s="27"/>
      <c r="X594" s="27"/>
      <c r="Y594" s="27"/>
      <c r="Z594" s="27"/>
      <c r="AA594" s="27"/>
      <c r="AB594" s="27"/>
      <c r="AC594" s="27"/>
      <c r="AD594" s="27"/>
      <c r="AE594" s="27"/>
      <c r="AF594" s="27"/>
      <c r="AG594" s="27"/>
      <c r="AH594" s="27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43"/>
      <c r="AW594" s="243"/>
      <c r="AX594" s="243"/>
      <c r="AY594" s="27"/>
      <c r="AZ594" s="27"/>
    </row>
    <row r="595" spans="1:52" x14ac:dyDescent="0.25">
      <c r="A595" s="27"/>
      <c r="B595" s="27"/>
      <c r="C595" s="27"/>
      <c r="D595" s="27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7"/>
      <c r="T595" s="27"/>
      <c r="U595" s="27"/>
      <c r="V595" s="27"/>
      <c r="W595" s="27"/>
      <c r="X595" s="27"/>
      <c r="Y595" s="27"/>
      <c r="Z595" s="27"/>
      <c r="AA595" s="27"/>
      <c r="AB595" s="27"/>
      <c r="AC595" s="27"/>
      <c r="AD595" s="27"/>
      <c r="AE595" s="27"/>
      <c r="AF595" s="27"/>
      <c r="AG595" s="27"/>
      <c r="AH595" s="27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43"/>
      <c r="AW595" s="243"/>
      <c r="AX595" s="243"/>
      <c r="AY595" s="27"/>
      <c r="AZ595" s="27"/>
    </row>
    <row r="596" spans="1:52" x14ac:dyDescent="0.25">
      <c r="A596" s="27"/>
      <c r="B596" s="27"/>
      <c r="C596" s="27"/>
      <c r="D596" s="27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7"/>
      <c r="T596" s="27"/>
      <c r="U596" s="27"/>
      <c r="V596" s="27"/>
      <c r="W596" s="27"/>
      <c r="X596" s="27"/>
      <c r="Y596" s="27"/>
      <c r="Z596" s="27"/>
      <c r="AA596" s="27"/>
      <c r="AB596" s="27"/>
      <c r="AC596" s="27"/>
      <c r="AD596" s="27"/>
      <c r="AE596" s="27"/>
      <c r="AF596" s="27"/>
      <c r="AG596" s="27"/>
      <c r="AH596" s="27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43"/>
      <c r="AW596" s="243"/>
      <c r="AX596" s="243"/>
      <c r="AY596" s="27"/>
      <c r="AZ596" s="27"/>
    </row>
    <row r="597" spans="1:52" x14ac:dyDescent="0.25">
      <c r="A597" s="27"/>
      <c r="B597" s="27"/>
      <c r="C597" s="27"/>
      <c r="D597" s="27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7"/>
      <c r="T597" s="27"/>
      <c r="U597" s="27"/>
      <c r="V597" s="27"/>
      <c r="W597" s="27"/>
      <c r="X597" s="27"/>
      <c r="Y597" s="27"/>
      <c r="Z597" s="27"/>
      <c r="AA597" s="27"/>
      <c r="AB597" s="27"/>
      <c r="AC597" s="27"/>
      <c r="AD597" s="27"/>
      <c r="AE597" s="27"/>
      <c r="AF597" s="27"/>
      <c r="AG597" s="27"/>
      <c r="AH597" s="27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43"/>
      <c r="AW597" s="243"/>
      <c r="AX597" s="243"/>
      <c r="AY597" s="27"/>
      <c r="AZ597" s="27"/>
    </row>
    <row r="598" spans="1:52" x14ac:dyDescent="0.25">
      <c r="A598" s="27"/>
      <c r="B598" s="27"/>
      <c r="C598" s="27"/>
      <c r="D598" s="27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7"/>
      <c r="T598" s="27"/>
      <c r="U598" s="27"/>
      <c r="V598" s="27"/>
      <c r="W598" s="27"/>
      <c r="X598" s="27"/>
      <c r="Y598" s="27"/>
      <c r="Z598" s="27"/>
      <c r="AA598" s="27"/>
      <c r="AB598" s="27"/>
      <c r="AC598" s="27"/>
      <c r="AD598" s="27"/>
      <c r="AE598" s="27"/>
      <c r="AF598" s="27"/>
      <c r="AG598" s="27"/>
      <c r="AH598" s="27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43"/>
      <c r="AW598" s="243"/>
      <c r="AX598" s="243"/>
      <c r="AY598" s="27"/>
      <c r="AZ598" s="27"/>
    </row>
    <row r="599" spans="1:52" x14ac:dyDescent="0.25">
      <c r="A599" s="27"/>
      <c r="B599" s="27"/>
      <c r="C599" s="27"/>
      <c r="D599" s="27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7"/>
      <c r="T599" s="27"/>
      <c r="U599" s="27"/>
      <c r="V599" s="27"/>
      <c r="W599" s="27"/>
      <c r="X599" s="27"/>
      <c r="Y599" s="27"/>
      <c r="Z599" s="27"/>
      <c r="AA599" s="27"/>
      <c r="AB599" s="27"/>
      <c r="AC599" s="27"/>
      <c r="AD599" s="27"/>
      <c r="AE599" s="27"/>
      <c r="AF599" s="27"/>
      <c r="AG599" s="27"/>
      <c r="AH599" s="27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43"/>
      <c r="AW599" s="243"/>
      <c r="AX599" s="243"/>
      <c r="AY599" s="27"/>
      <c r="AZ599" s="27"/>
    </row>
    <row r="600" spans="1:52" x14ac:dyDescent="0.25">
      <c r="A600" s="27"/>
      <c r="B600" s="27"/>
      <c r="C600" s="27"/>
      <c r="D600" s="27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7"/>
      <c r="T600" s="27"/>
      <c r="U600" s="27"/>
      <c r="V600" s="27"/>
      <c r="W600" s="27"/>
      <c r="X600" s="27"/>
      <c r="Y600" s="27"/>
      <c r="Z600" s="27"/>
      <c r="AA600" s="27"/>
      <c r="AB600" s="27"/>
      <c r="AC600" s="27"/>
      <c r="AD600" s="27"/>
      <c r="AE600" s="27"/>
      <c r="AF600" s="27"/>
      <c r="AG600" s="27"/>
      <c r="AH600" s="27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43"/>
      <c r="AW600" s="243"/>
      <c r="AX600" s="243"/>
      <c r="AY600" s="27"/>
      <c r="AZ600" s="27"/>
    </row>
    <row r="601" spans="1:52" x14ac:dyDescent="0.25">
      <c r="A601" s="27"/>
      <c r="B601" s="27"/>
      <c r="C601" s="27"/>
      <c r="D601" s="27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7"/>
      <c r="T601" s="27"/>
      <c r="U601" s="27"/>
      <c r="V601" s="27"/>
      <c r="W601" s="27"/>
      <c r="X601" s="27"/>
      <c r="Y601" s="27"/>
      <c r="Z601" s="27"/>
      <c r="AA601" s="27"/>
      <c r="AB601" s="27"/>
      <c r="AC601" s="27"/>
      <c r="AD601" s="27"/>
      <c r="AE601" s="27"/>
      <c r="AF601" s="27"/>
      <c r="AG601" s="27"/>
      <c r="AH601" s="27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43"/>
      <c r="AW601" s="243"/>
      <c r="AX601" s="243"/>
      <c r="AY601" s="27"/>
      <c r="AZ601" s="27"/>
    </row>
    <row r="602" spans="1:52" x14ac:dyDescent="0.25">
      <c r="A602" s="27"/>
      <c r="B602" s="27"/>
      <c r="C602" s="27"/>
      <c r="D602" s="27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7"/>
      <c r="T602" s="27"/>
      <c r="U602" s="27"/>
      <c r="V602" s="27"/>
      <c r="W602" s="27"/>
      <c r="X602" s="27"/>
      <c r="Y602" s="27"/>
      <c r="Z602" s="27"/>
      <c r="AA602" s="27"/>
      <c r="AB602" s="27"/>
      <c r="AC602" s="27"/>
      <c r="AD602" s="27"/>
      <c r="AE602" s="27"/>
      <c r="AF602" s="27"/>
      <c r="AG602" s="27"/>
      <c r="AH602" s="27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43"/>
      <c r="AW602" s="243"/>
      <c r="AX602" s="243"/>
      <c r="AY602" s="27"/>
      <c r="AZ602" s="27"/>
    </row>
    <row r="603" spans="1:52" x14ac:dyDescent="0.25">
      <c r="A603" s="27"/>
      <c r="B603" s="27"/>
      <c r="C603" s="27"/>
      <c r="D603" s="27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7"/>
      <c r="T603" s="27"/>
      <c r="U603" s="27"/>
      <c r="V603" s="27"/>
      <c r="W603" s="27"/>
      <c r="X603" s="27"/>
      <c r="Y603" s="27"/>
      <c r="Z603" s="27"/>
      <c r="AA603" s="27"/>
      <c r="AB603" s="27"/>
      <c r="AC603" s="27"/>
      <c r="AD603" s="27"/>
      <c r="AE603" s="27"/>
      <c r="AF603" s="27"/>
      <c r="AG603" s="27"/>
      <c r="AH603" s="27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43"/>
      <c r="AW603" s="243"/>
      <c r="AX603" s="243"/>
      <c r="AY603" s="27"/>
      <c r="AZ603" s="27"/>
    </row>
    <row r="604" spans="1:52" x14ac:dyDescent="0.25">
      <c r="A604" s="27"/>
      <c r="B604" s="27"/>
      <c r="C604" s="27"/>
      <c r="D604" s="27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7"/>
      <c r="T604" s="27"/>
      <c r="U604" s="27"/>
      <c r="V604" s="27"/>
      <c r="W604" s="27"/>
      <c r="X604" s="27"/>
      <c r="Y604" s="27"/>
      <c r="Z604" s="27"/>
      <c r="AA604" s="27"/>
      <c r="AB604" s="27"/>
      <c r="AC604" s="27"/>
      <c r="AD604" s="27"/>
      <c r="AE604" s="27"/>
      <c r="AF604" s="27"/>
      <c r="AG604" s="27"/>
      <c r="AH604" s="27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43"/>
      <c r="AW604" s="243"/>
      <c r="AX604" s="243"/>
      <c r="AY604" s="27"/>
      <c r="AZ604" s="27"/>
    </row>
    <row r="605" spans="1:52" x14ac:dyDescent="0.25">
      <c r="A605" s="27"/>
      <c r="B605" s="27"/>
      <c r="C605" s="27"/>
      <c r="D605" s="27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7"/>
      <c r="T605" s="27"/>
      <c r="U605" s="27"/>
      <c r="V605" s="27"/>
      <c r="W605" s="27"/>
      <c r="X605" s="27"/>
      <c r="Y605" s="27"/>
      <c r="Z605" s="27"/>
      <c r="AA605" s="27"/>
      <c r="AB605" s="27"/>
      <c r="AC605" s="27"/>
      <c r="AD605" s="27"/>
      <c r="AE605" s="27"/>
      <c r="AF605" s="27"/>
      <c r="AG605" s="27"/>
      <c r="AH605" s="27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43"/>
      <c r="AW605" s="243"/>
      <c r="AX605" s="243"/>
      <c r="AY605" s="27"/>
      <c r="AZ605" s="27"/>
    </row>
    <row r="606" spans="1:52" x14ac:dyDescent="0.25">
      <c r="A606" s="27"/>
      <c r="B606" s="27"/>
      <c r="C606" s="27"/>
      <c r="D606" s="27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7"/>
      <c r="T606" s="27"/>
      <c r="U606" s="27"/>
      <c r="V606" s="27"/>
      <c r="W606" s="27"/>
      <c r="X606" s="27"/>
      <c r="Y606" s="27"/>
      <c r="Z606" s="27"/>
      <c r="AA606" s="27"/>
      <c r="AB606" s="27"/>
      <c r="AC606" s="27"/>
      <c r="AD606" s="27"/>
      <c r="AE606" s="27"/>
      <c r="AF606" s="27"/>
      <c r="AG606" s="27"/>
      <c r="AH606" s="27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43"/>
      <c r="AW606" s="243"/>
      <c r="AX606" s="243"/>
      <c r="AY606" s="27"/>
      <c r="AZ606" s="27"/>
    </row>
    <row r="607" spans="1:52" x14ac:dyDescent="0.25">
      <c r="A607" s="27"/>
      <c r="B607" s="27"/>
      <c r="C607" s="27"/>
      <c r="D607" s="27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7"/>
      <c r="T607" s="27"/>
      <c r="U607" s="27"/>
      <c r="V607" s="27"/>
      <c r="W607" s="27"/>
      <c r="X607" s="27"/>
      <c r="Y607" s="27"/>
      <c r="Z607" s="27"/>
      <c r="AA607" s="27"/>
      <c r="AB607" s="27"/>
      <c r="AC607" s="27"/>
      <c r="AD607" s="27"/>
      <c r="AE607" s="27"/>
      <c r="AF607" s="27"/>
      <c r="AG607" s="27"/>
      <c r="AH607" s="27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43"/>
      <c r="AW607" s="243"/>
      <c r="AX607" s="243"/>
      <c r="AY607" s="27"/>
      <c r="AZ607" s="27"/>
    </row>
    <row r="608" spans="1:52" x14ac:dyDescent="0.25">
      <c r="A608" s="27"/>
      <c r="B608" s="27"/>
      <c r="C608" s="27"/>
      <c r="D608" s="27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7"/>
      <c r="T608" s="27"/>
      <c r="U608" s="27"/>
      <c r="V608" s="27"/>
      <c r="W608" s="27"/>
      <c r="X608" s="27"/>
      <c r="Y608" s="27"/>
      <c r="Z608" s="27"/>
      <c r="AA608" s="27"/>
      <c r="AB608" s="27"/>
      <c r="AC608" s="27"/>
      <c r="AD608" s="27"/>
      <c r="AE608" s="27"/>
      <c r="AF608" s="27"/>
      <c r="AG608" s="27"/>
      <c r="AH608" s="27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43"/>
      <c r="AW608" s="243"/>
      <c r="AX608" s="243"/>
      <c r="AY608" s="27"/>
      <c r="AZ608" s="27"/>
    </row>
    <row r="609" spans="1:52" x14ac:dyDescent="0.25">
      <c r="A609" s="27"/>
      <c r="B609" s="27"/>
      <c r="C609" s="27"/>
      <c r="D609" s="27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7"/>
      <c r="T609" s="27"/>
      <c r="U609" s="27"/>
      <c r="V609" s="27"/>
      <c r="W609" s="27"/>
      <c r="X609" s="27"/>
      <c r="Y609" s="27"/>
      <c r="Z609" s="27"/>
      <c r="AA609" s="27"/>
      <c r="AB609" s="27"/>
      <c r="AC609" s="27"/>
      <c r="AD609" s="27"/>
      <c r="AE609" s="27"/>
      <c r="AF609" s="27"/>
      <c r="AG609" s="27"/>
      <c r="AH609" s="27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43"/>
      <c r="AW609" s="243"/>
      <c r="AX609" s="243"/>
      <c r="AY609" s="27"/>
      <c r="AZ609" s="27"/>
    </row>
    <row r="610" spans="1:52" x14ac:dyDescent="0.25">
      <c r="A610" s="27"/>
      <c r="B610" s="27"/>
      <c r="C610" s="27"/>
      <c r="D610" s="27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7"/>
      <c r="T610" s="27"/>
      <c r="U610" s="27"/>
      <c r="V610" s="27"/>
      <c r="W610" s="27"/>
      <c r="X610" s="27"/>
      <c r="Y610" s="27"/>
      <c r="Z610" s="27"/>
      <c r="AA610" s="27"/>
      <c r="AB610" s="27"/>
      <c r="AC610" s="27"/>
      <c r="AD610" s="27"/>
      <c r="AE610" s="27"/>
      <c r="AF610" s="27"/>
      <c r="AG610" s="27"/>
      <c r="AH610" s="27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43"/>
      <c r="AW610" s="243"/>
      <c r="AX610" s="243"/>
      <c r="AY610" s="27"/>
      <c r="AZ610" s="27"/>
    </row>
    <row r="611" spans="1:52" x14ac:dyDescent="0.25">
      <c r="A611" s="27"/>
      <c r="B611" s="27"/>
      <c r="C611" s="27"/>
      <c r="D611" s="27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7"/>
      <c r="T611" s="27"/>
      <c r="U611" s="27"/>
      <c r="V611" s="27"/>
      <c r="W611" s="27"/>
      <c r="X611" s="27"/>
      <c r="Y611" s="27"/>
      <c r="Z611" s="27"/>
      <c r="AA611" s="27"/>
      <c r="AB611" s="27"/>
      <c r="AC611" s="27"/>
      <c r="AD611" s="27"/>
      <c r="AE611" s="27"/>
      <c r="AF611" s="27"/>
      <c r="AG611" s="27"/>
      <c r="AH611" s="27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43"/>
      <c r="AW611" s="243"/>
      <c r="AX611" s="243"/>
      <c r="AY611" s="27"/>
      <c r="AZ611" s="27"/>
    </row>
    <row r="612" spans="1:52" x14ac:dyDescent="0.25">
      <c r="A612" s="27"/>
      <c r="B612" s="27"/>
      <c r="C612" s="27"/>
      <c r="D612" s="27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7"/>
      <c r="T612" s="27"/>
      <c r="U612" s="27"/>
      <c r="V612" s="27"/>
      <c r="W612" s="27"/>
      <c r="X612" s="27"/>
      <c r="Y612" s="27"/>
      <c r="Z612" s="27"/>
      <c r="AA612" s="27"/>
      <c r="AB612" s="27"/>
      <c r="AC612" s="27"/>
      <c r="AD612" s="27"/>
      <c r="AE612" s="27"/>
      <c r="AF612" s="27"/>
      <c r="AG612" s="27"/>
      <c r="AH612" s="27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43"/>
      <c r="AW612" s="243"/>
      <c r="AX612" s="243"/>
      <c r="AY612" s="27"/>
      <c r="AZ612" s="27"/>
    </row>
    <row r="613" spans="1:52" x14ac:dyDescent="0.25">
      <c r="A613" s="27"/>
      <c r="B613" s="27"/>
      <c r="C613" s="27"/>
      <c r="D613" s="27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7"/>
      <c r="T613" s="27"/>
      <c r="U613" s="27"/>
      <c r="V613" s="27"/>
      <c r="W613" s="27"/>
      <c r="X613" s="27"/>
      <c r="Y613" s="27"/>
      <c r="Z613" s="27"/>
      <c r="AA613" s="27"/>
      <c r="AB613" s="27"/>
      <c r="AC613" s="27"/>
      <c r="AD613" s="27"/>
      <c r="AE613" s="27"/>
      <c r="AF613" s="27"/>
      <c r="AG613" s="27"/>
      <c r="AH613" s="27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43"/>
      <c r="AW613" s="243"/>
      <c r="AX613" s="243"/>
      <c r="AY613" s="27"/>
      <c r="AZ613" s="27"/>
    </row>
    <row r="614" spans="1:52" x14ac:dyDescent="0.25">
      <c r="A614" s="27"/>
      <c r="B614" s="27"/>
      <c r="C614" s="27"/>
      <c r="D614" s="27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7"/>
      <c r="T614" s="27"/>
      <c r="U614" s="27"/>
      <c r="V614" s="27"/>
      <c r="W614" s="27"/>
      <c r="X614" s="27"/>
      <c r="Y614" s="27"/>
      <c r="Z614" s="27"/>
      <c r="AA614" s="27"/>
      <c r="AB614" s="27"/>
      <c r="AC614" s="27"/>
      <c r="AD614" s="27"/>
      <c r="AE614" s="27"/>
      <c r="AF614" s="27"/>
      <c r="AG614" s="27"/>
      <c r="AH614" s="27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43"/>
      <c r="AW614" s="243"/>
      <c r="AX614" s="243"/>
      <c r="AY614" s="27"/>
      <c r="AZ614" s="27"/>
    </row>
    <row r="615" spans="1:52" x14ac:dyDescent="0.25">
      <c r="A615" s="27"/>
      <c r="B615" s="27"/>
      <c r="C615" s="27"/>
      <c r="D615" s="27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7"/>
      <c r="T615" s="27"/>
      <c r="U615" s="27"/>
      <c r="V615" s="27"/>
      <c r="W615" s="27"/>
      <c r="X615" s="27"/>
      <c r="Y615" s="27"/>
      <c r="Z615" s="27"/>
      <c r="AA615" s="27"/>
      <c r="AB615" s="27"/>
      <c r="AC615" s="27"/>
      <c r="AD615" s="27"/>
      <c r="AE615" s="27"/>
      <c r="AF615" s="27"/>
      <c r="AG615" s="27"/>
      <c r="AH615" s="27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43"/>
      <c r="AW615" s="243"/>
      <c r="AX615" s="243"/>
      <c r="AY615" s="27"/>
      <c r="AZ615" s="27"/>
    </row>
    <row r="616" spans="1:52" x14ac:dyDescent="0.25">
      <c r="A616" s="27"/>
      <c r="B616" s="27"/>
      <c r="C616" s="27"/>
      <c r="D616" s="27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7"/>
      <c r="T616" s="27"/>
      <c r="U616" s="27"/>
      <c r="V616" s="27"/>
      <c r="W616" s="27"/>
      <c r="X616" s="27"/>
      <c r="Y616" s="27"/>
      <c r="Z616" s="27"/>
      <c r="AA616" s="27"/>
      <c r="AB616" s="27"/>
      <c r="AC616" s="27"/>
      <c r="AD616" s="27"/>
      <c r="AE616" s="27"/>
      <c r="AF616" s="27"/>
      <c r="AG616" s="27"/>
      <c r="AH616" s="27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43"/>
      <c r="AW616" s="243"/>
      <c r="AX616" s="243"/>
      <c r="AY616" s="27"/>
      <c r="AZ616" s="27"/>
    </row>
    <row r="617" spans="1:52" x14ac:dyDescent="0.25">
      <c r="A617" s="27"/>
      <c r="B617" s="27"/>
      <c r="C617" s="27"/>
      <c r="D617" s="27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7"/>
      <c r="T617" s="27"/>
      <c r="U617" s="27"/>
      <c r="V617" s="27"/>
      <c r="W617" s="27"/>
      <c r="X617" s="27"/>
      <c r="Y617" s="27"/>
      <c r="Z617" s="27"/>
      <c r="AA617" s="27"/>
      <c r="AB617" s="27"/>
      <c r="AC617" s="27"/>
      <c r="AD617" s="27"/>
      <c r="AE617" s="27"/>
      <c r="AF617" s="27"/>
      <c r="AG617" s="27"/>
      <c r="AH617" s="27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43"/>
      <c r="AW617" s="243"/>
      <c r="AX617" s="243"/>
      <c r="AY617" s="27"/>
      <c r="AZ617" s="27"/>
    </row>
    <row r="618" spans="1:52" x14ac:dyDescent="0.25">
      <c r="A618" s="27"/>
      <c r="B618" s="27"/>
      <c r="C618" s="27"/>
      <c r="D618" s="27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7"/>
      <c r="T618" s="27"/>
      <c r="U618" s="27"/>
      <c r="V618" s="27"/>
      <c r="W618" s="27"/>
      <c r="X618" s="27"/>
      <c r="Y618" s="27"/>
      <c r="Z618" s="27"/>
      <c r="AA618" s="27"/>
      <c r="AB618" s="27"/>
      <c r="AC618" s="27"/>
      <c r="AD618" s="27"/>
      <c r="AE618" s="27"/>
      <c r="AF618" s="27"/>
      <c r="AG618" s="27"/>
      <c r="AH618" s="27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43"/>
      <c r="AW618" s="243"/>
      <c r="AX618" s="243"/>
      <c r="AY618" s="27"/>
      <c r="AZ618" s="27"/>
    </row>
    <row r="619" spans="1:52" x14ac:dyDescent="0.25">
      <c r="A619" s="27"/>
      <c r="B619" s="27"/>
      <c r="C619" s="27"/>
      <c r="D619" s="27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7"/>
      <c r="T619" s="27"/>
      <c r="U619" s="27"/>
      <c r="V619" s="27"/>
      <c r="W619" s="27"/>
      <c r="X619" s="27"/>
      <c r="Y619" s="27"/>
      <c r="Z619" s="27"/>
      <c r="AA619" s="27"/>
      <c r="AB619" s="27"/>
      <c r="AC619" s="27"/>
      <c r="AD619" s="27"/>
      <c r="AE619" s="27"/>
      <c r="AF619" s="27"/>
      <c r="AG619" s="27"/>
      <c r="AH619" s="27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43"/>
      <c r="AW619" s="243"/>
      <c r="AX619" s="243"/>
      <c r="AY619" s="27"/>
      <c r="AZ619" s="27"/>
    </row>
    <row r="620" spans="1:52" x14ac:dyDescent="0.25">
      <c r="A620" s="27"/>
      <c r="B620" s="27"/>
      <c r="C620" s="27"/>
      <c r="D620" s="27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7"/>
      <c r="T620" s="27"/>
      <c r="U620" s="27"/>
      <c r="V620" s="27"/>
      <c r="W620" s="27"/>
      <c r="X620" s="27"/>
      <c r="Y620" s="27"/>
      <c r="Z620" s="27"/>
      <c r="AA620" s="27"/>
      <c r="AB620" s="27"/>
      <c r="AC620" s="27"/>
      <c r="AD620" s="27"/>
      <c r="AE620" s="27"/>
      <c r="AF620" s="27"/>
      <c r="AG620" s="27"/>
      <c r="AH620" s="27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43"/>
      <c r="AW620" s="243"/>
      <c r="AX620" s="243"/>
      <c r="AY620" s="27"/>
      <c r="AZ620" s="27"/>
    </row>
    <row r="621" spans="1:52" x14ac:dyDescent="0.25">
      <c r="A621" s="27"/>
      <c r="B621" s="27"/>
      <c r="C621" s="27"/>
      <c r="D621" s="27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7"/>
      <c r="T621" s="27"/>
      <c r="U621" s="27"/>
      <c r="V621" s="27"/>
      <c r="W621" s="27"/>
      <c r="X621" s="27"/>
      <c r="Y621" s="27"/>
      <c r="Z621" s="27"/>
      <c r="AA621" s="27"/>
      <c r="AB621" s="27"/>
      <c r="AC621" s="27"/>
      <c r="AD621" s="27"/>
      <c r="AE621" s="27"/>
      <c r="AF621" s="27"/>
      <c r="AG621" s="27"/>
      <c r="AH621" s="27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43"/>
      <c r="AW621" s="243"/>
      <c r="AX621" s="243"/>
      <c r="AY621" s="27"/>
      <c r="AZ621" s="27"/>
    </row>
    <row r="622" spans="1:52" x14ac:dyDescent="0.25">
      <c r="A622" s="27"/>
      <c r="B622" s="27"/>
      <c r="C622" s="27"/>
      <c r="D622" s="27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7"/>
      <c r="T622" s="27"/>
      <c r="U622" s="27"/>
      <c r="V622" s="27"/>
      <c r="W622" s="27"/>
      <c r="X622" s="27"/>
      <c r="Y622" s="27"/>
      <c r="Z622" s="27"/>
      <c r="AA622" s="27"/>
      <c r="AB622" s="27"/>
      <c r="AC622" s="27"/>
      <c r="AD622" s="27"/>
      <c r="AE622" s="27"/>
      <c r="AF622" s="27"/>
      <c r="AG622" s="27"/>
      <c r="AH622" s="27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43"/>
      <c r="AW622" s="243"/>
      <c r="AX622" s="243"/>
      <c r="AY622" s="27"/>
      <c r="AZ622" s="27"/>
    </row>
    <row r="623" spans="1:52" x14ac:dyDescent="0.25">
      <c r="A623" s="27"/>
      <c r="B623" s="27"/>
      <c r="C623" s="27"/>
      <c r="D623" s="27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7"/>
      <c r="T623" s="27"/>
      <c r="U623" s="27"/>
      <c r="V623" s="27"/>
      <c r="W623" s="27"/>
      <c r="X623" s="27"/>
      <c r="Y623" s="27"/>
      <c r="Z623" s="27"/>
      <c r="AA623" s="27"/>
      <c r="AB623" s="27"/>
      <c r="AC623" s="27"/>
      <c r="AD623" s="27"/>
      <c r="AE623" s="27"/>
      <c r="AF623" s="27"/>
      <c r="AG623" s="27"/>
      <c r="AH623" s="27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43"/>
      <c r="AW623" s="243"/>
      <c r="AX623" s="243"/>
      <c r="AY623" s="27"/>
      <c r="AZ623" s="27"/>
    </row>
    <row r="624" spans="1:52" x14ac:dyDescent="0.25">
      <c r="A624" s="27"/>
      <c r="B624" s="27"/>
      <c r="C624" s="27"/>
      <c r="D624" s="27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7"/>
      <c r="T624" s="27"/>
      <c r="U624" s="27"/>
      <c r="V624" s="27"/>
      <c r="W624" s="27"/>
      <c r="X624" s="27"/>
      <c r="Y624" s="27"/>
      <c r="Z624" s="27"/>
      <c r="AA624" s="27"/>
      <c r="AB624" s="27"/>
      <c r="AC624" s="27"/>
      <c r="AD624" s="27"/>
      <c r="AE624" s="27"/>
      <c r="AF624" s="27"/>
      <c r="AG624" s="27"/>
      <c r="AH624" s="27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43"/>
      <c r="AW624" s="243"/>
      <c r="AX624" s="243"/>
      <c r="AY624" s="27"/>
      <c r="AZ624" s="27"/>
    </row>
    <row r="625" spans="1:52" x14ac:dyDescent="0.25">
      <c r="A625" s="27"/>
      <c r="B625" s="27"/>
      <c r="C625" s="27"/>
      <c r="D625" s="27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7"/>
      <c r="T625" s="27"/>
      <c r="U625" s="27"/>
      <c r="V625" s="27"/>
      <c r="W625" s="27"/>
      <c r="X625" s="27"/>
      <c r="Y625" s="27"/>
      <c r="Z625" s="27"/>
      <c r="AA625" s="27"/>
      <c r="AB625" s="27"/>
      <c r="AC625" s="27"/>
      <c r="AD625" s="27"/>
      <c r="AE625" s="27"/>
      <c r="AF625" s="27"/>
      <c r="AG625" s="27"/>
      <c r="AH625" s="27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43"/>
      <c r="AW625" s="243"/>
      <c r="AX625" s="243"/>
      <c r="AY625" s="27"/>
      <c r="AZ625" s="27"/>
    </row>
    <row r="626" spans="1:52" x14ac:dyDescent="0.25">
      <c r="A626" s="27"/>
      <c r="B626" s="27"/>
      <c r="C626" s="27"/>
      <c r="D626" s="27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7"/>
      <c r="T626" s="27"/>
      <c r="U626" s="27"/>
      <c r="V626" s="27"/>
      <c r="W626" s="27"/>
      <c r="X626" s="27"/>
      <c r="Y626" s="27"/>
      <c r="Z626" s="27"/>
      <c r="AA626" s="27"/>
      <c r="AB626" s="27"/>
      <c r="AC626" s="27"/>
      <c r="AD626" s="27"/>
      <c r="AE626" s="27"/>
      <c r="AF626" s="27"/>
      <c r="AG626" s="27"/>
      <c r="AH626" s="27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43"/>
      <c r="AW626" s="243"/>
      <c r="AX626" s="243"/>
      <c r="AY626" s="27"/>
      <c r="AZ626" s="27"/>
    </row>
    <row r="627" spans="1:52" x14ac:dyDescent="0.25">
      <c r="A627" s="27"/>
      <c r="B627" s="27"/>
      <c r="C627" s="27"/>
      <c r="D627" s="27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7"/>
      <c r="T627" s="27"/>
      <c r="U627" s="27"/>
      <c r="V627" s="27"/>
      <c r="W627" s="27"/>
      <c r="X627" s="27"/>
      <c r="Y627" s="27"/>
      <c r="Z627" s="27"/>
      <c r="AA627" s="27"/>
      <c r="AB627" s="27"/>
      <c r="AC627" s="27"/>
      <c r="AD627" s="27"/>
      <c r="AE627" s="27"/>
      <c r="AF627" s="27"/>
      <c r="AG627" s="27"/>
      <c r="AH627" s="27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43"/>
      <c r="AW627" s="243"/>
      <c r="AX627" s="243"/>
      <c r="AY627" s="27"/>
      <c r="AZ627" s="27"/>
    </row>
    <row r="628" spans="1:52" x14ac:dyDescent="0.25">
      <c r="A628" s="27"/>
      <c r="B628" s="27"/>
      <c r="C628" s="27"/>
      <c r="D628" s="27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7"/>
      <c r="T628" s="27"/>
      <c r="U628" s="27"/>
      <c r="V628" s="27"/>
      <c r="W628" s="27"/>
      <c r="X628" s="27"/>
      <c r="Y628" s="27"/>
      <c r="Z628" s="27"/>
      <c r="AA628" s="27"/>
      <c r="AB628" s="27"/>
      <c r="AC628" s="27"/>
      <c r="AD628" s="27"/>
      <c r="AE628" s="27"/>
      <c r="AF628" s="27"/>
      <c r="AG628" s="27"/>
      <c r="AH628" s="27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43"/>
      <c r="AW628" s="243"/>
      <c r="AX628" s="243"/>
      <c r="AY628" s="27"/>
      <c r="AZ628" s="27"/>
    </row>
    <row r="629" spans="1:52" x14ac:dyDescent="0.25">
      <c r="A629" s="27"/>
      <c r="B629" s="27"/>
      <c r="C629" s="27"/>
      <c r="D629" s="27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7"/>
      <c r="T629" s="27"/>
      <c r="U629" s="27"/>
      <c r="V629" s="27"/>
      <c r="W629" s="27"/>
      <c r="X629" s="27"/>
      <c r="Y629" s="27"/>
      <c r="Z629" s="27"/>
      <c r="AA629" s="27"/>
      <c r="AB629" s="27"/>
      <c r="AC629" s="27"/>
      <c r="AD629" s="27"/>
      <c r="AE629" s="27"/>
      <c r="AF629" s="27"/>
      <c r="AG629" s="27"/>
      <c r="AH629" s="27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43"/>
      <c r="AW629" s="243"/>
      <c r="AX629" s="243"/>
      <c r="AY629" s="27"/>
      <c r="AZ629" s="27"/>
    </row>
    <row r="630" spans="1:52" x14ac:dyDescent="0.25">
      <c r="A630" s="27"/>
      <c r="B630" s="27"/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7"/>
      <c r="T630" s="27"/>
      <c r="U630" s="27"/>
      <c r="V630" s="27"/>
      <c r="W630" s="27"/>
      <c r="X630" s="27"/>
      <c r="Y630" s="27"/>
      <c r="Z630" s="27"/>
      <c r="AA630" s="27"/>
      <c r="AB630" s="27"/>
      <c r="AC630" s="27"/>
      <c r="AD630" s="27"/>
      <c r="AE630" s="27"/>
      <c r="AF630" s="27"/>
      <c r="AG630" s="27"/>
      <c r="AH630" s="27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43"/>
      <c r="AW630" s="243"/>
      <c r="AX630" s="243"/>
      <c r="AY630" s="27"/>
      <c r="AZ630" s="27"/>
    </row>
    <row r="631" spans="1:52" x14ac:dyDescent="0.25">
      <c r="A631" s="27"/>
      <c r="B631" s="27"/>
      <c r="C631" s="27"/>
      <c r="D631" s="27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7"/>
      <c r="T631" s="27"/>
      <c r="U631" s="27"/>
      <c r="V631" s="27"/>
      <c r="W631" s="27"/>
      <c r="X631" s="27"/>
      <c r="Y631" s="27"/>
      <c r="Z631" s="27"/>
      <c r="AA631" s="27"/>
      <c r="AB631" s="27"/>
      <c r="AC631" s="27"/>
      <c r="AD631" s="27"/>
      <c r="AE631" s="27"/>
      <c r="AF631" s="27"/>
      <c r="AG631" s="27"/>
      <c r="AH631" s="27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43"/>
      <c r="AW631" s="243"/>
      <c r="AX631" s="243"/>
      <c r="AY631" s="27"/>
      <c r="AZ631" s="27"/>
    </row>
    <row r="632" spans="1:52" x14ac:dyDescent="0.25">
      <c r="A632" s="27"/>
      <c r="B632" s="27"/>
      <c r="C632" s="27"/>
      <c r="D632" s="27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7"/>
      <c r="T632" s="27"/>
      <c r="U632" s="27"/>
      <c r="V632" s="27"/>
      <c r="W632" s="27"/>
      <c r="X632" s="27"/>
      <c r="Y632" s="27"/>
      <c r="Z632" s="27"/>
      <c r="AA632" s="27"/>
      <c r="AB632" s="27"/>
      <c r="AC632" s="27"/>
      <c r="AD632" s="27"/>
      <c r="AE632" s="27"/>
      <c r="AF632" s="27"/>
      <c r="AG632" s="27"/>
      <c r="AH632" s="27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43"/>
      <c r="AW632" s="243"/>
      <c r="AX632" s="243"/>
      <c r="AY632" s="27"/>
      <c r="AZ632" s="27"/>
    </row>
    <row r="633" spans="1:52" x14ac:dyDescent="0.25">
      <c r="A633" s="27"/>
      <c r="B633" s="27"/>
      <c r="C633" s="27"/>
      <c r="D633" s="27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7"/>
      <c r="T633" s="27"/>
      <c r="U633" s="27"/>
      <c r="V633" s="27"/>
      <c r="W633" s="27"/>
      <c r="X633" s="27"/>
      <c r="Y633" s="27"/>
      <c r="Z633" s="27"/>
      <c r="AA633" s="27"/>
      <c r="AB633" s="27"/>
      <c r="AC633" s="27"/>
      <c r="AD633" s="27"/>
      <c r="AE633" s="27"/>
      <c r="AF633" s="27"/>
      <c r="AG633" s="27"/>
      <c r="AH633" s="27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43"/>
      <c r="AW633" s="243"/>
      <c r="AX633" s="243"/>
      <c r="AY633" s="27"/>
      <c r="AZ633" s="27"/>
    </row>
    <row r="634" spans="1:52" x14ac:dyDescent="0.25">
      <c r="A634" s="27"/>
      <c r="B634" s="27"/>
      <c r="C634" s="27"/>
      <c r="D634" s="27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7"/>
      <c r="T634" s="27"/>
      <c r="U634" s="27"/>
      <c r="V634" s="27"/>
      <c r="W634" s="27"/>
      <c r="X634" s="27"/>
      <c r="Y634" s="27"/>
      <c r="Z634" s="27"/>
      <c r="AA634" s="27"/>
      <c r="AB634" s="27"/>
      <c r="AC634" s="27"/>
      <c r="AD634" s="27"/>
      <c r="AE634" s="27"/>
      <c r="AF634" s="27"/>
      <c r="AG634" s="27"/>
      <c r="AH634" s="27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43"/>
      <c r="AW634" s="243"/>
      <c r="AX634" s="243"/>
      <c r="AY634" s="27"/>
      <c r="AZ634" s="27"/>
    </row>
    <row r="635" spans="1:52" x14ac:dyDescent="0.25">
      <c r="A635" s="27"/>
      <c r="B635" s="27"/>
      <c r="C635" s="27"/>
      <c r="D635" s="27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7"/>
      <c r="T635" s="27"/>
      <c r="U635" s="27"/>
      <c r="V635" s="27"/>
      <c r="W635" s="27"/>
      <c r="X635" s="27"/>
      <c r="Y635" s="27"/>
      <c r="Z635" s="27"/>
      <c r="AA635" s="27"/>
      <c r="AB635" s="27"/>
      <c r="AC635" s="27"/>
      <c r="AD635" s="27"/>
      <c r="AE635" s="27"/>
      <c r="AF635" s="27"/>
      <c r="AG635" s="27"/>
      <c r="AH635" s="27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43"/>
      <c r="AW635" s="243"/>
      <c r="AX635" s="243"/>
      <c r="AY635" s="27"/>
      <c r="AZ635" s="27"/>
    </row>
    <row r="636" spans="1:52" x14ac:dyDescent="0.25">
      <c r="A636" s="27"/>
      <c r="B636" s="27"/>
      <c r="C636" s="27"/>
      <c r="D636" s="27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7"/>
      <c r="T636" s="27"/>
      <c r="U636" s="27"/>
      <c r="V636" s="27"/>
      <c r="W636" s="27"/>
      <c r="X636" s="27"/>
      <c r="Y636" s="27"/>
      <c r="Z636" s="27"/>
      <c r="AA636" s="27"/>
      <c r="AB636" s="27"/>
      <c r="AC636" s="27"/>
      <c r="AD636" s="27"/>
      <c r="AE636" s="27"/>
      <c r="AF636" s="27"/>
      <c r="AG636" s="27"/>
      <c r="AH636" s="27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43"/>
      <c r="AW636" s="243"/>
      <c r="AX636" s="243"/>
      <c r="AY636" s="27"/>
      <c r="AZ636" s="27"/>
    </row>
    <row r="637" spans="1:52" x14ac:dyDescent="0.25">
      <c r="A637" s="27"/>
      <c r="B637" s="27"/>
      <c r="C637" s="27"/>
      <c r="D637" s="27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7"/>
      <c r="T637" s="27"/>
      <c r="U637" s="27"/>
      <c r="V637" s="27"/>
      <c r="W637" s="27"/>
      <c r="X637" s="27"/>
      <c r="Y637" s="27"/>
      <c r="Z637" s="27"/>
      <c r="AA637" s="27"/>
      <c r="AB637" s="27"/>
      <c r="AC637" s="27"/>
      <c r="AD637" s="27"/>
      <c r="AE637" s="27"/>
      <c r="AF637" s="27"/>
      <c r="AG637" s="27"/>
      <c r="AH637" s="27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43"/>
      <c r="AW637" s="243"/>
      <c r="AX637" s="243"/>
      <c r="AY637" s="27"/>
      <c r="AZ637" s="27"/>
    </row>
    <row r="638" spans="1:52" x14ac:dyDescent="0.25">
      <c r="A638" s="27"/>
      <c r="B638" s="27"/>
      <c r="C638" s="27"/>
      <c r="D638" s="27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7"/>
      <c r="T638" s="27"/>
      <c r="U638" s="27"/>
      <c r="V638" s="27"/>
      <c r="W638" s="27"/>
      <c r="X638" s="27"/>
      <c r="Y638" s="27"/>
      <c r="Z638" s="27"/>
      <c r="AA638" s="27"/>
      <c r="AB638" s="27"/>
      <c r="AC638" s="27"/>
      <c r="AD638" s="27"/>
      <c r="AE638" s="27"/>
      <c r="AF638" s="27"/>
      <c r="AG638" s="27"/>
      <c r="AH638" s="27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43"/>
      <c r="AW638" s="243"/>
      <c r="AX638" s="243"/>
      <c r="AY638" s="27"/>
      <c r="AZ638" s="27"/>
    </row>
    <row r="639" spans="1:52" x14ac:dyDescent="0.25">
      <c r="A639" s="27"/>
      <c r="B639" s="27"/>
      <c r="C639" s="27"/>
      <c r="D639" s="27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7"/>
      <c r="T639" s="27"/>
      <c r="U639" s="27"/>
      <c r="V639" s="27"/>
      <c r="W639" s="27"/>
      <c r="X639" s="27"/>
      <c r="Y639" s="27"/>
      <c r="Z639" s="27"/>
      <c r="AA639" s="27"/>
      <c r="AB639" s="27"/>
      <c r="AC639" s="27"/>
      <c r="AD639" s="27"/>
      <c r="AE639" s="27"/>
      <c r="AF639" s="27"/>
      <c r="AG639" s="27"/>
      <c r="AH639" s="27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43"/>
      <c r="AW639" s="243"/>
      <c r="AX639" s="243"/>
      <c r="AY639" s="27"/>
      <c r="AZ639" s="27"/>
    </row>
    <row r="640" spans="1:52" x14ac:dyDescent="0.25">
      <c r="A640" s="27"/>
      <c r="B640" s="27"/>
      <c r="C640" s="27"/>
      <c r="D640" s="27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7"/>
      <c r="T640" s="27"/>
      <c r="U640" s="27"/>
      <c r="V640" s="27"/>
      <c r="W640" s="27"/>
      <c r="X640" s="27"/>
      <c r="Y640" s="27"/>
      <c r="Z640" s="27"/>
      <c r="AA640" s="27"/>
      <c r="AB640" s="27"/>
      <c r="AC640" s="27"/>
      <c r="AD640" s="27"/>
      <c r="AE640" s="27"/>
      <c r="AF640" s="27"/>
      <c r="AG640" s="27"/>
      <c r="AH640" s="27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43"/>
      <c r="AW640" s="243"/>
      <c r="AX640" s="243"/>
      <c r="AY640" s="27"/>
      <c r="AZ640" s="27"/>
    </row>
    <row r="641" spans="1:52" x14ac:dyDescent="0.25">
      <c r="A641" s="27"/>
      <c r="B641" s="27"/>
      <c r="C641" s="27"/>
      <c r="D641" s="27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7"/>
      <c r="T641" s="27"/>
      <c r="U641" s="27"/>
      <c r="V641" s="27"/>
      <c r="W641" s="27"/>
      <c r="X641" s="27"/>
      <c r="Y641" s="27"/>
      <c r="Z641" s="27"/>
      <c r="AA641" s="27"/>
      <c r="AB641" s="27"/>
      <c r="AC641" s="27"/>
      <c r="AD641" s="27"/>
      <c r="AE641" s="27"/>
      <c r="AF641" s="27"/>
      <c r="AG641" s="27"/>
      <c r="AH641" s="27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43"/>
      <c r="AW641" s="243"/>
      <c r="AX641" s="243"/>
      <c r="AY641" s="27"/>
      <c r="AZ641" s="27"/>
    </row>
    <row r="642" spans="1:52" x14ac:dyDescent="0.25">
      <c r="A642" s="27"/>
      <c r="B642" s="27"/>
      <c r="C642" s="27"/>
      <c r="D642" s="27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7"/>
      <c r="T642" s="27"/>
      <c r="U642" s="27"/>
      <c r="V642" s="27"/>
      <c r="W642" s="27"/>
      <c r="X642" s="27"/>
      <c r="Y642" s="27"/>
      <c r="Z642" s="27"/>
      <c r="AA642" s="27"/>
      <c r="AB642" s="27"/>
      <c r="AC642" s="27"/>
      <c r="AD642" s="27"/>
      <c r="AE642" s="27"/>
      <c r="AF642" s="27"/>
      <c r="AG642" s="27"/>
      <c r="AH642" s="27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43"/>
      <c r="AW642" s="243"/>
      <c r="AX642" s="243"/>
      <c r="AY642" s="27"/>
      <c r="AZ642" s="27"/>
    </row>
    <row r="643" spans="1:52" x14ac:dyDescent="0.25">
      <c r="A643" s="27"/>
      <c r="B643" s="27"/>
      <c r="C643" s="27"/>
      <c r="D643" s="27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7"/>
      <c r="T643" s="27"/>
      <c r="U643" s="27"/>
      <c r="V643" s="27"/>
      <c r="W643" s="27"/>
      <c r="X643" s="27"/>
      <c r="Y643" s="27"/>
      <c r="Z643" s="27"/>
      <c r="AA643" s="27"/>
      <c r="AB643" s="27"/>
      <c r="AC643" s="27"/>
      <c r="AD643" s="27"/>
      <c r="AE643" s="27"/>
      <c r="AF643" s="27"/>
      <c r="AG643" s="27"/>
      <c r="AH643" s="27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43"/>
      <c r="AW643" s="243"/>
      <c r="AX643" s="243"/>
      <c r="AY643" s="27"/>
      <c r="AZ643" s="27"/>
    </row>
    <row r="644" spans="1:52" x14ac:dyDescent="0.25">
      <c r="A644" s="27"/>
      <c r="B644" s="27"/>
      <c r="C644" s="27"/>
      <c r="D644" s="27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7"/>
      <c r="T644" s="27"/>
      <c r="U644" s="27"/>
      <c r="V644" s="27"/>
      <c r="W644" s="27"/>
      <c r="X644" s="27"/>
      <c r="Y644" s="27"/>
      <c r="Z644" s="27"/>
      <c r="AA644" s="27"/>
      <c r="AB644" s="27"/>
      <c r="AC644" s="27"/>
      <c r="AD644" s="27"/>
      <c r="AE644" s="27"/>
      <c r="AF644" s="27"/>
      <c r="AG644" s="27"/>
      <c r="AH644" s="27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43"/>
      <c r="AW644" s="243"/>
      <c r="AX644" s="243"/>
      <c r="AY644" s="27"/>
      <c r="AZ644" s="27"/>
    </row>
    <row r="645" spans="1:52" x14ac:dyDescent="0.25">
      <c r="A645" s="27"/>
      <c r="B645" s="27"/>
      <c r="C645" s="27"/>
      <c r="D645" s="27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7"/>
      <c r="T645" s="27"/>
      <c r="U645" s="27"/>
      <c r="V645" s="27"/>
      <c r="W645" s="27"/>
      <c r="X645" s="27"/>
      <c r="Y645" s="27"/>
      <c r="Z645" s="27"/>
      <c r="AA645" s="27"/>
      <c r="AB645" s="27"/>
      <c r="AC645" s="27"/>
      <c r="AD645" s="27"/>
      <c r="AE645" s="27"/>
      <c r="AF645" s="27"/>
      <c r="AG645" s="27"/>
      <c r="AH645" s="27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43"/>
      <c r="AW645" s="243"/>
      <c r="AX645" s="243"/>
      <c r="AY645" s="27"/>
      <c r="AZ645" s="27"/>
    </row>
    <row r="646" spans="1:52" x14ac:dyDescent="0.25">
      <c r="A646" s="27"/>
      <c r="B646" s="27"/>
      <c r="C646" s="27"/>
      <c r="D646" s="27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7"/>
      <c r="T646" s="27"/>
      <c r="U646" s="27"/>
      <c r="V646" s="27"/>
      <c r="W646" s="27"/>
      <c r="X646" s="27"/>
      <c r="Y646" s="27"/>
      <c r="Z646" s="27"/>
      <c r="AA646" s="27"/>
      <c r="AB646" s="27"/>
      <c r="AC646" s="27"/>
      <c r="AD646" s="27"/>
      <c r="AE646" s="27"/>
      <c r="AF646" s="27"/>
      <c r="AG646" s="27"/>
      <c r="AH646" s="27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43"/>
      <c r="AW646" s="243"/>
      <c r="AX646" s="243"/>
      <c r="AY646" s="27"/>
      <c r="AZ646" s="27"/>
    </row>
    <row r="647" spans="1:52" x14ac:dyDescent="0.25">
      <c r="A647" s="27"/>
      <c r="B647" s="27"/>
      <c r="C647" s="27"/>
      <c r="D647" s="27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7"/>
      <c r="T647" s="27"/>
      <c r="U647" s="27"/>
      <c r="V647" s="27"/>
      <c r="W647" s="27"/>
      <c r="X647" s="27"/>
      <c r="Y647" s="27"/>
      <c r="Z647" s="27"/>
      <c r="AA647" s="27"/>
      <c r="AB647" s="27"/>
      <c r="AC647" s="27"/>
      <c r="AD647" s="27"/>
      <c r="AE647" s="27"/>
      <c r="AF647" s="27"/>
      <c r="AG647" s="27"/>
      <c r="AH647" s="27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43"/>
      <c r="AW647" s="243"/>
      <c r="AX647" s="243"/>
      <c r="AY647" s="27"/>
      <c r="AZ647" s="27"/>
    </row>
    <row r="648" spans="1:52" x14ac:dyDescent="0.25">
      <c r="A648" s="27"/>
      <c r="B648" s="27"/>
      <c r="C648" s="27"/>
      <c r="D648" s="27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7"/>
      <c r="T648" s="27"/>
      <c r="U648" s="27"/>
      <c r="V648" s="27"/>
      <c r="W648" s="27"/>
      <c r="X648" s="27"/>
      <c r="Y648" s="27"/>
      <c r="Z648" s="27"/>
      <c r="AA648" s="27"/>
      <c r="AB648" s="27"/>
      <c r="AC648" s="27"/>
      <c r="AD648" s="27"/>
      <c r="AE648" s="27"/>
      <c r="AF648" s="27"/>
      <c r="AG648" s="27"/>
      <c r="AH648" s="27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43"/>
      <c r="AW648" s="243"/>
      <c r="AX648" s="243"/>
      <c r="AY648" s="27"/>
      <c r="AZ648" s="27"/>
    </row>
    <row r="649" spans="1:52" x14ac:dyDescent="0.25">
      <c r="A649" s="27"/>
      <c r="B649" s="27"/>
      <c r="C649" s="27"/>
      <c r="D649" s="27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7"/>
      <c r="T649" s="27"/>
      <c r="U649" s="27"/>
      <c r="V649" s="27"/>
      <c r="W649" s="27"/>
      <c r="X649" s="27"/>
      <c r="Y649" s="27"/>
      <c r="Z649" s="27"/>
      <c r="AA649" s="27"/>
      <c r="AB649" s="27"/>
      <c r="AC649" s="27"/>
      <c r="AD649" s="27"/>
      <c r="AE649" s="27"/>
      <c r="AF649" s="27"/>
      <c r="AG649" s="27"/>
      <c r="AH649" s="27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43"/>
      <c r="AW649" s="243"/>
      <c r="AX649" s="243"/>
      <c r="AY649" s="27"/>
      <c r="AZ649" s="27"/>
    </row>
    <row r="650" spans="1:52" x14ac:dyDescent="0.25">
      <c r="A650" s="27"/>
      <c r="B650" s="27"/>
      <c r="C650" s="27"/>
      <c r="D650" s="27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7"/>
      <c r="T650" s="27"/>
      <c r="U650" s="27"/>
      <c r="V650" s="27"/>
      <c r="W650" s="27"/>
      <c r="X650" s="27"/>
      <c r="Y650" s="27"/>
      <c r="Z650" s="27"/>
      <c r="AA650" s="27"/>
      <c r="AB650" s="27"/>
      <c r="AC650" s="27"/>
      <c r="AD650" s="27"/>
      <c r="AE650" s="27"/>
      <c r="AF650" s="27"/>
      <c r="AG650" s="27"/>
      <c r="AH650" s="27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43"/>
      <c r="AW650" s="243"/>
      <c r="AX650" s="243"/>
      <c r="AY650" s="27"/>
      <c r="AZ650" s="27"/>
    </row>
    <row r="651" spans="1:52" x14ac:dyDescent="0.25">
      <c r="A651" s="27"/>
      <c r="B651" s="27"/>
      <c r="C651" s="27"/>
      <c r="D651" s="27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7"/>
      <c r="T651" s="27"/>
      <c r="U651" s="27"/>
      <c r="V651" s="27"/>
      <c r="W651" s="27"/>
      <c r="X651" s="27"/>
      <c r="Y651" s="27"/>
      <c r="Z651" s="27"/>
      <c r="AA651" s="27"/>
      <c r="AB651" s="27"/>
      <c r="AC651" s="27"/>
      <c r="AD651" s="27"/>
      <c r="AE651" s="27"/>
      <c r="AF651" s="27"/>
      <c r="AG651" s="27"/>
      <c r="AH651" s="27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43"/>
      <c r="AW651" s="243"/>
      <c r="AX651" s="243"/>
      <c r="AY651" s="27"/>
      <c r="AZ651" s="27"/>
    </row>
    <row r="652" spans="1:52" x14ac:dyDescent="0.25">
      <c r="A652" s="27"/>
      <c r="B652" s="27"/>
      <c r="C652" s="27"/>
      <c r="D652" s="27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7"/>
      <c r="T652" s="27"/>
      <c r="U652" s="27"/>
      <c r="V652" s="27"/>
      <c r="W652" s="27"/>
      <c r="X652" s="27"/>
      <c r="Y652" s="27"/>
      <c r="Z652" s="27"/>
      <c r="AA652" s="27"/>
      <c r="AB652" s="27"/>
      <c r="AC652" s="27"/>
      <c r="AD652" s="27"/>
      <c r="AE652" s="27"/>
      <c r="AF652" s="27"/>
      <c r="AG652" s="27"/>
      <c r="AH652" s="27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43"/>
      <c r="AW652" s="243"/>
      <c r="AX652" s="243"/>
      <c r="AY652" s="27"/>
      <c r="AZ652" s="27"/>
    </row>
    <row r="653" spans="1:52" x14ac:dyDescent="0.25">
      <c r="A653" s="27"/>
      <c r="B653" s="27"/>
      <c r="C653" s="27"/>
      <c r="D653" s="27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7"/>
      <c r="T653" s="27"/>
      <c r="U653" s="27"/>
      <c r="V653" s="27"/>
      <c r="W653" s="27"/>
      <c r="X653" s="27"/>
      <c r="Y653" s="27"/>
      <c r="Z653" s="27"/>
      <c r="AA653" s="27"/>
      <c r="AB653" s="27"/>
      <c r="AC653" s="27"/>
      <c r="AD653" s="27"/>
      <c r="AE653" s="27"/>
      <c r="AF653" s="27"/>
      <c r="AG653" s="27"/>
      <c r="AH653" s="27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43"/>
      <c r="AW653" s="243"/>
      <c r="AX653" s="243"/>
      <c r="AY653" s="27"/>
      <c r="AZ653" s="27"/>
    </row>
    <row r="654" spans="1:52" x14ac:dyDescent="0.25">
      <c r="A654" s="27"/>
      <c r="B654" s="27"/>
      <c r="C654" s="27"/>
      <c r="D654" s="27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7"/>
      <c r="T654" s="27"/>
      <c r="U654" s="27"/>
      <c r="V654" s="27"/>
      <c r="W654" s="27"/>
      <c r="X654" s="27"/>
      <c r="Y654" s="27"/>
      <c r="Z654" s="27"/>
      <c r="AA654" s="27"/>
      <c r="AB654" s="27"/>
      <c r="AC654" s="27"/>
      <c r="AD654" s="27"/>
      <c r="AE654" s="27"/>
      <c r="AF654" s="27"/>
      <c r="AG654" s="27"/>
      <c r="AH654" s="27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43"/>
      <c r="AW654" s="243"/>
      <c r="AX654" s="243"/>
      <c r="AY654" s="27"/>
      <c r="AZ654" s="27"/>
    </row>
    <row r="655" spans="1:52" x14ac:dyDescent="0.25">
      <c r="A655" s="27"/>
      <c r="B655" s="27"/>
      <c r="C655" s="27"/>
      <c r="D655" s="27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7"/>
      <c r="T655" s="27"/>
      <c r="U655" s="27"/>
      <c r="V655" s="27"/>
      <c r="W655" s="27"/>
      <c r="X655" s="27"/>
      <c r="Y655" s="27"/>
      <c r="Z655" s="27"/>
      <c r="AA655" s="27"/>
      <c r="AB655" s="27"/>
      <c r="AC655" s="27"/>
      <c r="AD655" s="27"/>
      <c r="AE655" s="27"/>
      <c r="AF655" s="27"/>
      <c r="AG655" s="27"/>
      <c r="AH655" s="27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43"/>
      <c r="AW655" s="243"/>
      <c r="AX655" s="243"/>
      <c r="AY655" s="27"/>
      <c r="AZ655" s="27"/>
    </row>
    <row r="656" spans="1:52" x14ac:dyDescent="0.25">
      <c r="A656" s="27"/>
      <c r="B656" s="27"/>
      <c r="C656" s="27"/>
      <c r="D656" s="27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7"/>
      <c r="T656" s="27"/>
      <c r="U656" s="27"/>
      <c r="V656" s="27"/>
      <c r="W656" s="27"/>
      <c r="X656" s="27"/>
      <c r="Y656" s="27"/>
      <c r="Z656" s="27"/>
      <c r="AA656" s="27"/>
      <c r="AB656" s="27"/>
      <c r="AC656" s="27"/>
      <c r="AD656" s="27"/>
      <c r="AE656" s="27"/>
      <c r="AF656" s="27"/>
      <c r="AG656" s="27"/>
      <c r="AH656" s="27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43"/>
      <c r="AW656" s="243"/>
      <c r="AX656" s="243"/>
      <c r="AY656" s="27"/>
      <c r="AZ656" s="27"/>
    </row>
    <row r="657" spans="1:52" x14ac:dyDescent="0.25">
      <c r="A657" s="27"/>
      <c r="B657" s="27"/>
      <c r="C657" s="27"/>
      <c r="D657" s="27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7"/>
      <c r="T657" s="27"/>
      <c r="U657" s="27"/>
      <c r="V657" s="27"/>
      <c r="W657" s="27"/>
      <c r="X657" s="27"/>
      <c r="Y657" s="27"/>
      <c r="Z657" s="27"/>
      <c r="AA657" s="27"/>
      <c r="AB657" s="27"/>
      <c r="AC657" s="27"/>
      <c r="AD657" s="27"/>
      <c r="AE657" s="27"/>
      <c r="AF657" s="27"/>
      <c r="AG657" s="27"/>
      <c r="AH657" s="27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43"/>
      <c r="AW657" s="243"/>
      <c r="AX657" s="243"/>
      <c r="AY657" s="27"/>
      <c r="AZ657" s="27"/>
    </row>
    <row r="658" spans="1:52" x14ac:dyDescent="0.25">
      <c r="A658" s="27"/>
      <c r="B658" s="27"/>
      <c r="C658" s="27"/>
      <c r="D658" s="27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7"/>
      <c r="T658" s="27"/>
      <c r="U658" s="27"/>
      <c r="V658" s="27"/>
      <c r="W658" s="27"/>
      <c r="X658" s="27"/>
      <c r="Y658" s="27"/>
      <c r="Z658" s="27"/>
      <c r="AA658" s="27"/>
      <c r="AB658" s="27"/>
      <c r="AC658" s="27"/>
      <c r="AD658" s="27"/>
      <c r="AE658" s="27"/>
      <c r="AF658" s="27"/>
      <c r="AG658" s="27"/>
      <c r="AH658" s="27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43"/>
      <c r="AW658" s="243"/>
      <c r="AX658" s="243"/>
      <c r="AY658" s="27"/>
      <c r="AZ658" s="27"/>
    </row>
    <row r="659" spans="1:52" x14ac:dyDescent="0.25">
      <c r="A659" s="27"/>
      <c r="B659" s="27"/>
      <c r="C659" s="27"/>
      <c r="D659" s="27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7"/>
      <c r="T659" s="27"/>
      <c r="U659" s="27"/>
      <c r="V659" s="27"/>
      <c r="W659" s="27"/>
      <c r="X659" s="27"/>
      <c r="Y659" s="27"/>
      <c r="Z659" s="27"/>
      <c r="AA659" s="27"/>
      <c r="AB659" s="27"/>
      <c r="AC659" s="27"/>
      <c r="AD659" s="27"/>
      <c r="AE659" s="27"/>
      <c r="AF659" s="27"/>
      <c r="AG659" s="27"/>
      <c r="AH659" s="27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43"/>
      <c r="AW659" s="243"/>
      <c r="AX659" s="243"/>
      <c r="AY659" s="27"/>
      <c r="AZ659" s="27"/>
    </row>
    <row r="660" spans="1:52" x14ac:dyDescent="0.25">
      <c r="A660" s="27"/>
      <c r="B660" s="27"/>
      <c r="C660" s="27"/>
      <c r="D660" s="27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7"/>
      <c r="T660" s="27"/>
      <c r="U660" s="27"/>
      <c r="V660" s="27"/>
      <c r="W660" s="27"/>
      <c r="X660" s="27"/>
      <c r="Y660" s="27"/>
      <c r="Z660" s="27"/>
      <c r="AA660" s="27"/>
      <c r="AB660" s="27"/>
      <c r="AC660" s="27"/>
      <c r="AD660" s="27"/>
      <c r="AE660" s="27"/>
      <c r="AF660" s="27"/>
      <c r="AG660" s="27"/>
      <c r="AH660" s="27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43"/>
      <c r="AW660" s="243"/>
      <c r="AX660" s="243"/>
      <c r="AY660" s="27"/>
      <c r="AZ660" s="27"/>
    </row>
    <row r="661" spans="1:52" x14ac:dyDescent="0.25">
      <c r="A661" s="27"/>
      <c r="B661" s="27"/>
      <c r="C661" s="27"/>
      <c r="D661" s="27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7"/>
      <c r="T661" s="27"/>
      <c r="U661" s="27"/>
      <c r="V661" s="27"/>
      <c r="W661" s="27"/>
      <c r="X661" s="27"/>
      <c r="Y661" s="27"/>
      <c r="Z661" s="27"/>
      <c r="AA661" s="27"/>
      <c r="AB661" s="27"/>
      <c r="AC661" s="27"/>
      <c r="AD661" s="27"/>
      <c r="AE661" s="27"/>
      <c r="AF661" s="27"/>
      <c r="AG661" s="27"/>
      <c r="AH661" s="27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43"/>
      <c r="AW661" s="243"/>
      <c r="AX661" s="243"/>
      <c r="AY661" s="27"/>
      <c r="AZ661" s="27"/>
    </row>
    <row r="662" spans="1:52" x14ac:dyDescent="0.25">
      <c r="A662" s="27"/>
      <c r="B662" s="27"/>
      <c r="C662" s="27"/>
      <c r="D662" s="27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7"/>
      <c r="T662" s="27"/>
      <c r="U662" s="27"/>
      <c r="V662" s="27"/>
      <c r="W662" s="27"/>
      <c r="X662" s="27"/>
      <c r="Y662" s="27"/>
      <c r="Z662" s="27"/>
      <c r="AA662" s="27"/>
      <c r="AB662" s="27"/>
      <c r="AC662" s="27"/>
      <c r="AD662" s="27"/>
      <c r="AE662" s="27"/>
      <c r="AF662" s="27"/>
      <c r="AG662" s="27"/>
      <c r="AH662" s="27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43"/>
      <c r="AW662" s="243"/>
      <c r="AX662" s="243"/>
      <c r="AY662" s="27"/>
      <c r="AZ662" s="27"/>
    </row>
    <row r="663" spans="1:52" x14ac:dyDescent="0.25">
      <c r="A663" s="27"/>
      <c r="B663" s="27"/>
      <c r="C663" s="27"/>
      <c r="D663" s="27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7"/>
      <c r="T663" s="27"/>
      <c r="U663" s="27"/>
      <c r="V663" s="27"/>
      <c r="W663" s="27"/>
      <c r="X663" s="27"/>
      <c r="Y663" s="27"/>
      <c r="Z663" s="27"/>
      <c r="AA663" s="27"/>
      <c r="AB663" s="27"/>
      <c r="AC663" s="27"/>
      <c r="AD663" s="27"/>
      <c r="AE663" s="27"/>
      <c r="AF663" s="27"/>
      <c r="AG663" s="27"/>
      <c r="AH663" s="27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43"/>
      <c r="AW663" s="243"/>
      <c r="AX663" s="243"/>
      <c r="AY663" s="27"/>
      <c r="AZ663" s="27"/>
    </row>
    <row r="664" spans="1:52" x14ac:dyDescent="0.25">
      <c r="A664" s="27"/>
      <c r="B664" s="27"/>
      <c r="C664" s="27"/>
      <c r="D664" s="27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7"/>
      <c r="T664" s="27"/>
      <c r="U664" s="27"/>
      <c r="V664" s="27"/>
      <c r="W664" s="27"/>
      <c r="X664" s="27"/>
      <c r="Y664" s="27"/>
      <c r="Z664" s="27"/>
      <c r="AA664" s="27"/>
      <c r="AB664" s="27"/>
      <c r="AC664" s="27"/>
      <c r="AD664" s="27"/>
      <c r="AE664" s="27"/>
      <c r="AF664" s="27"/>
      <c r="AG664" s="27"/>
      <c r="AH664" s="27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43"/>
      <c r="AW664" s="243"/>
      <c r="AX664" s="243"/>
      <c r="AY664" s="27"/>
      <c r="AZ664" s="27"/>
    </row>
    <row r="665" spans="1:52" x14ac:dyDescent="0.25">
      <c r="A665" s="27"/>
      <c r="B665" s="27"/>
      <c r="C665" s="27"/>
      <c r="D665" s="27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7"/>
      <c r="T665" s="27"/>
      <c r="U665" s="27"/>
      <c r="V665" s="27"/>
      <c r="W665" s="27"/>
      <c r="X665" s="27"/>
      <c r="Y665" s="27"/>
      <c r="Z665" s="27"/>
      <c r="AA665" s="27"/>
      <c r="AB665" s="27"/>
      <c r="AC665" s="27"/>
      <c r="AD665" s="27"/>
      <c r="AE665" s="27"/>
      <c r="AF665" s="27"/>
      <c r="AG665" s="27"/>
      <c r="AH665" s="27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43"/>
      <c r="AW665" s="243"/>
      <c r="AX665" s="243"/>
      <c r="AY665" s="27"/>
      <c r="AZ665" s="27"/>
    </row>
    <row r="666" spans="1:52" x14ac:dyDescent="0.25">
      <c r="A666" s="27"/>
      <c r="B666" s="27"/>
      <c r="C666" s="27"/>
      <c r="D666" s="27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7"/>
      <c r="T666" s="27"/>
      <c r="U666" s="27"/>
      <c r="V666" s="27"/>
      <c r="W666" s="27"/>
      <c r="X666" s="27"/>
      <c r="Y666" s="27"/>
      <c r="Z666" s="27"/>
      <c r="AA666" s="27"/>
      <c r="AB666" s="27"/>
      <c r="AC666" s="27"/>
      <c r="AD666" s="27"/>
      <c r="AE666" s="27"/>
      <c r="AF666" s="27"/>
      <c r="AG666" s="27"/>
      <c r="AH666" s="27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43"/>
      <c r="AW666" s="243"/>
      <c r="AX666" s="243"/>
      <c r="AY666" s="27"/>
      <c r="AZ666" s="27"/>
    </row>
    <row r="667" spans="1:52" x14ac:dyDescent="0.25">
      <c r="A667" s="27"/>
      <c r="B667" s="27"/>
      <c r="C667" s="27"/>
      <c r="D667" s="27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7"/>
      <c r="T667" s="27"/>
      <c r="U667" s="27"/>
      <c r="V667" s="27"/>
      <c r="W667" s="27"/>
      <c r="X667" s="27"/>
      <c r="Y667" s="27"/>
      <c r="Z667" s="27"/>
      <c r="AA667" s="27"/>
      <c r="AB667" s="27"/>
      <c r="AC667" s="27"/>
      <c r="AD667" s="27"/>
      <c r="AE667" s="27"/>
      <c r="AF667" s="27"/>
      <c r="AG667" s="27"/>
      <c r="AH667" s="27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43"/>
      <c r="AW667" s="243"/>
      <c r="AX667" s="243"/>
      <c r="AY667" s="27"/>
      <c r="AZ667" s="27"/>
    </row>
    <row r="668" spans="1:52" x14ac:dyDescent="0.25">
      <c r="A668" s="27"/>
      <c r="B668" s="27"/>
      <c r="C668" s="27"/>
      <c r="D668" s="27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7"/>
      <c r="T668" s="27"/>
      <c r="U668" s="27"/>
      <c r="V668" s="27"/>
      <c r="W668" s="27"/>
      <c r="X668" s="27"/>
      <c r="Y668" s="27"/>
      <c r="Z668" s="27"/>
      <c r="AA668" s="27"/>
      <c r="AB668" s="27"/>
      <c r="AC668" s="27"/>
      <c r="AD668" s="27"/>
      <c r="AE668" s="27"/>
      <c r="AF668" s="27"/>
      <c r="AG668" s="27"/>
      <c r="AH668" s="27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43"/>
      <c r="AW668" s="243"/>
      <c r="AX668" s="243"/>
      <c r="AY668" s="27"/>
      <c r="AZ668" s="27"/>
    </row>
    <row r="669" spans="1:52" x14ac:dyDescent="0.25">
      <c r="A669" s="27"/>
      <c r="B669" s="27"/>
      <c r="C669" s="27"/>
      <c r="D669" s="27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7"/>
      <c r="T669" s="27"/>
      <c r="U669" s="27"/>
      <c r="V669" s="27"/>
      <c r="W669" s="27"/>
      <c r="X669" s="27"/>
      <c r="Y669" s="27"/>
      <c r="Z669" s="27"/>
      <c r="AA669" s="27"/>
      <c r="AB669" s="27"/>
      <c r="AC669" s="27"/>
      <c r="AD669" s="27"/>
      <c r="AE669" s="27"/>
      <c r="AF669" s="27"/>
      <c r="AG669" s="27"/>
      <c r="AH669" s="27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43"/>
      <c r="AW669" s="243"/>
      <c r="AX669" s="243"/>
      <c r="AY669" s="27"/>
      <c r="AZ669" s="27"/>
    </row>
    <row r="670" spans="1:52" x14ac:dyDescent="0.25">
      <c r="A670" s="27"/>
      <c r="B670" s="27"/>
      <c r="C670" s="27"/>
      <c r="D670" s="27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7"/>
      <c r="T670" s="27"/>
      <c r="U670" s="27"/>
      <c r="V670" s="27"/>
      <c r="W670" s="27"/>
      <c r="X670" s="27"/>
      <c r="Y670" s="27"/>
      <c r="Z670" s="27"/>
      <c r="AA670" s="27"/>
      <c r="AB670" s="27"/>
      <c r="AC670" s="27"/>
      <c r="AD670" s="27"/>
      <c r="AE670" s="27"/>
      <c r="AF670" s="27"/>
      <c r="AG670" s="27"/>
      <c r="AH670" s="27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43"/>
      <c r="AW670" s="243"/>
      <c r="AX670" s="243"/>
      <c r="AY670" s="27"/>
      <c r="AZ670" s="27"/>
    </row>
    <row r="671" spans="1:52" x14ac:dyDescent="0.25">
      <c r="A671" s="27"/>
      <c r="B671" s="27"/>
      <c r="C671" s="27"/>
      <c r="D671" s="27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7"/>
      <c r="T671" s="27"/>
      <c r="U671" s="27"/>
      <c r="V671" s="27"/>
      <c r="W671" s="27"/>
      <c r="X671" s="27"/>
      <c r="Y671" s="27"/>
      <c r="Z671" s="27"/>
      <c r="AA671" s="27"/>
      <c r="AB671" s="27"/>
      <c r="AC671" s="27"/>
      <c r="AD671" s="27"/>
      <c r="AE671" s="27"/>
      <c r="AF671" s="27"/>
      <c r="AG671" s="27"/>
      <c r="AH671" s="27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43"/>
      <c r="AW671" s="243"/>
      <c r="AX671" s="243"/>
      <c r="AY671" s="27"/>
      <c r="AZ671" s="27"/>
    </row>
    <row r="672" spans="1:52" x14ac:dyDescent="0.25">
      <c r="A672" s="27"/>
      <c r="B672" s="27"/>
      <c r="C672" s="27"/>
      <c r="D672" s="27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7"/>
      <c r="T672" s="27"/>
      <c r="U672" s="27"/>
      <c r="V672" s="27"/>
      <c r="W672" s="27"/>
      <c r="X672" s="27"/>
      <c r="Y672" s="27"/>
      <c r="Z672" s="27"/>
      <c r="AA672" s="27"/>
      <c r="AB672" s="27"/>
      <c r="AC672" s="27"/>
      <c r="AD672" s="27"/>
      <c r="AE672" s="27"/>
      <c r="AF672" s="27"/>
      <c r="AG672" s="27"/>
      <c r="AH672" s="27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43"/>
      <c r="AW672" s="243"/>
      <c r="AX672" s="243"/>
      <c r="AY672" s="27"/>
      <c r="AZ672" s="27"/>
    </row>
    <row r="673" spans="1:52" x14ac:dyDescent="0.25">
      <c r="A673" s="27"/>
      <c r="B673" s="27"/>
      <c r="C673" s="27"/>
      <c r="D673" s="27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7"/>
      <c r="T673" s="27"/>
      <c r="U673" s="27"/>
      <c r="V673" s="27"/>
      <c r="W673" s="27"/>
      <c r="X673" s="27"/>
      <c r="Y673" s="27"/>
      <c r="Z673" s="27"/>
      <c r="AA673" s="27"/>
      <c r="AB673" s="27"/>
      <c r="AC673" s="27"/>
      <c r="AD673" s="27"/>
      <c r="AE673" s="27"/>
      <c r="AF673" s="27"/>
      <c r="AG673" s="27"/>
      <c r="AH673" s="27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43"/>
      <c r="AW673" s="243"/>
      <c r="AX673" s="243"/>
      <c r="AY673" s="27"/>
      <c r="AZ673" s="27"/>
    </row>
    <row r="674" spans="1:52" x14ac:dyDescent="0.25">
      <c r="A674" s="27"/>
      <c r="B674" s="27"/>
      <c r="C674" s="27"/>
      <c r="D674" s="27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7"/>
      <c r="T674" s="27"/>
      <c r="U674" s="27"/>
      <c r="V674" s="27"/>
      <c r="W674" s="27"/>
      <c r="X674" s="27"/>
      <c r="Y674" s="27"/>
      <c r="Z674" s="27"/>
      <c r="AA674" s="27"/>
      <c r="AB674" s="27"/>
      <c r="AC674" s="27"/>
      <c r="AD674" s="27"/>
      <c r="AE674" s="27"/>
      <c r="AF674" s="27"/>
      <c r="AG674" s="27"/>
      <c r="AH674" s="27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43"/>
      <c r="AW674" s="243"/>
      <c r="AX674" s="243"/>
      <c r="AY674" s="27"/>
      <c r="AZ674" s="27"/>
    </row>
    <row r="675" spans="1:52" x14ac:dyDescent="0.25">
      <c r="A675" s="27"/>
      <c r="B675" s="27"/>
      <c r="C675" s="27"/>
      <c r="D675" s="27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7"/>
      <c r="T675" s="27"/>
      <c r="U675" s="27"/>
      <c r="V675" s="27"/>
      <c r="W675" s="27"/>
      <c r="X675" s="27"/>
      <c r="Y675" s="27"/>
      <c r="Z675" s="27"/>
      <c r="AA675" s="27"/>
      <c r="AB675" s="27"/>
      <c r="AC675" s="27"/>
      <c r="AD675" s="27"/>
      <c r="AE675" s="27"/>
      <c r="AF675" s="27"/>
      <c r="AG675" s="27"/>
      <c r="AH675" s="27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43"/>
      <c r="AW675" s="243"/>
      <c r="AX675" s="243"/>
      <c r="AY675" s="27"/>
      <c r="AZ675" s="27"/>
    </row>
    <row r="676" spans="1:52" x14ac:dyDescent="0.25">
      <c r="A676" s="27"/>
      <c r="B676" s="27"/>
      <c r="C676" s="27"/>
      <c r="D676" s="27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7"/>
      <c r="T676" s="27"/>
      <c r="U676" s="27"/>
      <c r="V676" s="27"/>
      <c r="W676" s="27"/>
      <c r="X676" s="27"/>
      <c r="Y676" s="27"/>
      <c r="Z676" s="27"/>
      <c r="AA676" s="27"/>
      <c r="AB676" s="27"/>
      <c r="AC676" s="27"/>
      <c r="AD676" s="27"/>
      <c r="AE676" s="27"/>
      <c r="AF676" s="27"/>
      <c r="AG676" s="27"/>
      <c r="AH676" s="27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43"/>
      <c r="AW676" s="243"/>
      <c r="AX676" s="243"/>
      <c r="AY676" s="27"/>
      <c r="AZ676" s="27"/>
    </row>
    <row r="677" spans="1:52" x14ac:dyDescent="0.25">
      <c r="A677" s="27"/>
      <c r="B677" s="27"/>
      <c r="C677" s="27"/>
      <c r="D677" s="27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7"/>
      <c r="T677" s="27"/>
      <c r="U677" s="27"/>
      <c r="V677" s="27"/>
      <c r="W677" s="27"/>
      <c r="X677" s="27"/>
      <c r="Y677" s="27"/>
      <c r="Z677" s="27"/>
      <c r="AA677" s="27"/>
      <c r="AB677" s="27"/>
      <c r="AC677" s="27"/>
      <c r="AD677" s="27"/>
      <c r="AE677" s="27"/>
      <c r="AF677" s="27"/>
      <c r="AG677" s="27"/>
      <c r="AH677" s="27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43"/>
      <c r="AW677" s="243"/>
      <c r="AX677" s="243"/>
      <c r="AY677" s="27"/>
      <c r="AZ677" s="27"/>
    </row>
    <row r="678" spans="1:52" x14ac:dyDescent="0.25">
      <c r="A678" s="27"/>
      <c r="B678" s="27"/>
      <c r="C678" s="27"/>
      <c r="D678" s="27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7"/>
      <c r="T678" s="27"/>
      <c r="U678" s="27"/>
      <c r="V678" s="27"/>
      <c r="W678" s="27"/>
      <c r="X678" s="27"/>
      <c r="Y678" s="27"/>
      <c r="Z678" s="27"/>
      <c r="AA678" s="27"/>
      <c r="AB678" s="27"/>
      <c r="AC678" s="27"/>
      <c r="AD678" s="27"/>
      <c r="AE678" s="27"/>
      <c r="AF678" s="27"/>
      <c r="AG678" s="27"/>
      <c r="AH678" s="27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43"/>
      <c r="AW678" s="243"/>
      <c r="AX678" s="243"/>
      <c r="AY678" s="27"/>
      <c r="AZ678" s="27"/>
    </row>
    <row r="679" spans="1:52" x14ac:dyDescent="0.25">
      <c r="A679" s="27"/>
      <c r="B679" s="27"/>
      <c r="C679" s="27"/>
      <c r="D679" s="27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7"/>
      <c r="T679" s="27"/>
      <c r="U679" s="27"/>
      <c r="V679" s="27"/>
      <c r="W679" s="27"/>
      <c r="X679" s="27"/>
      <c r="Y679" s="27"/>
      <c r="Z679" s="27"/>
      <c r="AA679" s="27"/>
      <c r="AB679" s="27"/>
      <c r="AC679" s="27"/>
      <c r="AD679" s="27"/>
      <c r="AE679" s="27"/>
      <c r="AF679" s="27"/>
      <c r="AG679" s="27"/>
      <c r="AH679" s="27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43"/>
      <c r="AW679" s="243"/>
      <c r="AX679" s="243"/>
      <c r="AY679" s="27"/>
      <c r="AZ679" s="27"/>
    </row>
    <row r="680" spans="1:52" x14ac:dyDescent="0.25">
      <c r="A680" s="27"/>
      <c r="B680" s="27"/>
      <c r="C680" s="27"/>
      <c r="D680" s="27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7"/>
      <c r="T680" s="27"/>
      <c r="U680" s="27"/>
      <c r="V680" s="27"/>
      <c r="W680" s="27"/>
      <c r="X680" s="27"/>
      <c r="Y680" s="27"/>
      <c r="Z680" s="27"/>
      <c r="AA680" s="27"/>
      <c r="AB680" s="27"/>
      <c r="AC680" s="27"/>
      <c r="AD680" s="27"/>
      <c r="AE680" s="27"/>
      <c r="AF680" s="27"/>
      <c r="AG680" s="27"/>
      <c r="AH680" s="27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43"/>
      <c r="AW680" s="243"/>
      <c r="AX680" s="243"/>
      <c r="AY680" s="27"/>
      <c r="AZ680" s="27"/>
    </row>
    <row r="681" spans="1:52" x14ac:dyDescent="0.25">
      <c r="A681" s="27"/>
      <c r="B681" s="27"/>
      <c r="C681" s="27"/>
      <c r="D681" s="27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7"/>
      <c r="T681" s="27"/>
      <c r="U681" s="27"/>
      <c r="V681" s="27"/>
      <c r="W681" s="27"/>
      <c r="X681" s="27"/>
      <c r="Y681" s="27"/>
      <c r="Z681" s="27"/>
      <c r="AA681" s="27"/>
      <c r="AB681" s="27"/>
      <c r="AC681" s="27"/>
      <c r="AD681" s="27"/>
      <c r="AE681" s="27"/>
      <c r="AF681" s="27"/>
      <c r="AG681" s="27"/>
      <c r="AH681" s="27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43"/>
      <c r="AW681" s="243"/>
      <c r="AX681" s="243"/>
      <c r="AY681" s="27"/>
      <c r="AZ681" s="27"/>
    </row>
    <row r="682" spans="1:52" x14ac:dyDescent="0.25">
      <c r="A682" s="27"/>
      <c r="B682" s="27"/>
      <c r="C682" s="27"/>
      <c r="D682" s="27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7"/>
      <c r="T682" s="27"/>
      <c r="U682" s="27"/>
      <c r="V682" s="27"/>
      <c r="W682" s="27"/>
      <c r="X682" s="27"/>
      <c r="Y682" s="27"/>
      <c r="Z682" s="27"/>
      <c r="AA682" s="27"/>
      <c r="AB682" s="27"/>
      <c r="AC682" s="27"/>
      <c r="AD682" s="27"/>
      <c r="AE682" s="27"/>
      <c r="AF682" s="27"/>
      <c r="AG682" s="27"/>
      <c r="AH682" s="27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43"/>
      <c r="AW682" s="243"/>
      <c r="AX682" s="243"/>
      <c r="AY682" s="27"/>
      <c r="AZ682" s="27"/>
    </row>
    <row r="683" spans="1:52" x14ac:dyDescent="0.25">
      <c r="A683" s="27"/>
      <c r="B683" s="27"/>
      <c r="C683" s="27"/>
      <c r="D683" s="27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7"/>
      <c r="T683" s="27"/>
      <c r="U683" s="27"/>
      <c r="V683" s="27"/>
      <c r="W683" s="27"/>
      <c r="X683" s="27"/>
      <c r="Y683" s="27"/>
      <c r="Z683" s="27"/>
      <c r="AA683" s="27"/>
      <c r="AB683" s="27"/>
      <c r="AC683" s="27"/>
      <c r="AD683" s="27"/>
      <c r="AE683" s="27"/>
      <c r="AF683" s="27"/>
      <c r="AG683" s="27"/>
      <c r="AH683" s="27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43"/>
      <c r="AW683" s="243"/>
      <c r="AX683" s="243"/>
      <c r="AY683" s="27"/>
      <c r="AZ683" s="27"/>
    </row>
    <row r="684" spans="1:52" x14ac:dyDescent="0.25">
      <c r="A684" s="27"/>
      <c r="B684" s="27"/>
      <c r="C684" s="27"/>
      <c r="D684" s="27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7"/>
      <c r="T684" s="27"/>
      <c r="U684" s="27"/>
      <c r="V684" s="27"/>
      <c r="W684" s="27"/>
      <c r="X684" s="27"/>
      <c r="Y684" s="27"/>
      <c r="Z684" s="27"/>
      <c r="AA684" s="27"/>
      <c r="AB684" s="27"/>
      <c r="AC684" s="27"/>
      <c r="AD684" s="27"/>
      <c r="AE684" s="27"/>
      <c r="AF684" s="27"/>
      <c r="AG684" s="27"/>
      <c r="AH684" s="27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43"/>
      <c r="AW684" s="243"/>
      <c r="AX684" s="243"/>
      <c r="AY684" s="27"/>
      <c r="AZ684" s="27"/>
    </row>
    <row r="685" spans="1:52" x14ac:dyDescent="0.25">
      <c r="A685" s="27"/>
      <c r="B685" s="27"/>
      <c r="C685" s="27"/>
      <c r="D685" s="27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7"/>
      <c r="T685" s="27"/>
      <c r="U685" s="27"/>
      <c r="V685" s="27"/>
      <c r="W685" s="27"/>
      <c r="X685" s="27"/>
      <c r="Y685" s="27"/>
      <c r="Z685" s="27"/>
      <c r="AA685" s="27"/>
      <c r="AB685" s="27"/>
      <c r="AC685" s="27"/>
      <c r="AD685" s="27"/>
      <c r="AE685" s="27"/>
      <c r="AF685" s="27"/>
      <c r="AG685" s="27"/>
      <c r="AH685" s="27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43"/>
      <c r="AW685" s="243"/>
      <c r="AX685" s="243"/>
      <c r="AY685" s="27"/>
      <c r="AZ685" s="27"/>
    </row>
    <row r="686" spans="1:52" x14ac:dyDescent="0.25">
      <c r="A686" s="27"/>
      <c r="B686" s="27"/>
      <c r="C686" s="27"/>
      <c r="D686" s="27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7"/>
      <c r="T686" s="27"/>
      <c r="U686" s="27"/>
      <c r="V686" s="27"/>
      <c r="W686" s="27"/>
      <c r="X686" s="27"/>
      <c r="Y686" s="27"/>
      <c r="Z686" s="27"/>
      <c r="AA686" s="27"/>
      <c r="AB686" s="27"/>
      <c r="AC686" s="27"/>
      <c r="AD686" s="27"/>
      <c r="AE686" s="27"/>
      <c r="AF686" s="27"/>
      <c r="AG686" s="27"/>
      <c r="AH686" s="27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43"/>
      <c r="AW686" s="243"/>
      <c r="AX686" s="243"/>
      <c r="AY686" s="27"/>
      <c r="AZ686" s="27"/>
    </row>
    <row r="687" spans="1:52" x14ac:dyDescent="0.25">
      <c r="A687" s="27"/>
      <c r="B687" s="27"/>
      <c r="C687" s="27"/>
      <c r="D687" s="27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7"/>
      <c r="T687" s="27"/>
      <c r="U687" s="27"/>
      <c r="V687" s="27"/>
      <c r="W687" s="27"/>
      <c r="X687" s="27"/>
      <c r="Y687" s="27"/>
      <c r="Z687" s="27"/>
      <c r="AA687" s="27"/>
      <c r="AB687" s="27"/>
      <c r="AC687" s="27"/>
      <c r="AD687" s="27"/>
      <c r="AE687" s="27"/>
      <c r="AF687" s="27"/>
      <c r="AG687" s="27"/>
      <c r="AH687" s="27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43"/>
      <c r="AW687" s="243"/>
      <c r="AX687" s="243"/>
      <c r="AY687" s="27"/>
      <c r="AZ687" s="27"/>
    </row>
    <row r="688" spans="1:52" x14ac:dyDescent="0.25">
      <c r="A688" s="27"/>
      <c r="B688" s="27"/>
      <c r="C688" s="27"/>
      <c r="D688" s="27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7"/>
      <c r="T688" s="27"/>
      <c r="U688" s="27"/>
      <c r="V688" s="27"/>
      <c r="W688" s="27"/>
      <c r="X688" s="27"/>
      <c r="Y688" s="27"/>
      <c r="Z688" s="27"/>
      <c r="AA688" s="27"/>
      <c r="AB688" s="27"/>
      <c r="AC688" s="27"/>
      <c r="AD688" s="27"/>
      <c r="AE688" s="27"/>
      <c r="AF688" s="27"/>
      <c r="AG688" s="27"/>
      <c r="AH688" s="27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43"/>
      <c r="AW688" s="243"/>
      <c r="AX688" s="243"/>
      <c r="AY688" s="27"/>
      <c r="AZ688" s="27"/>
    </row>
    <row r="689" spans="1:52" x14ac:dyDescent="0.25">
      <c r="A689" s="27"/>
      <c r="B689" s="27"/>
      <c r="C689" s="27"/>
      <c r="D689" s="27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7"/>
      <c r="T689" s="27"/>
      <c r="U689" s="27"/>
      <c r="V689" s="27"/>
      <c r="W689" s="27"/>
      <c r="X689" s="27"/>
      <c r="Y689" s="27"/>
      <c r="Z689" s="27"/>
      <c r="AA689" s="27"/>
      <c r="AB689" s="27"/>
      <c r="AC689" s="27"/>
      <c r="AD689" s="27"/>
      <c r="AE689" s="27"/>
      <c r="AF689" s="27"/>
      <c r="AG689" s="27"/>
      <c r="AH689" s="27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43"/>
      <c r="AW689" s="243"/>
      <c r="AX689" s="243"/>
      <c r="AY689" s="27"/>
      <c r="AZ689" s="27"/>
    </row>
    <row r="690" spans="1:52" x14ac:dyDescent="0.25">
      <c r="A690" s="27"/>
      <c r="B690" s="27"/>
      <c r="C690" s="27"/>
      <c r="D690" s="27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7"/>
      <c r="T690" s="27"/>
      <c r="U690" s="27"/>
      <c r="V690" s="27"/>
      <c r="W690" s="27"/>
      <c r="X690" s="27"/>
      <c r="Y690" s="27"/>
      <c r="Z690" s="27"/>
      <c r="AA690" s="27"/>
      <c r="AB690" s="27"/>
      <c r="AC690" s="27"/>
      <c r="AD690" s="27"/>
      <c r="AE690" s="27"/>
      <c r="AF690" s="27"/>
      <c r="AG690" s="27"/>
      <c r="AH690" s="27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43"/>
      <c r="AW690" s="243"/>
      <c r="AX690" s="243"/>
      <c r="AY690" s="27"/>
      <c r="AZ690" s="27"/>
    </row>
    <row r="691" spans="1:52" x14ac:dyDescent="0.25">
      <c r="A691" s="27"/>
      <c r="B691" s="27"/>
      <c r="C691" s="27"/>
      <c r="D691" s="27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7"/>
      <c r="T691" s="27"/>
      <c r="U691" s="27"/>
      <c r="V691" s="27"/>
      <c r="W691" s="27"/>
      <c r="X691" s="27"/>
      <c r="Y691" s="27"/>
      <c r="Z691" s="27"/>
      <c r="AA691" s="27"/>
      <c r="AB691" s="27"/>
      <c r="AC691" s="27"/>
      <c r="AD691" s="27"/>
      <c r="AE691" s="27"/>
      <c r="AF691" s="27"/>
      <c r="AG691" s="27"/>
      <c r="AH691" s="27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43"/>
      <c r="AW691" s="243"/>
      <c r="AX691" s="243"/>
      <c r="AY691" s="27"/>
      <c r="AZ691" s="27"/>
    </row>
    <row r="692" spans="1:52" x14ac:dyDescent="0.25">
      <c r="A692" s="27"/>
      <c r="B692" s="27"/>
      <c r="C692" s="27"/>
      <c r="D692" s="27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43"/>
      <c r="AW692" s="243"/>
      <c r="AX692" s="243"/>
      <c r="AY692" s="27"/>
      <c r="AZ692" s="27"/>
    </row>
    <row r="693" spans="1:52" x14ac:dyDescent="0.25">
      <c r="A693" s="27"/>
      <c r="B693" s="27"/>
      <c r="C693" s="27"/>
      <c r="D693" s="27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7"/>
      <c r="T693" s="27"/>
      <c r="U693" s="27"/>
      <c r="V693" s="27"/>
      <c r="W693" s="27"/>
      <c r="X693" s="27"/>
      <c r="Y693" s="27"/>
      <c r="Z693" s="27"/>
      <c r="AA693" s="27"/>
      <c r="AB693" s="27"/>
      <c r="AC693" s="27"/>
      <c r="AD693" s="27"/>
      <c r="AE693" s="27"/>
      <c r="AF693" s="27"/>
      <c r="AG693" s="27"/>
      <c r="AH693" s="27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43"/>
      <c r="AW693" s="243"/>
      <c r="AX693" s="243"/>
      <c r="AY693" s="27"/>
      <c r="AZ693" s="27"/>
    </row>
    <row r="694" spans="1:52" x14ac:dyDescent="0.25">
      <c r="A694" s="27"/>
      <c r="B694" s="27"/>
      <c r="C694" s="27"/>
      <c r="D694" s="27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7"/>
      <c r="T694" s="27"/>
      <c r="U694" s="27"/>
      <c r="V694" s="27"/>
      <c r="W694" s="27"/>
      <c r="X694" s="27"/>
      <c r="Y694" s="27"/>
      <c r="Z694" s="27"/>
      <c r="AA694" s="27"/>
      <c r="AB694" s="27"/>
      <c r="AC694" s="27"/>
      <c r="AD694" s="27"/>
      <c r="AE694" s="27"/>
      <c r="AF694" s="27"/>
      <c r="AG694" s="27"/>
      <c r="AH694" s="27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43"/>
      <c r="AW694" s="243"/>
      <c r="AX694" s="243"/>
      <c r="AY694" s="27"/>
      <c r="AZ694" s="27"/>
    </row>
    <row r="695" spans="1:52" x14ac:dyDescent="0.25">
      <c r="A695" s="27"/>
      <c r="B695" s="27"/>
      <c r="C695" s="27"/>
      <c r="D695" s="27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7"/>
      <c r="T695" s="27"/>
      <c r="U695" s="27"/>
      <c r="V695" s="27"/>
      <c r="W695" s="27"/>
      <c r="X695" s="27"/>
      <c r="Y695" s="27"/>
      <c r="Z695" s="27"/>
      <c r="AA695" s="27"/>
      <c r="AB695" s="27"/>
      <c r="AC695" s="27"/>
      <c r="AD695" s="27"/>
      <c r="AE695" s="27"/>
      <c r="AF695" s="27"/>
      <c r="AG695" s="27"/>
      <c r="AH695" s="27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43"/>
      <c r="AW695" s="243"/>
      <c r="AX695" s="243"/>
      <c r="AY695" s="27"/>
      <c r="AZ695" s="27"/>
    </row>
    <row r="696" spans="1:52" x14ac:dyDescent="0.25">
      <c r="A696" s="27"/>
      <c r="B696" s="27"/>
      <c r="C696" s="27"/>
      <c r="D696" s="27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7"/>
      <c r="T696" s="27"/>
      <c r="U696" s="27"/>
      <c r="V696" s="27"/>
      <c r="W696" s="27"/>
      <c r="X696" s="27"/>
      <c r="Y696" s="27"/>
      <c r="Z696" s="27"/>
      <c r="AA696" s="27"/>
      <c r="AB696" s="27"/>
      <c r="AC696" s="27"/>
      <c r="AD696" s="27"/>
      <c r="AE696" s="27"/>
      <c r="AF696" s="27"/>
      <c r="AG696" s="27"/>
      <c r="AH696" s="27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43"/>
      <c r="AW696" s="243"/>
      <c r="AX696" s="243"/>
      <c r="AY696" s="27"/>
      <c r="AZ696" s="27"/>
    </row>
    <row r="697" spans="1:52" x14ac:dyDescent="0.25">
      <c r="A697" s="27"/>
      <c r="B697" s="27"/>
      <c r="C697" s="27"/>
      <c r="D697" s="27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7"/>
      <c r="T697" s="27"/>
      <c r="U697" s="27"/>
      <c r="V697" s="27"/>
      <c r="W697" s="27"/>
      <c r="X697" s="27"/>
      <c r="Y697" s="27"/>
      <c r="Z697" s="27"/>
      <c r="AA697" s="27"/>
      <c r="AB697" s="27"/>
      <c r="AC697" s="27"/>
      <c r="AD697" s="27"/>
      <c r="AE697" s="27"/>
      <c r="AF697" s="27"/>
      <c r="AG697" s="27"/>
      <c r="AH697" s="27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43"/>
      <c r="AW697" s="243"/>
      <c r="AX697" s="243"/>
      <c r="AY697" s="27"/>
      <c r="AZ697" s="27"/>
    </row>
    <row r="698" spans="1:52" x14ac:dyDescent="0.25">
      <c r="A698" s="27"/>
      <c r="B698" s="27"/>
      <c r="C698" s="27"/>
      <c r="D698" s="27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7"/>
      <c r="T698" s="27"/>
      <c r="U698" s="27"/>
      <c r="V698" s="27"/>
      <c r="W698" s="27"/>
      <c r="X698" s="27"/>
      <c r="Y698" s="27"/>
      <c r="Z698" s="27"/>
      <c r="AA698" s="27"/>
      <c r="AB698" s="27"/>
      <c r="AC698" s="27"/>
      <c r="AD698" s="27"/>
      <c r="AE698" s="27"/>
      <c r="AF698" s="27"/>
      <c r="AG698" s="27"/>
      <c r="AH698" s="27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43"/>
      <c r="AW698" s="243"/>
      <c r="AX698" s="243"/>
      <c r="AY698" s="27"/>
      <c r="AZ698" s="27"/>
    </row>
    <row r="699" spans="1:52" x14ac:dyDescent="0.25">
      <c r="A699" s="27"/>
      <c r="B699" s="27"/>
      <c r="C699" s="27"/>
      <c r="D699" s="27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7"/>
      <c r="T699" s="27"/>
      <c r="U699" s="27"/>
      <c r="V699" s="27"/>
      <c r="W699" s="27"/>
      <c r="X699" s="27"/>
      <c r="Y699" s="27"/>
      <c r="Z699" s="27"/>
      <c r="AA699" s="27"/>
      <c r="AB699" s="27"/>
      <c r="AC699" s="27"/>
      <c r="AD699" s="27"/>
      <c r="AE699" s="27"/>
      <c r="AF699" s="27"/>
      <c r="AG699" s="27"/>
      <c r="AH699" s="27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43"/>
      <c r="AW699" s="243"/>
      <c r="AX699" s="243"/>
      <c r="AY699" s="27"/>
      <c r="AZ699" s="27"/>
    </row>
    <row r="700" spans="1:52" x14ac:dyDescent="0.25">
      <c r="A700" s="27"/>
      <c r="B700" s="27"/>
      <c r="C700" s="27"/>
      <c r="D700" s="27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43"/>
      <c r="AW700" s="243"/>
      <c r="AX700" s="243"/>
      <c r="AY700" s="27"/>
      <c r="AZ700" s="27"/>
    </row>
    <row r="701" spans="1:52" x14ac:dyDescent="0.25">
      <c r="A701" s="27"/>
      <c r="B701" s="27"/>
      <c r="C701" s="27"/>
      <c r="D701" s="27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7"/>
      <c r="T701" s="27"/>
      <c r="U701" s="27"/>
      <c r="V701" s="27"/>
      <c r="W701" s="27"/>
      <c r="X701" s="27"/>
      <c r="Y701" s="27"/>
      <c r="Z701" s="27"/>
      <c r="AA701" s="27"/>
      <c r="AB701" s="27"/>
      <c r="AC701" s="27"/>
      <c r="AD701" s="27"/>
      <c r="AE701" s="27"/>
      <c r="AF701" s="27"/>
      <c r="AG701" s="27"/>
      <c r="AH701" s="27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43"/>
      <c r="AW701" s="243"/>
      <c r="AX701" s="243"/>
      <c r="AY701" s="27"/>
      <c r="AZ701" s="27"/>
    </row>
    <row r="702" spans="1:52" x14ac:dyDescent="0.25">
      <c r="A702" s="27"/>
      <c r="B702" s="27"/>
      <c r="C702" s="27"/>
      <c r="D702" s="27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7"/>
      <c r="T702" s="27"/>
      <c r="U702" s="27"/>
      <c r="V702" s="27"/>
      <c r="W702" s="27"/>
      <c r="X702" s="27"/>
      <c r="Y702" s="27"/>
      <c r="Z702" s="27"/>
      <c r="AA702" s="27"/>
      <c r="AB702" s="27"/>
      <c r="AC702" s="27"/>
      <c r="AD702" s="27"/>
      <c r="AE702" s="27"/>
      <c r="AF702" s="27"/>
      <c r="AG702" s="27"/>
      <c r="AH702" s="27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43"/>
      <c r="AW702" s="243"/>
      <c r="AX702" s="243"/>
      <c r="AY702" s="27"/>
      <c r="AZ702" s="27"/>
    </row>
    <row r="703" spans="1:52" x14ac:dyDescent="0.25">
      <c r="A703" s="27"/>
      <c r="B703" s="27"/>
      <c r="C703" s="27"/>
      <c r="D703" s="27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7"/>
      <c r="T703" s="27"/>
      <c r="U703" s="27"/>
      <c r="V703" s="27"/>
      <c r="W703" s="27"/>
      <c r="X703" s="27"/>
      <c r="Y703" s="27"/>
      <c r="Z703" s="27"/>
      <c r="AA703" s="27"/>
      <c r="AB703" s="27"/>
      <c r="AC703" s="27"/>
      <c r="AD703" s="27"/>
      <c r="AE703" s="27"/>
      <c r="AF703" s="27"/>
      <c r="AG703" s="27"/>
      <c r="AH703" s="27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43"/>
      <c r="AW703" s="243"/>
      <c r="AX703" s="243"/>
      <c r="AY703" s="27"/>
      <c r="AZ703" s="27"/>
    </row>
    <row r="704" spans="1:52" x14ac:dyDescent="0.25">
      <c r="A704" s="27"/>
      <c r="B704" s="27"/>
      <c r="C704" s="27"/>
      <c r="D704" s="27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7"/>
      <c r="T704" s="27"/>
      <c r="U704" s="27"/>
      <c r="V704" s="27"/>
      <c r="W704" s="27"/>
      <c r="X704" s="27"/>
      <c r="Y704" s="27"/>
      <c r="Z704" s="27"/>
      <c r="AA704" s="27"/>
      <c r="AB704" s="27"/>
      <c r="AC704" s="27"/>
      <c r="AD704" s="27"/>
      <c r="AE704" s="27"/>
      <c r="AF704" s="27"/>
      <c r="AG704" s="27"/>
      <c r="AH704" s="27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43"/>
      <c r="AW704" s="243"/>
      <c r="AX704" s="243"/>
      <c r="AY704" s="27"/>
      <c r="AZ704" s="27"/>
    </row>
    <row r="705" spans="1:52" x14ac:dyDescent="0.25">
      <c r="A705" s="27"/>
      <c r="B705" s="27"/>
      <c r="C705" s="27"/>
      <c r="D705" s="27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7"/>
      <c r="T705" s="27"/>
      <c r="U705" s="27"/>
      <c r="V705" s="27"/>
      <c r="W705" s="27"/>
      <c r="X705" s="27"/>
      <c r="Y705" s="27"/>
      <c r="Z705" s="27"/>
      <c r="AA705" s="27"/>
      <c r="AB705" s="27"/>
      <c r="AC705" s="27"/>
      <c r="AD705" s="27"/>
      <c r="AE705" s="27"/>
      <c r="AF705" s="27"/>
      <c r="AG705" s="27"/>
      <c r="AH705" s="27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43"/>
      <c r="AW705" s="243"/>
      <c r="AX705" s="243"/>
      <c r="AY705" s="27"/>
      <c r="AZ705" s="27"/>
    </row>
    <row r="706" spans="1:52" x14ac:dyDescent="0.25">
      <c r="A706" s="27"/>
      <c r="B706" s="27"/>
      <c r="C706" s="27"/>
      <c r="D706" s="27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7"/>
      <c r="T706" s="27"/>
      <c r="U706" s="27"/>
      <c r="V706" s="27"/>
      <c r="W706" s="27"/>
      <c r="X706" s="27"/>
      <c r="Y706" s="27"/>
      <c r="Z706" s="27"/>
      <c r="AA706" s="27"/>
      <c r="AB706" s="27"/>
      <c r="AC706" s="27"/>
      <c r="AD706" s="27"/>
      <c r="AE706" s="27"/>
      <c r="AF706" s="27"/>
      <c r="AG706" s="27"/>
      <c r="AH706" s="27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43"/>
      <c r="AW706" s="243"/>
      <c r="AX706" s="243"/>
      <c r="AY706" s="27"/>
      <c r="AZ706" s="27"/>
    </row>
    <row r="707" spans="1:52" x14ac:dyDescent="0.25">
      <c r="A707" s="27"/>
      <c r="B707" s="27"/>
      <c r="C707" s="27"/>
      <c r="D707" s="27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7"/>
      <c r="T707" s="27"/>
      <c r="U707" s="27"/>
      <c r="V707" s="27"/>
      <c r="W707" s="27"/>
      <c r="X707" s="27"/>
      <c r="Y707" s="27"/>
      <c r="Z707" s="27"/>
      <c r="AA707" s="27"/>
      <c r="AB707" s="27"/>
      <c r="AC707" s="27"/>
      <c r="AD707" s="27"/>
      <c r="AE707" s="27"/>
      <c r="AF707" s="27"/>
      <c r="AG707" s="27"/>
      <c r="AH707" s="27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43"/>
      <c r="AW707" s="243"/>
      <c r="AX707" s="243"/>
      <c r="AY707" s="27"/>
      <c r="AZ707" s="27"/>
    </row>
    <row r="708" spans="1:52" x14ac:dyDescent="0.25">
      <c r="A708" s="27"/>
      <c r="B708" s="27"/>
      <c r="C708" s="27"/>
      <c r="D708" s="27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7"/>
      <c r="T708" s="27"/>
      <c r="U708" s="27"/>
      <c r="V708" s="27"/>
      <c r="W708" s="27"/>
      <c r="X708" s="27"/>
      <c r="Y708" s="27"/>
      <c r="Z708" s="27"/>
      <c r="AA708" s="27"/>
      <c r="AB708" s="27"/>
      <c r="AC708" s="27"/>
      <c r="AD708" s="27"/>
      <c r="AE708" s="27"/>
      <c r="AF708" s="27"/>
      <c r="AG708" s="27"/>
      <c r="AH708" s="27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43"/>
      <c r="AW708" s="243"/>
      <c r="AX708" s="243"/>
      <c r="AY708" s="27"/>
      <c r="AZ708" s="27"/>
    </row>
    <row r="709" spans="1:52" x14ac:dyDescent="0.25">
      <c r="A709" s="27"/>
      <c r="B709" s="27"/>
      <c r="C709" s="27"/>
      <c r="D709" s="27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7"/>
      <c r="T709" s="27"/>
      <c r="U709" s="27"/>
      <c r="V709" s="27"/>
      <c r="W709" s="27"/>
      <c r="X709" s="27"/>
      <c r="Y709" s="27"/>
      <c r="Z709" s="27"/>
      <c r="AA709" s="27"/>
      <c r="AB709" s="27"/>
      <c r="AC709" s="27"/>
      <c r="AD709" s="27"/>
      <c r="AE709" s="27"/>
      <c r="AF709" s="27"/>
      <c r="AG709" s="27"/>
      <c r="AH709" s="27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43"/>
      <c r="AW709" s="243"/>
      <c r="AX709" s="243"/>
      <c r="AY709" s="27"/>
      <c r="AZ709" s="27"/>
    </row>
    <row r="710" spans="1:52" x14ac:dyDescent="0.25">
      <c r="A710" s="27"/>
      <c r="B710" s="27"/>
      <c r="C710" s="27"/>
      <c r="D710" s="27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7"/>
      <c r="T710" s="27"/>
      <c r="U710" s="27"/>
      <c r="V710" s="27"/>
      <c r="W710" s="27"/>
      <c r="X710" s="27"/>
      <c r="Y710" s="27"/>
      <c r="Z710" s="27"/>
      <c r="AA710" s="27"/>
      <c r="AB710" s="27"/>
      <c r="AC710" s="27"/>
      <c r="AD710" s="27"/>
      <c r="AE710" s="27"/>
      <c r="AF710" s="27"/>
      <c r="AG710" s="27"/>
      <c r="AH710" s="27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43"/>
      <c r="AW710" s="243"/>
      <c r="AX710" s="243"/>
      <c r="AY710" s="27"/>
      <c r="AZ710" s="27"/>
    </row>
    <row r="711" spans="1:52" x14ac:dyDescent="0.25">
      <c r="A711" s="27"/>
      <c r="B711" s="27"/>
      <c r="C711" s="27"/>
      <c r="D711" s="27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7"/>
      <c r="T711" s="27"/>
      <c r="U711" s="27"/>
      <c r="V711" s="27"/>
      <c r="W711" s="27"/>
      <c r="X711" s="27"/>
      <c r="Y711" s="27"/>
      <c r="Z711" s="27"/>
      <c r="AA711" s="27"/>
      <c r="AB711" s="27"/>
      <c r="AC711" s="27"/>
      <c r="AD711" s="27"/>
      <c r="AE711" s="27"/>
      <c r="AF711" s="27"/>
      <c r="AG711" s="27"/>
      <c r="AH711" s="27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43"/>
      <c r="AW711" s="243"/>
      <c r="AX711" s="243"/>
      <c r="AY711" s="27"/>
      <c r="AZ711" s="27"/>
    </row>
    <row r="712" spans="1:52" x14ac:dyDescent="0.25">
      <c r="A712" s="27"/>
      <c r="B712" s="27"/>
      <c r="C712" s="27"/>
      <c r="D712" s="27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7"/>
      <c r="T712" s="27"/>
      <c r="U712" s="27"/>
      <c r="V712" s="27"/>
      <c r="W712" s="27"/>
      <c r="X712" s="27"/>
      <c r="Y712" s="27"/>
      <c r="Z712" s="27"/>
      <c r="AA712" s="27"/>
      <c r="AB712" s="27"/>
      <c r="AC712" s="27"/>
      <c r="AD712" s="27"/>
      <c r="AE712" s="27"/>
      <c r="AF712" s="27"/>
      <c r="AG712" s="27"/>
      <c r="AH712" s="27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43"/>
      <c r="AW712" s="243"/>
      <c r="AX712" s="243"/>
      <c r="AY712" s="27"/>
      <c r="AZ712" s="27"/>
    </row>
    <row r="713" spans="1:52" x14ac:dyDescent="0.25">
      <c r="A713" s="27"/>
      <c r="B713" s="27"/>
      <c r="C713" s="27"/>
      <c r="D713" s="27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7"/>
      <c r="T713" s="27"/>
      <c r="U713" s="27"/>
      <c r="V713" s="27"/>
      <c r="W713" s="27"/>
      <c r="X713" s="27"/>
      <c r="Y713" s="27"/>
      <c r="Z713" s="27"/>
      <c r="AA713" s="27"/>
      <c r="AB713" s="27"/>
      <c r="AC713" s="27"/>
      <c r="AD713" s="27"/>
      <c r="AE713" s="27"/>
      <c r="AF713" s="27"/>
      <c r="AG713" s="27"/>
      <c r="AH713" s="27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43"/>
      <c r="AW713" s="243"/>
      <c r="AX713" s="243"/>
      <c r="AY713" s="27"/>
      <c r="AZ713" s="27"/>
    </row>
    <row r="714" spans="1:52" x14ac:dyDescent="0.25">
      <c r="A714" s="27"/>
      <c r="B714" s="27"/>
      <c r="C714" s="27"/>
      <c r="D714" s="27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7"/>
      <c r="T714" s="27"/>
      <c r="U714" s="27"/>
      <c r="V714" s="27"/>
      <c r="W714" s="27"/>
      <c r="X714" s="27"/>
      <c r="Y714" s="27"/>
      <c r="Z714" s="27"/>
      <c r="AA714" s="27"/>
      <c r="AB714" s="27"/>
      <c r="AC714" s="27"/>
      <c r="AD714" s="27"/>
      <c r="AE714" s="27"/>
      <c r="AF714" s="27"/>
      <c r="AG714" s="27"/>
      <c r="AH714" s="27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43"/>
      <c r="AW714" s="243"/>
      <c r="AX714" s="243"/>
      <c r="AY714" s="27"/>
      <c r="AZ714" s="27"/>
    </row>
    <row r="715" spans="1:52" x14ac:dyDescent="0.25">
      <c r="A715" s="27"/>
      <c r="B715" s="27"/>
      <c r="C715" s="27"/>
      <c r="D715" s="27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7"/>
      <c r="T715" s="27"/>
      <c r="U715" s="27"/>
      <c r="V715" s="27"/>
      <c r="W715" s="27"/>
      <c r="X715" s="27"/>
      <c r="Y715" s="27"/>
      <c r="Z715" s="27"/>
      <c r="AA715" s="27"/>
      <c r="AB715" s="27"/>
      <c r="AC715" s="27"/>
      <c r="AD715" s="27"/>
      <c r="AE715" s="27"/>
      <c r="AF715" s="27"/>
      <c r="AG715" s="27"/>
      <c r="AH715" s="27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43"/>
      <c r="AW715" s="243"/>
      <c r="AX715" s="243"/>
      <c r="AY715" s="27"/>
      <c r="AZ715" s="27"/>
    </row>
    <row r="716" spans="1:52" x14ac:dyDescent="0.25">
      <c r="A716" s="27"/>
      <c r="B716" s="27"/>
      <c r="C716" s="27"/>
      <c r="D716" s="27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7"/>
      <c r="T716" s="27"/>
      <c r="U716" s="27"/>
      <c r="V716" s="27"/>
      <c r="W716" s="27"/>
      <c r="X716" s="27"/>
      <c r="Y716" s="27"/>
      <c r="Z716" s="27"/>
      <c r="AA716" s="27"/>
      <c r="AB716" s="27"/>
      <c r="AC716" s="27"/>
      <c r="AD716" s="27"/>
      <c r="AE716" s="27"/>
      <c r="AF716" s="27"/>
      <c r="AG716" s="27"/>
      <c r="AH716" s="27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43"/>
      <c r="AW716" s="243"/>
      <c r="AX716" s="243"/>
      <c r="AY716" s="27"/>
      <c r="AZ716" s="27"/>
    </row>
    <row r="717" spans="1:52" x14ac:dyDescent="0.25">
      <c r="A717" s="27"/>
      <c r="B717" s="27"/>
      <c r="C717" s="27"/>
      <c r="D717" s="27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7"/>
      <c r="T717" s="27"/>
      <c r="U717" s="27"/>
      <c r="V717" s="27"/>
      <c r="W717" s="27"/>
      <c r="X717" s="27"/>
      <c r="Y717" s="27"/>
      <c r="Z717" s="27"/>
      <c r="AA717" s="27"/>
      <c r="AB717" s="27"/>
      <c r="AC717" s="27"/>
      <c r="AD717" s="27"/>
      <c r="AE717" s="27"/>
      <c r="AF717" s="27"/>
      <c r="AG717" s="27"/>
      <c r="AH717" s="27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43"/>
      <c r="AW717" s="243"/>
      <c r="AX717" s="243"/>
      <c r="AY717" s="27"/>
      <c r="AZ717" s="27"/>
    </row>
    <row r="718" spans="1:52" x14ac:dyDescent="0.25">
      <c r="A718" s="27"/>
      <c r="B718" s="27"/>
      <c r="C718" s="27"/>
      <c r="D718" s="27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7"/>
      <c r="T718" s="27"/>
      <c r="U718" s="27"/>
      <c r="V718" s="27"/>
      <c r="W718" s="27"/>
      <c r="X718" s="27"/>
      <c r="Y718" s="27"/>
      <c r="Z718" s="27"/>
      <c r="AA718" s="27"/>
      <c r="AB718" s="27"/>
      <c r="AC718" s="27"/>
      <c r="AD718" s="27"/>
      <c r="AE718" s="27"/>
      <c r="AF718" s="27"/>
      <c r="AG718" s="27"/>
      <c r="AH718" s="27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43"/>
      <c r="AW718" s="243"/>
      <c r="AX718" s="243"/>
      <c r="AY718" s="27"/>
      <c r="AZ718" s="27"/>
    </row>
    <row r="719" spans="1:52" x14ac:dyDescent="0.25">
      <c r="A719" s="27"/>
      <c r="B719" s="27"/>
      <c r="C719" s="27"/>
      <c r="D719" s="27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7"/>
      <c r="T719" s="27"/>
      <c r="U719" s="27"/>
      <c r="V719" s="27"/>
      <c r="W719" s="27"/>
      <c r="X719" s="27"/>
      <c r="Y719" s="27"/>
      <c r="Z719" s="27"/>
      <c r="AA719" s="27"/>
      <c r="AB719" s="27"/>
      <c r="AC719" s="27"/>
      <c r="AD719" s="27"/>
      <c r="AE719" s="27"/>
      <c r="AF719" s="27"/>
      <c r="AG719" s="27"/>
      <c r="AH719" s="27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43"/>
      <c r="AW719" s="243"/>
      <c r="AX719" s="243"/>
      <c r="AY719" s="27"/>
      <c r="AZ719" s="27"/>
    </row>
    <row r="720" spans="1:52" x14ac:dyDescent="0.25">
      <c r="A720" s="27"/>
      <c r="B720" s="27"/>
      <c r="C720" s="27"/>
      <c r="D720" s="27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7"/>
      <c r="T720" s="27"/>
      <c r="U720" s="27"/>
      <c r="V720" s="27"/>
      <c r="W720" s="27"/>
      <c r="X720" s="27"/>
      <c r="Y720" s="27"/>
      <c r="Z720" s="27"/>
      <c r="AA720" s="27"/>
      <c r="AB720" s="27"/>
      <c r="AC720" s="27"/>
      <c r="AD720" s="27"/>
      <c r="AE720" s="27"/>
      <c r="AF720" s="27"/>
      <c r="AG720" s="27"/>
      <c r="AH720" s="27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43"/>
      <c r="AW720" s="243"/>
      <c r="AX720" s="243"/>
      <c r="AY720" s="27"/>
      <c r="AZ720" s="27"/>
    </row>
    <row r="721" spans="1:52" x14ac:dyDescent="0.25">
      <c r="A721" s="27"/>
      <c r="B721" s="27"/>
      <c r="C721" s="27"/>
      <c r="D721" s="27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7"/>
      <c r="T721" s="27"/>
      <c r="U721" s="27"/>
      <c r="V721" s="27"/>
      <c r="W721" s="27"/>
      <c r="X721" s="27"/>
      <c r="Y721" s="27"/>
      <c r="Z721" s="27"/>
      <c r="AA721" s="27"/>
      <c r="AB721" s="27"/>
      <c r="AC721" s="27"/>
      <c r="AD721" s="27"/>
      <c r="AE721" s="27"/>
      <c r="AF721" s="27"/>
      <c r="AG721" s="27"/>
      <c r="AH721" s="27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43"/>
      <c r="AW721" s="243"/>
      <c r="AX721" s="243"/>
      <c r="AY721" s="27"/>
      <c r="AZ721" s="27"/>
    </row>
    <row r="722" spans="1:52" x14ac:dyDescent="0.25">
      <c r="A722" s="27"/>
      <c r="B722" s="27"/>
      <c r="C722" s="27"/>
      <c r="D722" s="27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7"/>
      <c r="T722" s="27"/>
      <c r="U722" s="27"/>
      <c r="V722" s="27"/>
      <c r="W722" s="27"/>
      <c r="X722" s="27"/>
      <c r="Y722" s="27"/>
      <c r="Z722" s="27"/>
      <c r="AA722" s="27"/>
      <c r="AB722" s="27"/>
      <c r="AC722" s="27"/>
      <c r="AD722" s="27"/>
      <c r="AE722" s="27"/>
      <c r="AF722" s="27"/>
      <c r="AG722" s="27"/>
      <c r="AH722" s="27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43"/>
      <c r="AW722" s="243"/>
      <c r="AX722" s="243"/>
      <c r="AY722" s="27"/>
      <c r="AZ722" s="27"/>
    </row>
    <row r="723" spans="1:52" x14ac:dyDescent="0.25">
      <c r="A723" s="27"/>
      <c r="B723" s="27"/>
      <c r="C723" s="27"/>
      <c r="D723" s="27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7"/>
      <c r="T723" s="27"/>
      <c r="U723" s="27"/>
      <c r="V723" s="27"/>
      <c r="W723" s="27"/>
      <c r="X723" s="27"/>
      <c r="Y723" s="27"/>
      <c r="Z723" s="27"/>
      <c r="AA723" s="27"/>
      <c r="AB723" s="27"/>
      <c r="AC723" s="27"/>
      <c r="AD723" s="27"/>
      <c r="AE723" s="27"/>
      <c r="AF723" s="27"/>
      <c r="AG723" s="27"/>
      <c r="AH723" s="27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43"/>
      <c r="AW723" s="243"/>
      <c r="AX723" s="243"/>
      <c r="AY723" s="27"/>
      <c r="AZ723" s="27"/>
    </row>
    <row r="724" spans="1:52" x14ac:dyDescent="0.25">
      <c r="A724" s="27"/>
      <c r="B724" s="27"/>
      <c r="C724" s="27"/>
      <c r="D724" s="27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7"/>
      <c r="T724" s="27"/>
      <c r="U724" s="27"/>
      <c r="V724" s="27"/>
      <c r="W724" s="27"/>
      <c r="X724" s="27"/>
      <c r="Y724" s="27"/>
      <c r="Z724" s="27"/>
      <c r="AA724" s="27"/>
      <c r="AB724" s="27"/>
      <c r="AC724" s="27"/>
      <c r="AD724" s="27"/>
      <c r="AE724" s="27"/>
      <c r="AF724" s="27"/>
      <c r="AG724" s="27"/>
      <c r="AH724" s="27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43"/>
      <c r="AW724" s="243"/>
      <c r="AX724" s="243"/>
      <c r="AY724" s="27"/>
      <c r="AZ724" s="27"/>
    </row>
    <row r="725" spans="1:52" x14ac:dyDescent="0.25">
      <c r="A725" s="27"/>
      <c r="B725" s="27"/>
      <c r="C725" s="27"/>
      <c r="D725" s="27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7"/>
      <c r="T725" s="27"/>
      <c r="U725" s="27"/>
      <c r="V725" s="27"/>
      <c r="W725" s="27"/>
      <c r="X725" s="27"/>
      <c r="Y725" s="27"/>
      <c r="Z725" s="27"/>
      <c r="AA725" s="27"/>
      <c r="AB725" s="27"/>
      <c r="AC725" s="27"/>
      <c r="AD725" s="27"/>
      <c r="AE725" s="27"/>
      <c r="AF725" s="27"/>
      <c r="AG725" s="27"/>
      <c r="AH725" s="27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43"/>
      <c r="AW725" s="243"/>
      <c r="AX725" s="243"/>
      <c r="AY725" s="27"/>
      <c r="AZ725" s="27"/>
    </row>
    <row r="726" spans="1:52" x14ac:dyDescent="0.25">
      <c r="A726" s="27"/>
      <c r="B726" s="27"/>
      <c r="C726" s="27"/>
      <c r="D726" s="27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7"/>
      <c r="T726" s="27"/>
      <c r="U726" s="27"/>
      <c r="V726" s="27"/>
      <c r="W726" s="27"/>
      <c r="X726" s="27"/>
      <c r="Y726" s="27"/>
      <c r="Z726" s="27"/>
      <c r="AA726" s="27"/>
      <c r="AB726" s="27"/>
      <c r="AC726" s="27"/>
      <c r="AD726" s="27"/>
      <c r="AE726" s="27"/>
      <c r="AF726" s="27"/>
      <c r="AG726" s="27"/>
      <c r="AH726" s="27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43"/>
      <c r="AW726" s="243"/>
      <c r="AX726" s="243"/>
      <c r="AY726" s="27"/>
      <c r="AZ726" s="27"/>
    </row>
    <row r="727" spans="1:52" x14ac:dyDescent="0.25">
      <c r="A727" s="27"/>
      <c r="B727" s="27"/>
      <c r="C727" s="27"/>
      <c r="D727" s="27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7"/>
      <c r="T727" s="27"/>
      <c r="U727" s="27"/>
      <c r="V727" s="27"/>
      <c r="W727" s="27"/>
      <c r="X727" s="27"/>
      <c r="Y727" s="27"/>
      <c r="Z727" s="27"/>
      <c r="AA727" s="27"/>
      <c r="AB727" s="27"/>
      <c r="AC727" s="27"/>
      <c r="AD727" s="27"/>
      <c r="AE727" s="27"/>
      <c r="AF727" s="27"/>
      <c r="AG727" s="27"/>
      <c r="AH727" s="27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43"/>
      <c r="AW727" s="243"/>
      <c r="AX727" s="243"/>
      <c r="AY727" s="27"/>
      <c r="AZ727" s="27"/>
    </row>
    <row r="728" spans="1:52" x14ac:dyDescent="0.25">
      <c r="A728" s="27"/>
      <c r="B728" s="27"/>
      <c r="C728" s="27"/>
      <c r="D728" s="27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7"/>
      <c r="T728" s="27"/>
      <c r="U728" s="27"/>
      <c r="V728" s="27"/>
      <c r="W728" s="27"/>
      <c r="X728" s="27"/>
      <c r="Y728" s="27"/>
      <c r="Z728" s="27"/>
      <c r="AA728" s="27"/>
      <c r="AB728" s="27"/>
      <c r="AC728" s="27"/>
      <c r="AD728" s="27"/>
      <c r="AE728" s="27"/>
      <c r="AF728" s="27"/>
      <c r="AG728" s="27"/>
      <c r="AH728" s="27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43"/>
      <c r="AW728" s="243"/>
      <c r="AX728" s="243"/>
      <c r="AY728" s="27"/>
      <c r="AZ728" s="27"/>
    </row>
    <row r="729" spans="1:52" x14ac:dyDescent="0.25">
      <c r="A729" s="27"/>
      <c r="B729" s="27"/>
      <c r="C729" s="27"/>
      <c r="D729" s="27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7"/>
      <c r="T729" s="27"/>
      <c r="U729" s="27"/>
      <c r="V729" s="27"/>
      <c r="W729" s="27"/>
      <c r="X729" s="27"/>
      <c r="Y729" s="27"/>
      <c r="Z729" s="27"/>
      <c r="AA729" s="27"/>
      <c r="AB729" s="27"/>
      <c r="AC729" s="27"/>
      <c r="AD729" s="27"/>
      <c r="AE729" s="27"/>
      <c r="AF729" s="27"/>
      <c r="AG729" s="27"/>
      <c r="AH729" s="27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43"/>
      <c r="AW729" s="243"/>
      <c r="AX729" s="243"/>
      <c r="AY729" s="27"/>
      <c r="AZ729" s="27"/>
    </row>
    <row r="730" spans="1:52" x14ac:dyDescent="0.25">
      <c r="A730" s="27"/>
      <c r="B730" s="27"/>
      <c r="C730" s="27"/>
      <c r="D730" s="27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7"/>
      <c r="T730" s="27"/>
      <c r="U730" s="27"/>
      <c r="V730" s="27"/>
      <c r="W730" s="27"/>
      <c r="X730" s="27"/>
      <c r="Y730" s="27"/>
      <c r="Z730" s="27"/>
      <c r="AA730" s="27"/>
      <c r="AB730" s="27"/>
      <c r="AC730" s="27"/>
      <c r="AD730" s="27"/>
      <c r="AE730" s="27"/>
      <c r="AF730" s="27"/>
      <c r="AG730" s="27"/>
      <c r="AH730" s="27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43"/>
      <c r="AW730" s="243"/>
      <c r="AX730" s="243"/>
      <c r="AY730" s="27"/>
      <c r="AZ730" s="27"/>
    </row>
    <row r="731" spans="1:52" x14ac:dyDescent="0.25">
      <c r="A731" s="27"/>
      <c r="B731" s="27"/>
      <c r="C731" s="27"/>
      <c r="D731" s="27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7"/>
      <c r="T731" s="27"/>
      <c r="U731" s="27"/>
      <c r="V731" s="27"/>
      <c r="W731" s="27"/>
      <c r="X731" s="27"/>
      <c r="Y731" s="27"/>
      <c r="Z731" s="27"/>
      <c r="AA731" s="27"/>
      <c r="AB731" s="27"/>
      <c r="AC731" s="27"/>
      <c r="AD731" s="27"/>
      <c r="AE731" s="27"/>
      <c r="AF731" s="27"/>
      <c r="AG731" s="27"/>
      <c r="AH731" s="27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43"/>
      <c r="AW731" s="243"/>
      <c r="AX731" s="243"/>
      <c r="AY731" s="27"/>
      <c r="AZ731" s="27"/>
    </row>
    <row r="732" spans="1:52" x14ac:dyDescent="0.25">
      <c r="A732" s="27"/>
      <c r="B732" s="27"/>
      <c r="C732" s="27"/>
      <c r="D732" s="27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7"/>
      <c r="T732" s="27"/>
      <c r="U732" s="27"/>
      <c r="V732" s="27"/>
      <c r="W732" s="27"/>
      <c r="X732" s="27"/>
      <c r="Y732" s="27"/>
      <c r="Z732" s="27"/>
      <c r="AA732" s="27"/>
      <c r="AB732" s="27"/>
      <c r="AC732" s="27"/>
      <c r="AD732" s="27"/>
      <c r="AE732" s="27"/>
      <c r="AF732" s="27"/>
      <c r="AG732" s="27"/>
      <c r="AH732" s="27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43"/>
      <c r="AW732" s="243"/>
      <c r="AX732" s="243"/>
      <c r="AY732" s="27"/>
      <c r="AZ732" s="27"/>
    </row>
    <row r="733" spans="1:52" x14ac:dyDescent="0.25">
      <c r="A733" s="27"/>
      <c r="B733" s="27"/>
      <c r="C733" s="27"/>
      <c r="D733" s="27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7"/>
      <c r="T733" s="27"/>
      <c r="U733" s="27"/>
      <c r="V733" s="27"/>
      <c r="W733" s="27"/>
      <c r="X733" s="27"/>
      <c r="Y733" s="27"/>
      <c r="Z733" s="27"/>
      <c r="AA733" s="27"/>
      <c r="AB733" s="27"/>
      <c r="AC733" s="27"/>
      <c r="AD733" s="27"/>
      <c r="AE733" s="27"/>
      <c r="AF733" s="27"/>
      <c r="AG733" s="27"/>
      <c r="AH733" s="27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43"/>
      <c r="AW733" s="243"/>
      <c r="AX733" s="243"/>
      <c r="AY733" s="27"/>
      <c r="AZ733" s="27"/>
    </row>
    <row r="734" spans="1:52" x14ac:dyDescent="0.25">
      <c r="A734" s="27"/>
      <c r="B734" s="27"/>
      <c r="C734" s="27"/>
      <c r="D734" s="27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7"/>
      <c r="T734" s="27"/>
      <c r="U734" s="27"/>
      <c r="V734" s="27"/>
      <c r="W734" s="27"/>
      <c r="X734" s="27"/>
      <c r="Y734" s="27"/>
      <c r="Z734" s="27"/>
      <c r="AA734" s="27"/>
      <c r="AB734" s="27"/>
      <c r="AC734" s="27"/>
      <c r="AD734" s="27"/>
      <c r="AE734" s="27"/>
      <c r="AF734" s="27"/>
      <c r="AG734" s="27"/>
      <c r="AH734" s="27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43"/>
      <c r="AW734" s="243"/>
      <c r="AX734" s="243"/>
      <c r="AY734" s="27"/>
      <c r="AZ734" s="27"/>
    </row>
    <row r="735" spans="1:52" x14ac:dyDescent="0.25">
      <c r="A735" s="27"/>
      <c r="B735" s="27"/>
      <c r="C735" s="27"/>
      <c r="D735" s="27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7"/>
      <c r="T735" s="27"/>
      <c r="U735" s="27"/>
      <c r="V735" s="27"/>
      <c r="W735" s="27"/>
      <c r="X735" s="27"/>
      <c r="Y735" s="27"/>
      <c r="Z735" s="27"/>
      <c r="AA735" s="27"/>
      <c r="AB735" s="27"/>
      <c r="AC735" s="27"/>
      <c r="AD735" s="27"/>
      <c r="AE735" s="27"/>
      <c r="AF735" s="27"/>
      <c r="AG735" s="27"/>
      <c r="AH735" s="27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43"/>
      <c r="AW735" s="243"/>
      <c r="AX735" s="243"/>
      <c r="AY735" s="27"/>
      <c r="AZ735" s="27"/>
    </row>
    <row r="736" spans="1:52" x14ac:dyDescent="0.25">
      <c r="A736" s="27"/>
      <c r="B736" s="27"/>
      <c r="C736" s="27"/>
      <c r="D736" s="27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7"/>
      <c r="T736" s="27"/>
      <c r="U736" s="27"/>
      <c r="V736" s="27"/>
      <c r="W736" s="27"/>
      <c r="X736" s="27"/>
      <c r="Y736" s="27"/>
      <c r="Z736" s="27"/>
      <c r="AA736" s="27"/>
      <c r="AB736" s="27"/>
      <c r="AC736" s="27"/>
      <c r="AD736" s="27"/>
      <c r="AE736" s="27"/>
      <c r="AF736" s="27"/>
      <c r="AG736" s="27"/>
      <c r="AH736" s="27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43"/>
      <c r="AW736" s="243"/>
      <c r="AX736" s="243"/>
      <c r="AY736" s="27"/>
      <c r="AZ736" s="27"/>
    </row>
    <row r="737" spans="1:52" x14ac:dyDescent="0.25">
      <c r="A737" s="27"/>
      <c r="B737" s="27"/>
      <c r="C737" s="27"/>
      <c r="D737" s="27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7"/>
      <c r="T737" s="27"/>
      <c r="U737" s="27"/>
      <c r="V737" s="27"/>
      <c r="W737" s="27"/>
      <c r="X737" s="27"/>
      <c r="Y737" s="27"/>
      <c r="Z737" s="27"/>
      <c r="AA737" s="27"/>
      <c r="AB737" s="27"/>
      <c r="AC737" s="27"/>
      <c r="AD737" s="27"/>
      <c r="AE737" s="27"/>
      <c r="AF737" s="27"/>
      <c r="AG737" s="27"/>
      <c r="AH737" s="27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43"/>
      <c r="AW737" s="243"/>
      <c r="AX737" s="243"/>
      <c r="AY737" s="27"/>
      <c r="AZ737" s="27"/>
    </row>
    <row r="738" spans="1:52" x14ac:dyDescent="0.25">
      <c r="A738" s="27"/>
      <c r="B738" s="27"/>
      <c r="C738" s="27"/>
      <c r="D738" s="27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7"/>
      <c r="T738" s="27"/>
      <c r="U738" s="27"/>
      <c r="V738" s="27"/>
      <c r="W738" s="27"/>
      <c r="X738" s="27"/>
      <c r="Y738" s="27"/>
      <c r="Z738" s="27"/>
      <c r="AA738" s="27"/>
      <c r="AB738" s="27"/>
      <c r="AC738" s="27"/>
      <c r="AD738" s="27"/>
      <c r="AE738" s="27"/>
      <c r="AF738" s="27"/>
      <c r="AG738" s="27"/>
      <c r="AH738" s="27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43"/>
      <c r="AW738" s="243"/>
      <c r="AX738" s="243"/>
      <c r="AY738" s="27"/>
      <c r="AZ738" s="27"/>
    </row>
    <row r="739" spans="1:52" x14ac:dyDescent="0.25">
      <c r="A739" s="27"/>
      <c r="B739" s="27"/>
      <c r="C739" s="27"/>
      <c r="D739" s="27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7"/>
      <c r="T739" s="27"/>
      <c r="U739" s="27"/>
      <c r="V739" s="27"/>
      <c r="W739" s="27"/>
      <c r="X739" s="27"/>
      <c r="Y739" s="27"/>
      <c r="Z739" s="27"/>
      <c r="AA739" s="27"/>
      <c r="AB739" s="27"/>
      <c r="AC739" s="27"/>
      <c r="AD739" s="27"/>
      <c r="AE739" s="27"/>
      <c r="AF739" s="27"/>
      <c r="AG739" s="27"/>
      <c r="AH739" s="27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43"/>
      <c r="AW739" s="243"/>
      <c r="AX739" s="243"/>
      <c r="AY739" s="27"/>
      <c r="AZ739" s="27"/>
    </row>
    <row r="740" spans="1:52" x14ac:dyDescent="0.25">
      <c r="A740" s="27"/>
      <c r="B740" s="27"/>
      <c r="C740" s="27"/>
      <c r="D740" s="27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7"/>
      <c r="T740" s="27"/>
      <c r="U740" s="27"/>
      <c r="V740" s="27"/>
      <c r="W740" s="27"/>
      <c r="X740" s="27"/>
      <c r="Y740" s="27"/>
      <c r="Z740" s="27"/>
      <c r="AA740" s="27"/>
      <c r="AB740" s="27"/>
      <c r="AC740" s="27"/>
      <c r="AD740" s="27"/>
      <c r="AE740" s="27"/>
      <c r="AF740" s="27"/>
      <c r="AG740" s="27"/>
      <c r="AH740" s="27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43"/>
      <c r="AW740" s="243"/>
      <c r="AX740" s="243"/>
      <c r="AY740" s="27"/>
      <c r="AZ740" s="27"/>
    </row>
    <row r="741" spans="1:52" x14ac:dyDescent="0.25">
      <c r="A741" s="27"/>
      <c r="B741" s="27"/>
      <c r="C741" s="27"/>
      <c r="D741" s="27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7"/>
      <c r="T741" s="27"/>
      <c r="U741" s="27"/>
      <c r="V741" s="27"/>
      <c r="W741" s="27"/>
      <c r="X741" s="27"/>
      <c r="Y741" s="27"/>
      <c r="Z741" s="27"/>
      <c r="AA741" s="27"/>
      <c r="AB741" s="27"/>
      <c r="AC741" s="27"/>
      <c r="AD741" s="27"/>
      <c r="AE741" s="27"/>
      <c r="AF741" s="27"/>
      <c r="AG741" s="27"/>
      <c r="AH741" s="27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43"/>
      <c r="AW741" s="243"/>
      <c r="AX741" s="243"/>
      <c r="AY741" s="27"/>
      <c r="AZ741" s="27"/>
    </row>
    <row r="742" spans="1:52" x14ac:dyDescent="0.25">
      <c r="A742" s="27"/>
      <c r="B742" s="27"/>
      <c r="C742" s="27"/>
      <c r="D742" s="27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7"/>
      <c r="T742" s="27"/>
      <c r="U742" s="27"/>
      <c r="V742" s="27"/>
      <c r="W742" s="27"/>
      <c r="X742" s="27"/>
      <c r="Y742" s="27"/>
      <c r="Z742" s="27"/>
      <c r="AA742" s="27"/>
      <c r="AB742" s="27"/>
      <c r="AC742" s="27"/>
      <c r="AD742" s="27"/>
      <c r="AE742" s="27"/>
      <c r="AF742" s="27"/>
      <c r="AG742" s="27"/>
      <c r="AH742" s="27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43"/>
      <c r="AW742" s="243"/>
      <c r="AX742" s="243"/>
      <c r="AY742" s="27"/>
      <c r="AZ742" s="27"/>
    </row>
    <row r="743" spans="1:52" x14ac:dyDescent="0.25">
      <c r="A743" s="27"/>
      <c r="B743" s="27"/>
      <c r="C743" s="27"/>
      <c r="D743" s="27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43"/>
      <c r="AW743" s="243"/>
      <c r="AX743" s="243"/>
      <c r="AY743" s="27"/>
      <c r="AZ743" s="27"/>
    </row>
    <row r="744" spans="1:52" x14ac:dyDescent="0.25">
      <c r="A744" s="27"/>
      <c r="B744" s="27"/>
      <c r="C744" s="27"/>
      <c r="D744" s="27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7"/>
      <c r="T744" s="27"/>
      <c r="U744" s="27"/>
      <c r="V744" s="27"/>
      <c r="W744" s="27"/>
      <c r="X744" s="27"/>
      <c r="Y744" s="27"/>
      <c r="Z744" s="27"/>
      <c r="AA744" s="27"/>
      <c r="AB744" s="27"/>
      <c r="AC744" s="27"/>
      <c r="AD744" s="27"/>
      <c r="AE744" s="27"/>
      <c r="AF744" s="27"/>
      <c r="AG744" s="27"/>
      <c r="AH744" s="27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43"/>
      <c r="AW744" s="243"/>
      <c r="AX744" s="243"/>
      <c r="AY744" s="27"/>
      <c r="AZ744" s="27"/>
    </row>
    <row r="745" spans="1:52" x14ac:dyDescent="0.25">
      <c r="A745" s="27"/>
      <c r="B745" s="27"/>
      <c r="C745" s="27"/>
      <c r="D745" s="27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7"/>
      <c r="T745" s="27"/>
      <c r="U745" s="27"/>
      <c r="V745" s="27"/>
      <c r="W745" s="27"/>
      <c r="X745" s="27"/>
      <c r="Y745" s="27"/>
      <c r="Z745" s="27"/>
      <c r="AA745" s="27"/>
      <c r="AB745" s="27"/>
      <c r="AC745" s="27"/>
      <c r="AD745" s="27"/>
      <c r="AE745" s="27"/>
      <c r="AF745" s="27"/>
      <c r="AG745" s="27"/>
      <c r="AH745" s="27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43"/>
      <c r="AW745" s="243"/>
      <c r="AX745" s="243"/>
      <c r="AY745" s="27"/>
      <c r="AZ745" s="27"/>
    </row>
    <row r="746" spans="1:52" x14ac:dyDescent="0.25">
      <c r="A746" s="27"/>
      <c r="B746" s="27"/>
      <c r="C746" s="27"/>
      <c r="D746" s="27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7"/>
      <c r="T746" s="27"/>
      <c r="U746" s="27"/>
      <c r="V746" s="27"/>
      <c r="W746" s="27"/>
      <c r="X746" s="27"/>
      <c r="Y746" s="27"/>
      <c r="Z746" s="27"/>
      <c r="AA746" s="27"/>
      <c r="AB746" s="27"/>
      <c r="AC746" s="27"/>
      <c r="AD746" s="27"/>
      <c r="AE746" s="27"/>
      <c r="AF746" s="27"/>
      <c r="AG746" s="27"/>
      <c r="AH746" s="27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43"/>
      <c r="AW746" s="243"/>
      <c r="AX746" s="243"/>
      <c r="AY746" s="27"/>
      <c r="AZ746" s="27"/>
    </row>
    <row r="747" spans="1:52" x14ac:dyDescent="0.25">
      <c r="A747" s="27"/>
      <c r="B747" s="27"/>
      <c r="C747" s="27"/>
      <c r="D747" s="27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7"/>
      <c r="T747" s="27"/>
      <c r="U747" s="27"/>
      <c r="V747" s="27"/>
      <c r="W747" s="27"/>
      <c r="X747" s="27"/>
      <c r="Y747" s="27"/>
      <c r="Z747" s="27"/>
      <c r="AA747" s="27"/>
      <c r="AB747" s="27"/>
      <c r="AC747" s="27"/>
      <c r="AD747" s="27"/>
      <c r="AE747" s="27"/>
      <c r="AF747" s="27"/>
      <c r="AG747" s="27"/>
      <c r="AH747" s="27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43"/>
      <c r="AW747" s="243"/>
      <c r="AX747" s="243"/>
      <c r="AY747" s="27"/>
      <c r="AZ747" s="27"/>
    </row>
    <row r="748" spans="1:52" x14ac:dyDescent="0.25">
      <c r="A748" s="27"/>
      <c r="B748" s="27"/>
      <c r="C748" s="27"/>
      <c r="D748" s="27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7"/>
      <c r="T748" s="27"/>
      <c r="U748" s="27"/>
      <c r="V748" s="27"/>
      <c r="W748" s="27"/>
      <c r="X748" s="27"/>
      <c r="Y748" s="27"/>
      <c r="Z748" s="27"/>
      <c r="AA748" s="27"/>
      <c r="AB748" s="27"/>
      <c r="AC748" s="27"/>
      <c r="AD748" s="27"/>
      <c r="AE748" s="27"/>
      <c r="AF748" s="27"/>
      <c r="AG748" s="27"/>
      <c r="AH748" s="27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43"/>
      <c r="AW748" s="243"/>
      <c r="AX748" s="243"/>
      <c r="AY748" s="27"/>
      <c r="AZ748" s="27"/>
    </row>
    <row r="749" spans="1:52" x14ac:dyDescent="0.25">
      <c r="A749" s="27"/>
      <c r="B749" s="27"/>
      <c r="C749" s="27"/>
      <c r="D749" s="27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7"/>
      <c r="T749" s="27"/>
      <c r="U749" s="27"/>
      <c r="V749" s="27"/>
      <c r="W749" s="27"/>
      <c r="X749" s="27"/>
      <c r="Y749" s="27"/>
      <c r="Z749" s="27"/>
      <c r="AA749" s="27"/>
      <c r="AB749" s="27"/>
      <c r="AC749" s="27"/>
      <c r="AD749" s="27"/>
      <c r="AE749" s="27"/>
      <c r="AF749" s="27"/>
      <c r="AG749" s="27"/>
      <c r="AH749" s="27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43"/>
      <c r="AW749" s="243"/>
      <c r="AX749" s="243"/>
      <c r="AY749" s="27"/>
      <c r="AZ749" s="27"/>
    </row>
    <row r="750" spans="1:52" x14ac:dyDescent="0.25">
      <c r="A750" s="27"/>
      <c r="B750" s="27"/>
      <c r="C750" s="27"/>
      <c r="D750" s="27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7"/>
      <c r="T750" s="27"/>
      <c r="U750" s="27"/>
      <c r="V750" s="27"/>
      <c r="W750" s="27"/>
      <c r="X750" s="27"/>
      <c r="Y750" s="27"/>
      <c r="Z750" s="27"/>
      <c r="AA750" s="27"/>
      <c r="AB750" s="27"/>
      <c r="AC750" s="27"/>
      <c r="AD750" s="27"/>
      <c r="AE750" s="27"/>
      <c r="AF750" s="27"/>
      <c r="AG750" s="27"/>
      <c r="AH750" s="27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43"/>
      <c r="AW750" s="243"/>
      <c r="AX750" s="243"/>
      <c r="AY750" s="27"/>
      <c r="AZ750" s="27"/>
    </row>
    <row r="751" spans="1:52" x14ac:dyDescent="0.25">
      <c r="A751" s="27"/>
      <c r="B751" s="27"/>
      <c r="C751" s="27"/>
      <c r="D751" s="27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7"/>
      <c r="T751" s="27"/>
      <c r="U751" s="27"/>
      <c r="V751" s="27"/>
      <c r="W751" s="27"/>
      <c r="X751" s="27"/>
      <c r="Y751" s="27"/>
      <c r="Z751" s="27"/>
      <c r="AA751" s="27"/>
      <c r="AB751" s="27"/>
      <c r="AC751" s="27"/>
      <c r="AD751" s="27"/>
      <c r="AE751" s="27"/>
      <c r="AF751" s="27"/>
      <c r="AG751" s="27"/>
      <c r="AH751" s="27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43"/>
      <c r="AW751" s="243"/>
      <c r="AX751" s="243"/>
      <c r="AY751" s="27"/>
      <c r="AZ751" s="27"/>
    </row>
    <row r="752" spans="1:52" x14ac:dyDescent="0.25">
      <c r="A752" s="27"/>
      <c r="B752" s="27"/>
      <c r="C752" s="27"/>
      <c r="D752" s="27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7"/>
      <c r="T752" s="27"/>
      <c r="U752" s="27"/>
      <c r="V752" s="27"/>
      <c r="W752" s="27"/>
      <c r="X752" s="27"/>
      <c r="Y752" s="27"/>
      <c r="Z752" s="27"/>
      <c r="AA752" s="27"/>
      <c r="AB752" s="27"/>
      <c r="AC752" s="27"/>
      <c r="AD752" s="27"/>
      <c r="AE752" s="27"/>
      <c r="AF752" s="27"/>
      <c r="AG752" s="27"/>
      <c r="AH752" s="27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43"/>
      <c r="AW752" s="243"/>
      <c r="AX752" s="243"/>
      <c r="AY752" s="27"/>
      <c r="AZ752" s="27"/>
    </row>
    <row r="753" spans="1:52" x14ac:dyDescent="0.25">
      <c r="A753" s="27"/>
      <c r="B753" s="27"/>
      <c r="C753" s="27"/>
      <c r="D753" s="27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7"/>
      <c r="T753" s="27"/>
      <c r="U753" s="27"/>
      <c r="V753" s="27"/>
      <c r="W753" s="27"/>
      <c r="X753" s="27"/>
      <c r="Y753" s="27"/>
      <c r="Z753" s="27"/>
      <c r="AA753" s="27"/>
      <c r="AB753" s="27"/>
      <c r="AC753" s="27"/>
      <c r="AD753" s="27"/>
      <c r="AE753" s="27"/>
      <c r="AF753" s="27"/>
      <c r="AG753" s="27"/>
      <c r="AH753" s="27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43"/>
      <c r="AW753" s="243"/>
      <c r="AX753" s="243"/>
      <c r="AY753" s="27"/>
      <c r="AZ753" s="27"/>
    </row>
    <row r="754" spans="1:52" x14ac:dyDescent="0.25">
      <c r="A754" s="27"/>
      <c r="B754" s="27"/>
      <c r="C754" s="27"/>
      <c r="D754" s="27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7"/>
      <c r="T754" s="27"/>
      <c r="U754" s="27"/>
      <c r="V754" s="27"/>
      <c r="W754" s="27"/>
      <c r="X754" s="27"/>
      <c r="Y754" s="27"/>
      <c r="Z754" s="27"/>
      <c r="AA754" s="27"/>
      <c r="AB754" s="27"/>
      <c r="AC754" s="27"/>
      <c r="AD754" s="27"/>
      <c r="AE754" s="27"/>
      <c r="AF754" s="27"/>
      <c r="AG754" s="27"/>
      <c r="AH754" s="27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43"/>
      <c r="AW754" s="243"/>
      <c r="AX754" s="243"/>
      <c r="AY754" s="27"/>
      <c r="AZ754" s="27"/>
    </row>
    <row r="755" spans="1:52" x14ac:dyDescent="0.25">
      <c r="A755" s="27"/>
      <c r="B755" s="27"/>
      <c r="C755" s="27"/>
      <c r="D755" s="27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7"/>
      <c r="T755" s="27"/>
      <c r="U755" s="27"/>
      <c r="V755" s="27"/>
      <c r="W755" s="27"/>
      <c r="X755" s="27"/>
      <c r="Y755" s="27"/>
      <c r="Z755" s="27"/>
      <c r="AA755" s="27"/>
      <c r="AB755" s="27"/>
      <c r="AC755" s="27"/>
      <c r="AD755" s="27"/>
      <c r="AE755" s="27"/>
      <c r="AF755" s="27"/>
      <c r="AG755" s="27"/>
      <c r="AH755" s="27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43"/>
      <c r="AW755" s="243"/>
      <c r="AX755" s="243"/>
      <c r="AY755" s="27"/>
      <c r="AZ755" s="27"/>
    </row>
    <row r="756" spans="1:52" x14ac:dyDescent="0.25">
      <c r="A756" s="27"/>
      <c r="B756" s="27"/>
      <c r="C756" s="27"/>
      <c r="D756" s="27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7"/>
      <c r="T756" s="27"/>
      <c r="U756" s="27"/>
      <c r="V756" s="27"/>
      <c r="W756" s="27"/>
      <c r="X756" s="27"/>
      <c r="Y756" s="27"/>
      <c r="Z756" s="27"/>
      <c r="AA756" s="27"/>
      <c r="AB756" s="27"/>
      <c r="AC756" s="27"/>
      <c r="AD756" s="27"/>
      <c r="AE756" s="27"/>
      <c r="AF756" s="27"/>
      <c r="AG756" s="27"/>
      <c r="AH756" s="27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43"/>
      <c r="AW756" s="243"/>
      <c r="AX756" s="243"/>
      <c r="AY756" s="27"/>
      <c r="AZ756" s="27"/>
    </row>
    <row r="757" spans="1:52" x14ac:dyDescent="0.25">
      <c r="A757" s="27"/>
      <c r="B757" s="27"/>
      <c r="C757" s="27"/>
      <c r="D757" s="27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7"/>
      <c r="T757" s="27"/>
      <c r="U757" s="27"/>
      <c r="V757" s="27"/>
      <c r="W757" s="27"/>
      <c r="X757" s="27"/>
      <c r="Y757" s="27"/>
      <c r="Z757" s="27"/>
      <c r="AA757" s="27"/>
      <c r="AB757" s="27"/>
      <c r="AC757" s="27"/>
      <c r="AD757" s="27"/>
      <c r="AE757" s="27"/>
      <c r="AF757" s="27"/>
      <c r="AG757" s="27"/>
      <c r="AH757" s="27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43"/>
      <c r="AW757" s="243"/>
      <c r="AX757" s="243"/>
      <c r="AY757" s="27"/>
      <c r="AZ757" s="27"/>
    </row>
    <row r="758" spans="1:52" x14ac:dyDescent="0.25">
      <c r="A758" s="27"/>
      <c r="B758" s="27"/>
      <c r="C758" s="27"/>
      <c r="D758" s="27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7"/>
      <c r="T758" s="27"/>
      <c r="U758" s="27"/>
      <c r="V758" s="27"/>
      <c r="W758" s="27"/>
      <c r="X758" s="27"/>
      <c r="Y758" s="27"/>
      <c r="Z758" s="27"/>
      <c r="AA758" s="27"/>
      <c r="AB758" s="27"/>
      <c r="AC758" s="27"/>
      <c r="AD758" s="27"/>
      <c r="AE758" s="27"/>
      <c r="AF758" s="27"/>
      <c r="AG758" s="27"/>
      <c r="AH758" s="27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43"/>
      <c r="AW758" s="243"/>
      <c r="AX758" s="243"/>
      <c r="AY758" s="27"/>
      <c r="AZ758" s="27"/>
    </row>
    <row r="759" spans="1:52" x14ac:dyDescent="0.25">
      <c r="A759" s="27"/>
      <c r="B759" s="27"/>
      <c r="C759" s="27"/>
      <c r="D759" s="27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7"/>
      <c r="T759" s="27"/>
      <c r="U759" s="27"/>
      <c r="V759" s="27"/>
      <c r="W759" s="27"/>
      <c r="X759" s="27"/>
      <c r="Y759" s="27"/>
      <c r="Z759" s="27"/>
      <c r="AA759" s="27"/>
      <c r="AB759" s="27"/>
      <c r="AC759" s="27"/>
      <c r="AD759" s="27"/>
      <c r="AE759" s="27"/>
      <c r="AF759" s="27"/>
      <c r="AG759" s="27"/>
      <c r="AH759" s="27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43"/>
      <c r="AW759" s="243"/>
      <c r="AX759" s="243"/>
      <c r="AY759" s="27"/>
      <c r="AZ759" s="27"/>
    </row>
    <row r="760" spans="1:52" x14ac:dyDescent="0.25">
      <c r="A760" s="27"/>
      <c r="B760" s="27"/>
      <c r="C760" s="27"/>
      <c r="D760" s="27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7"/>
      <c r="T760" s="27"/>
      <c r="U760" s="27"/>
      <c r="V760" s="27"/>
      <c r="W760" s="27"/>
      <c r="X760" s="27"/>
      <c r="Y760" s="27"/>
      <c r="Z760" s="27"/>
      <c r="AA760" s="27"/>
      <c r="AB760" s="27"/>
      <c r="AC760" s="27"/>
      <c r="AD760" s="27"/>
      <c r="AE760" s="27"/>
      <c r="AF760" s="27"/>
      <c r="AG760" s="27"/>
      <c r="AH760" s="27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43"/>
      <c r="AW760" s="243"/>
      <c r="AX760" s="243"/>
      <c r="AY760" s="27"/>
      <c r="AZ760" s="27"/>
    </row>
    <row r="761" spans="1:52" x14ac:dyDescent="0.25">
      <c r="A761" s="27"/>
      <c r="B761" s="27"/>
      <c r="C761" s="27"/>
      <c r="D761" s="27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7"/>
      <c r="T761" s="27"/>
      <c r="U761" s="27"/>
      <c r="V761" s="27"/>
      <c r="W761" s="27"/>
      <c r="X761" s="27"/>
      <c r="Y761" s="27"/>
      <c r="Z761" s="27"/>
      <c r="AA761" s="27"/>
      <c r="AB761" s="27"/>
      <c r="AC761" s="27"/>
      <c r="AD761" s="27"/>
      <c r="AE761" s="27"/>
      <c r="AF761" s="27"/>
      <c r="AG761" s="27"/>
      <c r="AH761" s="27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43"/>
      <c r="AW761" s="243"/>
      <c r="AX761" s="243"/>
      <c r="AY761" s="27"/>
      <c r="AZ761" s="27"/>
    </row>
    <row r="762" spans="1:52" x14ac:dyDescent="0.25">
      <c r="A762" s="27"/>
      <c r="B762" s="27"/>
      <c r="C762" s="27"/>
      <c r="D762" s="27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7"/>
      <c r="T762" s="27"/>
      <c r="U762" s="27"/>
      <c r="V762" s="27"/>
      <c r="W762" s="27"/>
      <c r="X762" s="27"/>
      <c r="Y762" s="27"/>
      <c r="Z762" s="27"/>
      <c r="AA762" s="27"/>
      <c r="AB762" s="27"/>
      <c r="AC762" s="27"/>
      <c r="AD762" s="27"/>
      <c r="AE762" s="27"/>
      <c r="AF762" s="27"/>
      <c r="AG762" s="27"/>
      <c r="AH762" s="27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43"/>
      <c r="AW762" s="243"/>
      <c r="AX762" s="243"/>
      <c r="AY762" s="27"/>
      <c r="AZ762" s="27"/>
    </row>
    <row r="763" spans="1:52" x14ac:dyDescent="0.25">
      <c r="A763" s="27"/>
      <c r="B763" s="27"/>
      <c r="C763" s="27"/>
      <c r="D763" s="27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7"/>
      <c r="T763" s="27"/>
      <c r="U763" s="27"/>
      <c r="V763" s="27"/>
      <c r="W763" s="27"/>
      <c r="X763" s="27"/>
      <c r="Y763" s="27"/>
      <c r="Z763" s="27"/>
      <c r="AA763" s="27"/>
      <c r="AB763" s="27"/>
      <c r="AC763" s="27"/>
      <c r="AD763" s="27"/>
      <c r="AE763" s="27"/>
      <c r="AF763" s="27"/>
      <c r="AG763" s="27"/>
      <c r="AH763" s="27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43"/>
      <c r="AW763" s="243"/>
      <c r="AX763" s="243"/>
      <c r="AY763" s="27"/>
      <c r="AZ763" s="27"/>
    </row>
    <row r="764" spans="1:52" x14ac:dyDescent="0.25">
      <c r="A764" s="27"/>
      <c r="B764" s="27"/>
      <c r="C764" s="27"/>
      <c r="D764" s="27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7"/>
      <c r="T764" s="27"/>
      <c r="U764" s="27"/>
      <c r="V764" s="27"/>
      <c r="W764" s="27"/>
      <c r="X764" s="27"/>
      <c r="Y764" s="27"/>
      <c r="Z764" s="27"/>
      <c r="AA764" s="27"/>
      <c r="AB764" s="27"/>
      <c r="AC764" s="27"/>
      <c r="AD764" s="27"/>
      <c r="AE764" s="27"/>
      <c r="AF764" s="27"/>
      <c r="AG764" s="27"/>
      <c r="AH764" s="27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43"/>
      <c r="AW764" s="243"/>
      <c r="AX764" s="243"/>
      <c r="AY764" s="27"/>
      <c r="AZ764" s="27"/>
    </row>
    <row r="765" spans="1:52" x14ac:dyDescent="0.25">
      <c r="A765" s="27"/>
      <c r="B765" s="27"/>
      <c r="C765" s="27"/>
      <c r="D765" s="27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7"/>
      <c r="T765" s="27"/>
      <c r="U765" s="27"/>
      <c r="V765" s="27"/>
      <c r="W765" s="27"/>
      <c r="X765" s="27"/>
      <c r="Y765" s="27"/>
      <c r="Z765" s="27"/>
      <c r="AA765" s="27"/>
      <c r="AB765" s="27"/>
      <c r="AC765" s="27"/>
      <c r="AD765" s="27"/>
      <c r="AE765" s="27"/>
      <c r="AF765" s="27"/>
      <c r="AG765" s="27"/>
      <c r="AH765" s="27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43"/>
      <c r="AW765" s="243"/>
      <c r="AX765" s="243"/>
      <c r="AY765" s="27"/>
      <c r="AZ765" s="27"/>
    </row>
    <row r="766" spans="1:52" x14ac:dyDescent="0.25">
      <c r="A766" s="27"/>
      <c r="B766" s="27"/>
      <c r="C766" s="27"/>
      <c r="D766" s="27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7"/>
      <c r="T766" s="27"/>
      <c r="U766" s="27"/>
      <c r="V766" s="27"/>
      <c r="W766" s="27"/>
      <c r="X766" s="27"/>
      <c r="Y766" s="27"/>
      <c r="Z766" s="27"/>
      <c r="AA766" s="27"/>
      <c r="AB766" s="27"/>
      <c r="AC766" s="27"/>
      <c r="AD766" s="27"/>
      <c r="AE766" s="27"/>
      <c r="AF766" s="27"/>
      <c r="AG766" s="27"/>
      <c r="AH766" s="27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43"/>
      <c r="AW766" s="243"/>
      <c r="AX766" s="243"/>
      <c r="AY766" s="27"/>
      <c r="AZ766" s="27"/>
    </row>
    <row r="767" spans="1:52" x14ac:dyDescent="0.25">
      <c r="A767" s="27"/>
      <c r="B767" s="27"/>
      <c r="C767" s="27"/>
      <c r="D767" s="27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7"/>
      <c r="T767" s="27"/>
      <c r="U767" s="27"/>
      <c r="V767" s="27"/>
      <c r="W767" s="27"/>
      <c r="X767" s="27"/>
      <c r="Y767" s="27"/>
      <c r="Z767" s="27"/>
      <c r="AA767" s="27"/>
      <c r="AB767" s="27"/>
      <c r="AC767" s="27"/>
      <c r="AD767" s="27"/>
      <c r="AE767" s="27"/>
      <c r="AF767" s="27"/>
      <c r="AG767" s="27"/>
      <c r="AH767" s="27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43"/>
      <c r="AW767" s="243"/>
      <c r="AX767" s="243"/>
      <c r="AY767" s="27"/>
      <c r="AZ767" s="27"/>
    </row>
    <row r="768" spans="1:52" x14ac:dyDescent="0.25">
      <c r="A768" s="27"/>
      <c r="B768" s="27"/>
      <c r="C768" s="27"/>
      <c r="D768" s="27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7"/>
      <c r="T768" s="27"/>
      <c r="U768" s="27"/>
      <c r="V768" s="27"/>
      <c r="W768" s="27"/>
      <c r="X768" s="27"/>
      <c r="Y768" s="27"/>
      <c r="Z768" s="27"/>
      <c r="AA768" s="27"/>
      <c r="AB768" s="27"/>
      <c r="AC768" s="27"/>
      <c r="AD768" s="27"/>
      <c r="AE768" s="27"/>
      <c r="AF768" s="27"/>
      <c r="AG768" s="27"/>
      <c r="AH768" s="27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43"/>
      <c r="AW768" s="243"/>
      <c r="AX768" s="243"/>
      <c r="AY768" s="27"/>
      <c r="AZ768" s="27"/>
    </row>
    <row r="769" spans="1:52" x14ac:dyDescent="0.25">
      <c r="A769" s="27"/>
      <c r="B769" s="27"/>
      <c r="C769" s="27"/>
      <c r="D769" s="27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7"/>
      <c r="T769" s="27"/>
      <c r="U769" s="27"/>
      <c r="V769" s="27"/>
      <c r="W769" s="27"/>
      <c r="X769" s="27"/>
      <c r="Y769" s="27"/>
      <c r="Z769" s="27"/>
      <c r="AA769" s="27"/>
      <c r="AB769" s="27"/>
      <c r="AC769" s="27"/>
      <c r="AD769" s="27"/>
      <c r="AE769" s="27"/>
      <c r="AF769" s="27"/>
      <c r="AG769" s="27"/>
      <c r="AH769" s="27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43"/>
      <c r="AW769" s="243"/>
      <c r="AX769" s="243"/>
      <c r="AY769" s="27"/>
      <c r="AZ769" s="27"/>
    </row>
    <row r="770" spans="1:52" x14ac:dyDescent="0.25">
      <c r="A770" s="27"/>
      <c r="B770" s="27"/>
      <c r="C770" s="27"/>
      <c r="D770" s="27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7"/>
      <c r="T770" s="27"/>
      <c r="U770" s="27"/>
      <c r="V770" s="27"/>
      <c r="W770" s="27"/>
      <c r="X770" s="27"/>
      <c r="Y770" s="27"/>
      <c r="Z770" s="27"/>
      <c r="AA770" s="27"/>
      <c r="AB770" s="27"/>
      <c r="AC770" s="27"/>
      <c r="AD770" s="27"/>
      <c r="AE770" s="27"/>
      <c r="AF770" s="27"/>
      <c r="AG770" s="27"/>
      <c r="AH770" s="27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43"/>
      <c r="AW770" s="243"/>
      <c r="AX770" s="243"/>
      <c r="AY770" s="27"/>
      <c r="AZ770" s="27"/>
    </row>
    <row r="771" spans="1:52" x14ac:dyDescent="0.25">
      <c r="A771" s="27"/>
      <c r="B771" s="27"/>
      <c r="C771" s="27"/>
      <c r="D771" s="27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7"/>
      <c r="T771" s="27"/>
      <c r="U771" s="27"/>
      <c r="V771" s="27"/>
      <c r="W771" s="27"/>
      <c r="X771" s="27"/>
      <c r="Y771" s="27"/>
      <c r="Z771" s="27"/>
      <c r="AA771" s="27"/>
      <c r="AB771" s="27"/>
      <c r="AC771" s="27"/>
      <c r="AD771" s="27"/>
      <c r="AE771" s="27"/>
      <c r="AF771" s="27"/>
      <c r="AG771" s="27"/>
      <c r="AH771" s="27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43"/>
      <c r="AW771" s="243"/>
      <c r="AX771" s="243"/>
      <c r="AY771" s="27"/>
      <c r="AZ771" s="27"/>
    </row>
    <row r="772" spans="1:52" x14ac:dyDescent="0.25">
      <c r="A772" s="27"/>
      <c r="B772" s="27"/>
      <c r="C772" s="27"/>
      <c r="D772" s="27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7"/>
      <c r="AE772" s="27"/>
      <c r="AF772" s="27"/>
      <c r="AG772" s="27"/>
      <c r="AH772" s="27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43"/>
      <c r="AW772" s="243"/>
      <c r="AX772" s="243"/>
      <c r="AY772" s="27"/>
      <c r="AZ772" s="27"/>
    </row>
    <row r="773" spans="1:52" x14ac:dyDescent="0.25">
      <c r="A773" s="27"/>
      <c r="B773" s="27"/>
      <c r="C773" s="27"/>
      <c r="D773" s="27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7"/>
      <c r="T773" s="27"/>
      <c r="U773" s="27"/>
      <c r="V773" s="27"/>
      <c r="W773" s="27"/>
      <c r="X773" s="27"/>
      <c r="Y773" s="27"/>
      <c r="Z773" s="27"/>
      <c r="AA773" s="27"/>
      <c r="AB773" s="27"/>
      <c r="AC773" s="27"/>
      <c r="AD773" s="27"/>
      <c r="AE773" s="27"/>
      <c r="AF773" s="27"/>
      <c r="AG773" s="27"/>
      <c r="AH773" s="27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43"/>
      <c r="AW773" s="243"/>
      <c r="AX773" s="243"/>
      <c r="AY773" s="27"/>
      <c r="AZ773" s="27"/>
    </row>
    <row r="774" spans="1:52" x14ac:dyDescent="0.25">
      <c r="A774" s="27"/>
      <c r="B774" s="27"/>
      <c r="C774" s="27"/>
      <c r="D774" s="27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7"/>
      <c r="T774" s="27"/>
      <c r="U774" s="27"/>
      <c r="V774" s="27"/>
      <c r="W774" s="27"/>
      <c r="X774" s="27"/>
      <c r="Y774" s="27"/>
      <c r="Z774" s="27"/>
      <c r="AA774" s="27"/>
      <c r="AB774" s="27"/>
      <c r="AC774" s="27"/>
      <c r="AD774" s="27"/>
      <c r="AE774" s="27"/>
      <c r="AF774" s="27"/>
      <c r="AG774" s="27"/>
      <c r="AH774" s="27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43"/>
      <c r="AW774" s="243"/>
      <c r="AX774" s="243"/>
      <c r="AY774" s="27"/>
      <c r="AZ774" s="27"/>
    </row>
    <row r="775" spans="1:52" x14ac:dyDescent="0.25">
      <c r="A775" s="27"/>
      <c r="B775" s="27"/>
      <c r="C775" s="27"/>
      <c r="D775" s="27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7"/>
      <c r="T775" s="27"/>
      <c r="U775" s="27"/>
      <c r="V775" s="27"/>
      <c r="W775" s="27"/>
      <c r="X775" s="27"/>
      <c r="Y775" s="27"/>
      <c r="Z775" s="27"/>
      <c r="AA775" s="27"/>
      <c r="AB775" s="27"/>
      <c r="AC775" s="27"/>
      <c r="AD775" s="27"/>
      <c r="AE775" s="27"/>
      <c r="AF775" s="27"/>
      <c r="AG775" s="27"/>
      <c r="AH775" s="27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43"/>
      <c r="AW775" s="243"/>
      <c r="AX775" s="243"/>
      <c r="AY775" s="27"/>
      <c r="AZ775" s="27"/>
    </row>
    <row r="776" spans="1:52" x14ac:dyDescent="0.25">
      <c r="A776" s="27"/>
      <c r="B776" s="27"/>
      <c r="C776" s="27"/>
      <c r="D776" s="27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7"/>
      <c r="T776" s="27"/>
      <c r="U776" s="27"/>
      <c r="V776" s="27"/>
      <c r="W776" s="27"/>
      <c r="X776" s="27"/>
      <c r="Y776" s="27"/>
      <c r="Z776" s="27"/>
      <c r="AA776" s="27"/>
      <c r="AB776" s="27"/>
      <c r="AC776" s="27"/>
      <c r="AD776" s="27"/>
      <c r="AE776" s="27"/>
      <c r="AF776" s="27"/>
      <c r="AG776" s="27"/>
      <c r="AH776" s="27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43"/>
      <c r="AW776" s="243"/>
      <c r="AX776" s="243"/>
      <c r="AY776" s="27"/>
      <c r="AZ776" s="27"/>
    </row>
    <row r="777" spans="1:52" x14ac:dyDescent="0.25">
      <c r="A777" s="27"/>
      <c r="B777" s="27"/>
      <c r="C777" s="27"/>
      <c r="D777" s="27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7"/>
      <c r="T777" s="27"/>
      <c r="U777" s="27"/>
      <c r="V777" s="27"/>
      <c r="W777" s="27"/>
      <c r="X777" s="27"/>
      <c r="Y777" s="27"/>
      <c r="Z777" s="27"/>
      <c r="AA777" s="27"/>
      <c r="AB777" s="27"/>
      <c r="AC777" s="27"/>
      <c r="AD777" s="27"/>
      <c r="AE777" s="27"/>
      <c r="AF777" s="27"/>
      <c r="AG777" s="27"/>
      <c r="AH777" s="27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43"/>
      <c r="AW777" s="243"/>
      <c r="AX777" s="243"/>
      <c r="AY777" s="27"/>
      <c r="AZ777" s="27"/>
    </row>
    <row r="778" spans="1:52" x14ac:dyDescent="0.25">
      <c r="A778" s="27"/>
      <c r="B778" s="27"/>
      <c r="C778" s="27"/>
      <c r="D778" s="27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7"/>
      <c r="T778" s="27"/>
      <c r="U778" s="27"/>
      <c r="V778" s="27"/>
      <c r="W778" s="27"/>
      <c r="X778" s="27"/>
      <c r="Y778" s="27"/>
      <c r="Z778" s="27"/>
      <c r="AA778" s="27"/>
      <c r="AB778" s="27"/>
      <c r="AC778" s="27"/>
      <c r="AD778" s="27"/>
      <c r="AE778" s="27"/>
      <c r="AF778" s="27"/>
      <c r="AG778" s="27"/>
      <c r="AH778" s="27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43"/>
      <c r="AW778" s="243"/>
      <c r="AX778" s="243"/>
      <c r="AY778" s="27"/>
      <c r="AZ778" s="27"/>
    </row>
    <row r="779" spans="1:52" x14ac:dyDescent="0.25">
      <c r="A779" s="27"/>
      <c r="B779" s="27"/>
      <c r="C779" s="27"/>
      <c r="D779" s="27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7"/>
      <c r="T779" s="27"/>
      <c r="U779" s="27"/>
      <c r="V779" s="27"/>
      <c r="W779" s="27"/>
      <c r="X779" s="27"/>
      <c r="Y779" s="27"/>
      <c r="Z779" s="27"/>
      <c r="AA779" s="27"/>
      <c r="AB779" s="27"/>
      <c r="AC779" s="27"/>
      <c r="AD779" s="27"/>
      <c r="AE779" s="27"/>
      <c r="AF779" s="27"/>
      <c r="AG779" s="27"/>
      <c r="AH779" s="27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43"/>
      <c r="AW779" s="243"/>
      <c r="AX779" s="243"/>
      <c r="AY779" s="27"/>
      <c r="AZ779" s="27"/>
    </row>
    <row r="780" spans="1:52" x14ac:dyDescent="0.25">
      <c r="A780" s="27"/>
      <c r="B780" s="27"/>
      <c r="C780" s="27"/>
      <c r="D780" s="27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43"/>
      <c r="AW780" s="243"/>
      <c r="AX780" s="243"/>
      <c r="AY780" s="27"/>
      <c r="AZ780" s="27"/>
    </row>
    <row r="781" spans="1:52" x14ac:dyDescent="0.25">
      <c r="A781" s="27"/>
      <c r="B781" s="27"/>
      <c r="C781" s="27"/>
      <c r="D781" s="27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7"/>
      <c r="T781" s="27"/>
      <c r="U781" s="27"/>
      <c r="V781" s="27"/>
      <c r="W781" s="27"/>
      <c r="X781" s="27"/>
      <c r="Y781" s="27"/>
      <c r="Z781" s="27"/>
      <c r="AA781" s="27"/>
      <c r="AB781" s="27"/>
      <c r="AC781" s="27"/>
      <c r="AD781" s="27"/>
      <c r="AE781" s="27"/>
      <c r="AF781" s="27"/>
      <c r="AG781" s="27"/>
      <c r="AH781" s="27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43"/>
      <c r="AW781" s="243"/>
      <c r="AX781" s="243"/>
      <c r="AY781" s="27"/>
      <c r="AZ781" s="27"/>
    </row>
    <row r="782" spans="1:52" x14ac:dyDescent="0.25">
      <c r="A782" s="27"/>
      <c r="B782" s="27"/>
      <c r="C782" s="27"/>
      <c r="D782" s="27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7"/>
      <c r="T782" s="27"/>
      <c r="U782" s="27"/>
      <c r="V782" s="27"/>
      <c r="W782" s="27"/>
      <c r="X782" s="27"/>
      <c r="Y782" s="27"/>
      <c r="Z782" s="27"/>
      <c r="AA782" s="27"/>
      <c r="AB782" s="27"/>
      <c r="AC782" s="27"/>
      <c r="AD782" s="27"/>
      <c r="AE782" s="27"/>
      <c r="AF782" s="27"/>
      <c r="AG782" s="27"/>
      <c r="AH782" s="27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43"/>
      <c r="AW782" s="243"/>
      <c r="AX782" s="243"/>
      <c r="AY782" s="27"/>
      <c r="AZ782" s="27"/>
    </row>
    <row r="783" spans="1:52" x14ac:dyDescent="0.25">
      <c r="A783" s="27"/>
      <c r="B783" s="27"/>
      <c r="C783" s="27"/>
      <c r="D783" s="27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7"/>
      <c r="T783" s="27"/>
      <c r="U783" s="27"/>
      <c r="V783" s="27"/>
      <c r="W783" s="27"/>
      <c r="X783" s="27"/>
      <c r="Y783" s="27"/>
      <c r="Z783" s="27"/>
      <c r="AA783" s="27"/>
      <c r="AB783" s="27"/>
      <c r="AC783" s="27"/>
      <c r="AD783" s="27"/>
      <c r="AE783" s="27"/>
      <c r="AF783" s="27"/>
      <c r="AG783" s="27"/>
      <c r="AH783" s="27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43"/>
      <c r="AW783" s="243"/>
      <c r="AX783" s="243"/>
      <c r="AY783" s="27"/>
      <c r="AZ783" s="27"/>
    </row>
    <row r="784" spans="1:52" x14ac:dyDescent="0.25">
      <c r="A784" s="27"/>
      <c r="B784" s="27"/>
      <c r="C784" s="27"/>
      <c r="D784" s="27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7"/>
      <c r="T784" s="27"/>
      <c r="U784" s="27"/>
      <c r="V784" s="27"/>
      <c r="W784" s="27"/>
      <c r="X784" s="27"/>
      <c r="Y784" s="27"/>
      <c r="Z784" s="27"/>
      <c r="AA784" s="27"/>
      <c r="AB784" s="27"/>
      <c r="AC784" s="27"/>
      <c r="AD784" s="27"/>
      <c r="AE784" s="27"/>
      <c r="AF784" s="27"/>
      <c r="AG784" s="27"/>
      <c r="AH784" s="27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43"/>
      <c r="AW784" s="243"/>
      <c r="AX784" s="243"/>
      <c r="AY784" s="27"/>
      <c r="AZ784" s="27"/>
    </row>
    <row r="785" spans="1:52" x14ac:dyDescent="0.25">
      <c r="A785" s="27"/>
      <c r="B785" s="27"/>
      <c r="C785" s="27"/>
      <c r="D785" s="27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7"/>
      <c r="T785" s="27"/>
      <c r="U785" s="27"/>
      <c r="V785" s="27"/>
      <c r="W785" s="27"/>
      <c r="X785" s="27"/>
      <c r="Y785" s="27"/>
      <c r="Z785" s="27"/>
      <c r="AA785" s="27"/>
      <c r="AB785" s="27"/>
      <c r="AC785" s="27"/>
      <c r="AD785" s="27"/>
      <c r="AE785" s="27"/>
      <c r="AF785" s="27"/>
      <c r="AG785" s="27"/>
      <c r="AH785" s="27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43"/>
      <c r="AW785" s="243"/>
      <c r="AX785" s="243"/>
      <c r="AY785" s="27"/>
      <c r="AZ785" s="27"/>
    </row>
    <row r="786" spans="1:52" x14ac:dyDescent="0.25">
      <c r="A786" s="27"/>
      <c r="B786" s="27"/>
      <c r="C786" s="27"/>
      <c r="D786" s="27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7"/>
      <c r="T786" s="27"/>
      <c r="U786" s="27"/>
      <c r="V786" s="27"/>
      <c r="W786" s="27"/>
      <c r="X786" s="27"/>
      <c r="Y786" s="27"/>
      <c r="Z786" s="27"/>
      <c r="AA786" s="27"/>
      <c r="AB786" s="27"/>
      <c r="AC786" s="27"/>
      <c r="AD786" s="27"/>
      <c r="AE786" s="27"/>
      <c r="AF786" s="27"/>
      <c r="AG786" s="27"/>
      <c r="AH786" s="27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43"/>
      <c r="AW786" s="243"/>
      <c r="AX786" s="243"/>
      <c r="AY786" s="27"/>
      <c r="AZ786" s="27"/>
    </row>
    <row r="787" spans="1:52" x14ac:dyDescent="0.25">
      <c r="A787" s="27"/>
      <c r="B787" s="27"/>
      <c r="C787" s="27"/>
      <c r="D787" s="27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7"/>
      <c r="T787" s="27"/>
      <c r="U787" s="27"/>
      <c r="V787" s="27"/>
      <c r="W787" s="27"/>
      <c r="X787" s="27"/>
      <c r="Y787" s="27"/>
      <c r="Z787" s="27"/>
      <c r="AA787" s="27"/>
      <c r="AB787" s="27"/>
      <c r="AC787" s="27"/>
      <c r="AD787" s="27"/>
      <c r="AE787" s="27"/>
      <c r="AF787" s="27"/>
      <c r="AG787" s="27"/>
      <c r="AH787" s="27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43"/>
      <c r="AW787" s="243"/>
      <c r="AX787" s="243"/>
      <c r="AY787" s="27"/>
      <c r="AZ787" s="27"/>
    </row>
    <row r="788" spans="1:52" x14ac:dyDescent="0.25">
      <c r="A788" s="27"/>
      <c r="B788" s="27"/>
      <c r="C788" s="27"/>
      <c r="D788" s="27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7"/>
      <c r="T788" s="27"/>
      <c r="U788" s="27"/>
      <c r="V788" s="27"/>
      <c r="W788" s="27"/>
      <c r="X788" s="27"/>
      <c r="Y788" s="27"/>
      <c r="Z788" s="27"/>
      <c r="AA788" s="27"/>
      <c r="AB788" s="27"/>
      <c r="AC788" s="27"/>
      <c r="AD788" s="27"/>
      <c r="AE788" s="27"/>
      <c r="AF788" s="27"/>
      <c r="AG788" s="27"/>
      <c r="AH788" s="27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43"/>
      <c r="AW788" s="243"/>
      <c r="AX788" s="243"/>
      <c r="AY788" s="27"/>
      <c r="AZ788" s="27"/>
    </row>
    <row r="789" spans="1:52" x14ac:dyDescent="0.25">
      <c r="A789" s="27"/>
      <c r="B789" s="27"/>
      <c r="C789" s="27"/>
      <c r="D789" s="27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7"/>
      <c r="T789" s="27"/>
      <c r="U789" s="27"/>
      <c r="V789" s="27"/>
      <c r="W789" s="27"/>
      <c r="X789" s="27"/>
      <c r="Y789" s="27"/>
      <c r="Z789" s="27"/>
      <c r="AA789" s="27"/>
      <c r="AB789" s="27"/>
      <c r="AC789" s="27"/>
      <c r="AD789" s="27"/>
      <c r="AE789" s="27"/>
      <c r="AF789" s="27"/>
      <c r="AG789" s="27"/>
      <c r="AH789" s="27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43"/>
      <c r="AW789" s="243"/>
      <c r="AX789" s="243"/>
      <c r="AY789" s="27"/>
      <c r="AZ789" s="27"/>
    </row>
    <row r="790" spans="1:52" x14ac:dyDescent="0.25">
      <c r="A790" s="27"/>
      <c r="B790" s="27"/>
      <c r="C790" s="27"/>
      <c r="D790" s="27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7"/>
      <c r="T790" s="27"/>
      <c r="U790" s="27"/>
      <c r="V790" s="27"/>
      <c r="W790" s="27"/>
      <c r="X790" s="27"/>
      <c r="Y790" s="27"/>
      <c r="Z790" s="27"/>
      <c r="AA790" s="27"/>
      <c r="AB790" s="27"/>
      <c r="AC790" s="27"/>
      <c r="AD790" s="27"/>
      <c r="AE790" s="27"/>
      <c r="AF790" s="27"/>
      <c r="AG790" s="27"/>
      <c r="AH790" s="27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43"/>
      <c r="AW790" s="243"/>
      <c r="AX790" s="243"/>
      <c r="AY790" s="27"/>
      <c r="AZ790" s="27"/>
    </row>
    <row r="791" spans="1:52" x14ac:dyDescent="0.25">
      <c r="A791" s="27"/>
      <c r="B791" s="27"/>
      <c r="C791" s="27"/>
      <c r="D791" s="27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7"/>
      <c r="T791" s="27"/>
      <c r="U791" s="27"/>
      <c r="V791" s="27"/>
      <c r="W791" s="27"/>
      <c r="X791" s="27"/>
      <c r="Y791" s="27"/>
      <c r="Z791" s="27"/>
      <c r="AA791" s="27"/>
      <c r="AB791" s="27"/>
      <c r="AC791" s="27"/>
      <c r="AD791" s="27"/>
      <c r="AE791" s="27"/>
      <c r="AF791" s="27"/>
      <c r="AG791" s="27"/>
      <c r="AH791" s="27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43"/>
      <c r="AW791" s="243"/>
      <c r="AX791" s="243"/>
      <c r="AY791" s="27"/>
      <c r="AZ791" s="27"/>
    </row>
    <row r="792" spans="1:52" x14ac:dyDescent="0.25">
      <c r="A792" s="27"/>
      <c r="B792" s="27"/>
      <c r="C792" s="27"/>
      <c r="D792" s="27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7"/>
      <c r="T792" s="27"/>
      <c r="U792" s="27"/>
      <c r="V792" s="27"/>
      <c r="W792" s="27"/>
      <c r="X792" s="27"/>
      <c r="Y792" s="27"/>
      <c r="Z792" s="27"/>
      <c r="AA792" s="27"/>
      <c r="AB792" s="27"/>
      <c r="AC792" s="27"/>
      <c r="AD792" s="27"/>
      <c r="AE792" s="27"/>
      <c r="AF792" s="27"/>
      <c r="AG792" s="27"/>
      <c r="AH792" s="27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43"/>
      <c r="AW792" s="243"/>
      <c r="AX792" s="243"/>
      <c r="AY792" s="27"/>
      <c r="AZ792" s="27"/>
    </row>
    <row r="793" spans="1:52" x14ac:dyDescent="0.25">
      <c r="A793" s="27"/>
      <c r="B793" s="27"/>
      <c r="C793" s="27"/>
      <c r="D793" s="27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7"/>
      <c r="T793" s="27"/>
      <c r="U793" s="27"/>
      <c r="V793" s="27"/>
      <c r="W793" s="27"/>
      <c r="X793" s="27"/>
      <c r="Y793" s="27"/>
      <c r="Z793" s="27"/>
      <c r="AA793" s="27"/>
      <c r="AB793" s="27"/>
      <c r="AC793" s="27"/>
      <c r="AD793" s="27"/>
      <c r="AE793" s="27"/>
      <c r="AF793" s="27"/>
      <c r="AG793" s="27"/>
      <c r="AH793" s="27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43"/>
      <c r="AW793" s="243"/>
      <c r="AX793" s="243"/>
      <c r="AY793" s="27"/>
      <c r="AZ793" s="27"/>
    </row>
    <row r="794" spans="1:52" x14ac:dyDescent="0.25">
      <c r="A794" s="27"/>
      <c r="B794" s="27"/>
      <c r="C794" s="27"/>
      <c r="D794" s="27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7"/>
      <c r="T794" s="27"/>
      <c r="U794" s="27"/>
      <c r="V794" s="27"/>
      <c r="W794" s="27"/>
      <c r="X794" s="27"/>
      <c r="Y794" s="27"/>
      <c r="Z794" s="27"/>
      <c r="AA794" s="27"/>
      <c r="AB794" s="27"/>
      <c r="AC794" s="27"/>
      <c r="AD794" s="27"/>
      <c r="AE794" s="27"/>
      <c r="AF794" s="27"/>
      <c r="AG794" s="27"/>
      <c r="AH794" s="27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43"/>
      <c r="AW794" s="243"/>
      <c r="AX794" s="243"/>
      <c r="AY794" s="27"/>
      <c r="AZ794" s="27"/>
    </row>
    <row r="795" spans="1:52" x14ac:dyDescent="0.25">
      <c r="A795" s="27"/>
      <c r="B795" s="27"/>
      <c r="C795" s="27"/>
      <c r="D795" s="27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7"/>
      <c r="T795" s="27"/>
      <c r="U795" s="27"/>
      <c r="V795" s="27"/>
      <c r="W795" s="27"/>
      <c r="X795" s="27"/>
      <c r="Y795" s="27"/>
      <c r="Z795" s="27"/>
      <c r="AA795" s="27"/>
      <c r="AB795" s="27"/>
      <c r="AC795" s="27"/>
      <c r="AD795" s="27"/>
      <c r="AE795" s="27"/>
      <c r="AF795" s="27"/>
      <c r="AG795" s="27"/>
      <c r="AH795" s="27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43"/>
      <c r="AW795" s="243"/>
      <c r="AX795" s="243"/>
      <c r="AY795" s="27"/>
      <c r="AZ795" s="27"/>
    </row>
    <row r="796" spans="1:52" x14ac:dyDescent="0.25">
      <c r="A796" s="27"/>
      <c r="B796" s="27"/>
      <c r="C796" s="27"/>
      <c r="D796" s="27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7"/>
      <c r="T796" s="27"/>
      <c r="U796" s="27"/>
      <c r="V796" s="27"/>
      <c r="W796" s="27"/>
      <c r="X796" s="27"/>
      <c r="Y796" s="27"/>
      <c r="Z796" s="27"/>
      <c r="AA796" s="27"/>
      <c r="AB796" s="27"/>
      <c r="AC796" s="27"/>
      <c r="AD796" s="27"/>
      <c r="AE796" s="27"/>
      <c r="AF796" s="27"/>
      <c r="AG796" s="27"/>
      <c r="AH796" s="27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43"/>
      <c r="AW796" s="243"/>
      <c r="AX796" s="243"/>
      <c r="AY796" s="27"/>
      <c r="AZ796" s="27"/>
    </row>
    <row r="797" spans="1:52" x14ac:dyDescent="0.25">
      <c r="A797" s="27"/>
      <c r="B797" s="27"/>
      <c r="C797" s="27"/>
      <c r="D797" s="27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7"/>
      <c r="T797" s="27"/>
      <c r="U797" s="27"/>
      <c r="V797" s="27"/>
      <c r="W797" s="27"/>
      <c r="X797" s="27"/>
      <c r="Y797" s="27"/>
      <c r="Z797" s="27"/>
      <c r="AA797" s="27"/>
      <c r="AB797" s="27"/>
      <c r="AC797" s="27"/>
      <c r="AD797" s="27"/>
      <c r="AE797" s="27"/>
      <c r="AF797" s="27"/>
      <c r="AG797" s="27"/>
      <c r="AH797" s="27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43"/>
      <c r="AW797" s="243"/>
      <c r="AX797" s="243"/>
      <c r="AY797" s="27"/>
      <c r="AZ797" s="27"/>
    </row>
    <row r="798" spans="1:52" x14ac:dyDescent="0.25">
      <c r="A798" s="27"/>
      <c r="B798" s="27"/>
      <c r="C798" s="27"/>
      <c r="D798" s="27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7"/>
      <c r="T798" s="27"/>
      <c r="U798" s="27"/>
      <c r="V798" s="27"/>
      <c r="W798" s="27"/>
      <c r="X798" s="27"/>
      <c r="Y798" s="27"/>
      <c r="Z798" s="27"/>
      <c r="AA798" s="27"/>
      <c r="AB798" s="27"/>
      <c r="AC798" s="27"/>
      <c r="AD798" s="27"/>
      <c r="AE798" s="27"/>
      <c r="AF798" s="27"/>
      <c r="AG798" s="27"/>
      <c r="AH798" s="27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43"/>
      <c r="AW798" s="243"/>
      <c r="AX798" s="243"/>
      <c r="AY798" s="27"/>
      <c r="AZ798" s="27"/>
    </row>
    <row r="799" spans="1:52" x14ac:dyDescent="0.25">
      <c r="A799" s="27"/>
      <c r="B799" s="27"/>
      <c r="C799" s="27"/>
      <c r="D799" s="27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7"/>
      <c r="T799" s="27"/>
      <c r="U799" s="27"/>
      <c r="V799" s="27"/>
      <c r="W799" s="27"/>
      <c r="X799" s="27"/>
      <c r="Y799" s="27"/>
      <c r="Z799" s="27"/>
      <c r="AA799" s="27"/>
      <c r="AB799" s="27"/>
      <c r="AC799" s="27"/>
      <c r="AD799" s="27"/>
      <c r="AE799" s="27"/>
      <c r="AF799" s="27"/>
      <c r="AG799" s="27"/>
      <c r="AH799" s="27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43"/>
      <c r="AW799" s="243"/>
      <c r="AX799" s="243"/>
      <c r="AY799" s="27"/>
      <c r="AZ799" s="27"/>
    </row>
    <row r="800" spans="1:52" x14ac:dyDescent="0.25">
      <c r="A800" s="27"/>
      <c r="B800" s="27"/>
      <c r="C800" s="27"/>
      <c r="D800" s="27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7"/>
      <c r="T800" s="27"/>
      <c r="U800" s="27"/>
      <c r="V800" s="27"/>
      <c r="W800" s="27"/>
      <c r="X800" s="27"/>
      <c r="Y800" s="27"/>
      <c r="Z800" s="27"/>
      <c r="AA800" s="27"/>
      <c r="AB800" s="27"/>
      <c r="AC800" s="27"/>
      <c r="AD800" s="27"/>
      <c r="AE800" s="27"/>
      <c r="AF800" s="27"/>
      <c r="AG800" s="27"/>
      <c r="AH800" s="27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43"/>
      <c r="AW800" s="243"/>
      <c r="AX800" s="243"/>
      <c r="AY800" s="27"/>
      <c r="AZ800" s="27"/>
    </row>
    <row r="801" spans="1:52" x14ac:dyDescent="0.25">
      <c r="A801" s="27"/>
      <c r="B801" s="27"/>
      <c r="C801" s="27"/>
      <c r="D801" s="27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7"/>
      <c r="T801" s="27"/>
      <c r="U801" s="27"/>
      <c r="V801" s="27"/>
      <c r="W801" s="27"/>
      <c r="X801" s="27"/>
      <c r="Y801" s="27"/>
      <c r="Z801" s="27"/>
      <c r="AA801" s="27"/>
      <c r="AB801" s="27"/>
      <c r="AC801" s="27"/>
      <c r="AD801" s="27"/>
      <c r="AE801" s="27"/>
      <c r="AF801" s="27"/>
      <c r="AG801" s="27"/>
      <c r="AH801" s="27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43"/>
      <c r="AW801" s="243"/>
      <c r="AX801" s="243"/>
      <c r="AY801" s="27"/>
      <c r="AZ801" s="27"/>
    </row>
    <row r="802" spans="1:52" x14ac:dyDescent="0.25">
      <c r="A802" s="27"/>
      <c r="B802" s="27"/>
      <c r="C802" s="27"/>
      <c r="D802" s="27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7"/>
      <c r="T802" s="27"/>
      <c r="U802" s="27"/>
      <c r="V802" s="27"/>
      <c r="W802" s="27"/>
      <c r="X802" s="27"/>
      <c r="Y802" s="27"/>
      <c r="Z802" s="27"/>
      <c r="AA802" s="27"/>
      <c r="AB802" s="27"/>
      <c r="AC802" s="27"/>
      <c r="AD802" s="27"/>
      <c r="AE802" s="27"/>
      <c r="AF802" s="27"/>
      <c r="AG802" s="27"/>
      <c r="AH802" s="27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43"/>
      <c r="AW802" s="243"/>
      <c r="AX802" s="243"/>
      <c r="AY802" s="27"/>
      <c r="AZ802" s="27"/>
    </row>
    <row r="803" spans="1:52" x14ac:dyDescent="0.25">
      <c r="A803" s="27"/>
      <c r="B803" s="27"/>
      <c r="C803" s="27"/>
      <c r="D803" s="27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7"/>
      <c r="T803" s="27"/>
      <c r="U803" s="27"/>
      <c r="V803" s="27"/>
      <c r="W803" s="27"/>
      <c r="X803" s="27"/>
      <c r="Y803" s="27"/>
      <c r="Z803" s="27"/>
      <c r="AA803" s="27"/>
      <c r="AB803" s="27"/>
      <c r="AC803" s="27"/>
      <c r="AD803" s="27"/>
      <c r="AE803" s="27"/>
      <c r="AF803" s="27"/>
      <c r="AG803" s="27"/>
      <c r="AH803" s="27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43"/>
      <c r="AW803" s="243"/>
      <c r="AX803" s="243"/>
      <c r="AY803" s="27"/>
      <c r="AZ803" s="27"/>
    </row>
    <row r="804" spans="1:52" x14ac:dyDescent="0.25">
      <c r="A804" s="27"/>
      <c r="B804" s="27"/>
      <c r="C804" s="27"/>
      <c r="D804" s="27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7"/>
      <c r="T804" s="27"/>
      <c r="U804" s="27"/>
      <c r="V804" s="27"/>
      <c r="W804" s="27"/>
      <c r="X804" s="27"/>
      <c r="Y804" s="27"/>
      <c r="Z804" s="27"/>
      <c r="AA804" s="27"/>
      <c r="AB804" s="27"/>
      <c r="AC804" s="27"/>
      <c r="AD804" s="27"/>
      <c r="AE804" s="27"/>
      <c r="AF804" s="27"/>
      <c r="AG804" s="27"/>
      <c r="AH804" s="27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43"/>
      <c r="AW804" s="243"/>
      <c r="AX804" s="243"/>
      <c r="AY804" s="27"/>
      <c r="AZ804" s="27"/>
    </row>
    <row r="805" spans="1:52" x14ac:dyDescent="0.25">
      <c r="A805" s="27"/>
      <c r="B805" s="27"/>
      <c r="C805" s="27"/>
      <c r="D805" s="27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7"/>
      <c r="T805" s="27"/>
      <c r="U805" s="27"/>
      <c r="V805" s="27"/>
      <c r="W805" s="27"/>
      <c r="X805" s="27"/>
      <c r="Y805" s="27"/>
      <c r="Z805" s="27"/>
      <c r="AA805" s="27"/>
      <c r="AB805" s="27"/>
      <c r="AC805" s="27"/>
      <c r="AD805" s="27"/>
      <c r="AE805" s="27"/>
      <c r="AF805" s="27"/>
      <c r="AG805" s="27"/>
      <c r="AH805" s="27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43"/>
      <c r="AW805" s="243"/>
      <c r="AX805" s="243"/>
      <c r="AY805" s="27"/>
      <c r="AZ805" s="27"/>
    </row>
    <row r="806" spans="1:52" x14ac:dyDescent="0.25">
      <c r="A806" s="27"/>
      <c r="B806" s="27"/>
      <c r="C806" s="27"/>
      <c r="D806" s="27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7"/>
      <c r="T806" s="27"/>
      <c r="U806" s="27"/>
      <c r="V806" s="27"/>
      <c r="W806" s="27"/>
      <c r="X806" s="27"/>
      <c r="Y806" s="27"/>
      <c r="Z806" s="27"/>
      <c r="AA806" s="27"/>
      <c r="AB806" s="27"/>
      <c r="AC806" s="27"/>
      <c r="AD806" s="27"/>
      <c r="AE806" s="27"/>
      <c r="AF806" s="27"/>
      <c r="AG806" s="27"/>
      <c r="AH806" s="27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43"/>
      <c r="AW806" s="243"/>
      <c r="AX806" s="243"/>
      <c r="AY806" s="27"/>
      <c r="AZ806" s="27"/>
    </row>
    <row r="807" spans="1:52" x14ac:dyDescent="0.25">
      <c r="A807" s="27"/>
      <c r="B807" s="27"/>
      <c r="C807" s="27"/>
      <c r="D807" s="27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7"/>
      <c r="T807" s="27"/>
      <c r="U807" s="27"/>
      <c r="V807" s="27"/>
      <c r="W807" s="27"/>
      <c r="X807" s="27"/>
      <c r="Y807" s="27"/>
      <c r="Z807" s="27"/>
      <c r="AA807" s="27"/>
      <c r="AB807" s="27"/>
      <c r="AC807" s="27"/>
      <c r="AD807" s="27"/>
      <c r="AE807" s="27"/>
      <c r="AF807" s="27"/>
      <c r="AG807" s="27"/>
      <c r="AH807" s="27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43"/>
      <c r="AW807" s="243"/>
      <c r="AX807" s="243"/>
      <c r="AY807" s="27"/>
      <c r="AZ807" s="27"/>
    </row>
    <row r="808" spans="1:52" x14ac:dyDescent="0.25">
      <c r="A808" s="27"/>
      <c r="B808" s="27"/>
      <c r="C808" s="27"/>
      <c r="D808" s="27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7"/>
      <c r="T808" s="27"/>
      <c r="U808" s="27"/>
      <c r="V808" s="27"/>
      <c r="W808" s="27"/>
      <c r="X808" s="27"/>
      <c r="Y808" s="27"/>
      <c r="Z808" s="27"/>
      <c r="AA808" s="27"/>
      <c r="AB808" s="27"/>
      <c r="AC808" s="27"/>
      <c r="AD808" s="27"/>
      <c r="AE808" s="27"/>
      <c r="AF808" s="27"/>
      <c r="AG808" s="27"/>
      <c r="AH808" s="27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43"/>
      <c r="AW808" s="243"/>
      <c r="AX808" s="243"/>
      <c r="AY808" s="27"/>
      <c r="AZ808" s="27"/>
    </row>
    <row r="809" spans="1:52" x14ac:dyDescent="0.25">
      <c r="A809" s="27"/>
      <c r="B809" s="27"/>
      <c r="C809" s="27"/>
      <c r="D809" s="27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7"/>
      <c r="T809" s="27"/>
      <c r="U809" s="27"/>
      <c r="V809" s="27"/>
      <c r="W809" s="27"/>
      <c r="X809" s="27"/>
      <c r="Y809" s="27"/>
      <c r="Z809" s="27"/>
      <c r="AA809" s="27"/>
      <c r="AB809" s="27"/>
      <c r="AC809" s="27"/>
      <c r="AD809" s="27"/>
      <c r="AE809" s="27"/>
      <c r="AF809" s="27"/>
      <c r="AG809" s="27"/>
      <c r="AH809" s="27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43"/>
      <c r="AW809" s="243"/>
      <c r="AX809" s="243"/>
      <c r="AY809" s="27"/>
      <c r="AZ809" s="27"/>
    </row>
    <row r="810" spans="1:52" x14ac:dyDescent="0.25">
      <c r="A810" s="27"/>
      <c r="B810" s="27"/>
      <c r="C810" s="27"/>
      <c r="D810" s="27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7"/>
      <c r="T810" s="27"/>
      <c r="U810" s="27"/>
      <c r="V810" s="27"/>
      <c r="W810" s="27"/>
      <c r="X810" s="27"/>
      <c r="Y810" s="27"/>
      <c r="Z810" s="27"/>
      <c r="AA810" s="27"/>
      <c r="AB810" s="27"/>
      <c r="AC810" s="27"/>
      <c r="AD810" s="27"/>
      <c r="AE810" s="27"/>
      <c r="AF810" s="27"/>
      <c r="AG810" s="27"/>
      <c r="AH810" s="27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43"/>
      <c r="AW810" s="243"/>
      <c r="AX810" s="243"/>
      <c r="AY810" s="27"/>
      <c r="AZ810" s="27"/>
    </row>
    <row r="811" spans="1:52" x14ac:dyDescent="0.25">
      <c r="A811" s="27"/>
      <c r="B811" s="27"/>
      <c r="C811" s="27"/>
      <c r="D811" s="27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7"/>
      <c r="T811" s="27"/>
      <c r="U811" s="27"/>
      <c r="V811" s="27"/>
      <c r="W811" s="27"/>
      <c r="X811" s="27"/>
      <c r="Y811" s="27"/>
      <c r="Z811" s="27"/>
      <c r="AA811" s="27"/>
      <c r="AB811" s="27"/>
      <c r="AC811" s="27"/>
      <c r="AD811" s="27"/>
      <c r="AE811" s="27"/>
      <c r="AF811" s="27"/>
      <c r="AG811" s="27"/>
      <c r="AH811" s="27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43"/>
      <c r="AW811" s="243"/>
      <c r="AX811" s="243"/>
      <c r="AY811" s="27"/>
      <c r="AZ811" s="27"/>
    </row>
    <row r="812" spans="1:52" x14ac:dyDescent="0.25">
      <c r="A812" s="27"/>
      <c r="B812" s="27"/>
      <c r="C812" s="27"/>
      <c r="D812" s="27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7"/>
      <c r="T812" s="27"/>
      <c r="U812" s="27"/>
      <c r="V812" s="27"/>
      <c r="W812" s="27"/>
      <c r="X812" s="27"/>
      <c r="Y812" s="27"/>
      <c r="Z812" s="27"/>
      <c r="AA812" s="27"/>
      <c r="AB812" s="27"/>
      <c r="AC812" s="27"/>
      <c r="AD812" s="27"/>
      <c r="AE812" s="27"/>
      <c r="AF812" s="27"/>
      <c r="AG812" s="27"/>
      <c r="AH812" s="27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43"/>
      <c r="AW812" s="243"/>
      <c r="AX812" s="243"/>
      <c r="AY812" s="27"/>
      <c r="AZ812" s="27"/>
    </row>
    <row r="813" spans="1:52" x14ac:dyDescent="0.25">
      <c r="A813" s="27"/>
      <c r="B813" s="27"/>
      <c r="C813" s="27"/>
      <c r="D813" s="27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7"/>
      <c r="T813" s="27"/>
      <c r="U813" s="27"/>
      <c r="V813" s="27"/>
      <c r="W813" s="27"/>
      <c r="X813" s="27"/>
      <c r="Y813" s="27"/>
      <c r="Z813" s="27"/>
      <c r="AA813" s="27"/>
      <c r="AB813" s="27"/>
      <c r="AC813" s="27"/>
      <c r="AD813" s="27"/>
      <c r="AE813" s="27"/>
      <c r="AF813" s="27"/>
      <c r="AG813" s="27"/>
      <c r="AH813" s="27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43"/>
      <c r="AW813" s="243"/>
      <c r="AX813" s="243"/>
      <c r="AY813" s="27"/>
      <c r="AZ813" s="27"/>
    </row>
    <row r="814" spans="1:52" x14ac:dyDescent="0.25">
      <c r="A814" s="27"/>
      <c r="B814" s="27"/>
      <c r="C814" s="27"/>
      <c r="D814" s="27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7"/>
      <c r="T814" s="27"/>
      <c r="U814" s="27"/>
      <c r="V814" s="27"/>
      <c r="W814" s="27"/>
      <c r="X814" s="27"/>
      <c r="Y814" s="27"/>
      <c r="Z814" s="27"/>
      <c r="AA814" s="27"/>
      <c r="AB814" s="27"/>
      <c r="AC814" s="27"/>
      <c r="AD814" s="27"/>
      <c r="AE814" s="27"/>
      <c r="AF814" s="27"/>
      <c r="AG814" s="27"/>
      <c r="AH814" s="27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43"/>
      <c r="AW814" s="243"/>
      <c r="AX814" s="243"/>
      <c r="AY814" s="27"/>
      <c r="AZ814" s="27"/>
    </row>
    <row r="815" spans="1:52" x14ac:dyDescent="0.25">
      <c r="A815" s="27"/>
      <c r="B815" s="27"/>
      <c r="C815" s="27"/>
      <c r="D815" s="27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7"/>
      <c r="T815" s="27"/>
      <c r="U815" s="27"/>
      <c r="V815" s="27"/>
      <c r="W815" s="27"/>
      <c r="X815" s="27"/>
      <c r="Y815" s="27"/>
      <c r="Z815" s="27"/>
      <c r="AA815" s="27"/>
      <c r="AB815" s="27"/>
      <c r="AC815" s="27"/>
      <c r="AD815" s="27"/>
      <c r="AE815" s="27"/>
      <c r="AF815" s="27"/>
      <c r="AG815" s="27"/>
      <c r="AH815" s="27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43"/>
      <c r="AW815" s="243"/>
      <c r="AX815" s="243"/>
      <c r="AY815" s="27"/>
      <c r="AZ815" s="27"/>
    </row>
    <row r="816" spans="1:52" x14ac:dyDescent="0.25">
      <c r="A816" s="27"/>
      <c r="B816" s="27"/>
      <c r="C816" s="27"/>
      <c r="D816" s="27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7"/>
      <c r="T816" s="27"/>
      <c r="U816" s="27"/>
      <c r="V816" s="27"/>
      <c r="W816" s="27"/>
      <c r="X816" s="27"/>
      <c r="Y816" s="27"/>
      <c r="Z816" s="27"/>
      <c r="AA816" s="27"/>
      <c r="AB816" s="27"/>
      <c r="AC816" s="27"/>
      <c r="AD816" s="27"/>
      <c r="AE816" s="27"/>
      <c r="AF816" s="27"/>
      <c r="AG816" s="27"/>
      <c r="AH816" s="27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43"/>
      <c r="AW816" s="243"/>
      <c r="AX816" s="243"/>
      <c r="AY816" s="27"/>
      <c r="AZ816" s="27"/>
    </row>
    <row r="817" spans="1:52" x14ac:dyDescent="0.25">
      <c r="A817" s="27"/>
      <c r="B817" s="27"/>
      <c r="C817" s="27"/>
      <c r="D817" s="27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7"/>
      <c r="T817" s="27"/>
      <c r="U817" s="27"/>
      <c r="V817" s="27"/>
      <c r="W817" s="27"/>
      <c r="X817" s="27"/>
      <c r="Y817" s="27"/>
      <c r="Z817" s="27"/>
      <c r="AA817" s="27"/>
      <c r="AB817" s="27"/>
      <c r="AC817" s="27"/>
      <c r="AD817" s="27"/>
      <c r="AE817" s="27"/>
      <c r="AF817" s="27"/>
      <c r="AG817" s="27"/>
      <c r="AH817" s="27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43"/>
      <c r="AW817" s="243"/>
      <c r="AX817" s="243"/>
      <c r="AY817" s="27"/>
      <c r="AZ817" s="27"/>
    </row>
    <row r="818" spans="1:52" x14ac:dyDescent="0.25">
      <c r="A818" s="27"/>
      <c r="B818" s="27"/>
      <c r="C818" s="27"/>
      <c r="D818" s="27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7"/>
      <c r="T818" s="27"/>
      <c r="U818" s="27"/>
      <c r="V818" s="27"/>
      <c r="W818" s="27"/>
      <c r="X818" s="27"/>
      <c r="Y818" s="27"/>
      <c r="Z818" s="27"/>
      <c r="AA818" s="27"/>
      <c r="AB818" s="27"/>
      <c r="AC818" s="27"/>
      <c r="AD818" s="27"/>
      <c r="AE818" s="27"/>
      <c r="AF818" s="27"/>
      <c r="AG818" s="27"/>
      <c r="AH818" s="27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43"/>
      <c r="AW818" s="243"/>
      <c r="AX818" s="243"/>
      <c r="AY818" s="27"/>
      <c r="AZ818" s="27"/>
    </row>
    <row r="819" spans="1:52" x14ac:dyDescent="0.25">
      <c r="A819" s="27"/>
      <c r="B819" s="27"/>
      <c r="C819" s="27"/>
      <c r="D819" s="27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7"/>
      <c r="T819" s="27"/>
      <c r="U819" s="27"/>
      <c r="V819" s="27"/>
      <c r="W819" s="27"/>
      <c r="X819" s="27"/>
      <c r="Y819" s="27"/>
      <c r="Z819" s="27"/>
      <c r="AA819" s="27"/>
      <c r="AB819" s="27"/>
      <c r="AC819" s="27"/>
      <c r="AD819" s="27"/>
      <c r="AE819" s="27"/>
      <c r="AF819" s="27"/>
      <c r="AG819" s="27"/>
      <c r="AH819" s="27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43"/>
      <c r="AW819" s="243"/>
      <c r="AX819" s="243"/>
      <c r="AY819" s="27"/>
      <c r="AZ819" s="27"/>
    </row>
    <row r="820" spans="1:52" x14ac:dyDescent="0.25">
      <c r="A820" s="27"/>
      <c r="B820" s="27"/>
      <c r="C820" s="27"/>
      <c r="D820" s="27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7"/>
      <c r="T820" s="27"/>
      <c r="U820" s="27"/>
      <c r="V820" s="27"/>
      <c r="W820" s="27"/>
      <c r="X820" s="27"/>
      <c r="Y820" s="27"/>
      <c r="Z820" s="27"/>
      <c r="AA820" s="27"/>
      <c r="AB820" s="27"/>
      <c r="AC820" s="27"/>
      <c r="AD820" s="27"/>
      <c r="AE820" s="27"/>
      <c r="AF820" s="27"/>
      <c r="AG820" s="27"/>
      <c r="AH820" s="27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43"/>
      <c r="AW820" s="243"/>
      <c r="AX820" s="243"/>
      <c r="AY820" s="27"/>
      <c r="AZ820" s="27"/>
    </row>
    <row r="821" spans="1:52" x14ac:dyDescent="0.25">
      <c r="A821" s="27"/>
      <c r="B821" s="27"/>
      <c r="C821" s="27"/>
      <c r="D821" s="27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7"/>
      <c r="T821" s="27"/>
      <c r="U821" s="27"/>
      <c r="V821" s="27"/>
      <c r="W821" s="27"/>
      <c r="X821" s="27"/>
      <c r="Y821" s="27"/>
      <c r="Z821" s="27"/>
      <c r="AA821" s="27"/>
      <c r="AB821" s="27"/>
      <c r="AC821" s="27"/>
      <c r="AD821" s="27"/>
      <c r="AE821" s="27"/>
      <c r="AF821" s="27"/>
      <c r="AG821" s="27"/>
      <c r="AH821" s="27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43"/>
      <c r="AW821" s="243"/>
      <c r="AX821" s="243"/>
      <c r="AY821" s="27"/>
      <c r="AZ821" s="27"/>
    </row>
    <row r="822" spans="1:52" x14ac:dyDescent="0.25">
      <c r="A822" s="27"/>
      <c r="B822" s="27"/>
      <c r="C822" s="27"/>
      <c r="D822" s="27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7"/>
      <c r="T822" s="27"/>
      <c r="U822" s="27"/>
      <c r="V822" s="27"/>
      <c r="W822" s="27"/>
      <c r="X822" s="27"/>
      <c r="Y822" s="27"/>
      <c r="Z822" s="27"/>
      <c r="AA822" s="27"/>
      <c r="AB822" s="27"/>
      <c r="AC822" s="27"/>
      <c r="AD822" s="27"/>
      <c r="AE822" s="27"/>
      <c r="AF822" s="27"/>
      <c r="AG822" s="27"/>
      <c r="AH822" s="27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43"/>
      <c r="AW822" s="243"/>
      <c r="AX822" s="243"/>
      <c r="AY822" s="27"/>
      <c r="AZ822" s="27"/>
    </row>
    <row r="823" spans="1:52" x14ac:dyDescent="0.25">
      <c r="A823" s="27"/>
      <c r="B823" s="27"/>
      <c r="C823" s="27"/>
      <c r="D823" s="27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7"/>
      <c r="T823" s="27"/>
      <c r="U823" s="27"/>
      <c r="V823" s="27"/>
      <c r="W823" s="27"/>
      <c r="X823" s="27"/>
      <c r="Y823" s="27"/>
      <c r="Z823" s="27"/>
      <c r="AA823" s="27"/>
      <c r="AB823" s="27"/>
      <c r="AC823" s="27"/>
      <c r="AD823" s="27"/>
      <c r="AE823" s="27"/>
      <c r="AF823" s="27"/>
      <c r="AG823" s="27"/>
      <c r="AH823" s="27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43"/>
      <c r="AW823" s="243"/>
      <c r="AX823" s="243"/>
      <c r="AY823" s="27"/>
      <c r="AZ823" s="27"/>
    </row>
    <row r="824" spans="1:52" x14ac:dyDescent="0.25">
      <c r="A824" s="27"/>
      <c r="B824" s="27"/>
      <c r="C824" s="27"/>
      <c r="D824" s="27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7"/>
      <c r="T824" s="27"/>
      <c r="U824" s="27"/>
      <c r="V824" s="27"/>
      <c r="W824" s="27"/>
      <c r="X824" s="27"/>
      <c r="Y824" s="27"/>
      <c r="Z824" s="27"/>
      <c r="AA824" s="27"/>
      <c r="AB824" s="27"/>
      <c r="AC824" s="27"/>
      <c r="AD824" s="27"/>
      <c r="AE824" s="27"/>
      <c r="AF824" s="27"/>
      <c r="AG824" s="27"/>
      <c r="AH824" s="27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43"/>
      <c r="AW824" s="243"/>
      <c r="AX824" s="243"/>
      <c r="AY824" s="27"/>
      <c r="AZ824" s="27"/>
    </row>
    <row r="825" spans="1:52" x14ac:dyDescent="0.25">
      <c r="A825" s="27"/>
      <c r="B825" s="27"/>
      <c r="C825" s="27"/>
      <c r="D825" s="27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7"/>
      <c r="T825" s="27"/>
      <c r="U825" s="27"/>
      <c r="V825" s="27"/>
      <c r="W825" s="27"/>
      <c r="X825" s="27"/>
      <c r="Y825" s="27"/>
      <c r="Z825" s="27"/>
      <c r="AA825" s="27"/>
      <c r="AB825" s="27"/>
      <c r="AC825" s="27"/>
      <c r="AD825" s="27"/>
      <c r="AE825" s="27"/>
      <c r="AF825" s="27"/>
      <c r="AG825" s="27"/>
      <c r="AH825" s="27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43"/>
      <c r="AW825" s="243"/>
      <c r="AX825" s="243"/>
      <c r="AY825" s="27"/>
      <c r="AZ825" s="27"/>
    </row>
    <row r="826" spans="1:52" x14ac:dyDescent="0.25">
      <c r="A826" s="27"/>
      <c r="B826" s="27"/>
      <c r="C826" s="27"/>
      <c r="D826" s="27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7"/>
      <c r="T826" s="27"/>
      <c r="U826" s="27"/>
      <c r="V826" s="27"/>
      <c r="W826" s="27"/>
      <c r="X826" s="27"/>
      <c r="Y826" s="27"/>
      <c r="Z826" s="27"/>
      <c r="AA826" s="27"/>
      <c r="AB826" s="27"/>
      <c r="AC826" s="27"/>
      <c r="AD826" s="27"/>
      <c r="AE826" s="27"/>
      <c r="AF826" s="27"/>
      <c r="AG826" s="27"/>
      <c r="AH826" s="27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43"/>
      <c r="AW826" s="243"/>
      <c r="AX826" s="243"/>
      <c r="AY826" s="27"/>
      <c r="AZ826" s="27"/>
    </row>
    <row r="827" spans="1:52" x14ac:dyDescent="0.25">
      <c r="A827" s="27"/>
      <c r="B827" s="27"/>
      <c r="C827" s="27"/>
      <c r="D827" s="27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7"/>
      <c r="T827" s="27"/>
      <c r="U827" s="27"/>
      <c r="V827" s="27"/>
      <c r="W827" s="27"/>
      <c r="X827" s="27"/>
      <c r="Y827" s="27"/>
      <c r="Z827" s="27"/>
      <c r="AA827" s="27"/>
      <c r="AB827" s="27"/>
      <c r="AC827" s="27"/>
      <c r="AD827" s="27"/>
      <c r="AE827" s="27"/>
      <c r="AF827" s="27"/>
      <c r="AG827" s="27"/>
      <c r="AH827" s="27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43"/>
      <c r="AW827" s="243"/>
      <c r="AX827" s="243"/>
      <c r="AY827" s="27"/>
      <c r="AZ827" s="27"/>
    </row>
    <row r="828" spans="1:52" x14ac:dyDescent="0.25">
      <c r="A828" s="27"/>
      <c r="B828" s="27"/>
      <c r="C828" s="27"/>
      <c r="D828" s="27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7"/>
      <c r="T828" s="27"/>
      <c r="U828" s="27"/>
      <c r="V828" s="27"/>
      <c r="W828" s="27"/>
      <c r="X828" s="27"/>
      <c r="Y828" s="27"/>
      <c r="Z828" s="27"/>
      <c r="AA828" s="27"/>
      <c r="AB828" s="27"/>
      <c r="AC828" s="27"/>
      <c r="AD828" s="27"/>
      <c r="AE828" s="27"/>
      <c r="AF828" s="27"/>
      <c r="AG828" s="27"/>
      <c r="AH828" s="27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43"/>
      <c r="AW828" s="243"/>
      <c r="AX828" s="243"/>
      <c r="AY828" s="27"/>
      <c r="AZ828" s="27"/>
    </row>
    <row r="829" spans="1:52" x14ac:dyDescent="0.25">
      <c r="A829" s="27"/>
      <c r="B829" s="27"/>
      <c r="C829" s="27"/>
      <c r="D829" s="27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7"/>
      <c r="T829" s="27"/>
      <c r="U829" s="27"/>
      <c r="V829" s="27"/>
      <c r="W829" s="27"/>
      <c r="X829" s="27"/>
      <c r="Y829" s="27"/>
      <c r="Z829" s="27"/>
      <c r="AA829" s="27"/>
      <c r="AB829" s="27"/>
      <c r="AC829" s="27"/>
      <c r="AD829" s="27"/>
      <c r="AE829" s="27"/>
      <c r="AF829" s="27"/>
      <c r="AG829" s="27"/>
      <c r="AH829" s="27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43"/>
      <c r="AW829" s="243"/>
      <c r="AX829" s="243"/>
      <c r="AY829" s="27"/>
      <c r="AZ829" s="27"/>
    </row>
    <row r="830" spans="1:52" x14ac:dyDescent="0.25">
      <c r="A830" s="27"/>
      <c r="B830" s="27"/>
      <c r="C830" s="27"/>
      <c r="D830" s="27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7"/>
      <c r="T830" s="27"/>
      <c r="U830" s="27"/>
      <c r="V830" s="27"/>
      <c r="W830" s="27"/>
      <c r="X830" s="27"/>
      <c r="Y830" s="27"/>
      <c r="Z830" s="27"/>
      <c r="AA830" s="27"/>
      <c r="AB830" s="27"/>
      <c r="AC830" s="27"/>
      <c r="AD830" s="27"/>
      <c r="AE830" s="27"/>
      <c r="AF830" s="27"/>
      <c r="AG830" s="27"/>
      <c r="AH830" s="27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43"/>
      <c r="AW830" s="243"/>
      <c r="AX830" s="243"/>
      <c r="AY830" s="27"/>
      <c r="AZ830" s="27"/>
    </row>
    <row r="831" spans="1:52" x14ac:dyDescent="0.25">
      <c r="A831" s="27"/>
      <c r="B831" s="27"/>
      <c r="C831" s="27"/>
      <c r="D831" s="27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7"/>
      <c r="T831" s="27"/>
      <c r="U831" s="27"/>
      <c r="V831" s="27"/>
      <c r="W831" s="27"/>
      <c r="X831" s="27"/>
      <c r="Y831" s="27"/>
      <c r="Z831" s="27"/>
      <c r="AA831" s="27"/>
      <c r="AB831" s="27"/>
      <c r="AC831" s="27"/>
      <c r="AD831" s="27"/>
      <c r="AE831" s="27"/>
      <c r="AF831" s="27"/>
      <c r="AG831" s="27"/>
      <c r="AH831" s="27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43"/>
      <c r="AW831" s="243"/>
      <c r="AX831" s="243"/>
      <c r="AY831" s="27"/>
      <c r="AZ831" s="27"/>
    </row>
    <row r="832" spans="1:52" x14ac:dyDescent="0.25">
      <c r="A832" s="27"/>
      <c r="B832" s="27"/>
      <c r="C832" s="27"/>
      <c r="D832" s="27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7"/>
      <c r="T832" s="27"/>
      <c r="U832" s="27"/>
      <c r="V832" s="27"/>
      <c r="W832" s="27"/>
      <c r="X832" s="27"/>
      <c r="Y832" s="27"/>
      <c r="Z832" s="27"/>
      <c r="AA832" s="27"/>
      <c r="AB832" s="27"/>
      <c r="AC832" s="27"/>
      <c r="AD832" s="27"/>
      <c r="AE832" s="27"/>
      <c r="AF832" s="27"/>
      <c r="AG832" s="27"/>
      <c r="AH832" s="27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43"/>
      <c r="AW832" s="243"/>
      <c r="AX832" s="243"/>
      <c r="AY832" s="27"/>
      <c r="AZ832" s="27"/>
    </row>
    <row r="833" spans="1:52" x14ac:dyDescent="0.25">
      <c r="A833" s="27"/>
      <c r="B833" s="27"/>
      <c r="C833" s="27"/>
      <c r="D833" s="27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7"/>
      <c r="T833" s="27"/>
      <c r="U833" s="27"/>
      <c r="V833" s="27"/>
      <c r="W833" s="27"/>
      <c r="X833" s="27"/>
      <c r="Y833" s="27"/>
      <c r="Z833" s="27"/>
      <c r="AA833" s="27"/>
      <c r="AB833" s="27"/>
      <c r="AC833" s="27"/>
      <c r="AD833" s="27"/>
      <c r="AE833" s="27"/>
      <c r="AF833" s="27"/>
      <c r="AG833" s="27"/>
      <c r="AH833" s="27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43"/>
      <c r="AW833" s="243"/>
      <c r="AX833" s="243"/>
      <c r="AY833" s="27"/>
      <c r="AZ833" s="27"/>
    </row>
    <row r="834" spans="1:52" x14ac:dyDescent="0.25">
      <c r="A834" s="27"/>
      <c r="B834" s="27"/>
      <c r="C834" s="27"/>
      <c r="D834" s="27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7"/>
      <c r="T834" s="27"/>
      <c r="U834" s="27"/>
      <c r="V834" s="27"/>
      <c r="W834" s="27"/>
      <c r="X834" s="27"/>
      <c r="Y834" s="27"/>
      <c r="Z834" s="27"/>
      <c r="AA834" s="27"/>
      <c r="AB834" s="27"/>
      <c r="AC834" s="27"/>
      <c r="AD834" s="27"/>
      <c r="AE834" s="27"/>
      <c r="AF834" s="27"/>
      <c r="AG834" s="27"/>
      <c r="AH834" s="27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43"/>
      <c r="AW834" s="243"/>
      <c r="AX834" s="243"/>
      <c r="AY834" s="27"/>
      <c r="AZ834" s="27"/>
    </row>
    <row r="835" spans="1:52" x14ac:dyDescent="0.25">
      <c r="A835" s="27"/>
      <c r="B835" s="27"/>
      <c r="C835" s="27"/>
      <c r="D835" s="27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7"/>
      <c r="T835" s="27"/>
      <c r="U835" s="27"/>
      <c r="V835" s="27"/>
      <c r="W835" s="27"/>
      <c r="X835" s="27"/>
      <c r="Y835" s="27"/>
      <c r="Z835" s="27"/>
      <c r="AA835" s="27"/>
      <c r="AB835" s="27"/>
      <c r="AC835" s="27"/>
      <c r="AD835" s="27"/>
      <c r="AE835" s="27"/>
      <c r="AF835" s="27"/>
      <c r="AG835" s="27"/>
      <c r="AH835" s="27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43"/>
      <c r="AW835" s="243"/>
      <c r="AX835" s="243"/>
      <c r="AY835" s="27"/>
      <c r="AZ835" s="27"/>
    </row>
    <row r="836" spans="1:52" x14ac:dyDescent="0.25">
      <c r="A836" s="27"/>
      <c r="B836" s="27"/>
      <c r="C836" s="27"/>
      <c r="D836" s="27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7"/>
      <c r="T836" s="27"/>
      <c r="U836" s="27"/>
      <c r="V836" s="27"/>
      <c r="W836" s="27"/>
      <c r="X836" s="27"/>
      <c r="Y836" s="27"/>
      <c r="Z836" s="27"/>
      <c r="AA836" s="27"/>
      <c r="AB836" s="27"/>
      <c r="AC836" s="27"/>
      <c r="AD836" s="27"/>
      <c r="AE836" s="27"/>
      <c r="AF836" s="27"/>
      <c r="AG836" s="27"/>
      <c r="AH836" s="27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43"/>
      <c r="AW836" s="243"/>
      <c r="AX836" s="243"/>
      <c r="AY836" s="27"/>
      <c r="AZ836" s="27"/>
    </row>
    <row r="837" spans="1:52" x14ac:dyDescent="0.25">
      <c r="A837" s="27"/>
      <c r="B837" s="27"/>
      <c r="C837" s="27"/>
      <c r="D837" s="27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7"/>
      <c r="T837" s="27"/>
      <c r="U837" s="27"/>
      <c r="V837" s="27"/>
      <c r="W837" s="27"/>
      <c r="X837" s="27"/>
      <c r="Y837" s="27"/>
      <c r="Z837" s="27"/>
      <c r="AA837" s="27"/>
      <c r="AB837" s="27"/>
      <c r="AC837" s="27"/>
      <c r="AD837" s="27"/>
      <c r="AE837" s="27"/>
      <c r="AF837" s="27"/>
      <c r="AG837" s="27"/>
      <c r="AH837" s="27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43"/>
      <c r="AW837" s="243"/>
      <c r="AX837" s="243"/>
      <c r="AY837" s="27"/>
      <c r="AZ837" s="27"/>
    </row>
    <row r="838" spans="1:52" x14ac:dyDescent="0.25">
      <c r="A838" s="27"/>
      <c r="B838" s="27"/>
      <c r="C838" s="27"/>
      <c r="D838" s="27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7"/>
      <c r="T838" s="27"/>
      <c r="U838" s="27"/>
      <c r="V838" s="27"/>
      <c r="W838" s="27"/>
      <c r="X838" s="27"/>
      <c r="Y838" s="27"/>
      <c r="Z838" s="27"/>
      <c r="AA838" s="27"/>
      <c r="AB838" s="27"/>
      <c r="AC838" s="27"/>
      <c r="AD838" s="27"/>
      <c r="AE838" s="27"/>
      <c r="AF838" s="27"/>
      <c r="AG838" s="27"/>
      <c r="AH838" s="27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43"/>
      <c r="AW838" s="243"/>
      <c r="AX838" s="243"/>
      <c r="AY838" s="27"/>
      <c r="AZ838" s="27"/>
    </row>
    <row r="839" spans="1:52" x14ac:dyDescent="0.25">
      <c r="A839" s="27"/>
      <c r="B839" s="27"/>
      <c r="C839" s="27"/>
      <c r="D839" s="27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7"/>
      <c r="T839" s="27"/>
      <c r="U839" s="27"/>
      <c r="V839" s="27"/>
      <c r="W839" s="27"/>
      <c r="X839" s="27"/>
      <c r="Y839" s="27"/>
      <c r="Z839" s="27"/>
      <c r="AA839" s="27"/>
      <c r="AB839" s="27"/>
      <c r="AC839" s="27"/>
      <c r="AD839" s="27"/>
      <c r="AE839" s="27"/>
      <c r="AF839" s="27"/>
      <c r="AG839" s="27"/>
      <c r="AH839" s="27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43"/>
      <c r="AW839" s="243"/>
      <c r="AX839" s="243"/>
      <c r="AY839" s="27"/>
      <c r="AZ839" s="27"/>
    </row>
    <row r="840" spans="1:52" x14ac:dyDescent="0.25">
      <c r="A840" s="27"/>
      <c r="B840" s="27"/>
      <c r="C840" s="27"/>
      <c r="D840" s="27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7"/>
      <c r="T840" s="27"/>
      <c r="U840" s="27"/>
      <c r="V840" s="27"/>
      <c r="W840" s="27"/>
      <c r="X840" s="27"/>
      <c r="Y840" s="27"/>
      <c r="Z840" s="27"/>
      <c r="AA840" s="27"/>
      <c r="AB840" s="27"/>
      <c r="AC840" s="27"/>
      <c r="AD840" s="27"/>
      <c r="AE840" s="27"/>
      <c r="AF840" s="27"/>
      <c r="AG840" s="27"/>
      <c r="AH840" s="27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43"/>
      <c r="AW840" s="243"/>
      <c r="AX840" s="243"/>
      <c r="AY840" s="27"/>
      <c r="AZ840" s="27"/>
    </row>
    <row r="841" spans="1:52" x14ac:dyDescent="0.25">
      <c r="A841" s="27"/>
      <c r="B841" s="27"/>
      <c r="C841" s="27"/>
      <c r="D841" s="27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7"/>
      <c r="T841" s="27"/>
      <c r="U841" s="27"/>
      <c r="V841" s="27"/>
      <c r="W841" s="27"/>
      <c r="X841" s="27"/>
      <c r="Y841" s="27"/>
      <c r="Z841" s="27"/>
      <c r="AA841" s="27"/>
      <c r="AB841" s="27"/>
      <c r="AC841" s="27"/>
      <c r="AD841" s="27"/>
      <c r="AE841" s="27"/>
      <c r="AF841" s="27"/>
      <c r="AG841" s="27"/>
      <c r="AH841" s="27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43"/>
      <c r="AW841" s="243"/>
      <c r="AX841" s="243"/>
      <c r="AY841" s="27"/>
      <c r="AZ841" s="27"/>
    </row>
    <row r="842" spans="1:52" x14ac:dyDescent="0.25">
      <c r="A842" s="27"/>
      <c r="B842" s="27"/>
      <c r="C842" s="27"/>
      <c r="D842" s="27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7"/>
      <c r="T842" s="27"/>
      <c r="U842" s="27"/>
      <c r="V842" s="27"/>
      <c r="W842" s="27"/>
      <c r="X842" s="27"/>
      <c r="Y842" s="27"/>
      <c r="Z842" s="27"/>
      <c r="AA842" s="27"/>
      <c r="AB842" s="27"/>
      <c r="AC842" s="27"/>
      <c r="AD842" s="27"/>
      <c r="AE842" s="27"/>
      <c r="AF842" s="27"/>
      <c r="AG842" s="27"/>
      <c r="AH842" s="27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43"/>
      <c r="AW842" s="243"/>
      <c r="AX842" s="243"/>
      <c r="AY842" s="27"/>
      <c r="AZ842" s="27"/>
    </row>
    <row r="843" spans="1:52" x14ac:dyDescent="0.25">
      <c r="A843" s="27"/>
      <c r="B843" s="27"/>
      <c r="C843" s="27"/>
      <c r="D843" s="27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7"/>
      <c r="T843" s="27"/>
      <c r="U843" s="27"/>
      <c r="V843" s="27"/>
      <c r="W843" s="27"/>
      <c r="X843" s="27"/>
      <c r="Y843" s="27"/>
      <c r="Z843" s="27"/>
      <c r="AA843" s="27"/>
      <c r="AB843" s="27"/>
      <c r="AC843" s="27"/>
      <c r="AD843" s="27"/>
      <c r="AE843" s="27"/>
      <c r="AF843" s="27"/>
      <c r="AG843" s="27"/>
      <c r="AH843" s="27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43"/>
      <c r="AW843" s="243"/>
      <c r="AX843" s="243"/>
      <c r="AY843" s="27"/>
      <c r="AZ843" s="27"/>
    </row>
    <row r="844" spans="1:52" x14ac:dyDescent="0.25">
      <c r="A844" s="27"/>
      <c r="B844" s="27"/>
      <c r="C844" s="27"/>
      <c r="D844" s="27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7"/>
      <c r="T844" s="27"/>
      <c r="U844" s="27"/>
      <c r="V844" s="27"/>
      <c r="W844" s="27"/>
      <c r="X844" s="27"/>
      <c r="Y844" s="27"/>
      <c r="Z844" s="27"/>
      <c r="AA844" s="27"/>
      <c r="AB844" s="27"/>
      <c r="AC844" s="27"/>
      <c r="AD844" s="27"/>
      <c r="AE844" s="27"/>
      <c r="AF844" s="27"/>
      <c r="AG844" s="27"/>
      <c r="AH844" s="27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43"/>
      <c r="AW844" s="243"/>
      <c r="AX844" s="243"/>
      <c r="AY844" s="27"/>
      <c r="AZ844" s="27"/>
    </row>
    <row r="845" spans="1:52" x14ac:dyDescent="0.25">
      <c r="A845" s="27"/>
      <c r="B845" s="27"/>
      <c r="C845" s="27"/>
      <c r="D845" s="27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7"/>
      <c r="T845" s="27"/>
      <c r="U845" s="27"/>
      <c r="V845" s="27"/>
      <c r="W845" s="27"/>
      <c r="X845" s="27"/>
      <c r="Y845" s="27"/>
      <c r="Z845" s="27"/>
      <c r="AA845" s="27"/>
      <c r="AB845" s="27"/>
      <c r="AC845" s="27"/>
      <c r="AD845" s="27"/>
      <c r="AE845" s="27"/>
      <c r="AF845" s="27"/>
      <c r="AG845" s="27"/>
      <c r="AH845" s="27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43"/>
      <c r="AW845" s="243"/>
      <c r="AX845" s="243"/>
      <c r="AY845" s="27"/>
      <c r="AZ845" s="27"/>
    </row>
    <row r="846" spans="1:52" x14ac:dyDescent="0.25">
      <c r="A846" s="27"/>
      <c r="B846" s="27"/>
      <c r="C846" s="27"/>
      <c r="D846" s="27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7"/>
      <c r="T846" s="27"/>
      <c r="U846" s="27"/>
      <c r="V846" s="27"/>
      <c r="W846" s="27"/>
      <c r="X846" s="27"/>
      <c r="Y846" s="27"/>
      <c r="Z846" s="27"/>
      <c r="AA846" s="27"/>
      <c r="AB846" s="27"/>
      <c r="AC846" s="27"/>
      <c r="AD846" s="27"/>
      <c r="AE846" s="27"/>
      <c r="AF846" s="27"/>
      <c r="AG846" s="27"/>
      <c r="AH846" s="27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43"/>
      <c r="AW846" s="243"/>
      <c r="AX846" s="243"/>
      <c r="AY846" s="27"/>
      <c r="AZ846" s="27"/>
    </row>
    <row r="847" spans="1:52" x14ac:dyDescent="0.25">
      <c r="A847" s="27"/>
      <c r="B847" s="27"/>
      <c r="C847" s="27"/>
      <c r="D847" s="27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7"/>
      <c r="T847" s="27"/>
      <c r="U847" s="27"/>
      <c r="V847" s="27"/>
      <c r="W847" s="27"/>
      <c r="X847" s="27"/>
      <c r="Y847" s="27"/>
      <c r="Z847" s="27"/>
      <c r="AA847" s="27"/>
      <c r="AB847" s="27"/>
      <c r="AC847" s="27"/>
      <c r="AD847" s="27"/>
      <c r="AE847" s="27"/>
      <c r="AF847" s="27"/>
      <c r="AG847" s="27"/>
      <c r="AH847" s="27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43"/>
      <c r="AW847" s="243"/>
      <c r="AX847" s="243"/>
      <c r="AY847" s="27"/>
      <c r="AZ847" s="27"/>
    </row>
    <row r="848" spans="1:52" x14ac:dyDescent="0.25">
      <c r="A848" s="27"/>
      <c r="B848" s="27"/>
      <c r="C848" s="27"/>
      <c r="D848" s="27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7"/>
      <c r="T848" s="27"/>
      <c r="U848" s="27"/>
      <c r="V848" s="27"/>
      <c r="W848" s="27"/>
      <c r="X848" s="27"/>
      <c r="Y848" s="27"/>
      <c r="Z848" s="27"/>
      <c r="AA848" s="27"/>
      <c r="AB848" s="27"/>
      <c r="AC848" s="27"/>
      <c r="AD848" s="27"/>
      <c r="AE848" s="27"/>
      <c r="AF848" s="27"/>
      <c r="AG848" s="27"/>
      <c r="AH848" s="27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43"/>
      <c r="AW848" s="243"/>
      <c r="AX848" s="243"/>
      <c r="AY848" s="27"/>
      <c r="AZ848" s="27"/>
    </row>
    <row r="849" spans="1:52" x14ac:dyDescent="0.25">
      <c r="A849" s="27"/>
      <c r="B849" s="27"/>
      <c r="C849" s="27"/>
      <c r="D849" s="27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7"/>
      <c r="T849" s="27"/>
      <c r="U849" s="27"/>
      <c r="V849" s="27"/>
      <c r="W849" s="27"/>
      <c r="X849" s="27"/>
      <c r="Y849" s="27"/>
      <c r="Z849" s="27"/>
      <c r="AA849" s="27"/>
      <c r="AB849" s="27"/>
      <c r="AC849" s="27"/>
      <c r="AD849" s="27"/>
      <c r="AE849" s="27"/>
      <c r="AF849" s="27"/>
      <c r="AG849" s="27"/>
      <c r="AH849" s="27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43"/>
      <c r="AW849" s="243"/>
      <c r="AX849" s="243"/>
      <c r="AY849" s="27"/>
      <c r="AZ849" s="27"/>
    </row>
    <row r="850" spans="1:52" x14ac:dyDescent="0.25">
      <c r="A850" s="27"/>
      <c r="B850" s="27"/>
      <c r="C850" s="27"/>
      <c r="D850" s="27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7"/>
      <c r="T850" s="27"/>
      <c r="U850" s="27"/>
      <c r="V850" s="27"/>
      <c r="W850" s="27"/>
      <c r="X850" s="27"/>
      <c r="Y850" s="27"/>
      <c r="Z850" s="27"/>
      <c r="AA850" s="27"/>
      <c r="AB850" s="27"/>
      <c r="AC850" s="27"/>
      <c r="AD850" s="27"/>
      <c r="AE850" s="27"/>
      <c r="AF850" s="27"/>
      <c r="AG850" s="27"/>
      <c r="AH850" s="27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43"/>
      <c r="AW850" s="243"/>
      <c r="AX850" s="243"/>
      <c r="AY850" s="27"/>
      <c r="AZ850" s="27"/>
    </row>
    <row r="851" spans="1:52" x14ac:dyDescent="0.25">
      <c r="A851" s="27"/>
      <c r="B851" s="27"/>
      <c r="C851" s="27"/>
      <c r="D851" s="27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7"/>
      <c r="T851" s="27"/>
      <c r="U851" s="27"/>
      <c r="V851" s="27"/>
      <c r="W851" s="27"/>
      <c r="X851" s="27"/>
      <c r="Y851" s="27"/>
      <c r="Z851" s="27"/>
      <c r="AA851" s="27"/>
      <c r="AB851" s="27"/>
      <c r="AC851" s="27"/>
      <c r="AD851" s="27"/>
      <c r="AE851" s="27"/>
      <c r="AF851" s="27"/>
      <c r="AG851" s="27"/>
      <c r="AH851" s="27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43"/>
      <c r="AW851" s="243"/>
      <c r="AX851" s="243"/>
      <c r="AY851" s="27"/>
      <c r="AZ851" s="27"/>
    </row>
    <row r="852" spans="1:52" x14ac:dyDescent="0.25">
      <c r="A852" s="27"/>
      <c r="B852" s="27"/>
      <c r="C852" s="27"/>
      <c r="D852" s="27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7"/>
      <c r="T852" s="27"/>
      <c r="U852" s="27"/>
      <c r="V852" s="27"/>
      <c r="W852" s="27"/>
      <c r="X852" s="27"/>
      <c r="Y852" s="27"/>
      <c r="Z852" s="27"/>
      <c r="AA852" s="27"/>
      <c r="AB852" s="27"/>
      <c r="AC852" s="27"/>
      <c r="AD852" s="27"/>
      <c r="AE852" s="27"/>
      <c r="AF852" s="27"/>
      <c r="AG852" s="27"/>
      <c r="AH852" s="27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43"/>
      <c r="AW852" s="243"/>
      <c r="AX852" s="243"/>
      <c r="AY852" s="27"/>
      <c r="AZ852" s="27"/>
    </row>
    <row r="853" spans="1:52" x14ac:dyDescent="0.25">
      <c r="A853" s="27"/>
      <c r="B853" s="27"/>
      <c r="C853" s="27"/>
      <c r="D853" s="27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7"/>
      <c r="T853" s="27"/>
      <c r="U853" s="27"/>
      <c r="V853" s="27"/>
      <c r="W853" s="27"/>
      <c r="X853" s="27"/>
      <c r="Y853" s="27"/>
      <c r="Z853" s="27"/>
      <c r="AA853" s="27"/>
      <c r="AB853" s="27"/>
      <c r="AC853" s="27"/>
      <c r="AD853" s="27"/>
      <c r="AE853" s="27"/>
      <c r="AF853" s="27"/>
      <c r="AG853" s="27"/>
      <c r="AH853" s="27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43"/>
      <c r="AW853" s="243"/>
      <c r="AX853" s="243"/>
      <c r="AY853" s="27"/>
      <c r="AZ853" s="27"/>
    </row>
    <row r="854" spans="1:52" x14ac:dyDescent="0.25">
      <c r="A854" s="27"/>
      <c r="B854" s="27"/>
      <c r="C854" s="27"/>
      <c r="D854" s="27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7"/>
      <c r="T854" s="27"/>
      <c r="U854" s="27"/>
      <c r="V854" s="27"/>
      <c r="W854" s="27"/>
      <c r="X854" s="27"/>
      <c r="Y854" s="27"/>
      <c r="Z854" s="27"/>
      <c r="AA854" s="27"/>
      <c r="AB854" s="27"/>
      <c r="AC854" s="27"/>
      <c r="AD854" s="27"/>
      <c r="AE854" s="27"/>
      <c r="AF854" s="27"/>
      <c r="AG854" s="27"/>
      <c r="AH854" s="27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43"/>
      <c r="AW854" s="243"/>
      <c r="AX854" s="243"/>
      <c r="AY854" s="27"/>
      <c r="AZ854" s="27"/>
    </row>
    <row r="855" spans="1:52" x14ac:dyDescent="0.25">
      <c r="A855" s="27"/>
      <c r="B855" s="27"/>
      <c r="C855" s="27"/>
      <c r="D855" s="27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7"/>
      <c r="T855" s="27"/>
      <c r="U855" s="27"/>
      <c r="V855" s="27"/>
      <c r="W855" s="27"/>
      <c r="X855" s="27"/>
      <c r="Y855" s="27"/>
      <c r="Z855" s="27"/>
      <c r="AA855" s="27"/>
      <c r="AB855" s="27"/>
      <c r="AC855" s="27"/>
      <c r="AD855" s="27"/>
      <c r="AE855" s="27"/>
      <c r="AF855" s="27"/>
      <c r="AG855" s="27"/>
      <c r="AH855" s="27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43"/>
      <c r="AW855" s="243"/>
      <c r="AX855" s="243"/>
      <c r="AY855" s="27"/>
      <c r="AZ855" s="27"/>
    </row>
    <row r="856" spans="1:52" x14ac:dyDescent="0.25">
      <c r="A856" s="27"/>
      <c r="B856" s="27"/>
      <c r="C856" s="27"/>
      <c r="D856" s="27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7"/>
      <c r="T856" s="27"/>
      <c r="U856" s="27"/>
      <c r="V856" s="27"/>
      <c r="W856" s="27"/>
      <c r="X856" s="27"/>
      <c r="Y856" s="27"/>
      <c r="Z856" s="27"/>
      <c r="AA856" s="27"/>
      <c r="AB856" s="27"/>
      <c r="AC856" s="27"/>
      <c r="AD856" s="27"/>
      <c r="AE856" s="27"/>
      <c r="AF856" s="27"/>
      <c r="AG856" s="27"/>
      <c r="AH856" s="27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43"/>
      <c r="AW856" s="243"/>
      <c r="AX856" s="243"/>
      <c r="AY856" s="27"/>
      <c r="AZ856" s="27"/>
    </row>
    <row r="857" spans="1:52" x14ac:dyDescent="0.25">
      <c r="A857" s="27"/>
      <c r="B857" s="27"/>
      <c r="C857" s="27"/>
      <c r="D857" s="27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7"/>
      <c r="T857" s="27"/>
      <c r="U857" s="27"/>
      <c r="V857" s="27"/>
      <c r="W857" s="27"/>
      <c r="X857" s="27"/>
      <c r="Y857" s="27"/>
      <c r="Z857" s="27"/>
      <c r="AA857" s="27"/>
      <c r="AB857" s="27"/>
      <c r="AC857" s="27"/>
      <c r="AD857" s="27"/>
      <c r="AE857" s="27"/>
      <c r="AF857" s="27"/>
      <c r="AG857" s="27"/>
      <c r="AH857" s="27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43"/>
      <c r="AW857" s="243"/>
      <c r="AX857" s="243"/>
      <c r="AY857" s="27"/>
      <c r="AZ857" s="27"/>
    </row>
    <row r="858" spans="1:52" x14ac:dyDescent="0.25">
      <c r="A858" s="27"/>
      <c r="B858" s="27"/>
      <c r="C858" s="27"/>
      <c r="D858" s="27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7"/>
      <c r="T858" s="27"/>
      <c r="U858" s="27"/>
      <c r="V858" s="27"/>
      <c r="W858" s="27"/>
      <c r="X858" s="27"/>
      <c r="Y858" s="27"/>
      <c r="Z858" s="27"/>
      <c r="AA858" s="27"/>
      <c r="AB858" s="27"/>
      <c r="AC858" s="27"/>
      <c r="AD858" s="27"/>
      <c r="AE858" s="27"/>
      <c r="AF858" s="27"/>
      <c r="AG858" s="27"/>
      <c r="AH858" s="27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43"/>
      <c r="AW858" s="243"/>
      <c r="AX858" s="243"/>
      <c r="AY858" s="27"/>
      <c r="AZ858" s="27"/>
    </row>
    <row r="859" spans="1:52" x14ac:dyDescent="0.25">
      <c r="A859" s="27"/>
      <c r="B859" s="27"/>
      <c r="C859" s="27"/>
      <c r="D859" s="27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7"/>
      <c r="T859" s="27"/>
      <c r="U859" s="27"/>
      <c r="V859" s="27"/>
      <c r="W859" s="27"/>
      <c r="X859" s="27"/>
      <c r="Y859" s="27"/>
      <c r="Z859" s="27"/>
      <c r="AA859" s="27"/>
      <c r="AB859" s="27"/>
      <c r="AC859" s="27"/>
      <c r="AD859" s="27"/>
      <c r="AE859" s="27"/>
      <c r="AF859" s="27"/>
      <c r="AG859" s="27"/>
      <c r="AH859" s="27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43"/>
      <c r="AW859" s="243"/>
      <c r="AX859" s="243"/>
      <c r="AY859" s="27"/>
      <c r="AZ859" s="27"/>
    </row>
    <row r="860" spans="1:52" x14ac:dyDescent="0.25">
      <c r="A860" s="27"/>
      <c r="B860" s="27"/>
      <c r="C860" s="27"/>
      <c r="D860" s="27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7"/>
      <c r="T860" s="27"/>
      <c r="U860" s="27"/>
      <c r="V860" s="27"/>
      <c r="W860" s="27"/>
      <c r="X860" s="27"/>
      <c r="Y860" s="27"/>
      <c r="Z860" s="27"/>
      <c r="AA860" s="27"/>
      <c r="AB860" s="27"/>
      <c r="AC860" s="27"/>
      <c r="AD860" s="27"/>
      <c r="AE860" s="27"/>
      <c r="AF860" s="27"/>
      <c r="AG860" s="27"/>
      <c r="AH860" s="27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43"/>
      <c r="AW860" s="243"/>
      <c r="AX860" s="243"/>
      <c r="AY860" s="27"/>
      <c r="AZ860" s="27"/>
    </row>
    <row r="861" spans="1:52" x14ac:dyDescent="0.25">
      <c r="A861" s="27"/>
      <c r="B861" s="27"/>
      <c r="C861" s="27"/>
      <c r="D861" s="27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7"/>
      <c r="T861" s="27"/>
      <c r="U861" s="27"/>
      <c r="V861" s="27"/>
      <c r="W861" s="27"/>
      <c r="X861" s="27"/>
      <c r="Y861" s="27"/>
      <c r="Z861" s="27"/>
      <c r="AA861" s="27"/>
      <c r="AB861" s="27"/>
      <c r="AC861" s="27"/>
      <c r="AD861" s="27"/>
      <c r="AE861" s="27"/>
      <c r="AF861" s="27"/>
      <c r="AG861" s="27"/>
      <c r="AH861" s="27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43"/>
      <c r="AW861" s="243"/>
      <c r="AX861" s="243"/>
      <c r="AY861" s="27"/>
      <c r="AZ861" s="27"/>
    </row>
    <row r="862" spans="1:52" x14ac:dyDescent="0.25">
      <c r="A862" s="27"/>
      <c r="B862" s="27"/>
      <c r="C862" s="27"/>
      <c r="D862" s="27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7"/>
      <c r="T862" s="27"/>
      <c r="U862" s="27"/>
      <c r="V862" s="27"/>
      <c r="W862" s="27"/>
      <c r="X862" s="27"/>
      <c r="Y862" s="27"/>
      <c r="Z862" s="27"/>
      <c r="AA862" s="27"/>
      <c r="AB862" s="27"/>
      <c r="AC862" s="27"/>
      <c r="AD862" s="27"/>
      <c r="AE862" s="27"/>
      <c r="AF862" s="27"/>
      <c r="AG862" s="27"/>
      <c r="AH862" s="27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43"/>
      <c r="AW862" s="243"/>
      <c r="AX862" s="243"/>
      <c r="AY862" s="27"/>
      <c r="AZ862" s="27"/>
    </row>
    <row r="863" spans="1:52" x14ac:dyDescent="0.25">
      <c r="A863" s="27"/>
      <c r="B863" s="27"/>
      <c r="C863" s="27"/>
      <c r="D863" s="27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7"/>
      <c r="T863" s="27"/>
      <c r="U863" s="27"/>
      <c r="V863" s="27"/>
      <c r="W863" s="27"/>
      <c r="X863" s="27"/>
      <c r="Y863" s="27"/>
      <c r="Z863" s="27"/>
      <c r="AA863" s="27"/>
      <c r="AB863" s="27"/>
      <c r="AC863" s="27"/>
      <c r="AD863" s="27"/>
      <c r="AE863" s="27"/>
      <c r="AF863" s="27"/>
      <c r="AG863" s="27"/>
      <c r="AH863" s="27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43"/>
      <c r="AW863" s="243"/>
      <c r="AX863" s="243"/>
      <c r="AY863" s="27"/>
      <c r="AZ863" s="27"/>
    </row>
    <row r="864" spans="1:52" x14ac:dyDescent="0.25">
      <c r="A864" s="27"/>
      <c r="B864" s="27"/>
      <c r="C864" s="27"/>
      <c r="D864" s="27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7"/>
      <c r="T864" s="27"/>
      <c r="U864" s="27"/>
      <c r="V864" s="27"/>
      <c r="W864" s="27"/>
      <c r="X864" s="27"/>
      <c r="Y864" s="27"/>
      <c r="Z864" s="27"/>
      <c r="AA864" s="27"/>
      <c r="AB864" s="27"/>
      <c r="AC864" s="27"/>
      <c r="AD864" s="27"/>
      <c r="AE864" s="27"/>
      <c r="AF864" s="27"/>
      <c r="AG864" s="27"/>
      <c r="AH864" s="27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43"/>
      <c r="AW864" s="243"/>
      <c r="AX864" s="243"/>
      <c r="AY864" s="27"/>
      <c r="AZ864" s="27"/>
    </row>
    <row r="865" spans="1:52" x14ac:dyDescent="0.25">
      <c r="A865" s="27"/>
      <c r="B865" s="27"/>
      <c r="C865" s="27"/>
      <c r="D865" s="27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7"/>
      <c r="T865" s="27"/>
      <c r="U865" s="27"/>
      <c r="V865" s="27"/>
      <c r="W865" s="27"/>
      <c r="X865" s="27"/>
      <c r="Y865" s="27"/>
      <c r="Z865" s="27"/>
      <c r="AA865" s="27"/>
      <c r="AB865" s="27"/>
      <c r="AC865" s="27"/>
      <c r="AD865" s="27"/>
      <c r="AE865" s="27"/>
      <c r="AF865" s="27"/>
      <c r="AG865" s="27"/>
      <c r="AH865" s="27"/>
      <c r="AI865" s="27"/>
      <c r="AJ865" s="27"/>
      <c r="AK865" s="27"/>
      <c r="AL865" s="27"/>
      <c r="AM865" s="27"/>
      <c r="AN865" s="27"/>
      <c r="AO865" s="27"/>
      <c r="AP865" s="27"/>
      <c r="AQ865" s="27"/>
      <c r="AR865" s="27"/>
      <c r="AS865" s="27"/>
      <c r="AT865" s="27"/>
      <c r="AU865" s="27"/>
      <c r="AV865" s="243"/>
      <c r="AW865" s="243"/>
      <c r="AX865" s="243"/>
      <c r="AY865" s="27"/>
      <c r="AZ865" s="27"/>
    </row>
    <row r="866" spans="1:52" x14ac:dyDescent="0.25">
      <c r="A866" s="27"/>
      <c r="B866" s="27"/>
      <c r="C866" s="27"/>
      <c r="D866" s="27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7"/>
      <c r="T866" s="27"/>
      <c r="U866" s="27"/>
      <c r="V866" s="27"/>
      <c r="W866" s="27"/>
      <c r="X866" s="27"/>
      <c r="Y866" s="27"/>
      <c r="Z866" s="27"/>
      <c r="AA866" s="27"/>
      <c r="AB866" s="27"/>
      <c r="AC866" s="27"/>
      <c r="AD866" s="27"/>
      <c r="AE866" s="27"/>
      <c r="AF866" s="27"/>
      <c r="AG866" s="27"/>
      <c r="AH866" s="27"/>
      <c r="AI866" s="27"/>
      <c r="AJ866" s="27"/>
      <c r="AK866" s="27"/>
      <c r="AL866" s="27"/>
      <c r="AM866" s="27"/>
      <c r="AN866" s="27"/>
      <c r="AO866" s="27"/>
      <c r="AP866" s="27"/>
      <c r="AQ866" s="27"/>
      <c r="AR866" s="27"/>
      <c r="AS866" s="27"/>
      <c r="AT866" s="27"/>
      <c r="AU866" s="27"/>
      <c r="AV866" s="243"/>
      <c r="AW866" s="243"/>
      <c r="AX866" s="243"/>
      <c r="AY866" s="27"/>
      <c r="AZ866" s="27"/>
    </row>
    <row r="867" spans="1:52" x14ac:dyDescent="0.25">
      <c r="A867" s="27"/>
      <c r="B867" s="27"/>
      <c r="C867" s="27"/>
      <c r="D867" s="27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7"/>
      <c r="T867" s="27"/>
      <c r="U867" s="27"/>
      <c r="V867" s="27"/>
      <c r="W867" s="27"/>
      <c r="X867" s="27"/>
      <c r="Y867" s="27"/>
      <c r="Z867" s="27"/>
      <c r="AA867" s="27"/>
      <c r="AB867" s="27"/>
      <c r="AC867" s="27"/>
      <c r="AD867" s="27"/>
      <c r="AE867" s="27"/>
      <c r="AF867" s="27"/>
      <c r="AG867" s="27"/>
      <c r="AH867" s="27"/>
      <c r="AI867" s="27"/>
      <c r="AJ867" s="27"/>
      <c r="AK867" s="27"/>
      <c r="AL867" s="27"/>
      <c r="AM867" s="27"/>
      <c r="AN867" s="27"/>
      <c r="AO867" s="27"/>
      <c r="AP867" s="27"/>
      <c r="AQ867" s="27"/>
      <c r="AR867" s="27"/>
      <c r="AS867" s="27"/>
      <c r="AT867" s="27"/>
      <c r="AU867" s="27"/>
      <c r="AV867" s="243"/>
      <c r="AW867" s="243"/>
      <c r="AX867" s="243"/>
      <c r="AY867" s="27"/>
      <c r="AZ867" s="27"/>
    </row>
    <row r="868" spans="1:52" x14ac:dyDescent="0.25">
      <c r="A868" s="27"/>
      <c r="B868" s="27"/>
      <c r="C868" s="27"/>
      <c r="D868" s="27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7"/>
      <c r="T868" s="27"/>
      <c r="U868" s="27"/>
      <c r="V868" s="27"/>
      <c r="W868" s="27"/>
      <c r="X868" s="27"/>
      <c r="Y868" s="27"/>
      <c r="Z868" s="27"/>
      <c r="AA868" s="27"/>
      <c r="AB868" s="27"/>
      <c r="AC868" s="27"/>
      <c r="AD868" s="27"/>
      <c r="AE868" s="27"/>
      <c r="AF868" s="27"/>
      <c r="AG868" s="27"/>
      <c r="AH868" s="27"/>
      <c r="AI868" s="27"/>
      <c r="AJ868" s="27"/>
      <c r="AK868" s="27"/>
      <c r="AL868" s="27"/>
      <c r="AM868" s="27"/>
      <c r="AN868" s="27"/>
      <c r="AO868" s="27"/>
      <c r="AP868" s="27"/>
      <c r="AQ868" s="27"/>
      <c r="AR868" s="27"/>
      <c r="AS868" s="27"/>
      <c r="AT868" s="27"/>
      <c r="AU868" s="27"/>
      <c r="AV868" s="243"/>
      <c r="AW868" s="243"/>
      <c r="AX868" s="243"/>
      <c r="AY868" s="27"/>
      <c r="AZ868" s="27"/>
    </row>
    <row r="869" spans="1:52" x14ac:dyDescent="0.25">
      <c r="A869" s="27"/>
      <c r="B869" s="27"/>
      <c r="C869" s="27"/>
      <c r="D869" s="27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7"/>
      <c r="T869" s="27"/>
      <c r="U869" s="27"/>
      <c r="V869" s="27"/>
      <c r="W869" s="27"/>
      <c r="X869" s="27"/>
      <c r="Y869" s="27"/>
      <c r="Z869" s="27"/>
      <c r="AA869" s="27"/>
      <c r="AB869" s="27"/>
      <c r="AC869" s="27"/>
      <c r="AD869" s="27"/>
      <c r="AE869" s="27"/>
      <c r="AF869" s="27"/>
      <c r="AG869" s="27"/>
      <c r="AH869" s="27"/>
      <c r="AI869" s="27"/>
      <c r="AJ869" s="27"/>
      <c r="AK869" s="27"/>
      <c r="AL869" s="27"/>
      <c r="AM869" s="27"/>
      <c r="AN869" s="27"/>
      <c r="AO869" s="27"/>
      <c r="AP869" s="27"/>
      <c r="AQ869" s="27"/>
      <c r="AR869" s="27"/>
      <c r="AS869" s="27"/>
      <c r="AT869" s="27"/>
      <c r="AU869" s="27"/>
      <c r="AV869" s="243"/>
      <c r="AW869" s="243"/>
      <c r="AX869" s="243"/>
      <c r="AY869" s="27"/>
      <c r="AZ869" s="27"/>
    </row>
    <row r="870" spans="1:52" x14ac:dyDescent="0.25">
      <c r="A870" s="27"/>
      <c r="B870" s="27"/>
      <c r="C870" s="27"/>
      <c r="D870" s="27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7"/>
      <c r="T870" s="27"/>
      <c r="U870" s="27"/>
      <c r="V870" s="27"/>
      <c r="W870" s="27"/>
      <c r="X870" s="27"/>
      <c r="Y870" s="27"/>
      <c r="Z870" s="27"/>
      <c r="AA870" s="27"/>
      <c r="AB870" s="27"/>
      <c r="AC870" s="27"/>
      <c r="AD870" s="27"/>
      <c r="AE870" s="27"/>
      <c r="AF870" s="27"/>
      <c r="AG870" s="27"/>
      <c r="AH870" s="27"/>
      <c r="AI870" s="27"/>
      <c r="AJ870" s="27"/>
      <c r="AK870" s="27"/>
      <c r="AL870" s="27"/>
      <c r="AM870" s="27"/>
      <c r="AN870" s="27"/>
      <c r="AO870" s="27"/>
      <c r="AP870" s="27"/>
      <c r="AQ870" s="27"/>
      <c r="AR870" s="27"/>
      <c r="AS870" s="27"/>
      <c r="AT870" s="27"/>
      <c r="AU870" s="27"/>
      <c r="AV870" s="243"/>
      <c r="AW870" s="243"/>
      <c r="AX870" s="243"/>
      <c r="AY870" s="27"/>
      <c r="AZ870" s="27"/>
    </row>
    <row r="871" spans="1:52" x14ac:dyDescent="0.25">
      <c r="A871" s="27"/>
      <c r="B871" s="27"/>
      <c r="C871" s="27"/>
      <c r="D871" s="27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7"/>
      <c r="T871" s="27"/>
      <c r="U871" s="27"/>
      <c r="V871" s="27"/>
      <c r="W871" s="27"/>
      <c r="X871" s="27"/>
      <c r="Y871" s="27"/>
      <c r="Z871" s="27"/>
      <c r="AA871" s="27"/>
      <c r="AB871" s="27"/>
      <c r="AC871" s="27"/>
      <c r="AD871" s="27"/>
      <c r="AE871" s="27"/>
      <c r="AF871" s="27"/>
      <c r="AG871" s="27"/>
      <c r="AH871" s="27"/>
      <c r="AI871" s="27"/>
      <c r="AJ871" s="27"/>
      <c r="AK871" s="27"/>
      <c r="AL871" s="27"/>
      <c r="AM871" s="27"/>
      <c r="AN871" s="27"/>
      <c r="AO871" s="27"/>
      <c r="AP871" s="27"/>
      <c r="AQ871" s="27"/>
      <c r="AR871" s="27"/>
      <c r="AS871" s="27"/>
      <c r="AT871" s="27"/>
      <c r="AU871" s="27"/>
      <c r="AV871" s="243"/>
      <c r="AW871" s="243"/>
      <c r="AX871" s="243"/>
      <c r="AY871" s="27"/>
      <c r="AZ871" s="27"/>
    </row>
    <row r="872" spans="1:52" x14ac:dyDescent="0.25">
      <c r="A872" s="27"/>
      <c r="B872" s="27"/>
      <c r="C872" s="27"/>
      <c r="D872" s="27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7"/>
      <c r="T872" s="27"/>
      <c r="U872" s="27"/>
      <c r="V872" s="27"/>
      <c r="W872" s="27"/>
      <c r="X872" s="27"/>
      <c r="Y872" s="27"/>
      <c r="Z872" s="27"/>
      <c r="AA872" s="27"/>
      <c r="AB872" s="27"/>
      <c r="AC872" s="27"/>
      <c r="AD872" s="27"/>
      <c r="AE872" s="27"/>
      <c r="AF872" s="27"/>
      <c r="AG872" s="27"/>
      <c r="AH872" s="27"/>
      <c r="AI872" s="27"/>
      <c r="AJ872" s="27"/>
      <c r="AK872" s="27"/>
      <c r="AL872" s="27"/>
      <c r="AM872" s="27"/>
      <c r="AN872" s="27"/>
      <c r="AO872" s="27"/>
      <c r="AP872" s="27"/>
      <c r="AQ872" s="27"/>
      <c r="AR872" s="27"/>
      <c r="AS872" s="27"/>
      <c r="AT872" s="27"/>
      <c r="AU872" s="27"/>
      <c r="AV872" s="243"/>
      <c r="AW872" s="243"/>
      <c r="AX872" s="243"/>
      <c r="AY872" s="27"/>
      <c r="AZ872" s="27"/>
    </row>
    <row r="873" spans="1:52" x14ac:dyDescent="0.25">
      <c r="A873" s="27"/>
      <c r="B873" s="27"/>
      <c r="C873" s="27"/>
      <c r="D873" s="27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7"/>
      <c r="T873" s="27"/>
      <c r="U873" s="27"/>
      <c r="V873" s="27"/>
      <c r="W873" s="27"/>
      <c r="X873" s="27"/>
      <c r="Y873" s="27"/>
      <c r="Z873" s="27"/>
      <c r="AA873" s="27"/>
      <c r="AB873" s="27"/>
      <c r="AC873" s="27"/>
      <c r="AD873" s="27"/>
      <c r="AE873" s="27"/>
      <c r="AF873" s="27"/>
      <c r="AG873" s="27"/>
      <c r="AH873" s="27"/>
      <c r="AI873" s="27"/>
      <c r="AJ873" s="27"/>
      <c r="AK873" s="27"/>
      <c r="AL873" s="27"/>
      <c r="AM873" s="27"/>
      <c r="AN873" s="27"/>
      <c r="AO873" s="27"/>
      <c r="AP873" s="27"/>
      <c r="AQ873" s="27"/>
      <c r="AR873" s="27"/>
      <c r="AS873" s="27"/>
      <c r="AT873" s="27"/>
      <c r="AU873" s="27"/>
      <c r="AV873" s="243"/>
      <c r="AW873" s="243"/>
      <c r="AX873" s="243"/>
      <c r="AY873" s="27"/>
      <c r="AZ873" s="27"/>
    </row>
    <row r="874" spans="1:52" x14ac:dyDescent="0.25">
      <c r="A874" s="27"/>
      <c r="B874" s="27"/>
      <c r="C874" s="27"/>
      <c r="D874" s="27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7"/>
      <c r="T874" s="27"/>
      <c r="U874" s="27"/>
      <c r="V874" s="27"/>
      <c r="W874" s="27"/>
      <c r="X874" s="27"/>
      <c r="Y874" s="27"/>
      <c r="Z874" s="27"/>
      <c r="AA874" s="27"/>
      <c r="AB874" s="27"/>
      <c r="AC874" s="27"/>
      <c r="AD874" s="27"/>
      <c r="AE874" s="27"/>
      <c r="AF874" s="27"/>
      <c r="AG874" s="27"/>
      <c r="AH874" s="27"/>
      <c r="AI874" s="27"/>
      <c r="AJ874" s="27"/>
      <c r="AK874" s="27"/>
      <c r="AL874" s="27"/>
      <c r="AM874" s="27"/>
      <c r="AN874" s="27"/>
      <c r="AO874" s="27"/>
      <c r="AP874" s="27"/>
      <c r="AQ874" s="27"/>
      <c r="AR874" s="27"/>
      <c r="AS874" s="27"/>
      <c r="AT874" s="27"/>
      <c r="AU874" s="27"/>
      <c r="AV874" s="243"/>
      <c r="AW874" s="243"/>
      <c r="AX874" s="243"/>
      <c r="AY874" s="27"/>
      <c r="AZ874" s="27"/>
    </row>
    <row r="875" spans="1:52" x14ac:dyDescent="0.25">
      <c r="A875" s="27"/>
      <c r="B875" s="27"/>
      <c r="C875" s="27"/>
      <c r="D875" s="27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7"/>
      <c r="T875" s="27"/>
      <c r="U875" s="27"/>
      <c r="V875" s="27"/>
      <c r="W875" s="27"/>
      <c r="X875" s="27"/>
      <c r="Y875" s="27"/>
      <c r="Z875" s="27"/>
      <c r="AA875" s="27"/>
      <c r="AB875" s="27"/>
      <c r="AC875" s="27"/>
      <c r="AD875" s="27"/>
      <c r="AE875" s="27"/>
      <c r="AF875" s="27"/>
      <c r="AG875" s="27"/>
      <c r="AH875" s="27"/>
      <c r="AI875" s="27"/>
      <c r="AJ875" s="27"/>
      <c r="AK875" s="27"/>
      <c r="AL875" s="27"/>
      <c r="AM875" s="27"/>
      <c r="AN875" s="27"/>
      <c r="AO875" s="27"/>
      <c r="AP875" s="27"/>
      <c r="AQ875" s="27"/>
      <c r="AR875" s="27"/>
      <c r="AS875" s="27"/>
      <c r="AT875" s="27"/>
      <c r="AU875" s="27"/>
      <c r="AV875" s="243"/>
      <c r="AW875" s="243"/>
      <c r="AX875" s="243"/>
      <c r="AY875" s="27"/>
      <c r="AZ875" s="27"/>
    </row>
    <row r="876" spans="1:52" x14ac:dyDescent="0.25">
      <c r="A876" s="27"/>
      <c r="B876" s="27"/>
      <c r="C876" s="27"/>
      <c r="D876" s="27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7"/>
      <c r="T876" s="27"/>
      <c r="U876" s="27"/>
      <c r="V876" s="27"/>
      <c r="W876" s="27"/>
      <c r="X876" s="27"/>
      <c r="Y876" s="27"/>
      <c r="Z876" s="27"/>
      <c r="AA876" s="27"/>
      <c r="AB876" s="27"/>
      <c r="AC876" s="27"/>
      <c r="AD876" s="27"/>
      <c r="AE876" s="27"/>
      <c r="AF876" s="27"/>
      <c r="AG876" s="27"/>
      <c r="AH876" s="27"/>
      <c r="AI876" s="27"/>
      <c r="AJ876" s="27"/>
      <c r="AK876" s="27"/>
      <c r="AL876" s="27"/>
      <c r="AM876" s="27"/>
      <c r="AN876" s="27"/>
      <c r="AO876" s="27"/>
      <c r="AP876" s="27"/>
      <c r="AQ876" s="27"/>
      <c r="AR876" s="27"/>
      <c r="AS876" s="27"/>
      <c r="AT876" s="27"/>
      <c r="AU876" s="27"/>
      <c r="AV876" s="243"/>
      <c r="AW876" s="243"/>
      <c r="AX876" s="243"/>
      <c r="AY876" s="27"/>
      <c r="AZ876" s="27"/>
    </row>
    <row r="877" spans="1:52" x14ac:dyDescent="0.25">
      <c r="A877" s="27"/>
      <c r="B877" s="27"/>
      <c r="C877" s="27"/>
      <c r="D877" s="27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7"/>
      <c r="T877" s="27"/>
      <c r="U877" s="27"/>
      <c r="V877" s="27"/>
      <c r="W877" s="27"/>
      <c r="X877" s="27"/>
      <c r="Y877" s="27"/>
      <c r="Z877" s="27"/>
      <c r="AA877" s="27"/>
      <c r="AB877" s="27"/>
      <c r="AC877" s="27"/>
      <c r="AD877" s="27"/>
      <c r="AE877" s="27"/>
      <c r="AF877" s="27"/>
      <c r="AG877" s="27"/>
      <c r="AH877" s="27"/>
      <c r="AI877" s="27"/>
      <c r="AJ877" s="27"/>
      <c r="AK877" s="27"/>
      <c r="AL877" s="27"/>
      <c r="AM877" s="27"/>
      <c r="AN877" s="27"/>
      <c r="AO877" s="27"/>
      <c r="AP877" s="27"/>
      <c r="AQ877" s="27"/>
      <c r="AR877" s="27"/>
      <c r="AS877" s="27"/>
      <c r="AT877" s="27"/>
      <c r="AU877" s="27"/>
      <c r="AV877" s="243"/>
      <c r="AW877" s="243"/>
      <c r="AX877" s="243"/>
      <c r="AY877" s="27"/>
      <c r="AZ877" s="27"/>
    </row>
    <row r="878" spans="1:52" x14ac:dyDescent="0.25">
      <c r="A878" s="27"/>
      <c r="B878" s="27"/>
      <c r="C878" s="27"/>
      <c r="D878" s="27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7"/>
      <c r="T878" s="27"/>
      <c r="U878" s="27"/>
      <c r="V878" s="27"/>
      <c r="W878" s="27"/>
      <c r="X878" s="27"/>
      <c r="Y878" s="27"/>
      <c r="Z878" s="27"/>
      <c r="AA878" s="27"/>
      <c r="AB878" s="27"/>
      <c r="AC878" s="27"/>
      <c r="AD878" s="27"/>
      <c r="AE878" s="27"/>
      <c r="AF878" s="27"/>
      <c r="AG878" s="27"/>
      <c r="AH878" s="27"/>
      <c r="AI878" s="27"/>
      <c r="AJ878" s="27"/>
      <c r="AK878" s="27"/>
      <c r="AL878" s="27"/>
      <c r="AM878" s="27"/>
      <c r="AN878" s="27"/>
      <c r="AO878" s="27"/>
      <c r="AP878" s="27"/>
      <c r="AQ878" s="27"/>
      <c r="AR878" s="27"/>
      <c r="AS878" s="27"/>
      <c r="AT878" s="27"/>
      <c r="AU878" s="27"/>
      <c r="AV878" s="243"/>
      <c r="AW878" s="243"/>
      <c r="AX878" s="243"/>
      <c r="AY878" s="27"/>
      <c r="AZ878" s="27"/>
    </row>
    <row r="879" spans="1:52" x14ac:dyDescent="0.25">
      <c r="A879" s="27"/>
      <c r="B879" s="27"/>
      <c r="C879" s="27"/>
      <c r="D879" s="27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7"/>
      <c r="T879" s="27"/>
      <c r="U879" s="27"/>
      <c r="V879" s="27"/>
      <c r="W879" s="27"/>
      <c r="X879" s="27"/>
      <c r="Y879" s="27"/>
      <c r="Z879" s="27"/>
      <c r="AA879" s="27"/>
      <c r="AB879" s="27"/>
      <c r="AC879" s="27"/>
      <c r="AD879" s="27"/>
      <c r="AE879" s="27"/>
      <c r="AF879" s="27"/>
      <c r="AG879" s="27"/>
      <c r="AH879" s="27"/>
      <c r="AI879" s="27"/>
      <c r="AJ879" s="27"/>
      <c r="AK879" s="27"/>
      <c r="AL879" s="27"/>
      <c r="AM879" s="27"/>
      <c r="AN879" s="27"/>
      <c r="AO879" s="27"/>
      <c r="AP879" s="27"/>
      <c r="AQ879" s="27"/>
      <c r="AR879" s="27"/>
      <c r="AS879" s="27"/>
      <c r="AT879" s="27"/>
      <c r="AU879" s="27"/>
      <c r="AV879" s="243"/>
      <c r="AW879" s="243"/>
      <c r="AX879" s="243"/>
      <c r="AY879" s="27"/>
      <c r="AZ879" s="27"/>
    </row>
    <row r="880" spans="1:52" x14ac:dyDescent="0.25">
      <c r="A880" s="27"/>
      <c r="B880" s="27"/>
      <c r="C880" s="27"/>
      <c r="D880" s="27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7"/>
      <c r="T880" s="27"/>
      <c r="U880" s="27"/>
      <c r="V880" s="27"/>
      <c r="W880" s="27"/>
      <c r="X880" s="27"/>
      <c r="Y880" s="27"/>
      <c r="Z880" s="27"/>
      <c r="AA880" s="27"/>
      <c r="AB880" s="27"/>
      <c r="AC880" s="27"/>
      <c r="AD880" s="27"/>
      <c r="AE880" s="27"/>
      <c r="AF880" s="27"/>
      <c r="AG880" s="27"/>
      <c r="AH880" s="27"/>
      <c r="AI880" s="27"/>
      <c r="AJ880" s="27"/>
      <c r="AK880" s="27"/>
      <c r="AL880" s="27"/>
      <c r="AM880" s="27"/>
      <c r="AN880" s="27"/>
      <c r="AO880" s="27"/>
      <c r="AP880" s="27"/>
      <c r="AQ880" s="27"/>
      <c r="AR880" s="27"/>
      <c r="AS880" s="27"/>
      <c r="AT880" s="27"/>
      <c r="AU880" s="27"/>
      <c r="AV880" s="243"/>
      <c r="AW880" s="243"/>
      <c r="AX880" s="243"/>
      <c r="AY880" s="27"/>
      <c r="AZ880" s="27"/>
    </row>
    <row r="881" spans="1:52" x14ac:dyDescent="0.25">
      <c r="A881" s="27"/>
      <c r="B881" s="27"/>
      <c r="C881" s="27"/>
      <c r="D881" s="27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7"/>
      <c r="T881" s="27"/>
      <c r="U881" s="27"/>
      <c r="V881" s="27"/>
      <c r="W881" s="27"/>
      <c r="X881" s="27"/>
      <c r="Y881" s="27"/>
      <c r="Z881" s="27"/>
      <c r="AA881" s="27"/>
      <c r="AB881" s="27"/>
      <c r="AC881" s="27"/>
      <c r="AD881" s="27"/>
      <c r="AE881" s="27"/>
      <c r="AF881" s="27"/>
      <c r="AG881" s="27"/>
      <c r="AH881" s="27"/>
      <c r="AI881" s="27"/>
      <c r="AJ881" s="27"/>
      <c r="AK881" s="27"/>
      <c r="AL881" s="27"/>
      <c r="AM881" s="27"/>
      <c r="AN881" s="27"/>
      <c r="AO881" s="27"/>
      <c r="AP881" s="27"/>
      <c r="AQ881" s="27"/>
      <c r="AR881" s="27"/>
      <c r="AS881" s="27"/>
      <c r="AT881" s="27"/>
      <c r="AU881" s="27"/>
      <c r="AV881" s="243"/>
      <c r="AW881" s="243"/>
      <c r="AX881" s="243"/>
      <c r="AY881" s="27"/>
      <c r="AZ881" s="27"/>
    </row>
    <row r="882" spans="1:52" x14ac:dyDescent="0.25">
      <c r="A882" s="27"/>
      <c r="B882" s="27"/>
      <c r="C882" s="27"/>
      <c r="D882" s="27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7"/>
      <c r="T882" s="27"/>
      <c r="U882" s="27"/>
      <c r="V882" s="27"/>
      <c r="W882" s="27"/>
      <c r="X882" s="27"/>
      <c r="Y882" s="27"/>
      <c r="Z882" s="27"/>
      <c r="AA882" s="27"/>
      <c r="AB882" s="27"/>
      <c r="AC882" s="27"/>
      <c r="AD882" s="27"/>
      <c r="AE882" s="27"/>
      <c r="AF882" s="27"/>
      <c r="AG882" s="27"/>
      <c r="AH882" s="27"/>
      <c r="AI882" s="27"/>
      <c r="AJ882" s="27"/>
      <c r="AK882" s="27"/>
      <c r="AL882" s="27"/>
      <c r="AM882" s="27"/>
      <c r="AN882" s="27"/>
      <c r="AO882" s="27"/>
      <c r="AP882" s="27"/>
      <c r="AQ882" s="27"/>
      <c r="AR882" s="27"/>
      <c r="AS882" s="27"/>
      <c r="AT882" s="27"/>
      <c r="AU882" s="27"/>
      <c r="AV882" s="243"/>
      <c r="AW882" s="243"/>
      <c r="AX882" s="243"/>
      <c r="AY882" s="27"/>
      <c r="AZ882" s="27"/>
    </row>
    <row r="883" spans="1:52" x14ac:dyDescent="0.25">
      <c r="A883" s="27"/>
      <c r="B883" s="27"/>
      <c r="C883" s="27"/>
      <c r="D883" s="27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7"/>
      <c r="T883" s="27"/>
      <c r="U883" s="27"/>
      <c r="V883" s="27"/>
      <c r="W883" s="27"/>
      <c r="X883" s="27"/>
      <c r="Y883" s="27"/>
      <c r="Z883" s="27"/>
      <c r="AA883" s="27"/>
      <c r="AB883" s="27"/>
      <c r="AC883" s="27"/>
      <c r="AD883" s="27"/>
      <c r="AE883" s="27"/>
      <c r="AF883" s="27"/>
      <c r="AG883" s="27"/>
      <c r="AH883" s="27"/>
      <c r="AI883" s="27"/>
      <c r="AJ883" s="27"/>
      <c r="AK883" s="27"/>
      <c r="AL883" s="27"/>
      <c r="AM883" s="27"/>
      <c r="AN883" s="27"/>
      <c r="AO883" s="27"/>
      <c r="AP883" s="27"/>
      <c r="AQ883" s="27"/>
      <c r="AR883" s="27"/>
      <c r="AS883" s="27"/>
      <c r="AT883" s="27"/>
      <c r="AU883" s="27"/>
      <c r="AV883" s="243"/>
      <c r="AW883" s="243"/>
      <c r="AX883" s="243"/>
      <c r="AY883" s="27"/>
      <c r="AZ883" s="27"/>
    </row>
    <row r="884" spans="1:52" x14ac:dyDescent="0.25">
      <c r="A884" s="27"/>
      <c r="B884" s="27"/>
      <c r="C884" s="27"/>
      <c r="D884" s="27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7"/>
      <c r="T884" s="27"/>
      <c r="U884" s="27"/>
      <c r="V884" s="27"/>
      <c r="W884" s="27"/>
      <c r="X884" s="27"/>
      <c r="Y884" s="27"/>
      <c r="Z884" s="27"/>
      <c r="AA884" s="27"/>
      <c r="AB884" s="27"/>
      <c r="AC884" s="27"/>
      <c r="AD884" s="27"/>
      <c r="AE884" s="27"/>
      <c r="AF884" s="27"/>
      <c r="AG884" s="27"/>
      <c r="AH884" s="27"/>
      <c r="AI884" s="27"/>
      <c r="AJ884" s="27"/>
      <c r="AK884" s="27"/>
      <c r="AL884" s="27"/>
      <c r="AM884" s="27"/>
      <c r="AN884" s="27"/>
      <c r="AO884" s="27"/>
      <c r="AP884" s="27"/>
      <c r="AQ884" s="27"/>
      <c r="AR884" s="27"/>
      <c r="AS884" s="27"/>
      <c r="AT884" s="27"/>
      <c r="AU884" s="27"/>
      <c r="AV884" s="243"/>
      <c r="AW884" s="243"/>
      <c r="AX884" s="243"/>
      <c r="AY884" s="27"/>
      <c r="AZ884" s="27"/>
    </row>
    <row r="885" spans="1:52" x14ac:dyDescent="0.25">
      <c r="A885" s="27"/>
      <c r="B885" s="27"/>
      <c r="C885" s="27"/>
      <c r="D885" s="27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7"/>
      <c r="T885" s="27"/>
      <c r="U885" s="27"/>
      <c r="V885" s="27"/>
      <c r="W885" s="27"/>
      <c r="X885" s="27"/>
      <c r="Y885" s="27"/>
      <c r="Z885" s="27"/>
      <c r="AA885" s="27"/>
      <c r="AB885" s="27"/>
      <c r="AC885" s="27"/>
      <c r="AD885" s="27"/>
      <c r="AE885" s="27"/>
      <c r="AF885" s="27"/>
      <c r="AG885" s="27"/>
      <c r="AH885" s="27"/>
      <c r="AI885" s="27"/>
      <c r="AJ885" s="27"/>
      <c r="AK885" s="27"/>
      <c r="AL885" s="27"/>
      <c r="AM885" s="27"/>
      <c r="AN885" s="27"/>
      <c r="AO885" s="27"/>
      <c r="AP885" s="27"/>
      <c r="AQ885" s="27"/>
      <c r="AR885" s="27"/>
      <c r="AS885" s="27"/>
      <c r="AT885" s="27"/>
      <c r="AU885" s="27"/>
      <c r="AV885" s="243"/>
      <c r="AW885" s="243"/>
      <c r="AX885" s="243"/>
      <c r="AY885" s="27"/>
      <c r="AZ885" s="27"/>
    </row>
    <row r="886" spans="1:52" x14ac:dyDescent="0.25">
      <c r="A886" s="27"/>
      <c r="B886" s="27"/>
      <c r="C886" s="27"/>
      <c r="D886" s="27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7"/>
      <c r="T886" s="27"/>
      <c r="U886" s="27"/>
      <c r="V886" s="27"/>
      <c r="W886" s="27"/>
      <c r="X886" s="27"/>
      <c r="Y886" s="27"/>
      <c r="Z886" s="27"/>
      <c r="AA886" s="27"/>
      <c r="AB886" s="27"/>
      <c r="AC886" s="27"/>
      <c r="AD886" s="27"/>
      <c r="AE886" s="27"/>
      <c r="AF886" s="27"/>
      <c r="AG886" s="27"/>
      <c r="AH886" s="27"/>
      <c r="AI886" s="27"/>
      <c r="AJ886" s="27"/>
      <c r="AK886" s="27"/>
      <c r="AL886" s="27"/>
      <c r="AM886" s="27"/>
      <c r="AN886" s="27"/>
      <c r="AO886" s="27"/>
      <c r="AP886" s="27"/>
      <c r="AQ886" s="27"/>
      <c r="AR886" s="27"/>
      <c r="AS886" s="27"/>
      <c r="AT886" s="27"/>
      <c r="AU886" s="27"/>
      <c r="AV886" s="243"/>
      <c r="AW886" s="243"/>
      <c r="AX886" s="243"/>
      <c r="AY886" s="27"/>
      <c r="AZ886" s="27"/>
    </row>
    <row r="887" spans="1:52" x14ac:dyDescent="0.25">
      <c r="A887" s="27"/>
      <c r="B887" s="27"/>
      <c r="C887" s="27"/>
      <c r="D887" s="27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7"/>
      <c r="T887" s="27"/>
      <c r="U887" s="27"/>
      <c r="V887" s="27"/>
      <c r="W887" s="27"/>
      <c r="X887" s="27"/>
      <c r="Y887" s="27"/>
      <c r="Z887" s="27"/>
      <c r="AA887" s="27"/>
      <c r="AB887" s="27"/>
      <c r="AC887" s="27"/>
      <c r="AD887" s="27"/>
      <c r="AE887" s="27"/>
      <c r="AF887" s="27"/>
      <c r="AG887" s="27"/>
      <c r="AH887" s="27"/>
      <c r="AI887" s="27"/>
      <c r="AJ887" s="27"/>
      <c r="AK887" s="27"/>
      <c r="AL887" s="27"/>
      <c r="AM887" s="27"/>
      <c r="AN887" s="27"/>
      <c r="AO887" s="27"/>
      <c r="AP887" s="27"/>
      <c r="AQ887" s="27"/>
      <c r="AR887" s="27"/>
      <c r="AS887" s="27"/>
      <c r="AT887" s="27"/>
      <c r="AU887" s="27"/>
      <c r="AV887" s="243"/>
      <c r="AW887" s="243"/>
      <c r="AX887" s="243"/>
      <c r="AY887" s="27"/>
      <c r="AZ887" s="27"/>
    </row>
    <row r="888" spans="1:52" x14ac:dyDescent="0.25">
      <c r="A888" s="27"/>
      <c r="B888" s="27"/>
      <c r="C888" s="27"/>
      <c r="D888" s="27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7"/>
      <c r="T888" s="27"/>
      <c r="U888" s="27"/>
      <c r="V888" s="27"/>
      <c r="W888" s="27"/>
      <c r="X888" s="27"/>
      <c r="Y888" s="27"/>
      <c r="Z888" s="27"/>
      <c r="AA888" s="27"/>
      <c r="AB888" s="27"/>
      <c r="AC888" s="27"/>
      <c r="AD888" s="27"/>
      <c r="AE888" s="27"/>
      <c r="AF888" s="27"/>
      <c r="AG888" s="27"/>
      <c r="AH888" s="27"/>
      <c r="AI888" s="27"/>
      <c r="AJ888" s="27"/>
      <c r="AK888" s="27"/>
      <c r="AL888" s="27"/>
      <c r="AM888" s="27"/>
      <c r="AN888" s="27"/>
      <c r="AO888" s="27"/>
      <c r="AP888" s="27"/>
      <c r="AQ888" s="27"/>
      <c r="AR888" s="27"/>
      <c r="AS888" s="27"/>
      <c r="AT888" s="27"/>
      <c r="AU888" s="27"/>
      <c r="AV888" s="243"/>
      <c r="AW888" s="243"/>
      <c r="AX888" s="243"/>
      <c r="AY888" s="27"/>
      <c r="AZ888" s="27"/>
    </row>
    <row r="889" spans="1:52" x14ac:dyDescent="0.25">
      <c r="A889" s="27"/>
      <c r="B889" s="27"/>
      <c r="C889" s="27"/>
      <c r="D889" s="27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7"/>
      <c r="T889" s="27"/>
      <c r="U889" s="27"/>
      <c r="V889" s="27"/>
      <c r="W889" s="27"/>
      <c r="X889" s="27"/>
      <c r="Y889" s="27"/>
      <c r="Z889" s="27"/>
      <c r="AA889" s="27"/>
      <c r="AB889" s="27"/>
      <c r="AC889" s="27"/>
      <c r="AD889" s="27"/>
      <c r="AE889" s="27"/>
      <c r="AF889" s="27"/>
      <c r="AG889" s="27"/>
      <c r="AH889" s="27"/>
      <c r="AI889" s="27"/>
      <c r="AJ889" s="27"/>
      <c r="AK889" s="27"/>
      <c r="AL889" s="27"/>
      <c r="AM889" s="27"/>
      <c r="AN889" s="27"/>
      <c r="AO889" s="27"/>
      <c r="AP889" s="27"/>
      <c r="AQ889" s="27"/>
      <c r="AR889" s="27"/>
      <c r="AS889" s="27"/>
      <c r="AT889" s="27"/>
      <c r="AU889" s="27"/>
      <c r="AV889" s="243"/>
      <c r="AW889" s="243"/>
      <c r="AX889" s="243"/>
      <c r="AY889" s="27"/>
      <c r="AZ889" s="27"/>
    </row>
    <row r="890" spans="1:52" x14ac:dyDescent="0.25">
      <c r="A890" s="27"/>
      <c r="B890" s="27"/>
      <c r="C890" s="27"/>
      <c r="D890" s="27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7"/>
      <c r="T890" s="27"/>
      <c r="U890" s="27"/>
      <c r="V890" s="27"/>
      <c r="W890" s="27"/>
      <c r="X890" s="27"/>
      <c r="Y890" s="27"/>
      <c r="Z890" s="27"/>
      <c r="AA890" s="27"/>
      <c r="AB890" s="27"/>
      <c r="AC890" s="27"/>
      <c r="AD890" s="27"/>
      <c r="AE890" s="27"/>
      <c r="AF890" s="27"/>
      <c r="AG890" s="27"/>
      <c r="AH890" s="27"/>
      <c r="AI890" s="27"/>
      <c r="AJ890" s="27"/>
      <c r="AK890" s="27"/>
      <c r="AL890" s="27"/>
      <c r="AM890" s="27"/>
      <c r="AN890" s="27"/>
      <c r="AO890" s="27"/>
      <c r="AP890" s="27"/>
      <c r="AQ890" s="27"/>
      <c r="AR890" s="27"/>
      <c r="AS890" s="27"/>
      <c r="AT890" s="27"/>
      <c r="AU890" s="27"/>
      <c r="AV890" s="243"/>
      <c r="AW890" s="243"/>
      <c r="AX890" s="243"/>
      <c r="AY890" s="27"/>
      <c r="AZ890" s="27"/>
    </row>
    <row r="891" spans="1:52" x14ac:dyDescent="0.25">
      <c r="A891" s="27"/>
      <c r="B891" s="27"/>
      <c r="C891" s="27"/>
      <c r="D891" s="27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7"/>
      <c r="T891" s="27"/>
      <c r="U891" s="27"/>
      <c r="V891" s="27"/>
      <c r="W891" s="27"/>
      <c r="X891" s="27"/>
      <c r="Y891" s="27"/>
      <c r="Z891" s="27"/>
      <c r="AA891" s="27"/>
      <c r="AB891" s="27"/>
      <c r="AC891" s="27"/>
      <c r="AD891" s="27"/>
      <c r="AE891" s="27"/>
      <c r="AF891" s="27"/>
      <c r="AG891" s="27"/>
      <c r="AH891" s="27"/>
      <c r="AI891" s="27"/>
      <c r="AJ891" s="27"/>
      <c r="AK891" s="27"/>
      <c r="AL891" s="27"/>
      <c r="AM891" s="27"/>
      <c r="AN891" s="27"/>
      <c r="AO891" s="27"/>
      <c r="AP891" s="27"/>
      <c r="AQ891" s="27"/>
      <c r="AR891" s="27"/>
      <c r="AS891" s="27"/>
      <c r="AT891" s="27"/>
      <c r="AU891" s="27"/>
      <c r="AV891" s="243"/>
      <c r="AW891" s="243"/>
      <c r="AX891" s="243"/>
      <c r="AY891" s="27"/>
      <c r="AZ891" s="27"/>
    </row>
    <row r="892" spans="1:52" x14ac:dyDescent="0.25">
      <c r="A892" s="27"/>
      <c r="B892" s="27"/>
      <c r="C892" s="27"/>
      <c r="D892" s="27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7"/>
      <c r="T892" s="27"/>
      <c r="U892" s="27"/>
      <c r="V892" s="27"/>
      <c r="W892" s="27"/>
      <c r="X892" s="27"/>
      <c r="Y892" s="27"/>
      <c r="Z892" s="27"/>
      <c r="AA892" s="27"/>
      <c r="AB892" s="27"/>
      <c r="AC892" s="27"/>
      <c r="AD892" s="27"/>
      <c r="AE892" s="27"/>
      <c r="AF892" s="27"/>
      <c r="AG892" s="27"/>
      <c r="AH892" s="27"/>
      <c r="AI892" s="27"/>
      <c r="AJ892" s="27"/>
      <c r="AK892" s="27"/>
      <c r="AL892" s="27"/>
      <c r="AM892" s="27"/>
      <c r="AN892" s="27"/>
      <c r="AO892" s="27"/>
      <c r="AP892" s="27"/>
      <c r="AQ892" s="27"/>
      <c r="AR892" s="27"/>
      <c r="AS892" s="27"/>
      <c r="AT892" s="27"/>
      <c r="AU892" s="27"/>
      <c r="AV892" s="243"/>
      <c r="AW892" s="243"/>
      <c r="AX892" s="243"/>
      <c r="AY892" s="27"/>
      <c r="AZ892" s="27"/>
    </row>
    <row r="893" spans="1:52" x14ac:dyDescent="0.25">
      <c r="A893" s="27"/>
      <c r="B893" s="27"/>
      <c r="C893" s="27"/>
      <c r="D893" s="27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7"/>
      <c r="T893" s="27"/>
      <c r="U893" s="27"/>
      <c r="V893" s="27"/>
      <c r="W893" s="27"/>
      <c r="X893" s="27"/>
      <c r="Y893" s="27"/>
      <c r="Z893" s="27"/>
      <c r="AA893" s="27"/>
      <c r="AB893" s="27"/>
      <c r="AC893" s="27"/>
      <c r="AD893" s="27"/>
      <c r="AE893" s="27"/>
      <c r="AF893" s="27"/>
      <c r="AG893" s="27"/>
      <c r="AH893" s="27"/>
      <c r="AI893" s="27"/>
      <c r="AJ893" s="27"/>
      <c r="AK893" s="27"/>
      <c r="AL893" s="27"/>
      <c r="AM893" s="27"/>
      <c r="AN893" s="27"/>
      <c r="AO893" s="27"/>
      <c r="AP893" s="27"/>
      <c r="AQ893" s="27"/>
      <c r="AR893" s="27"/>
      <c r="AS893" s="27"/>
      <c r="AT893" s="27"/>
      <c r="AU893" s="27"/>
      <c r="AV893" s="243"/>
      <c r="AW893" s="243"/>
      <c r="AX893" s="243"/>
      <c r="AY893" s="27"/>
      <c r="AZ893" s="27"/>
    </row>
    <row r="894" spans="1:52" x14ac:dyDescent="0.25">
      <c r="A894" s="27"/>
      <c r="B894" s="27"/>
      <c r="C894" s="27"/>
      <c r="D894" s="27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7"/>
      <c r="T894" s="27"/>
      <c r="U894" s="27"/>
      <c r="V894" s="27"/>
      <c r="W894" s="27"/>
      <c r="X894" s="27"/>
      <c r="Y894" s="27"/>
      <c r="Z894" s="27"/>
      <c r="AA894" s="27"/>
      <c r="AB894" s="27"/>
      <c r="AC894" s="27"/>
      <c r="AD894" s="27"/>
      <c r="AE894" s="27"/>
      <c r="AF894" s="27"/>
      <c r="AG894" s="27"/>
      <c r="AH894" s="27"/>
      <c r="AI894" s="27"/>
      <c r="AJ894" s="27"/>
      <c r="AK894" s="27"/>
      <c r="AL894" s="27"/>
      <c r="AM894" s="27"/>
      <c r="AN894" s="27"/>
      <c r="AO894" s="27"/>
      <c r="AP894" s="27"/>
      <c r="AQ894" s="27"/>
      <c r="AR894" s="27"/>
      <c r="AS894" s="27"/>
      <c r="AT894" s="27"/>
      <c r="AU894" s="27"/>
      <c r="AV894" s="243"/>
      <c r="AW894" s="243"/>
      <c r="AX894" s="243"/>
      <c r="AY894" s="27"/>
      <c r="AZ894" s="27"/>
    </row>
    <row r="895" spans="1:52" x14ac:dyDescent="0.25">
      <c r="A895" s="27"/>
      <c r="B895" s="27"/>
      <c r="C895" s="27"/>
      <c r="D895" s="27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7"/>
      <c r="T895" s="27"/>
      <c r="U895" s="27"/>
      <c r="V895" s="27"/>
      <c r="W895" s="27"/>
      <c r="X895" s="27"/>
      <c r="Y895" s="27"/>
      <c r="Z895" s="27"/>
      <c r="AA895" s="27"/>
      <c r="AB895" s="27"/>
      <c r="AC895" s="27"/>
      <c r="AD895" s="27"/>
      <c r="AE895" s="27"/>
      <c r="AF895" s="27"/>
      <c r="AG895" s="27"/>
      <c r="AH895" s="27"/>
      <c r="AI895" s="27"/>
      <c r="AJ895" s="27"/>
      <c r="AK895" s="27"/>
      <c r="AL895" s="27"/>
      <c r="AM895" s="27"/>
      <c r="AN895" s="27"/>
      <c r="AO895" s="27"/>
      <c r="AP895" s="27"/>
      <c r="AQ895" s="27"/>
      <c r="AR895" s="27"/>
      <c r="AS895" s="27"/>
      <c r="AT895" s="27"/>
      <c r="AU895" s="27"/>
      <c r="AV895" s="243"/>
      <c r="AW895" s="243"/>
      <c r="AX895" s="243"/>
      <c r="AY895" s="27"/>
      <c r="AZ895" s="27"/>
    </row>
    <row r="896" spans="1:52" x14ac:dyDescent="0.25">
      <c r="A896" s="27"/>
      <c r="B896" s="27"/>
      <c r="C896" s="27"/>
      <c r="D896" s="27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7"/>
      <c r="T896" s="27"/>
      <c r="U896" s="27"/>
      <c r="V896" s="27"/>
      <c r="W896" s="27"/>
      <c r="X896" s="27"/>
      <c r="Y896" s="27"/>
      <c r="Z896" s="27"/>
      <c r="AA896" s="27"/>
      <c r="AB896" s="27"/>
      <c r="AC896" s="27"/>
      <c r="AD896" s="27"/>
      <c r="AE896" s="27"/>
      <c r="AF896" s="27"/>
      <c r="AG896" s="27"/>
      <c r="AH896" s="27"/>
      <c r="AI896" s="27"/>
      <c r="AJ896" s="27"/>
      <c r="AK896" s="27"/>
      <c r="AL896" s="27"/>
      <c r="AM896" s="27"/>
      <c r="AN896" s="27"/>
      <c r="AO896" s="27"/>
      <c r="AP896" s="27"/>
      <c r="AQ896" s="27"/>
      <c r="AR896" s="27"/>
      <c r="AS896" s="27"/>
      <c r="AT896" s="27"/>
      <c r="AU896" s="27"/>
      <c r="AV896" s="243"/>
      <c r="AW896" s="243"/>
      <c r="AX896" s="243"/>
      <c r="AY896" s="27"/>
      <c r="AZ896" s="27"/>
    </row>
    <row r="897" spans="1:52" x14ac:dyDescent="0.25">
      <c r="A897" s="27"/>
      <c r="B897" s="27"/>
      <c r="C897" s="27"/>
      <c r="D897" s="27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7"/>
      <c r="T897" s="27"/>
      <c r="U897" s="27"/>
      <c r="V897" s="27"/>
      <c r="W897" s="27"/>
      <c r="X897" s="27"/>
      <c r="Y897" s="27"/>
      <c r="Z897" s="27"/>
      <c r="AA897" s="27"/>
      <c r="AB897" s="27"/>
      <c r="AC897" s="27"/>
      <c r="AD897" s="27"/>
      <c r="AE897" s="27"/>
      <c r="AF897" s="27"/>
      <c r="AG897" s="27"/>
      <c r="AH897" s="27"/>
      <c r="AI897" s="27"/>
      <c r="AJ897" s="27"/>
      <c r="AK897" s="27"/>
      <c r="AL897" s="27"/>
      <c r="AM897" s="27"/>
      <c r="AN897" s="27"/>
      <c r="AO897" s="27"/>
      <c r="AP897" s="27"/>
      <c r="AQ897" s="27"/>
      <c r="AR897" s="27"/>
      <c r="AS897" s="27"/>
      <c r="AT897" s="27"/>
      <c r="AU897" s="27"/>
      <c r="AV897" s="243"/>
      <c r="AW897" s="243"/>
      <c r="AX897" s="243"/>
      <c r="AY897" s="27"/>
      <c r="AZ897" s="27"/>
    </row>
    <row r="898" spans="1:52" x14ac:dyDescent="0.25">
      <c r="A898" s="27"/>
      <c r="B898" s="27"/>
      <c r="C898" s="27"/>
      <c r="D898" s="27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7"/>
      <c r="T898" s="27"/>
      <c r="U898" s="27"/>
      <c r="V898" s="27"/>
      <c r="W898" s="27"/>
      <c r="X898" s="27"/>
      <c r="Y898" s="27"/>
      <c r="Z898" s="27"/>
      <c r="AA898" s="27"/>
      <c r="AB898" s="27"/>
      <c r="AC898" s="27"/>
      <c r="AD898" s="27"/>
      <c r="AE898" s="27"/>
      <c r="AF898" s="27"/>
      <c r="AG898" s="27"/>
      <c r="AH898" s="27"/>
      <c r="AI898" s="27"/>
      <c r="AJ898" s="27"/>
      <c r="AK898" s="27"/>
      <c r="AL898" s="27"/>
      <c r="AM898" s="27"/>
      <c r="AN898" s="27"/>
      <c r="AO898" s="27"/>
      <c r="AP898" s="27"/>
      <c r="AQ898" s="27"/>
      <c r="AR898" s="27"/>
      <c r="AS898" s="27"/>
      <c r="AT898" s="27"/>
      <c r="AU898" s="27"/>
      <c r="AV898" s="243"/>
      <c r="AW898" s="243"/>
      <c r="AX898" s="243"/>
      <c r="AY898" s="27"/>
      <c r="AZ898" s="27"/>
    </row>
    <row r="899" spans="1:52" x14ac:dyDescent="0.25">
      <c r="A899" s="27"/>
      <c r="B899" s="27"/>
      <c r="C899" s="27"/>
      <c r="D899" s="27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7"/>
      <c r="T899" s="27"/>
      <c r="U899" s="27"/>
      <c r="V899" s="27"/>
      <c r="W899" s="27"/>
      <c r="X899" s="27"/>
      <c r="Y899" s="27"/>
      <c r="Z899" s="27"/>
      <c r="AA899" s="27"/>
      <c r="AB899" s="27"/>
      <c r="AC899" s="27"/>
      <c r="AD899" s="27"/>
      <c r="AE899" s="27"/>
      <c r="AF899" s="27"/>
      <c r="AG899" s="27"/>
      <c r="AH899" s="27"/>
      <c r="AI899" s="27"/>
      <c r="AJ899" s="27"/>
      <c r="AK899" s="27"/>
      <c r="AL899" s="27"/>
      <c r="AM899" s="27"/>
      <c r="AN899" s="27"/>
      <c r="AO899" s="27"/>
      <c r="AP899" s="27"/>
      <c r="AQ899" s="27"/>
      <c r="AR899" s="27"/>
      <c r="AS899" s="27"/>
      <c r="AT899" s="27"/>
      <c r="AU899" s="27"/>
      <c r="AV899" s="243"/>
      <c r="AW899" s="243"/>
      <c r="AX899" s="243"/>
      <c r="AY899" s="27"/>
      <c r="AZ899" s="27"/>
    </row>
    <row r="900" spans="1:52" x14ac:dyDescent="0.25">
      <c r="A900" s="27"/>
      <c r="B900" s="27"/>
      <c r="C900" s="27"/>
      <c r="D900" s="27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7"/>
      <c r="T900" s="27"/>
      <c r="U900" s="27"/>
      <c r="V900" s="27"/>
      <c r="W900" s="27"/>
      <c r="X900" s="27"/>
      <c r="Y900" s="27"/>
      <c r="Z900" s="27"/>
      <c r="AA900" s="27"/>
      <c r="AB900" s="27"/>
      <c r="AC900" s="27"/>
      <c r="AD900" s="27"/>
      <c r="AE900" s="27"/>
      <c r="AF900" s="27"/>
      <c r="AG900" s="27"/>
      <c r="AH900" s="27"/>
      <c r="AI900" s="27"/>
      <c r="AJ900" s="27"/>
      <c r="AK900" s="27"/>
      <c r="AL900" s="27"/>
      <c r="AM900" s="27"/>
      <c r="AN900" s="27"/>
      <c r="AO900" s="27"/>
      <c r="AP900" s="27"/>
      <c r="AQ900" s="27"/>
      <c r="AR900" s="27"/>
      <c r="AS900" s="27"/>
      <c r="AT900" s="27"/>
      <c r="AU900" s="27"/>
      <c r="AV900" s="243"/>
      <c r="AW900" s="243"/>
      <c r="AX900" s="243"/>
      <c r="AY900" s="27"/>
      <c r="AZ900" s="27"/>
    </row>
    <row r="901" spans="1:52" x14ac:dyDescent="0.25">
      <c r="A901" s="27"/>
      <c r="B901" s="27"/>
      <c r="C901" s="27"/>
      <c r="D901" s="27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7"/>
      <c r="T901" s="27"/>
      <c r="U901" s="27"/>
      <c r="V901" s="27"/>
      <c r="W901" s="27"/>
      <c r="X901" s="27"/>
      <c r="Y901" s="27"/>
      <c r="Z901" s="27"/>
      <c r="AA901" s="27"/>
      <c r="AB901" s="27"/>
      <c r="AC901" s="27"/>
      <c r="AD901" s="27"/>
      <c r="AE901" s="27"/>
      <c r="AF901" s="27"/>
      <c r="AG901" s="27"/>
      <c r="AH901" s="27"/>
      <c r="AI901" s="27"/>
      <c r="AJ901" s="27"/>
      <c r="AK901" s="27"/>
      <c r="AL901" s="27"/>
      <c r="AM901" s="27"/>
      <c r="AN901" s="27"/>
      <c r="AO901" s="27"/>
      <c r="AP901" s="27"/>
      <c r="AQ901" s="27"/>
      <c r="AR901" s="27"/>
      <c r="AS901" s="27"/>
      <c r="AT901" s="27"/>
      <c r="AU901" s="27"/>
      <c r="AV901" s="243"/>
      <c r="AW901" s="243"/>
      <c r="AX901" s="243"/>
      <c r="AY901" s="27"/>
      <c r="AZ901" s="27"/>
    </row>
    <row r="902" spans="1:52" x14ac:dyDescent="0.25">
      <c r="A902" s="27"/>
      <c r="B902" s="27"/>
      <c r="C902" s="27"/>
      <c r="D902" s="27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7"/>
      <c r="T902" s="27"/>
      <c r="U902" s="27"/>
      <c r="V902" s="27"/>
      <c r="W902" s="27"/>
      <c r="X902" s="27"/>
      <c r="Y902" s="27"/>
      <c r="Z902" s="27"/>
      <c r="AA902" s="27"/>
      <c r="AB902" s="27"/>
      <c r="AC902" s="27"/>
      <c r="AD902" s="27"/>
      <c r="AE902" s="27"/>
      <c r="AF902" s="27"/>
      <c r="AG902" s="27"/>
      <c r="AH902" s="27"/>
      <c r="AI902" s="27"/>
      <c r="AJ902" s="27"/>
      <c r="AK902" s="27"/>
      <c r="AL902" s="27"/>
      <c r="AM902" s="27"/>
      <c r="AN902" s="27"/>
      <c r="AO902" s="27"/>
      <c r="AP902" s="27"/>
      <c r="AQ902" s="27"/>
      <c r="AR902" s="27"/>
      <c r="AS902" s="27"/>
      <c r="AT902" s="27"/>
      <c r="AU902" s="27"/>
      <c r="AV902" s="243"/>
      <c r="AW902" s="243"/>
      <c r="AX902" s="243"/>
      <c r="AY902" s="27"/>
      <c r="AZ902" s="27"/>
    </row>
    <row r="903" spans="1:52" x14ac:dyDescent="0.25">
      <c r="A903" s="27"/>
      <c r="B903" s="27"/>
      <c r="C903" s="27"/>
      <c r="D903" s="27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7"/>
      <c r="T903" s="27"/>
      <c r="U903" s="27"/>
      <c r="V903" s="27"/>
      <c r="W903" s="27"/>
      <c r="X903" s="27"/>
      <c r="Y903" s="27"/>
      <c r="Z903" s="27"/>
      <c r="AA903" s="27"/>
      <c r="AB903" s="27"/>
      <c r="AC903" s="27"/>
      <c r="AD903" s="27"/>
      <c r="AE903" s="27"/>
      <c r="AF903" s="27"/>
      <c r="AG903" s="27"/>
      <c r="AH903" s="27"/>
      <c r="AI903" s="27"/>
      <c r="AJ903" s="27"/>
      <c r="AK903" s="27"/>
      <c r="AL903" s="27"/>
      <c r="AM903" s="27"/>
      <c r="AN903" s="27"/>
      <c r="AO903" s="27"/>
      <c r="AP903" s="27"/>
      <c r="AQ903" s="27"/>
      <c r="AR903" s="27"/>
      <c r="AS903" s="27"/>
      <c r="AT903" s="27"/>
      <c r="AU903" s="27"/>
      <c r="AV903" s="243"/>
      <c r="AW903" s="243"/>
      <c r="AX903" s="243"/>
      <c r="AY903" s="27"/>
      <c r="AZ903" s="27"/>
    </row>
    <row r="904" spans="1:52" x14ac:dyDescent="0.25">
      <c r="A904" s="27"/>
      <c r="B904" s="27"/>
      <c r="C904" s="27"/>
      <c r="D904" s="27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7"/>
      <c r="T904" s="27"/>
      <c r="U904" s="27"/>
      <c r="V904" s="27"/>
      <c r="W904" s="27"/>
      <c r="X904" s="27"/>
      <c r="Y904" s="27"/>
      <c r="Z904" s="27"/>
      <c r="AA904" s="27"/>
      <c r="AB904" s="27"/>
      <c r="AC904" s="27"/>
      <c r="AD904" s="27"/>
      <c r="AE904" s="27"/>
      <c r="AF904" s="27"/>
      <c r="AG904" s="27"/>
      <c r="AH904" s="27"/>
      <c r="AI904" s="27"/>
      <c r="AJ904" s="27"/>
      <c r="AK904" s="27"/>
      <c r="AL904" s="27"/>
      <c r="AM904" s="27"/>
      <c r="AN904" s="27"/>
      <c r="AO904" s="27"/>
      <c r="AP904" s="27"/>
      <c r="AQ904" s="27"/>
      <c r="AR904" s="27"/>
      <c r="AS904" s="27"/>
      <c r="AT904" s="27"/>
      <c r="AU904" s="27"/>
      <c r="AV904" s="243"/>
      <c r="AW904" s="243"/>
      <c r="AX904" s="243"/>
      <c r="AY904" s="27"/>
      <c r="AZ904" s="27"/>
    </row>
    <row r="905" spans="1:52" x14ac:dyDescent="0.25">
      <c r="A905" s="27"/>
      <c r="B905" s="27"/>
      <c r="C905" s="27"/>
      <c r="D905" s="27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7"/>
      <c r="T905" s="27"/>
      <c r="U905" s="27"/>
      <c r="V905" s="27"/>
      <c r="W905" s="27"/>
      <c r="X905" s="27"/>
      <c r="Y905" s="27"/>
      <c r="Z905" s="27"/>
      <c r="AA905" s="27"/>
      <c r="AB905" s="27"/>
      <c r="AC905" s="27"/>
      <c r="AD905" s="27"/>
      <c r="AE905" s="27"/>
      <c r="AF905" s="27"/>
      <c r="AG905" s="27"/>
      <c r="AH905" s="27"/>
      <c r="AI905" s="27"/>
      <c r="AJ905" s="27"/>
      <c r="AK905" s="27"/>
      <c r="AL905" s="27"/>
      <c r="AM905" s="27"/>
      <c r="AN905" s="27"/>
      <c r="AO905" s="27"/>
      <c r="AP905" s="27"/>
      <c r="AQ905" s="27"/>
      <c r="AR905" s="27"/>
      <c r="AS905" s="27"/>
      <c r="AT905" s="27"/>
      <c r="AU905" s="27"/>
      <c r="AV905" s="243"/>
      <c r="AW905" s="243"/>
      <c r="AX905" s="243"/>
      <c r="AY905" s="27"/>
      <c r="AZ905" s="27"/>
    </row>
    <row r="906" spans="1:52" x14ac:dyDescent="0.25">
      <c r="A906" s="27"/>
      <c r="B906" s="27"/>
      <c r="C906" s="27"/>
      <c r="D906" s="27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7"/>
      <c r="T906" s="27"/>
      <c r="U906" s="27"/>
      <c r="V906" s="27"/>
      <c r="W906" s="27"/>
      <c r="X906" s="27"/>
      <c r="Y906" s="27"/>
      <c r="Z906" s="27"/>
      <c r="AA906" s="27"/>
      <c r="AB906" s="27"/>
      <c r="AC906" s="27"/>
      <c r="AD906" s="27"/>
      <c r="AE906" s="27"/>
      <c r="AF906" s="27"/>
      <c r="AG906" s="27"/>
      <c r="AH906" s="27"/>
      <c r="AI906" s="27"/>
      <c r="AJ906" s="27"/>
      <c r="AK906" s="27"/>
      <c r="AL906" s="27"/>
      <c r="AM906" s="27"/>
      <c r="AN906" s="27"/>
      <c r="AO906" s="27"/>
      <c r="AP906" s="27"/>
      <c r="AQ906" s="27"/>
      <c r="AR906" s="27"/>
      <c r="AS906" s="27"/>
      <c r="AT906" s="27"/>
      <c r="AU906" s="27"/>
      <c r="AV906" s="243"/>
      <c r="AW906" s="243"/>
      <c r="AX906" s="243"/>
      <c r="AY906" s="27"/>
      <c r="AZ906" s="27"/>
    </row>
    <row r="907" spans="1:52" x14ac:dyDescent="0.25">
      <c r="A907" s="27"/>
      <c r="B907" s="27"/>
      <c r="C907" s="27"/>
      <c r="D907" s="27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7"/>
      <c r="T907" s="27"/>
      <c r="U907" s="27"/>
      <c r="V907" s="27"/>
      <c r="W907" s="27"/>
      <c r="X907" s="27"/>
      <c r="Y907" s="27"/>
      <c r="Z907" s="27"/>
      <c r="AA907" s="27"/>
      <c r="AB907" s="27"/>
      <c r="AC907" s="27"/>
      <c r="AD907" s="27"/>
      <c r="AE907" s="27"/>
      <c r="AF907" s="27"/>
      <c r="AG907" s="27"/>
      <c r="AH907" s="27"/>
      <c r="AI907" s="27"/>
      <c r="AJ907" s="27"/>
      <c r="AK907" s="27"/>
      <c r="AL907" s="27"/>
      <c r="AM907" s="27"/>
      <c r="AN907" s="27"/>
      <c r="AO907" s="27"/>
      <c r="AP907" s="27"/>
      <c r="AQ907" s="27"/>
      <c r="AR907" s="27"/>
      <c r="AS907" s="27"/>
      <c r="AT907" s="27"/>
      <c r="AU907" s="27"/>
      <c r="AV907" s="243"/>
      <c r="AW907" s="243"/>
      <c r="AX907" s="243"/>
      <c r="AY907" s="27"/>
      <c r="AZ907" s="27"/>
    </row>
    <row r="908" spans="1:52" x14ac:dyDescent="0.25">
      <c r="A908" s="27"/>
      <c r="B908" s="27"/>
      <c r="C908" s="27"/>
      <c r="D908" s="27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7"/>
      <c r="T908" s="27"/>
      <c r="U908" s="27"/>
      <c r="V908" s="27"/>
      <c r="W908" s="27"/>
      <c r="X908" s="27"/>
      <c r="Y908" s="27"/>
      <c r="Z908" s="27"/>
      <c r="AA908" s="27"/>
      <c r="AB908" s="27"/>
      <c r="AC908" s="27"/>
      <c r="AD908" s="27"/>
      <c r="AE908" s="27"/>
      <c r="AF908" s="27"/>
      <c r="AG908" s="27"/>
      <c r="AH908" s="27"/>
      <c r="AI908" s="27"/>
      <c r="AJ908" s="27"/>
      <c r="AK908" s="27"/>
      <c r="AL908" s="27"/>
      <c r="AM908" s="27"/>
      <c r="AN908" s="27"/>
      <c r="AO908" s="27"/>
      <c r="AP908" s="27"/>
      <c r="AQ908" s="27"/>
      <c r="AR908" s="27"/>
      <c r="AS908" s="27"/>
      <c r="AT908" s="27"/>
      <c r="AU908" s="27"/>
      <c r="AV908" s="243"/>
      <c r="AW908" s="243"/>
      <c r="AX908" s="243"/>
      <c r="AY908" s="27"/>
      <c r="AZ908" s="27"/>
    </row>
    <row r="909" spans="1:52" x14ac:dyDescent="0.25">
      <c r="A909" s="27"/>
      <c r="B909" s="27"/>
      <c r="C909" s="27"/>
      <c r="D909" s="27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7"/>
      <c r="T909" s="27"/>
      <c r="U909" s="27"/>
      <c r="V909" s="27"/>
      <c r="W909" s="27"/>
      <c r="X909" s="27"/>
      <c r="Y909" s="27"/>
      <c r="Z909" s="27"/>
      <c r="AA909" s="27"/>
      <c r="AB909" s="27"/>
      <c r="AC909" s="27"/>
      <c r="AD909" s="27"/>
      <c r="AE909" s="27"/>
      <c r="AF909" s="27"/>
      <c r="AG909" s="27"/>
      <c r="AH909" s="27"/>
      <c r="AI909" s="27"/>
      <c r="AJ909" s="27"/>
      <c r="AK909" s="27"/>
      <c r="AL909" s="27"/>
      <c r="AM909" s="27"/>
      <c r="AN909" s="27"/>
      <c r="AO909" s="27"/>
      <c r="AP909" s="27"/>
      <c r="AQ909" s="27"/>
      <c r="AR909" s="27"/>
      <c r="AS909" s="27"/>
      <c r="AT909" s="27"/>
      <c r="AU909" s="27"/>
      <c r="AV909" s="243"/>
      <c r="AW909" s="243"/>
      <c r="AX909" s="243"/>
      <c r="AY909" s="27"/>
      <c r="AZ909" s="27"/>
    </row>
    <row r="910" spans="1:52" x14ac:dyDescent="0.25">
      <c r="A910" s="27"/>
      <c r="B910" s="27"/>
      <c r="C910" s="27"/>
      <c r="D910" s="27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7"/>
      <c r="T910" s="27"/>
      <c r="U910" s="27"/>
      <c r="V910" s="27"/>
      <c r="W910" s="27"/>
      <c r="X910" s="27"/>
      <c r="Y910" s="27"/>
      <c r="Z910" s="27"/>
      <c r="AA910" s="27"/>
      <c r="AB910" s="27"/>
      <c r="AC910" s="27"/>
      <c r="AD910" s="27"/>
      <c r="AE910" s="27"/>
      <c r="AF910" s="27"/>
      <c r="AG910" s="27"/>
      <c r="AH910" s="27"/>
      <c r="AI910" s="27"/>
      <c r="AJ910" s="27"/>
      <c r="AK910" s="27"/>
      <c r="AL910" s="27"/>
      <c r="AM910" s="27"/>
      <c r="AN910" s="27"/>
      <c r="AO910" s="27"/>
      <c r="AP910" s="27"/>
      <c r="AQ910" s="27"/>
      <c r="AR910" s="27"/>
      <c r="AS910" s="27"/>
      <c r="AT910" s="27"/>
      <c r="AU910" s="27"/>
      <c r="AV910" s="243"/>
      <c r="AW910" s="243"/>
      <c r="AX910" s="243"/>
      <c r="AY910" s="27"/>
      <c r="AZ910" s="27"/>
    </row>
    <row r="911" spans="1:52" x14ac:dyDescent="0.25">
      <c r="A911" s="27"/>
      <c r="B911" s="27"/>
      <c r="C911" s="27"/>
      <c r="D911" s="27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7"/>
      <c r="T911" s="27"/>
      <c r="U911" s="27"/>
      <c r="V911" s="27"/>
      <c r="W911" s="27"/>
      <c r="X911" s="27"/>
      <c r="Y911" s="27"/>
      <c r="Z911" s="27"/>
      <c r="AA911" s="27"/>
      <c r="AB911" s="27"/>
      <c r="AC911" s="27"/>
      <c r="AD911" s="27"/>
      <c r="AE911" s="27"/>
      <c r="AF911" s="27"/>
      <c r="AG911" s="27"/>
      <c r="AH911" s="27"/>
      <c r="AI911" s="27"/>
      <c r="AJ911" s="27"/>
      <c r="AK911" s="27"/>
      <c r="AL911" s="27"/>
      <c r="AM911" s="27"/>
      <c r="AN911" s="27"/>
      <c r="AO911" s="27"/>
      <c r="AP911" s="27"/>
      <c r="AQ911" s="27"/>
      <c r="AR911" s="27"/>
      <c r="AS911" s="27"/>
      <c r="AT911" s="27"/>
      <c r="AU911" s="27"/>
      <c r="AV911" s="243"/>
      <c r="AW911" s="243"/>
      <c r="AX911" s="243"/>
      <c r="AY911" s="27"/>
      <c r="AZ911" s="27"/>
    </row>
    <row r="912" spans="1:52" x14ac:dyDescent="0.25">
      <c r="A912" s="27"/>
      <c r="B912" s="27"/>
      <c r="C912" s="27"/>
      <c r="D912" s="27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7"/>
      <c r="T912" s="27"/>
      <c r="U912" s="27"/>
      <c r="V912" s="27"/>
      <c r="W912" s="27"/>
      <c r="X912" s="27"/>
      <c r="Y912" s="27"/>
      <c r="Z912" s="27"/>
      <c r="AA912" s="27"/>
      <c r="AB912" s="27"/>
      <c r="AC912" s="27"/>
      <c r="AD912" s="27"/>
      <c r="AE912" s="27"/>
      <c r="AF912" s="27"/>
      <c r="AG912" s="27"/>
      <c r="AH912" s="27"/>
      <c r="AI912" s="27"/>
      <c r="AJ912" s="27"/>
      <c r="AK912" s="27"/>
      <c r="AL912" s="27"/>
      <c r="AM912" s="27"/>
      <c r="AN912" s="27"/>
      <c r="AO912" s="27"/>
      <c r="AP912" s="27"/>
      <c r="AQ912" s="27"/>
      <c r="AR912" s="27"/>
      <c r="AS912" s="27"/>
      <c r="AT912" s="27"/>
      <c r="AU912" s="27"/>
      <c r="AV912" s="243"/>
      <c r="AW912" s="243"/>
      <c r="AX912" s="243"/>
      <c r="AY912" s="27"/>
      <c r="AZ912" s="27"/>
    </row>
    <row r="913" spans="1:52" x14ac:dyDescent="0.25">
      <c r="A913" s="27"/>
      <c r="B913" s="27"/>
      <c r="C913" s="27"/>
      <c r="D913" s="27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7"/>
      <c r="T913" s="27"/>
      <c r="U913" s="27"/>
      <c r="V913" s="27"/>
      <c r="W913" s="27"/>
      <c r="X913" s="27"/>
      <c r="Y913" s="27"/>
      <c r="Z913" s="27"/>
      <c r="AA913" s="27"/>
      <c r="AB913" s="27"/>
      <c r="AC913" s="27"/>
      <c r="AD913" s="27"/>
      <c r="AE913" s="27"/>
      <c r="AF913" s="27"/>
      <c r="AG913" s="27"/>
      <c r="AH913" s="27"/>
      <c r="AI913" s="27"/>
      <c r="AJ913" s="27"/>
      <c r="AK913" s="27"/>
      <c r="AL913" s="27"/>
      <c r="AM913" s="27"/>
      <c r="AN913" s="27"/>
      <c r="AO913" s="27"/>
      <c r="AP913" s="27"/>
      <c r="AQ913" s="27"/>
      <c r="AR913" s="27"/>
      <c r="AS913" s="27"/>
      <c r="AT913" s="27"/>
      <c r="AU913" s="27"/>
      <c r="AV913" s="243"/>
      <c r="AW913" s="243"/>
      <c r="AX913" s="243"/>
      <c r="AY913" s="27"/>
      <c r="AZ913" s="27"/>
    </row>
    <row r="914" spans="1:52" x14ac:dyDescent="0.25">
      <c r="A914" s="27"/>
      <c r="B914" s="27"/>
      <c r="C914" s="27"/>
      <c r="D914" s="27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7"/>
      <c r="T914" s="27"/>
      <c r="U914" s="27"/>
      <c r="V914" s="27"/>
      <c r="W914" s="27"/>
      <c r="X914" s="27"/>
      <c r="Y914" s="27"/>
      <c r="Z914" s="27"/>
      <c r="AA914" s="27"/>
      <c r="AB914" s="27"/>
      <c r="AC914" s="27"/>
      <c r="AD914" s="27"/>
      <c r="AE914" s="27"/>
      <c r="AF914" s="27"/>
      <c r="AG914" s="27"/>
      <c r="AH914" s="27"/>
      <c r="AI914" s="27"/>
      <c r="AJ914" s="27"/>
      <c r="AK914" s="27"/>
      <c r="AL914" s="27"/>
      <c r="AM914" s="27"/>
      <c r="AN914" s="27"/>
      <c r="AO914" s="27"/>
      <c r="AP914" s="27"/>
      <c r="AQ914" s="27"/>
      <c r="AR914" s="27"/>
      <c r="AS914" s="27"/>
      <c r="AT914" s="27"/>
      <c r="AU914" s="27"/>
      <c r="AV914" s="243"/>
      <c r="AW914" s="243"/>
      <c r="AX914" s="243"/>
      <c r="AY914" s="27"/>
      <c r="AZ914" s="27"/>
    </row>
    <row r="915" spans="1:52" x14ac:dyDescent="0.25">
      <c r="A915" s="27"/>
      <c r="B915" s="27"/>
      <c r="C915" s="27"/>
      <c r="D915" s="27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7"/>
      <c r="T915" s="27"/>
      <c r="U915" s="27"/>
      <c r="V915" s="27"/>
      <c r="W915" s="27"/>
      <c r="X915" s="27"/>
      <c r="Y915" s="27"/>
      <c r="Z915" s="27"/>
      <c r="AA915" s="27"/>
      <c r="AB915" s="27"/>
      <c r="AC915" s="27"/>
      <c r="AD915" s="27"/>
      <c r="AE915" s="27"/>
      <c r="AF915" s="27"/>
      <c r="AG915" s="27"/>
      <c r="AH915" s="27"/>
      <c r="AI915" s="27"/>
      <c r="AJ915" s="27"/>
      <c r="AK915" s="27"/>
      <c r="AL915" s="27"/>
      <c r="AM915" s="27"/>
      <c r="AN915" s="27"/>
      <c r="AO915" s="27"/>
      <c r="AP915" s="27"/>
      <c r="AQ915" s="27"/>
      <c r="AR915" s="27"/>
      <c r="AS915" s="27"/>
      <c r="AT915" s="27"/>
      <c r="AU915" s="27"/>
      <c r="AV915" s="243"/>
      <c r="AW915" s="243"/>
      <c r="AX915" s="243"/>
      <c r="AY915" s="27"/>
      <c r="AZ915" s="27"/>
    </row>
    <row r="916" spans="1:52" x14ac:dyDescent="0.25">
      <c r="A916" s="27"/>
      <c r="B916" s="27"/>
      <c r="C916" s="27"/>
      <c r="D916" s="27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7"/>
      <c r="T916" s="27"/>
      <c r="U916" s="27"/>
      <c r="V916" s="27"/>
      <c r="W916" s="27"/>
      <c r="X916" s="27"/>
      <c r="Y916" s="27"/>
      <c r="Z916" s="27"/>
      <c r="AA916" s="27"/>
      <c r="AB916" s="27"/>
      <c r="AC916" s="27"/>
      <c r="AD916" s="27"/>
      <c r="AE916" s="27"/>
      <c r="AF916" s="27"/>
      <c r="AG916" s="27"/>
      <c r="AH916" s="27"/>
      <c r="AI916" s="27"/>
      <c r="AJ916" s="27"/>
      <c r="AK916" s="27"/>
      <c r="AL916" s="27"/>
      <c r="AM916" s="27"/>
      <c r="AN916" s="27"/>
      <c r="AO916" s="27"/>
      <c r="AP916" s="27"/>
      <c r="AQ916" s="27"/>
      <c r="AR916" s="27"/>
      <c r="AS916" s="27"/>
      <c r="AT916" s="27"/>
      <c r="AU916" s="27"/>
      <c r="AV916" s="243"/>
      <c r="AW916" s="243"/>
      <c r="AX916" s="243"/>
      <c r="AY916" s="27"/>
      <c r="AZ916" s="27"/>
    </row>
    <row r="917" spans="1:52" x14ac:dyDescent="0.25">
      <c r="A917" s="27"/>
      <c r="B917" s="27"/>
      <c r="C917" s="27"/>
      <c r="D917" s="27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7"/>
      <c r="T917" s="27"/>
      <c r="U917" s="27"/>
      <c r="V917" s="27"/>
      <c r="W917" s="27"/>
      <c r="X917" s="27"/>
      <c r="Y917" s="27"/>
      <c r="Z917" s="27"/>
      <c r="AA917" s="27"/>
      <c r="AB917" s="27"/>
      <c r="AC917" s="27"/>
      <c r="AD917" s="27"/>
      <c r="AE917" s="27"/>
      <c r="AF917" s="27"/>
      <c r="AG917" s="27"/>
      <c r="AH917" s="27"/>
      <c r="AI917" s="27"/>
      <c r="AJ917" s="27"/>
      <c r="AK917" s="27"/>
      <c r="AL917" s="27"/>
      <c r="AM917" s="27"/>
      <c r="AN917" s="27"/>
      <c r="AO917" s="27"/>
      <c r="AP917" s="27"/>
      <c r="AQ917" s="27"/>
      <c r="AR917" s="27"/>
      <c r="AS917" s="27"/>
      <c r="AT917" s="27"/>
      <c r="AU917" s="27"/>
      <c r="AV917" s="243"/>
      <c r="AW917" s="243"/>
      <c r="AX917" s="243"/>
      <c r="AY917" s="27"/>
      <c r="AZ917" s="27"/>
    </row>
    <row r="918" spans="1:52" x14ac:dyDescent="0.25">
      <c r="A918" s="27"/>
      <c r="B918" s="27"/>
      <c r="C918" s="27"/>
      <c r="D918" s="27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7"/>
      <c r="T918" s="27"/>
      <c r="U918" s="27"/>
      <c r="V918" s="27"/>
      <c r="W918" s="27"/>
      <c r="X918" s="27"/>
      <c r="Y918" s="27"/>
      <c r="Z918" s="27"/>
      <c r="AA918" s="27"/>
      <c r="AB918" s="27"/>
      <c r="AC918" s="27"/>
      <c r="AD918" s="27"/>
      <c r="AE918" s="27"/>
      <c r="AF918" s="27"/>
      <c r="AG918" s="27"/>
      <c r="AH918" s="27"/>
      <c r="AI918" s="27"/>
      <c r="AJ918" s="27"/>
      <c r="AK918" s="27"/>
      <c r="AL918" s="27"/>
      <c r="AM918" s="27"/>
      <c r="AN918" s="27"/>
      <c r="AO918" s="27"/>
      <c r="AP918" s="27"/>
      <c r="AQ918" s="27"/>
      <c r="AR918" s="27"/>
      <c r="AS918" s="27"/>
      <c r="AT918" s="27"/>
      <c r="AU918" s="27"/>
      <c r="AV918" s="243"/>
      <c r="AW918" s="243"/>
      <c r="AX918" s="243"/>
      <c r="AY918" s="27"/>
      <c r="AZ918" s="27"/>
    </row>
    <row r="919" spans="1:52" x14ac:dyDescent="0.25">
      <c r="A919" s="27"/>
      <c r="B919" s="27"/>
      <c r="C919" s="27"/>
      <c r="D919" s="27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7"/>
      <c r="T919" s="27"/>
      <c r="U919" s="27"/>
      <c r="V919" s="27"/>
      <c r="W919" s="27"/>
      <c r="X919" s="27"/>
      <c r="Y919" s="27"/>
      <c r="Z919" s="27"/>
      <c r="AA919" s="27"/>
      <c r="AB919" s="27"/>
      <c r="AC919" s="27"/>
      <c r="AD919" s="27"/>
      <c r="AE919" s="27"/>
      <c r="AF919" s="27"/>
      <c r="AG919" s="27"/>
      <c r="AH919" s="27"/>
      <c r="AI919" s="27"/>
      <c r="AJ919" s="27"/>
      <c r="AK919" s="27"/>
      <c r="AL919" s="27"/>
      <c r="AM919" s="27"/>
      <c r="AN919" s="27"/>
      <c r="AO919" s="27"/>
      <c r="AP919" s="27"/>
      <c r="AQ919" s="27"/>
      <c r="AR919" s="27"/>
      <c r="AS919" s="27"/>
      <c r="AT919" s="27"/>
      <c r="AU919" s="27"/>
      <c r="AV919" s="243"/>
      <c r="AW919" s="243"/>
      <c r="AX919" s="243"/>
      <c r="AY919" s="27"/>
      <c r="AZ919" s="27"/>
    </row>
    <row r="920" spans="1:52" x14ac:dyDescent="0.25">
      <c r="A920" s="27"/>
      <c r="B920" s="27"/>
      <c r="C920" s="27"/>
      <c r="D920" s="27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7"/>
      <c r="T920" s="27"/>
      <c r="U920" s="27"/>
      <c r="V920" s="27"/>
      <c r="W920" s="27"/>
      <c r="X920" s="27"/>
      <c r="Y920" s="27"/>
      <c r="Z920" s="27"/>
      <c r="AA920" s="27"/>
      <c r="AB920" s="27"/>
      <c r="AC920" s="27"/>
      <c r="AD920" s="27"/>
      <c r="AE920" s="27"/>
      <c r="AF920" s="27"/>
      <c r="AG920" s="27"/>
      <c r="AH920" s="27"/>
      <c r="AI920" s="27"/>
      <c r="AJ920" s="27"/>
      <c r="AK920" s="27"/>
      <c r="AL920" s="27"/>
      <c r="AM920" s="27"/>
      <c r="AN920" s="27"/>
      <c r="AO920" s="27"/>
      <c r="AP920" s="27"/>
      <c r="AQ920" s="27"/>
      <c r="AR920" s="27"/>
      <c r="AS920" s="27"/>
      <c r="AT920" s="27"/>
      <c r="AU920" s="27"/>
      <c r="AV920" s="243"/>
      <c r="AW920" s="243"/>
      <c r="AX920" s="243"/>
      <c r="AY920" s="27"/>
      <c r="AZ920" s="27"/>
    </row>
    <row r="921" spans="1:52" x14ac:dyDescent="0.25">
      <c r="A921" s="27"/>
      <c r="B921" s="27"/>
      <c r="C921" s="27"/>
      <c r="D921" s="27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7"/>
      <c r="T921" s="27"/>
      <c r="U921" s="27"/>
      <c r="V921" s="27"/>
      <c r="W921" s="27"/>
      <c r="X921" s="27"/>
      <c r="Y921" s="27"/>
      <c r="Z921" s="27"/>
      <c r="AA921" s="27"/>
      <c r="AB921" s="27"/>
      <c r="AC921" s="27"/>
      <c r="AD921" s="27"/>
      <c r="AE921" s="27"/>
      <c r="AF921" s="27"/>
      <c r="AG921" s="27"/>
      <c r="AH921" s="27"/>
      <c r="AI921" s="27"/>
      <c r="AJ921" s="27"/>
      <c r="AK921" s="27"/>
      <c r="AL921" s="27"/>
      <c r="AM921" s="27"/>
      <c r="AN921" s="27"/>
      <c r="AO921" s="27"/>
      <c r="AP921" s="27"/>
      <c r="AQ921" s="27"/>
      <c r="AR921" s="27"/>
      <c r="AS921" s="27"/>
      <c r="AT921" s="27"/>
      <c r="AU921" s="27"/>
      <c r="AV921" s="243"/>
      <c r="AW921" s="243"/>
      <c r="AX921" s="243"/>
      <c r="AY921" s="27"/>
      <c r="AZ921" s="27"/>
    </row>
    <row r="922" spans="1:52" x14ac:dyDescent="0.25">
      <c r="A922" s="27"/>
      <c r="B922" s="27"/>
      <c r="C922" s="27"/>
      <c r="D922" s="27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7"/>
      <c r="T922" s="27"/>
      <c r="U922" s="27"/>
      <c r="V922" s="27"/>
      <c r="W922" s="27"/>
      <c r="X922" s="27"/>
      <c r="Y922" s="27"/>
      <c r="Z922" s="27"/>
      <c r="AA922" s="27"/>
      <c r="AB922" s="27"/>
      <c r="AC922" s="27"/>
      <c r="AD922" s="27"/>
      <c r="AE922" s="27"/>
      <c r="AF922" s="27"/>
      <c r="AG922" s="27"/>
      <c r="AH922" s="27"/>
      <c r="AI922" s="27"/>
      <c r="AJ922" s="27"/>
      <c r="AK922" s="27"/>
      <c r="AL922" s="27"/>
      <c r="AM922" s="27"/>
      <c r="AN922" s="27"/>
      <c r="AO922" s="27"/>
      <c r="AP922" s="27"/>
      <c r="AQ922" s="27"/>
      <c r="AR922" s="27"/>
      <c r="AS922" s="27"/>
      <c r="AT922" s="27"/>
      <c r="AU922" s="27"/>
      <c r="AV922" s="243"/>
      <c r="AW922" s="243"/>
      <c r="AX922" s="243"/>
      <c r="AY922" s="27"/>
      <c r="AZ922" s="27"/>
    </row>
    <row r="923" spans="1:52" x14ac:dyDescent="0.25">
      <c r="A923" s="27"/>
      <c r="B923" s="27"/>
      <c r="C923" s="27"/>
      <c r="D923" s="27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7"/>
      <c r="T923" s="27"/>
      <c r="U923" s="27"/>
      <c r="V923" s="27"/>
      <c r="W923" s="27"/>
      <c r="X923" s="27"/>
      <c r="Y923" s="27"/>
      <c r="Z923" s="27"/>
      <c r="AA923" s="27"/>
      <c r="AB923" s="27"/>
      <c r="AC923" s="27"/>
      <c r="AD923" s="27"/>
      <c r="AE923" s="27"/>
      <c r="AF923" s="27"/>
      <c r="AG923" s="27"/>
      <c r="AH923" s="27"/>
      <c r="AI923" s="27"/>
      <c r="AJ923" s="27"/>
      <c r="AK923" s="27"/>
      <c r="AL923" s="27"/>
      <c r="AM923" s="27"/>
      <c r="AN923" s="27"/>
      <c r="AO923" s="27"/>
      <c r="AP923" s="27"/>
      <c r="AQ923" s="27"/>
      <c r="AR923" s="27"/>
      <c r="AS923" s="27"/>
      <c r="AT923" s="27"/>
      <c r="AU923" s="27"/>
      <c r="AV923" s="243"/>
      <c r="AW923" s="243"/>
      <c r="AX923" s="243"/>
      <c r="AY923" s="27"/>
      <c r="AZ923" s="27"/>
    </row>
    <row r="924" spans="1:52" x14ac:dyDescent="0.25">
      <c r="A924" s="27"/>
      <c r="B924" s="27"/>
      <c r="C924" s="27"/>
      <c r="D924" s="27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7"/>
      <c r="T924" s="27"/>
      <c r="U924" s="27"/>
      <c r="V924" s="27"/>
      <c r="W924" s="27"/>
      <c r="X924" s="27"/>
      <c r="Y924" s="27"/>
      <c r="Z924" s="27"/>
      <c r="AA924" s="27"/>
      <c r="AB924" s="27"/>
      <c r="AC924" s="27"/>
      <c r="AD924" s="27"/>
      <c r="AE924" s="27"/>
      <c r="AF924" s="27"/>
      <c r="AG924" s="27"/>
      <c r="AH924" s="27"/>
      <c r="AI924" s="27"/>
      <c r="AJ924" s="27"/>
      <c r="AK924" s="27"/>
      <c r="AL924" s="27"/>
      <c r="AM924" s="27"/>
      <c r="AN924" s="27"/>
      <c r="AO924" s="27"/>
      <c r="AP924" s="27"/>
      <c r="AQ924" s="27"/>
      <c r="AR924" s="27"/>
      <c r="AS924" s="27"/>
      <c r="AT924" s="27"/>
      <c r="AU924" s="27"/>
      <c r="AV924" s="243"/>
      <c r="AW924" s="243"/>
      <c r="AX924" s="243"/>
      <c r="AY924" s="27"/>
      <c r="AZ924" s="27"/>
    </row>
    <row r="925" spans="1:52" x14ac:dyDescent="0.25">
      <c r="A925" s="27"/>
      <c r="B925" s="27"/>
      <c r="C925" s="27"/>
      <c r="D925" s="27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7"/>
      <c r="T925" s="27"/>
      <c r="U925" s="27"/>
      <c r="V925" s="27"/>
      <c r="W925" s="27"/>
      <c r="X925" s="27"/>
      <c r="Y925" s="27"/>
      <c r="Z925" s="27"/>
      <c r="AA925" s="27"/>
      <c r="AB925" s="27"/>
      <c r="AC925" s="27"/>
      <c r="AD925" s="27"/>
      <c r="AE925" s="27"/>
      <c r="AF925" s="27"/>
      <c r="AG925" s="27"/>
      <c r="AH925" s="27"/>
      <c r="AI925" s="27"/>
      <c r="AJ925" s="27"/>
      <c r="AK925" s="27"/>
      <c r="AL925" s="27"/>
      <c r="AM925" s="27"/>
      <c r="AN925" s="27"/>
      <c r="AO925" s="27"/>
      <c r="AP925" s="27"/>
      <c r="AQ925" s="27"/>
      <c r="AR925" s="27"/>
      <c r="AS925" s="27"/>
      <c r="AT925" s="27"/>
      <c r="AU925" s="27"/>
      <c r="AV925" s="243"/>
      <c r="AW925" s="243"/>
      <c r="AX925" s="243"/>
      <c r="AY925" s="27"/>
      <c r="AZ925" s="27"/>
    </row>
    <row r="926" spans="1:52" x14ac:dyDescent="0.25">
      <c r="A926" s="27"/>
      <c r="B926" s="27"/>
      <c r="C926" s="27"/>
      <c r="D926" s="27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7"/>
      <c r="T926" s="27"/>
      <c r="U926" s="27"/>
      <c r="V926" s="27"/>
      <c r="W926" s="27"/>
      <c r="X926" s="27"/>
      <c r="Y926" s="27"/>
      <c r="Z926" s="27"/>
      <c r="AA926" s="27"/>
      <c r="AB926" s="27"/>
      <c r="AC926" s="27"/>
      <c r="AD926" s="27"/>
      <c r="AE926" s="27"/>
      <c r="AF926" s="27"/>
      <c r="AG926" s="27"/>
      <c r="AH926" s="27"/>
      <c r="AI926" s="27"/>
      <c r="AJ926" s="27"/>
      <c r="AK926" s="27"/>
      <c r="AL926" s="27"/>
      <c r="AM926" s="27"/>
      <c r="AN926" s="27"/>
      <c r="AO926" s="27"/>
      <c r="AP926" s="27"/>
      <c r="AQ926" s="27"/>
      <c r="AR926" s="27"/>
      <c r="AS926" s="27"/>
      <c r="AT926" s="27"/>
      <c r="AU926" s="27"/>
      <c r="AV926" s="243"/>
      <c r="AW926" s="243"/>
      <c r="AX926" s="243"/>
      <c r="AY926" s="27"/>
      <c r="AZ926" s="27"/>
    </row>
    <row r="927" spans="1:52" x14ac:dyDescent="0.25">
      <c r="A927" s="27"/>
      <c r="B927" s="27"/>
      <c r="C927" s="27"/>
      <c r="D927" s="27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7"/>
      <c r="T927" s="27"/>
      <c r="U927" s="27"/>
      <c r="V927" s="27"/>
      <c r="W927" s="27"/>
      <c r="X927" s="27"/>
      <c r="Y927" s="27"/>
      <c r="Z927" s="27"/>
      <c r="AA927" s="27"/>
      <c r="AB927" s="27"/>
      <c r="AC927" s="27"/>
      <c r="AD927" s="27"/>
      <c r="AE927" s="27"/>
      <c r="AF927" s="27"/>
      <c r="AG927" s="27"/>
      <c r="AH927" s="27"/>
      <c r="AI927" s="27"/>
      <c r="AJ927" s="27"/>
      <c r="AK927" s="27"/>
      <c r="AL927" s="27"/>
      <c r="AM927" s="27"/>
      <c r="AN927" s="27"/>
      <c r="AO927" s="27"/>
      <c r="AP927" s="27"/>
      <c r="AQ927" s="27"/>
      <c r="AR927" s="27"/>
      <c r="AS927" s="27"/>
      <c r="AT927" s="27"/>
      <c r="AU927" s="27"/>
      <c r="AV927" s="243"/>
      <c r="AW927" s="243"/>
      <c r="AX927" s="243"/>
      <c r="AY927" s="27"/>
      <c r="AZ927" s="27"/>
    </row>
    <row r="928" spans="1:52" x14ac:dyDescent="0.25">
      <c r="A928" s="27"/>
      <c r="B928" s="27"/>
      <c r="C928" s="27"/>
      <c r="D928" s="27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7"/>
      <c r="T928" s="27"/>
      <c r="U928" s="27"/>
      <c r="V928" s="27"/>
      <c r="W928" s="27"/>
      <c r="X928" s="27"/>
      <c r="Y928" s="27"/>
      <c r="Z928" s="27"/>
      <c r="AA928" s="27"/>
      <c r="AB928" s="27"/>
      <c r="AC928" s="27"/>
      <c r="AD928" s="27"/>
      <c r="AE928" s="27"/>
      <c r="AF928" s="27"/>
      <c r="AG928" s="27"/>
      <c r="AH928" s="27"/>
      <c r="AI928" s="27"/>
      <c r="AJ928" s="27"/>
      <c r="AK928" s="27"/>
      <c r="AL928" s="27"/>
      <c r="AM928" s="27"/>
      <c r="AN928" s="27"/>
      <c r="AO928" s="27"/>
      <c r="AP928" s="27"/>
      <c r="AQ928" s="27"/>
      <c r="AR928" s="27"/>
      <c r="AS928" s="27"/>
      <c r="AT928" s="27"/>
      <c r="AU928" s="27"/>
      <c r="AV928" s="243"/>
      <c r="AW928" s="243"/>
      <c r="AX928" s="243"/>
      <c r="AY928" s="27"/>
      <c r="AZ928" s="27"/>
    </row>
    <row r="929" spans="1:52" x14ac:dyDescent="0.25">
      <c r="A929" s="27"/>
      <c r="B929" s="27"/>
      <c r="C929" s="27"/>
      <c r="D929" s="27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7"/>
      <c r="T929" s="27"/>
      <c r="U929" s="27"/>
      <c r="V929" s="27"/>
      <c r="W929" s="27"/>
      <c r="X929" s="27"/>
      <c r="Y929" s="27"/>
      <c r="Z929" s="27"/>
      <c r="AA929" s="27"/>
      <c r="AB929" s="27"/>
      <c r="AC929" s="27"/>
      <c r="AD929" s="27"/>
      <c r="AE929" s="27"/>
      <c r="AF929" s="27"/>
      <c r="AG929" s="27"/>
      <c r="AH929" s="27"/>
      <c r="AI929" s="27"/>
      <c r="AJ929" s="27"/>
      <c r="AK929" s="27"/>
      <c r="AL929" s="27"/>
      <c r="AM929" s="27"/>
      <c r="AN929" s="27"/>
      <c r="AO929" s="27"/>
      <c r="AP929" s="27"/>
      <c r="AQ929" s="27"/>
      <c r="AR929" s="27"/>
      <c r="AS929" s="27"/>
      <c r="AT929" s="27"/>
      <c r="AU929" s="27"/>
      <c r="AV929" s="243"/>
      <c r="AW929" s="243"/>
      <c r="AX929" s="243"/>
      <c r="AY929" s="27"/>
      <c r="AZ929" s="27"/>
    </row>
    <row r="930" spans="1:52" x14ac:dyDescent="0.25">
      <c r="A930" s="27"/>
      <c r="B930" s="27"/>
      <c r="C930" s="27"/>
      <c r="D930" s="27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7"/>
      <c r="T930" s="27"/>
      <c r="U930" s="27"/>
      <c r="V930" s="27"/>
      <c r="W930" s="27"/>
      <c r="X930" s="27"/>
      <c r="Y930" s="27"/>
      <c r="Z930" s="27"/>
      <c r="AA930" s="27"/>
      <c r="AB930" s="27"/>
      <c r="AC930" s="27"/>
      <c r="AD930" s="27"/>
      <c r="AE930" s="27"/>
      <c r="AF930" s="27"/>
      <c r="AG930" s="27"/>
      <c r="AH930" s="27"/>
      <c r="AI930" s="27"/>
      <c r="AJ930" s="27"/>
      <c r="AK930" s="27"/>
      <c r="AL930" s="27"/>
      <c r="AM930" s="27"/>
      <c r="AN930" s="27"/>
      <c r="AO930" s="27"/>
      <c r="AP930" s="27"/>
      <c r="AQ930" s="27"/>
      <c r="AR930" s="27"/>
      <c r="AS930" s="27"/>
      <c r="AT930" s="27"/>
      <c r="AU930" s="27"/>
      <c r="AV930" s="243"/>
      <c r="AW930" s="243"/>
      <c r="AX930" s="243"/>
      <c r="AY930" s="27"/>
      <c r="AZ930" s="27"/>
    </row>
    <row r="931" spans="1:52" x14ac:dyDescent="0.25">
      <c r="A931" s="27"/>
      <c r="B931" s="27"/>
      <c r="C931" s="27"/>
      <c r="D931" s="27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7"/>
      <c r="T931" s="27"/>
      <c r="U931" s="27"/>
      <c r="V931" s="27"/>
      <c r="W931" s="27"/>
      <c r="X931" s="27"/>
      <c r="Y931" s="27"/>
      <c r="Z931" s="27"/>
      <c r="AA931" s="27"/>
      <c r="AB931" s="27"/>
      <c r="AC931" s="27"/>
      <c r="AD931" s="27"/>
      <c r="AE931" s="27"/>
      <c r="AF931" s="27"/>
      <c r="AG931" s="27"/>
      <c r="AH931" s="27"/>
      <c r="AI931" s="27"/>
      <c r="AJ931" s="27"/>
      <c r="AK931" s="27"/>
      <c r="AL931" s="27"/>
      <c r="AM931" s="27"/>
      <c r="AN931" s="27"/>
      <c r="AO931" s="27"/>
      <c r="AP931" s="27"/>
      <c r="AQ931" s="27"/>
      <c r="AR931" s="27"/>
      <c r="AS931" s="27"/>
      <c r="AT931" s="27"/>
      <c r="AU931" s="27"/>
      <c r="AV931" s="243"/>
      <c r="AW931" s="243"/>
      <c r="AX931" s="243"/>
      <c r="AY931" s="27"/>
      <c r="AZ931" s="27"/>
    </row>
    <row r="932" spans="1:52" x14ac:dyDescent="0.25">
      <c r="A932" s="27"/>
      <c r="B932" s="27"/>
      <c r="C932" s="27"/>
      <c r="D932" s="27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7"/>
      <c r="T932" s="27"/>
      <c r="U932" s="27"/>
      <c r="V932" s="27"/>
      <c r="W932" s="27"/>
      <c r="X932" s="27"/>
      <c r="Y932" s="27"/>
      <c r="Z932" s="27"/>
      <c r="AA932" s="27"/>
      <c r="AB932" s="27"/>
      <c r="AC932" s="27"/>
      <c r="AD932" s="27"/>
      <c r="AE932" s="27"/>
      <c r="AF932" s="27"/>
      <c r="AG932" s="27"/>
      <c r="AH932" s="27"/>
      <c r="AI932" s="27"/>
      <c r="AJ932" s="27"/>
      <c r="AK932" s="27"/>
      <c r="AL932" s="27"/>
      <c r="AM932" s="27"/>
      <c r="AN932" s="27"/>
      <c r="AO932" s="27"/>
      <c r="AP932" s="27"/>
      <c r="AQ932" s="27"/>
      <c r="AR932" s="27"/>
      <c r="AS932" s="27"/>
      <c r="AT932" s="27"/>
      <c r="AU932" s="27"/>
      <c r="AV932" s="243"/>
      <c r="AW932" s="243"/>
      <c r="AX932" s="243"/>
      <c r="AY932" s="27"/>
      <c r="AZ932" s="27"/>
    </row>
    <row r="933" spans="1:52" x14ac:dyDescent="0.25">
      <c r="A933" s="27"/>
      <c r="B933" s="27"/>
      <c r="C933" s="27"/>
      <c r="D933" s="27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7"/>
      <c r="T933" s="27"/>
      <c r="U933" s="27"/>
      <c r="V933" s="27"/>
      <c r="W933" s="27"/>
      <c r="X933" s="27"/>
      <c r="Y933" s="27"/>
      <c r="Z933" s="27"/>
      <c r="AA933" s="27"/>
      <c r="AB933" s="27"/>
      <c r="AC933" s="27"/>
      <c r="AD933" s="27"/>
      <c r="AE933" s="27"/>
      <c r="AF933" s="27"/>
      <c r="AG933" s="27"/>
      <c r="AH933" s="27"/>
      <c r="AI933" s="27"/>
      <c r="AJ933" s="27"/>
      <c r="AK933" s="27"/>
      <c r="AL933" s="27"/>
      <c r="AM933" s="27"/>
      <c r="AN933" s="27"/>
      <c r="AO933" s="27"/>
      <c r="AP933" s="27"/>
      <c r="AQ933" s="27"/>
      <c r="AR933" s="27"/>
      <c r="AS933" s="27"/>
      <c r="AT933" s="27"/>
      <c r="AU933" s="27"/>
      <c r="AV933" s="243"/>
      <c r="AW933" s="243"/>
      <c r="AX933" s="243"/>
      <c r="AY933" s="27"/>
      <c r="AZ933" s="27"/>
    </row>
    <row r="934" spans="1:52" x14ac:dyDescent="0.25">
      <c r="A934" s="27"/>
      <c r="B934" s="27"/>
      <c r="C934" s="27"/>
      <c r="D934" s="27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7"/>
      <c r="T934" s="27"/>
      <c r="U934" s="27"/>
      <c r="V934" s="27"/>
      <c r="W934" s="27"/>
      <c r="X934" s="27"/>
      <c r="Y934" s="27"/>
      <c r="Z934" s="27"/>
      <c r="AA934" s="27"/>
      <c r="AB934" s="27"/>
      <c r="AC934" s="27"/>
      <c r="AD934" s="27"/>
      <c r="AE934" s="27"/>
      <c r="AF934" s="27"/>
      <c r="AG934" s="27"/>
      <c r="AH934" s="27"/>
      <c r="AI934" s="27"/>
      <c r="AJ934" s="27"/>
      <c r="AK934" s="27"/>
      <c r="AL934" s="27"/>
      <c r="AM934" s="27"/>
      <c r="AN934" s="27"/>
      <c r="AO934" s="27"/>
      <c r="AP934" s="27"/>
      <c r="AQ934" s="27"/>
      <c r="AR934" s="27"/>
      <c r="AS934" s="27"/>
      <c r="AT934" s="27"/>
      <c r="AU934" s="27"/>
      <c r="AV934" s="243"/>
      <c r="AW934" s="243"/>
      <c r="AX934" s="243"/>
      <c r="AY934" s="27"/>
      <c r="AZ934" s="27"/>
    </row>
    <row r="935" spans="1:52" x14ac:dyDescent="0.25">
      <c r="A935" s="27"/>
      <c r="B935" s="27"/>
      <c r="C935" s="27"/>
      <c r="D935" s="27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7"/>
      <c r="T935" s="27"/>
      <c r="U935" s="27"/>
      <c r="V935" s="27"/>
      <c r="W935" s="27"/>
      <c r="X935" s="27"/>
      <c r="Y935" s="27"/>
      <c r="Z935" s="27"/>
      <c r="AA935" s="27"/>
      <c r="AB935" s="27"/>
      <c r="AC935" s="27"/>
      <c r="AD935" s="27"/>
      <c r="AE935" s="27"/>
      <c r="AF935" s="27"/>
      <c r="AG935" s="27"/>
      <c r="AH935" s="27"/>
      <c r="AI935" s="27"/>
      <c r="AJ935" s="27"/>
      <c r="AK935" s="27"/>
      <c r="AL935" s="27"/>
      <c r="AM935" s="27"/>
      <c r="AN935" s="27"/>
      <c r="AO935" s="27"/>
      <c r="AP935" s="27"/>
      <c r="AQ935" s="27"/>
      <c r="AR935" s="27"/>
      <c r="AS935" s="27"/>
      <c r="AT935" s="27"/>
      <c r="AU935" s="27"/>
      <c r="AV935" s="243"/>
      <c r="AW935" s="243"/>
      <c r="AX935" s="243"/>
      <c r="AY935" s="27"/>
      <c r="AZ935" s="27"/>
    </row>
    <row r="936" spans="1:52" x14ac:dyDescent="0.25">
      <c r="A936" s="27"/>
      <c r="B936" s="27"/>
      <c r="C936" s="27"/>
      <c r="D936" s="27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7"/>
      <c r="T936" s="27"/>
      <c r="U936" s="27"/>
      <c r="V936" s="27"/>
      <c r="W936" s="27"/>
      <c r="X936" s="27"/>
      <c r="Y936" s="27"/>
      <c r="Z936" s="27"/>
      <c r="AA936" s="27"/>
      <c r="AB936" s="27"/>
      <c r="AC936" s="27"/>
      <c r="AD936" s="27"/>
      <c r="AE936" s="27"/>
      <c r="AF936" s="27"/>
      <c r="AG936" s="27"/>
      <c r="AH936" s="27"/>
      <c r="AI936" s="27"/>
      <c r="AJ936" s="27"/>
      <c r="AK936" s="27"/>
      <c r="AL936" s="27"/>
      <c r="AM936" s="27"/>
      <c r="AN936" s="27"/>
      <c r="AO936" s="27"/>
      <c r="AP936" s="27"/>
      <c r="AQ936" s="27"/>
      <c r="AR936" s="27"/>
      <c r="AS936" s="27"/>
      <c r="AT936" s="27"/>
      <c r="AU936" s="27"/>
      <c r="AV936" s="243"/>
      <c r="AW936" s="243"/>
      <c r="AX936" s="243"/>
      <c r="AY936" s="27"/>
      <c r="AZ936" s="27"/>
    </row>
    <row r="937" spans="1:52" x14ac:dyDescent="0.25">
      <c r="A937" s="27"/>
      <c r="B937" s="27"/>
      <c r="C937" s="27"/>
      <c r="D937" s="27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7"/>
      <c r="T937" s="27"/>
      <c r="U937" s="27"/>
      <c r="V937" s="27"/>
      <c r="W937" s="27"/>
      <c r="X937" s="27"/>
      <c r="Y937" s="27"/>
      <c r="Z937" s="27"/>
      <c r="AA937" s="27"/>
      <c r="AB937" s="27"/>
      <c r="AC937" s="27"/>
      <c r="AD937" s="27"/>
      <c r="AE937" s="27"/>
      <c r="AF937" s="27"/>
      <c r="AG937" s="27"/>
      <c r="AH937" s="27"/>
      <c r="AI937" s="27"/>
      <c r="AJ937" s="27"/>
      <c r="AK937" s="27"/>
      <c r="AL937" s="27"/>
      <c r="AM937" s="27"/>
      <c r="AN937" s="27"/>
      <c r="AO937" s="27"/>
      <c r="AP937" s="27"/>
      <c r="AQ937" s="27"/>
      <c r="AR937" s="27"/>
      <c r="AS937" s="27"/>
      <c r="AT937" s="27"/>
      <c r="AU937" s="27"/>
      <c r="AV937" s="243"/>
      <c r="AW937" s="243"/>
      <c r="AX937" s="243"/>
      <c r="AY937" s="27"/>
      <c r="AZ937" s="27"/>
    </row>
    <row r="938" spans="1:52" x14ac:dyDescent="0.25">
      <c r="A938" s="27"/>
      <c r="B938" s="27"/>
      <c r="C938" s="27"/>
      <c r="D938" s="27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7"/>
      <c r="T938" s="27"/>
      <c r="U938" s="27"/>
      <c r="V938" s="27"/>
      <c r="W938" s="27"/>
      <c r="X938" s="27"/>
      <c r="Y938" s="27"/>
      <c r="Z938" s="27"/>
      <c r="AA938" s="27"/>
      <c r="AB938" s="27"/>
      <c r="AC938" s="27"/>
      <c r="AD938" s="27"/>
      <c r="AE938" s="27"/>
      <c r="AF938" s="27"/>
      <c r="AG938" s="27"/>
      <c r="AH938" s="27"/>
      <c r="AI938" s="27"/>
      <c r="AJ938" s="27"/>
      <c r="AK938" s="27"/>
      <c r="AL938" s="27"/>
      <c r="AM938" s="27"/>
      <c r="AN938" s="27"/>
      <c r="AO938" s="27"/>
      <c r="AP938" s="27"/>
      <c r="AQ938" s="27"/>
      <c r="AR938" s="27"/>
      <c r="AS938" s="27"/>
      <c r="AT938" s="27"/>
      <c r="AU938" s="27"/>
      <c r="AV938" s="243"/>
      <c r="AW938" s="243"/>
      <c r="AX938" s="243"/>
      <c r="AY938" s="27"/>
      <c r="AZ938" s="27"/>
    </row>
    <row r="939" spans="1:52" x14ac:dyDescent="0.25">
      <c r="A939" s="27"/>
      <c r="B939" s="27"/>
      <c r="C939" s="27"/>
      <c r="D939" s="27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7"/>
      <c r="T939" s="27"/>
      <c r="U939" s="27"/>
      <c r="V939" s="27"/>
      <c r="W939" s="27"/>
      <c r="X939" s="27"/>
      <c r="Y939" s="27"/>
      <c r="Z939" s="27"/>
      <c r="AA939" s="27"/>
      <c r="AB939" s="27"/>
      <c r="AC939" s="27"/>
      <c r="AD939" s="27"/>
      <c r="AE939" s="27"/>
      <c r="AF939" s="27"/>
      <c r="AG939" s="27"/>
      <c r="AH939" s="27"/>
      <c r="AI939" s="27"/>
      <c r="AJ939" s="27"/>
      <c r="AK939" s="27"/>
      <c r="AL939" s="27"/>
      <c r="AM939" s="27"/>
      <c r="AN939" s="27"/>
      <c r="AO939" s="27"/>
      <c r="AP939" s="27"/>
      <c r="AQ939" s="27"/>
      <c r="AR939" s="27"/>
      <c r="AS939" s="27"/>
      <c r="AT939" s="27"/>
      <c r="AU939" s="27"/>
      <c r="AV939" s="243"/>
      <c r="AW939" s="243"/>
      <c r="AX939" s="243"/>
      <c r="AY939" s="27"/>
      <c r="AZ939" s="27"/>
    </row>
    <row r="940" spans="1:52" x14ac:dyDescent="0.25">
      <c r="A940" s="27"/>
      <c r="B940" s="27"/>
      <c r="C940" s="27"/>
      <c r="D940" s="27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7"/>
      <c r="T940" s="27"/>
      <c r="U940" s="27"/>
      <c r="V940" s="27"/>
      <c r="W940" s="27"/>
      <c r="X940" s="27"/>
      <c r="Y940" s="27"/>
      <c r="Z940" s="27"/>
      <c r="AA940" s="27"/>
      <c r="AB940" s="27"/>
      <c r="AC940" s="27"/>
      <c r="AD940" s="27"/>
      <c r="AE940" s="27"/>
      <c r="AF940" s="27"/>
      <c r="AG940" s="27"/>
      <c r="AH940" s="27"/>
      <c r="AI940" s="27"/>
      <c r="AJ940" s="27"/>
      <c r="AK940" s="27"/>
      <c r="AL940" s="27"/>
      <c r="AM940" s="27"/>
      <c r="AN940" s="27"/>
      <c r="AO940" s="27"/>
      <c r="AP940" s="27"/>
      <c r="AQ940" s="27"/>
      <c r="AR940" s="27"/>
      <c r="AS940" s="27"/>
      <c r="AT940" s="27"/>
      <c r="AU940" s="27"/>
      <c r="AV940" s="243"/>
      <c r="AW940" s="243"/>
      <c r="AX940" s="243"/>
      <c r="AY940" s="27"/>
      <c r="AZ940" s="27"/>
    </row>
    <row r="941" spans="1:52" x14ac:dyDescent="0.25">
      <c r="A941" s="27"/>
      <c r="B941" s="27"/>
      <c r="C941" s="27"/>
      <c r="D941" s="27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7"/>
      <c r="T941" s="27"/>
      <c r="U941" s="27"/>
      <c r="V941" s="27"/>
      <c r="W941" s="27"/>
      <c r="X941" s="27"/>
      <c r="Y941" s="27"/>
      <c r="Z941" s="27"/>
      <c r="AA941" s="27"/>
      <c r="AB941" s="27"/>
      <c r="AC941" s="27"/>
      <c r="AD941" s="27"/>
      <c r="AE941" s="27"/>
      <c r="AF941" s="27"/>
      <c r="AG941" s="27"/>
      <c r="AH941" s="27"/>
      <c r="AI941" s="27"/>
      <c r="AJ941" s="27"/>
      <c r="AK941" s="27"/>
      <c r="AL941" s="27"/>
      <c r="AM941" s="27"/>
      <c r="AN941" s="27"/>
      <c r="AO941" s="27"/>
      <c r="AP941" s="27"/>
      <c r="AQ941" s="27"/>
      <c r="AR941" s="27"/>
      <c r="AS941" s="27"/>
      <c r="AT941" s="27"/>
      <c r="AU941" s="27"/>
      <c r="AV941" s="243"/>
      <c r="AW941" s="243"/>
      <c r="AX941" s="243"/>
      <c r="AY941" s="27"/>
      <c r="AZ941" s="27"/>
    </row>
    <row r="942" spans="1:52" x14ac:dyDescent="0.25">
      <c r="A942" s="27"/>
      <c r="B942" s="27"/>
      <c r="C942" s="27"/>
      <c r="D942" s="27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7"/>
      <c r="T942" s="27"/>
      <c r="U942" s="27"/>
      <c r="V942" s="27"/>
      <c r="W942" s="27"/>
      <c r="X942" s="27"/>
      <c r="Y942" s="27"/>
      <c r="Z942" s="27"/>
      <c r="AA942" s="27"/>
      <c r="AB942" s="27"/>
      <c r="AC942" s="27"/>
      <c r="AD942" s="27"/>
      <c r="AE942" s="27"/>
      <c r="AF942" s="27"/>
      <c r="AG942" s="27"/>
      <c r="AH942" s="27"/>
      <c r="AI942" s="27"/>
      <c r="AJ942" s="27"/>
      <c r="AK942" s="27"/>
      <c r="AL942" s="27"/>
      <c r="AM942" s="27"/>
      <c r="AN942" s="27"/>
      <c r="AO942" s="27"/>
      <c r="AP942" s="27"/>
      <c r="AQ942" s="27"/>
      <c r="AR942" s="27"/>
      <c r="AS942" s="27"/>
      <c r="AT942" s="27"/>
      <c r="AU942" s="27"/>
      <c r="AV942" s="243"/>
      <c r="AW942" s="243"/>
      <c r="AX942" s="243"/>
      <c r="AY942" s="27"/>
      <c r="AZ942" s="27"/>
    </row>
    <row r="943" spans="1:52" x14ac:dyDescent="0.25">
      <c r="A943" s="27"/>
      <c r="B943" s="27"/>
      <c r="C943" s="27"/>
      <c r="D943" s="27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7"/>
      <c r="T943" s="27"/>
      <c r="U943" s="27"/>
      <c r="V943" s="27"/>
      <c r="W943" s="27"/>
      <c r="X943" s="27"/>
      <c r="Y943" s="27"/>
      <c r="Z943" s="27"/>
      <c r="AA943" s="27"/>
      <c r="AB943" s="27"/>
      <c r="AC943" s="27"/>
      <c r="AD943" s="27"/>
      <c r="AE943" s="27"/>
      <c r="AF943" s="27"/>
      <c r="AG943" s="27"/>
      <c r="AH943" s="27"/>
      <c r="AI943" s="27"/>
      <c r="AJ943" s="27"/>
      <c r="AK943" s="27"/>
      <c r="AL943" s="27"/>
      <c r="AM943" s="27"/>
      <c r="AN943" s="27"/>
      <c r="AO943" s="27"/>
      <c r="AP943" s="27"/>
      <c r="AQ943" s="27"/>
      <c r="AR943" s="27"/>
      <c r="AS943" s="27"/>
      <c r="AT943" s="27"/>
      <c r="AU943" s="27"/>
      <c r="AV943" s="243"/>
      <c r="AW943" s="243"/>
      <c r="AX943" s="243"/>
      <c r="AY943" s="27"/>
      <c r="AZ943" s="27"/>
    </row>
    <row r="944" spans="1:52" x14ac:dyDescent="0.25">
      <c r="A944" s="27"/>
      <c r="B944" s="27"/>
      <c r="C944" s="27"/>
      <c r="D944" s="27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7"/>
      <c r="T944" s="27"/>
      <c r="U944" s="27"/>
      <c r="V944" s="27"/>
      <c r="W944" s="27"/>
      <c r="X944" s="27"/>
      <c r="Y944" s="27"/>
      <c r="Z944" s="27"/>
      <c r="AA944" s="27"/>
      <c r="AB944" s="27"/>
      <c r="AC944" s="27"/>
      <c r="AD944" s="27"/>
      <c r="AE944" s="27"/>
      <c r="AF944" s="27"/>
      <c r="AG944" s="27"/>
      <c r="AH944" s="27"/>
      <c r="AI944" s="27"/>
      <c r="AJ944" s="27"/>
      <c r="AK944" s="27"/>
      <c r="AL944" s="27"/>
      <c r="AM944" s="27"/>
      <c r="AN944" s="27"/>
      <c r="AO944" s="27"/>
      <c r="AP944" s="27"/>
      <c r="AQ944" s="27"/>
      <c r="AR944" s="27"/>
      <c r="AS944" s="27"/>
      <c r="AT944" s="27"/>
      <c r="AU944" s="27"/>
      <c r="AV944" s="243"/>
      <c r="AW944" s="243"/>
      <c r="AX944" s="243"/>
      <c r="AY944" s="27"/>
      <c r="AZ944" s="27"/>
    </row>
    <row r="945" spans="1:52" x14ac:dyDescent="0.25">
      <c r="A945" s="27"/>
      <c r="B945" s="27"/>
      <c r="C945" s="27"/>
      <c r="D945" s="27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7"/>
      <c r="T945" s="27"/>
      <c r="U945" s="27"/>
      <c r="V945" s="27"/>
      <c r="W945" s="27"/>
      <c r="X945" s="27"/>
      <c r="Y945" s="27"/>
      <c r="Z945" s="27"/>
      <c r="AA945" s="27"/>
      <c r="AB945" s="27"/>
      <c r="AC945" s="27"/>
      <c r="AD945" s="27"/>
      <c r="AE945" s="27"/>
      <c r="AF945" s="27"/>
      <c r="AG945" s="27"/>
      <c r="AH945" s="27"/>
      <c r="AI945" s="27"/>
      <c r="AJ945" s="27"/>
      <c r="AK945" s="27"/>
      <c r="AL945" s="27"/>
      <c r="AM945" s="27"/>
      <c r="AN945" s="27"/>
      <c r="AO945" s="27"/>
      <c r="AP945" s="27"/>
      <c r="AQ945" s="27"/>
      <c r="AR945" s="27"/>
      <c r="AS945" s="27"/>
      <c r="AT945" s="27"/>
      <c r="AU945" s="27"/>
      <c r="AV945" s="243"/>
      <c r="AW945" s="243"/>
      <c r="AX945" s="243"/>
      <c r="AY945" s="27"/>
      <c r="AZ945" s="27"/>
    </row>
    <row r="946" spans="1:52" x14ac:dyDescent="0.25">
      <c r="A946" s="27"/>
      <c r="B946" s="27"/>
      <c r="C946" s="27"/>
      <c r="D946" s="27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7"/>
      <c r="T946" s="27"/>
      <c r="U946" s="27"/>
      <c r="V946" s="27"/>
      <c r="W946" s="27"/>
      <c r="X946" s="27"/>
      <c r="Y946" s="27"/>
      <c r="Z946" s="27"/>
      <c r="AA946" s="27"/>
      <c r="AB946" s="27"/>
      <c r="AC946" s="27"/>
      <c r="AD946" s="27"/>
      <c r="AE946" s="27"/>
      <c r="AF946" s="27"/>
      <c r="AG946" s="27"/>
      <c r="AH946" s="27"/>
      <c r="AI946" s="27"/>
      <c r="AJ946" s="27"/>
      <c r="AK946" s="27"/>
      <c r="AL946" s="27"/>
      <c r="AM946" s="27"/>
      <c r="AN946" s="27"/>
      <c r="AO946" s="27"/>
      <c r="AP946" s="27"/>
      <c r="AQ946" s="27"/>
      <c r="AR946" s="27"/>
      <c r="AS946" s="27"/>
      <c r="AT946" s="27"/>
      <c r="AU946" s="27"/>
      <c r="AV946" s="243"/>
      <c r="AW946" s="243"/>
      <c r="AX946" s="243"/>
      <c r="AY946" s="27"/>
      <c r="AZ946" s="27"/>
    </row>
    <row r="947" spans="1:52" x14ac:dyDescent="0.25">
      <c r="A947" s="27"/>
      <c r="B947" s="27"/>
      <c r="C947" s="27"/>
      <c r="D947" s="27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7"/>
      <c r="T947" s="27"/>
      <c r="U947" s="27"/>
      <c r="V947" s="27"/>
      <c r="W947" s="27"/>
      <c r="X947" s="27"/>
      <c r="Y947" s="27"/>
      <c r="Z947" s="27"/>
      <c r="AA947" s="27"/>
      <c r="AB947" s="27"/>
      <c r="AC947" s="27"/>
      <c r="AD947" s="27"/>
      <c r="AE947" s="27"/>
      <c r="AF947" s="27"/>
      <c r="AG947" s="27"/>
      <c r="AH947" s="27"/>
      <c r="AI947" s="27"/>
      <c r="AJ947" s="27"/>
      <c r="AK947" s="27"/>
      <c r="AL947" s="27"/>
      <c r="AM947" s="27"/>
      <c r="AN947" s="27"/>
      <c r="AO947" s="27"/>
      <c r="AP947" s="27"/>
      <c r="AQ947" s="27"/>
      <c r="AR947" s="27"/>
      <c r="AS947" s="27"/>
      <c r="AT947" s="27"/>
      <c r="AU947" s="27"/>
      <c r="AV947" s="243"/>
      <c r="AW947" s="243"/>
      <c r="AX947" s="243"/>
      <c r="AY947" s="27"/>
      <c r="AZ947" s="27"/>
    </row>
    <row r="948" spans="1:52" x14ac:dyDescent="0.25">
      <c r="A948" s="27"/>
      <c r="B948" s="27"/>
      <c r="C948" s="27"/>
      <c r="D948" s="27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7"/>
      <c r="T948" s="27"/>
      <c r="U948" s="27"/>
      <c r="V948" s="27"/>
      <c r="W948" s="27"/>
      <c r="X948" s="27"/>
      <c r="Y948" s="27"/>
      <c r="Z948" s="27"/>
      <c r="AA948" s="27"/>
      <c r="AB948" s="27"/>
      <c r="AC948" s="27"/>
      <c r="AD948" s="27"/>
      <c r="AE948" s="27"/>
      <c r="AF948" s="27"/>
      <c r="AG948" s="27"/>
      <c r="AH948" s="27"/>
      <c r="AI948" s="27"/>
      <c r="AJ948" s="27"/>
      <c r="AK948" s="27"/>
      <c r="AL948" s="27"/>
      <c r="AM948" s="27"/>
      <c r="AN948" s="27"/>
      <c r="AO948" s="27"/>
      <c r="AP948" s="27"/>
      <c r="AQ948" s="27"/>
      <c r="AR948" s="27"/>
      <c r="AS948" s="27"/>
      <c r="AT948" s="27"/>
      <c r="AU948" s="27"/>
      <c r="AV948" s="243"/>
      <c r="AW948" s="243"/>
      <c r="AX948" s="243"/>
      <c r="AY948" s="27"/>
      <c r="AZ948" s="27"/>
    </row>
    <row r="949" spans="1:52" x14ac:dyDescent="0.25">
      <c r="A949" s="27"/>
      <c r="B949" s="27"/>
      <c r="C949" s="27"/>
      <c r="D949" s="27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7"/>
      <c r="T949" s="27"/>
      <c r="U949" s="27"/>
      <c r="V949" s="27"/>
      <c r="W949" s="27"/>
      <c r="X949" s="27"/>
      <c r="Y949" s="27"/>
      <c r="Z949" s="27"/>
      <c r="AA949" s="27"/>
      <c r="AB949" s="27"/>
      <c r="AC949" s="27"/>
      <c r="AD949" s="27"/>
      <c r="AE949" s="27"/>
      <c r="AF949" s="27"/>
      <c r="AG949" s="27"/>
      <c r="AH949" s="27"/>
      <c r="AI949" s="27"/>
      <c r="AJ949" s="27"/>
      <c r="AK949" s="27"/>
      <c r="AL949" s="27"/>
      <c r="AM949" s="27"/>
      <c r="AN949" s="27"/>
      <c r="AO949" s="27"/>
      <c r="AP949" s="27"/>
      <c r="AQ949" s="27"/>
      <c r="AR949" s="27"/>
      <c r="AS949" s="27"/>
      <c r="AT949" s="27"/>
      <c r="AU949" s="27"/>
      <c r="AV949" s="243"/>
      <c r="AW949" s="243"/>
      <c r="AX949" s="243"/>
      <c r="AY949" s="27"/>
      <c r="AZ949" s="27"/>
    </row>
    <row r="950" spans="1:52" x14ac:dyDescent="0.25">
      <c r="A950" s="27"/>
      <c r="B950" s="27"/>
      <c r="C950" s="27"/>
      <c r="D950" s="27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7"/>
      <c r="T950" s="27"/>
      <c r="U950" s="27"/>
      <c r="V950" s="27"/>
      <c r="W950" s="27"/>
      <c r="X950" s="27"/>
      <c r="Y950" s="27"/>
      <c r="Z950" s="27"/>
      <c r="AA950" s="27"/>
      <c r="AB950" s="27"/>
      <c r="AC950" s="27"/>
      <c r="AD950" s="27"/>
      <c r="AE950" s="27"/>
      <c r="AF950" s="27"/>
      <c r="AG950" s="27"/>
      <c r="AH950" s="27"/>
      <c r="AI950" s="27"/>
      <c r="AJ950" s="27"/>
      <c r="AK950" s="27"/>
      <c r="AL950" s="27"/>
      <c r="AM950" s="27"/>
      <c r="AN950" s="27"/>
      <c r="AO950" s="27"/>
      <c r="AP950" s="27"/>
      <c r="AQ950" s="27"/>
      <c r="AR950" s="27"/>
      <c r="AS950" s="27"/>
      <c r="AT950" s="27"/>
      <c r="AU950" s="27"/>
      <c r="AV950" s="243"/>
      <c r="AW950" s="243"/>
      <c r="AX950" s="243"/>
      <c r="AY950" s="27"/>
      <c r="AZ950" s="27"/>
    </row>
    <row r="951" spans="1:52" x14ac:dyDescent="0.25">
      <c r="A951" s="27"/>
      <c r="B951" s="27"/>
      <c r="C951" s="27"/>
      <c r="D951" s="27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7"/>
      <c r="T951" s="27"/>
      <c r="U951" s="27"/>
      <c r="V951" s="27"/>
      <c r="W951" s="27"/>
      <c r="X951" s="27"/>
      <c r="Y951" s="27"/>
      <c r="Z951" s="27"/>
      <c r="AA951" s="27"/>
      <c r="AB951" s="27"/>
      <c r="AC951" s="27"/>
      <c r="AD951" s="27"/>
      <c r="AE951" s="27"/>
      <c r="AF951" s="27"/>
      <c r="AG951" s="27"/>
      <c r="AH951" s="27"/>
      <c r="AI951" s="27"/>
      <c r="AJ951" s="27"/>
      <c r="AK951" s="27"/>
      <c r="AL951" s="27"/>
      <c r="AM951" s="27"/>
      <c r="AN951" s="27"/>
      <c r="AO951" s="27"/>
      <c r="AP951" s="27"/>
      <c r="AQ951" s="27"/>
      <c r="AR951" s="27"/>
      <c r="AS951" s="27"/>
      <c r="AT951" s="27"/>
      <c r="AU951" s="27"/>
      <c r="AV951" s="243"/>
      <c r="AW951" s="243"/>
      <c r="AX951" s="243"/>
      <c r="AY951" s="27"/>
      <c r="AZ951" s="27"/>
    </row>
    <row r="952" spans="1:52" x14ac:dyDescent="0.25">
      <c r="A952" s="27"/>
      <c r="B952" s="27"/>
      <c r="C952" s="27"/>
      <c r="D952" s="27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7"/>
      <c r="T952" s="27"/>
      <c r="U952" s="27"/>
      <c r="V952" s="27"/>
      <c r="W952" s="27"/>
      <c r="X952" s="27"/>
      <c r="Y952" s="27"/>
      <c r="Z952" s="27"/>
      <c r="AA952" s="27"/>
      <c r="AB952" s="27"/>
      <c r="AC952" s="27"/>
      <c r="AD952" s="27"/>
      <c r="AE952" s="27"/>
      <c r="AF952" s="27"/>
      <c r="AG952" s="27"/>
      <c r="AH952" s="27"/>
      <c r="AI952" s="27"/>
      <c r="AJ952" s="27"/>
      <c r="AK952" s="27"/>
      <c r="AL952" s="27"/>
      <c r="AM952" s="27"/>
      <c r="AN952" s="27"/>
      <c r="AO952" s="27"/>
      <c r="AP952" s="27"/>
      <c r="AQ952" s="27"/>
      <c r="AR952" s="27"/>
      <c r="AS952" s="27"/>
      <c r="AT952" s="27"/>
      <c r="AU952" s="27"/>
      <c r="AV952" s="243"/>
      <c r="AW952" s="243"/>
      <c r="AX952" s="243"/>
      <c r="AY952" s="27"/>
      <c r="AZ952" s="27"/>
    </row>
    <row r="953" spans="1:52" x14ac:dyDescent="0.25">
      <c r="A953" s="27"/>
      <c r="B953" s="27"/>
      <c r="C953" s="27"/>
      <c r="D953" s="27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7"/>
      <c r="T953" s="27"/>
      <c r="U953" s="27"/>
      <c r="V953" s="27"/>
      <c r="W953" s="27"/>
      <c r="X953" s="27"/>
      <c r="Y953" s="27"/>
      <c r="Z953" s="27"/>
      <c r="AA953" s="27"/>
      <c r="AB953" s="27"/>
      <c r="AC953" s="27"/>
      <c r="AD953" s="27"/>
      <c r="AE953" s="27"/>
      <c r="AF953" s="27"/>
      <c r="AG953" s="27"/>
      <c r="AH953" s="27"/>
      <c r="AI953" s="27"/>
      <c r="AJ953" s="27"/>
      <c r="AK953" s="27"/>
      <c r="AL953" s="27"/>
      <c r="AM953" s="27"/>
      <c r="AN953" s="27"/>
      <c r="AO953" s="27"/>
      <c r="AP953" s="27"/>
      <c r="AQ953" s="27"/>
      <c r="AR953" s="27"/>
      <c r="AS953" s="27"/>
      <c r="AT953" s="27"/>
      <c r="AU953" s="27"/>
      <c r="AV953" s="243"/>
      <c r="AW953" s="243"/>
      <c r="AX953" s="243"/>
      <c r="AY953" s="27"/>
      <c r="AZ953" s="27"/>
    </row>
    <row r="954" spans="1:52" x14ac:dyDescent="0.25">
      <c r="A954" s="27"/>
      <c r="B954" s="27"/>
      <c r="C954" s="27"/>
      <c r="D954" s="27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7"/>
      <c r="T954" s="27"/>
      <c r="U954" s="27"/>
      <c r="V954" s="27"/>
      <c r="W954" s="27"/>
      <c r="X954" s="27"/>
      <c r="Y954" s="27"/>
      <c r="Z954" s="27"/>
      <c r="AA954" s="27"/>
      <c r="AB954" s="27"/>
      <c r="AC954" s="27"/>
      <c r="AD954" s="27"/>
      <c r="AE954" s="27"/>
      <c r="AF954" s="27"/>
      <c r="AG954" s="27"/>
      <c r="AH954" s="27"/>
      <c r="AI954" s="27"/>
      <c r="AJ954" s="27"/>
      <c r="AK954" s="27"/>
      <c r="AL954" s="27"/>
      <c r="AM954" s="27"/>
      <c r="AN954" s="27"/>
      <c r="AO954" s="27"/>
      <c r="AP954" s="27"/>
      <c r="AQ954" s="27"/>
      <c r="AR954" s="27"/>
      <c r="AS954" s="27"/>
      <c r="AT954" s="27"/>
      <c r="AU954" s="27"/>
      <c r="AV954" s="243"/>
      <c r="AW954" s="243"/>
      <c r="AX954" s="243"/>
      <c r="AY954" s="27"/>
      <c r="AZ954" s="27"/>
    </row>
    <row r="955" spans="1:52" x14ac:dyDescent="0.25">
      <c r="A955" s="27"/>
      <c r="B955" s="27"/>
      <c r="C955" s="27"/>
      <c r="D955" s="27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7"/>
      <c r="T955" s="27"/>
      <c r="U955" s="27"/>
      <c r="V955" s="27"/>
      <c r="W955" s="27"/>
      <c r="X955" s="27"/>
      <c r="Y955" s="27"/>
      <c r="Z955" s="27"/>
      <c r="AA955" s="27"/>
      <c r="AB955" s="27"/>
      <c r="AC955" s="27"/>
      <c r="AD955" s="27"/>
      <c r="AE955" s="27"/>
      <c r="AF955" s="27"/>
      <c r="AG955" s="27"/>
      <c r="AH955" s="27"/>
      <c r="AI955" s="27"/>
      <c r="AJ955" s="27"/>
      <c r="AK955" s="27"/>
      <c r="AL955" s="27"/>
      <c r="AM955" s="27"/>
      <c r="AN955" s="27"/>
      <c r="AO955" s="27"/>
      <c r="AP955" s="27"/>
      <c r="AQ955" s="27"/>
      <c r="AR955" s="27"/>
      <c r="AS955" s="27"/>
      <c r="AT955" s="27"/>
      <c r="AU955" s="27"/>
      <c r="AV955" s="243"/>
      <c r="AW955" s="243"/>
      <c r="AX955" s="243"/>
      <c r="AY955" s="27"/>
      <c r="AZ955" s="27"/>
    </row>
    <row r="956" spans="1:52" x14ac:dyDescent="0.25">
      <c r="A956" s="27"/>
      <c r="B956" s="27"/>
      <c r="C956" s="27"/>
      <c r="D956" s="27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7"/>
      <c r="T956" s="27"/>
      <c r="U956" s="27"/>
      <c r="V956" s="27"/>
      <c r="W956" s="27"/>
      <c r="X956" s="27"/>
      <c r="Y956" s="27"/>
      <c r="Z956" s="27"/>
      <c r="AA956" s="27"/>
      <c r="AB956" s="27"/>
      <c r="AC956" s="27"/>
      <c r="AD956" s="27"/>
      <c r="AE956" s="27"/>
      <c r="AF956" s="27"/>
      <c r="AG956" s="27"/>
      <c r="AH956" s="27"/>
      <c r="AI956" s="27"/>
      <c r="AJ956" s="27"/>
      <c r="AK956" s="27"/>
      <c r="AL956" s="27"/>
      <c r="AM956" s="27"/>
      <c r="AN956" s="27"/>
      <c r="AO956" s="27"/>
      <c r="AP956" s="27"/>
      <c r="AQ956" s="27"/>
      <c r="AR956" s="27"/>
      <c r="AS956" s="27"/>
      <c r="AT956" s="27"/>
      <c r="AU956" s="27"/>
      <c r="AV956" s="243"/>
      <c r="AW956" s="243"/>
      <c r="AX956" s="243"/>
      <c r="AY956" s="27"/>
      <c r="AZ956" s="27"/>
    </row>
    <row r="957" spans="1:52" x14ac:dyDescent="0.25">
      <c r="A957" s="27"/>
      <c r="B957" s="27"/>
      <c r="C957" s="27"/>
      <c r="D957" s="27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7"/>
      <c r="T957" s="27"/>
      <c r="U957" s="27"/>
      <c r="V957" s="27"/>
      <c r="W957" s="27"/>
      <c r="X957" s="27"/>
      <c r="Y957" s="27"/>
      <c r="Z957" s="27"/>
      <c r="AA957" s="27"/>
      <c r="AB957" s="27"/>
      <c r="AC957" s="27"/>
      <c r="AD957" s="27"/>
      <c r="AE957" s="27"/>
      <c r="AF957" s="27"/>
      <c r="AG957" s="27"/>
      <c r="AH957" s="27"/>
      <c r="AI957" s="27"/>
      <c r="AJ957" s="27"/>
      <c r="AK957" s="27"/>
      <c r="AL957" s="27"/>
      <c r="AM957" s="27"/>
      <c r="AN957" s="27"/>
      <c r="AO957" s="27"/>
      <c r="AP957" s="27"/>
      <c r="AQ957" s="27"/>
      <c r="AR957" s="27"/>
      <c r="AS957" s="27"/>
      <c r="AT957" s="27"/>
      <c r="AU957" s="27"/>
      <c r="AV957" s="243"/>
      <c r="AW957" s="243"/>
      <c r="AX957" s="243"/>
      <c r="AY957" s="27"/>
      <c r="AZ957" s="27"/>
    </row>
    <row r="958" spans="1:52" x14ac:dyDescent="0.25">
      <c r="A958" s="27"/>
      <c r="B958" s="27"/>
      <c r="C958" s="27"/>
      <c r="D958" s="27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7"/>
      <c r="T958" s="27"/>
      <c r="U958" s="27"/>
      <c r="V958" s="27"/>
      <c r="W958" s="27"/>
      <c r="X958" s="27"/>
      <c r="Y958" s="27"/>
      <c r="Z958" s="27"/>
      <c r="AA958" s="27"/>
      <c r="AB958" s="27"/>
      <c r="AC958" s="27"/>
      <c r="AD958" s="27"/>
      <c r="AE958" s="27"/>
      <c r="AF958" s="27"/>
      <c r="AG958" s="27"/>
      <c r="AH958" s="27"/>
      <c r="AI958" s="27"/>
      <c r="AJ958" s="27"/>
      <c r="AK958" s="27"/>
      <c r="AL958" s="27"/>
      <c r="AM958" s="27"/>
      <c r="AN958" s="27"/>
      <c r="AO958" s="27"/>
      <c r="AP958" s="27"/>
      <c r="AQ958" s="27"/>
      <c r="AR958" s="27"/>
      <c r="AS958" s="27"/>
      <c r="AT958" s="27"/>
      <c r="AU958" s="27"/>
      <c r="AV958" s="243"/>
      <c r="AW958" s="243"/>
      <c r="AX958" s="243"/>
      <c r="AY958" s="27"/>
      <c r="AZ958" s="27"/>
    </row>
    <row r="959" spans="1:52" x14ac:dyDescent="0.25">
      <c r="A959" s="27"/>
      <c r="B959" s="27"/>
      <c r="C959" s="27"/>
      <c r="D959" s="27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7"/>
      <c r="T959" s="27"/>
      <c r="U959" s="27"/>
      <c r="V959" s="27"/>
      <c r="W959" s="27"/>
      <c r="X959" s="27"/>
      <c r="Y959" s="27"/>
      <c r="Z959" s="27"/>
      <c r="AA959" s="27"/>
      <c r="AB959" s="27"/>
      <c r="AC959" s="27"/>
      <c r="AD959" s="27"/>
      <c r="AE959" s="27"/>
      <c r="AF959" s="27"/>
      <c r="AG959" s="27"/>
      <c r="AH959" s="27"/>
      <c r="AI959" s="27"/>
      <c r="AJ959" s="27"/>
      <c r="AK959" s="27"/>
      <c r="AL959" s="27"/>
      <c r="AM959" s="27"/>
      <c r="AN959" s="27"/>
      <c r="AO959" s="27"/>
      <c r="AP959" s="27"/>
      <c r="AQ959" s="27"/>
      <c r="AR959" s="27"/>
      <c r="AS959" s="27"/>
      <c r="AT959" s="27"/>
      <c r="AU959" s="27"/>
      <c r="AV959" s="243"/>
      <c r="AW959" s="243"/>
      <c r="AX959" s="243"/>
      <c r="AY959" s="27"/>
      <c r="AZ959" s="27"/>
    </row>
    <row r="960" spans="1:52" x14ac:dyDescent="0.25">
      <c r="A960" s="27"/>
      <c r="B960" s="27"/>
      <c r="C960" s="27"/>
      <c r="D960" s="27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7"/>
      <c r="T960" s="27"/>
      <c r="U960" s="27"/>
      <c r="V960" s="27"/>
      <c r="W960" s="27"/>
      <c r="X960" s="27"/>
      <c r="Y960" s="27"/>
      <c r="Z960" s="27"/>
      <c r="AA960" s="27"/>
      <c r="AB960" s="27"/>
      <c r="AC960" s="27"/>
      <c r="AD960" s="27"/>
      <c r="AE960" s="27"/>
      <c r="AF960" s="27"/>
      <c r="AG960" s="27"/>
      <c r="AH960" s="27"/>
      <c r="AI960" s="27"/>
      <c r="AJ960" s="27"/>
      <c r="AK960" s="27"/>
      <c r="AL960" s="27"/>
      <c r="AM960" s="27"/>
      <c r="AN960" s="27"/>
      <c r="AO960" s="27"/>
      <c r="AP960" s="27"/>
      <c r="AQ960" s="27"/>
      <c r="AR960" s="27"/>
      <c r="AS960" s="27"/>
      <c r="AT960" s="27"/>
      <c r="AU960" s="27"/>
      <c r="AV960" s="243"/>
      <c r="AW960" s="243"/>
      <c r="AX960" s="243"/>
      <c r="AY960" s="27"/>
      <c r="AZ960" s="27"/>
    </row>
    <row r="961" spans="1:52" x14ac:dyDescent="0.25">
      <c r="A961" s="27"/>
      <c r="B961" s="27"/>
      <c r="C961" s="27"/>
      <c r="D961" s="27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7"/>
      <c r="T961" s="27"/>
      <c r="U961" s="27"/>
      <c r="V961" s="27"/>
      <c r="W961" s="27"/>
      <c r="X961" s="27"/>
      <c r="Y961" s="27"/>
      <c r="Z961" s="27"/>
      <c r="AA961" s="27"/>
      <c r="AB961" s="27"/>
      <c r="AC961" s="27"/>
      <c r="AD961" s="27"/>
      <c r="AE961" s="27"/>
      <c r="AF961" s="27"/>
      <c r="AG961" s="27"/>
      <c r="AH961" s="27"/>
      <c r="AI961" s="27"/>
      <c r="AJ961" s="27"/>
      <c r="AK961" s="27"/>
      <c r="AL961" s="27"/>
      <c r="AM961" s="27"/>
      <c r="AN961" s="27"/>
      <c r="AO961" s="27"/>
      <c r="AP961" s="27"/>
      <c r="AQ961" s="27"/>
      <c r="AR961" s="27"/>
      <c r="AS961" s="27"/>
      <c r="AT961" s="27"/>
      <c r="AU961" s="27"/>
      <c r="AV961" s="243"/>
      <c r="AW961" s="243"/>
      <c r="AX961" s="243"/>
      <c r="AY961" s="27"/>
      <c r="AZ961" s="27"/>
    </row>
    <row r="962" spans="1:52" x14ac:dyDescent="0.25">
      <c r="A962" s="27"/>
      <c r="B962" s="27"/>
      <c r="C962" s="27"/>
      <c r="D962" s="27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7"/>
      <c r="T962" s="27"/>
      <c r="U962" s="27"/>
      <c r="V962" s="27"/>
      <c r="W962" s="27"/>
      <c r="X962" s="27"/>
      <c r="Y962" s="27"/>
      <c r="Z962" s="27"/>
      <c r="AA962" s="27"/>
      <c r="AB962" s="27"/>
      <c r="AC962" s="27"/>
      <c r="AD962" s="27"/>
      <c r="AE962" s="27"/>
      <c r="AF962" s="27"/>
      <c r="AG962" s="27"/>
      <c r="AH962" s="27"/>
      <c r="AI962" s="27"/>
      <c r="AJ962" s="27"/>
      <c r="AK962" s="27"/>
      <c r="AL962" s="27"/>
      <c r="AM962" s="27"/>
      <c r="AN962" s="27"/>
      <c r="AO962" s="27"/>
      <c r="AP962" s="27"/>
      <c r="AQ962" s="27"/>
      <c r="AR962" s="27"/>
      <c r="AS962" s="27"/>
      <c r="AT962" s="27"/>
      <c r="AU962" s="27"/>
      <c r="AV962" s="243"/>
      <c r="AW962" s="243"/>
      <c r="AX962" s="243"/>
      <c r="AY962" s="27"/>
      <c r="AZ962" s="27"/>
    </row>
    <row r="963" spans="1:52" x14ac:dyDescent="0.25">
      <c r="A963" s="27"/>
      <c r="B963" s="27"/>
      <c r="C963" s="27"/>
      <c r="D963" s="27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7"/>
      <c r="T963" s="27"/>
      <c r="U963" s="27"/>
      <c r="V963" s="27"/>
      <c r="W963" s="27"/>
      <c r="X963" s="27"/>
      <c r="Y963" s="27"/>
      <c r="Z963" s="27"/>
      <c r="AA963" s="27"/>
      <c r="AB963" s="27"/>
      <c r="AC963" s="27"/>
      <c r="AD963" s="27"/>
      <c r="AE963" s="27"/>
      <c r="AF963" s="27"/>
      <c r="AG963" s="27"/>
      <c r="AH963" s="27"/>
      <c r="AI963" s="27"/>
      <c r="AJ963" s="27"/>
      <c r="AK963" s="27"/>
      <c r="AL963" s="27"/>
      <c r="AM963" s="27"/>
      <c r="AN963" s="27"/>
      <c r="AO963" s="27"/>
      <c r="AP963" s="27"/>
      <c r="AQ963" s="27"/>
      <c r="AR963" s="27"/>
      <c r="AS963" s="27"/>
      <c r="AT963" s="27"/>
      <c r="AU963" s="27"/>
      <c r="AV963" s="243"/>
      <c r="AW963" s="243"/>
      <c r="AX963" s="243"/>
      <c r="AY963" s="27"/>
      <c r="AZ963" s="27"/>
    </row>
    <row r="964" spans="1:52" x14ac:dyDescent="0.25">
      <c r="A964" s="27"/>
      <c r="B964" s="27"/>
      <c r="C964" s="27"/>
      <c r="D964" s="27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7"/>
      <c r="T964" s="27"/>
      <c r="U964" s="27"/>
      <c r="V964" s="27"/>
      <c r="W964" s="27"/>
      <c r="X964" s="27"/>
      <c r="Y964" s="27"/>
      <c r="Z964" s="27"/>
      <c r="AA964" s="27"/>
      <c r="AB964" s="27"/>
      <c r="AC964" s="27"/>
      <c r="AD964" s="27"/>
      <c r="AE964" s="27"/>
      <c r="AF964" s="27"/>
      <c r="AG964" s="27"/>
      <c r="AH964" s="27"/>
      <c r="AI964" s="27"/>
      <c r="AJ964" s="27"/>
      <c r="AK964" s="27"/>
      <c r="AL964" s="27"/>
      <c r="AM964" s="27"/>
      <c r="AN964" s="27"/>
      <c r="AO964" s="27"/>
      <c r="AP964" s="27"/>
      <c r="AQ964" s="27"/>
      <c r="AR964" s="27"/>
      <c r="AS964" s="27"/>
      <c r="AT964" s="27"/>
      <c r="AU964" s="27"/>
      <c r="AV964" s="243"/>
      <c r="AW964" s="243"/>
      <c r="AX964" s="243"/>
      <c r="AY964" s="27"/>
      <c r="AZ964" s="27"/>
    </row>
    <row r="965" spans="1:52" x14ac:dyDescent="0.25">
      <c r="A965" s="27"/>
      <c r="B965" s="27"/>
      <c r="C965" s="27"/>
      <c r="D965" s="27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7"/>
      <c r="T965" s="27"/>
      <c r="U965" s="27"/>
      <c r="V965" s="27"/>
      <c r="W965" s="27"/>
      <c r="X965" s="27"/>
      <c r="Y965" s="27"/>
      <c r="Z965" s="27"/>
      <c r="AA965" s="27"/>
      <c r="AB965" s="27"/>
      <c r="AC965" s="27"/>
      <c r="AD965" s="27"/>
      <c r="AE965" s="27"/>
      <c r="AF965" s="27"/>
      <c r="AG965" s="27"/>
      <c r="AH965" s="27"/>
      <c r="AI965" s="27"/>
      <c r="AJ965" s="27"/>
      <c r="AK965" s="27"/>
      <c r="AL965" s="27"/>
      <c r="AM965" s="27"/>
      <c r="AN965" s="27"/>
      <c r="AO965" s="27"/>
      <c r="AP965" s="27"/>
      <c r="AQ965" s="27"/>
      <c r="AR965" s="27"/>
      <c r="AS965" s="27"/>
      <c r="AT965" s="27"/>
      <c r="AU965" s="27"/>
      <c r="AV965" s="243"/>
      <c r="AW965" s="243"/>
      <c r="AX965" s="243"/>
      <c r="AY965" s="27"/>
      <c r="AZ965" s="27"/>
    </row>
    <row r="966" spans="1:52" x14ac:dyDescent="0.25">
      <c r="A966" s="27"/>
      <c r="B966" s="27"/>
      <c r="C966" s="27"/>
      <c r="D966" s="27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7"/>
      <c r="T966" s="27"/>
      <c r="U966" s="27"/>
      <c r="V966" s="27"/>
      <c r="W966" s="27"/>
      <c r="X966" s="27"/>
      <c r="Y966" s="27"/>
      <c r="Z966" s="27"/>
      <c r="AA966" s="27"/>
      <c r="AB966" s="27"/>
      <c r="AC966" s="27"/>
      <c r="AD966" s="27"/>
      <c r="AE966" s="27"/>
      <c r="AF966" s="27"/>
      <c r="AG966" s="27"/>
      <c r="AH966" s="27"/>
      <c r="AI966" s="27"/>
      <c r="AJ966" s="27"/>
      <c r="AK966" s="27"/>
      <c r="AL966" s="27"/>
      <c r="AM966" s="27"/>
      <c r="AN966" s="27"/>
      <c r="AO966" s="27"/>
      <c r="AP966" s="27"/>
      <c r="AQ966" s="27"/>
      <c r="AR966" s="27"/>
      <c r="AS966" s="27"/>
      <c r="AT966" s="27"/>
      <c r="AU966" s="27"/>
      <c r="AV966" s="243"/>
      <c r="AW966" s="243"/>
      <c r="AX966" s="243"/>
      <c r="AY966" s="27"/>
      <c r="AZ966" s="27"/>
    </row>
    <row r="967" spans="1:52" x14ac:dyDescent="0.25">
      <c r="A967" s="27"/>
      <c r="B967" s="27"/>
      <c r="C967" s="27"/>
      <c r="D967" s="27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7"/>
      <c r="T967" s="27"/>
      <c r="U967" s="27"/>
      <c r="V967" s="27"/>
      <c r="W967" s="27"/>
      <c r="X967" s="27"/>
      <c r="Y967" s="27"/>
      <c r="Z967" s="27"/>
      <c r="AA967" s="27"/>
      <c r="AB967" s="27"/>
      <c r="AC967" s="27"/>
      <c r="AD967" s="27"/>
      <c r="AE967" s="27"/>
      <c r="AF967" s="27"/>
      <c r="AG967" s="27"/>
      <c r="AH967" s="27"/>
      <c r="AI967" s="27"/>
      <c r="AJ967" s="27"/>
      <c r="AK967" s="27"/>
      <c r="AL967" s="27"/>
      <c r="AM967" s="27"/>
      <c r="AN967" s="27"/>
      <c r="AO967" s="27"/>
      <c r="AP967" s="27"/>
      <c r="AQ967" s="27"/>
      <c r="AR967" s="27"/>
      <c r="AS967" s="27"/>
      <c r="AT967" s="27"/>
      <c r="AU967" s="27"/>
      <c r="AV967" s="243"/>
      <c r="AW967" s="243"/>
      <c r="AX967" s="243"/>
      <c r="AY967" s="27"/>
      <c r="AZ967" s="27"/>
    </row>
    <row r="968" spans="1:52" x14ac:dyDescent="0.25">
      <c r="A968" s="27"/>
      <c r="B968" s="27"/>
      <c r="C968" s="27"/>
      <c r="D968" s="27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7"/>
      <c r="T968" s="27"/>
      <c r="U968" s="27"/>
      <c r="V968" s="27"/>
      <c r="W968" s="27"/>
      <c r="X968" s="27"/>
      <c r="Y968" s="27"/>
      <c r="Z968" s="27"/>
      <c r="AA968" s="27"/>
      <c r="AB968" s="27"/>
      <c r="AC968" s="27"/>
      <c r="AD968" s="27"/>
      <c r="AE968" s="27"/>
      <c r="AF968" s="27"/>
      <c r="AG968" s="27"/>
      <c r="AH968" s="27"/>
      <c r="AI968" s="27"/>
      <c r="AJ968" s="27"/>
      <c r="AK968" s="27"/>
      <c r="AL968" s="27"/>
      <c r="AM968" s="27"/>
      <c r="AN968" s="27"/>
      <c r="AO968" s="27"/>
      <c r="AP968" s="27"/>
      <c r="AQ968" s="27"/>
      <c r="AR968" s="27"/>
      <c r="AS968" s="27"/>
      <c r="AT968" s="27"/>
      <c r="AU968" s="27"/>
      <c r="AV968" s="243"/>
      <c r="AW968" s="243"/>
      <c r="AX968" s="243"/>
      <c r="AY968" s="27"/>
      <c r="AZ968" s="27"/>
    </row>
    <row r="969" spans="1:52" x14ac:dyDescent="0.25">
      <c r="A969" s="27"/>
      <c r="B969" s="27"/>
      <c r="C969" s="27"/>
      <c r="D969" s="27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7"/>
      <c r="T969" s="27"/>
      <c r="U969" s="27"/>
      <c r="V969" s="27"/>
      <c r="W969" s="27"/>
      <c r="X969" s="27"/>
      <c r="Y969" s="27"/>
      <c r="Z969" s="27"/>
      <c r="AA969" s="27"/>
      <c r="AB969" s="27"/>
      <c r="AC969" s="27"/>
      <c r="AD969" s="27"/>
      <c r="AE969" s="27"/>
      <c r="AF969" s="27"/>
      <c r="AG969" s="27"/>
      <c r="AH969" s="27"/>
      <c r="AI969" s="27"/>
      <c r="AJ969" s="27"/>
      <c r="AK969" s="27"/>
      <c r="AL969" s="27"/>
      <c r="AM969" s="27"/>
      <c r="AN969" s="27"/>
      <c r="AO969" s="27"/>
      <c r="AP969" s="27"/>
      <c r="AQ969" s="27"/>
      <c r="AR969" s="27"/>
      <c r="AS969" s="27"/>
      <c r="AT969" s="27"/>
      <c r="AU969" s="27"/>
      <c r="AV969" s="243"/>
      <c r="AW969" s="243"/>
      <c r="AX969" s="243"/>
      <c r="AY969" s="27"/>
      <c r="AZ969" s="27"/>
    </row>
    <row r="970" spans="1:52" x14ac:dyDescent="0.25">
      <c r="A970" s="27"/>
      <c r="B970" s="27"/>
      <c r="C970" s="27"/>
      <c r="D970" s="27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7"/>
      <c r="T970" s="27"/>
      <c r="U970" s="27"/>
      <c r="V970" s="27"/>
      <c r="W970" s="27"/>
      <c r="X970" s="27"/>
      <c r="Y970" s="27"/>
      <c r="Z970" s="27"/>
      <c r="AA970" s="27"/>
      <c r="AB970" s="27"/>
      <c r="AC970" s="27"/>
      <c r="AD970" s="27"/>
      <c r="AE970" s="27"/>
      <c r="AF970" s="27"/>
      <c r="AG970" s="27"/>
      <c r="AH970" s="27"/>
      <c r="AI970" s="27"/>
      <c r="AJ970" s="27"/>
      <c r="AK970" s="27"/>
      <c r="AL970" s="27"/>
      <c r="AM970" s="27"/>
      <c r="AN970" s="27"/>
      <c r="AO970" s="27"/>
      <c r="AP970" s="27"/>
      <c r="AQ970" s="27"/>
      <c r="AR970" s="27"/>
      <c r="AS970" s="27"/>
      <c r="AT970" s="27"/>
      <c r="AU970" s="27"/>
      <c r="AV970" s="243"/>
      <c r="AW970" s="243"/>
      <c r="AX970" s="243"/>
      <c r="AY970" s="27"/>
      <c r="AZ970" s="27"/>
    </row>
    <row r="971" spans="1:52" x14ac:dyDescent="0.25">
      <c r="A971" s="27"/>
      <c r="B971" s="27"/>
      <c r="C971" s="27"/>
      <c r="D971" s="27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7"/>
      <c r="T971" s="27"/>
      <c r="U971" s="27"/>
      <c r="V971" s="27"/>
      <c r="W971" s="27"/>
      <c r="X971" s="27"/>
      <c r="Y971" s="27"/>
      <c r="Z971" s="27"/>
      <c r="AA971" s="27"/>
      <c r="AB971" s="27"/>
      <c r="AC971" s="27"/>
      <c r="AD971" s="27"/>
      <c r="AE971" s="27"/>
      <c r="AF971" s="27"/>
      <c r="AG971" s="27"/>
      <c r="AH971" s="27"/>
      <c r="AI971" s="27"/>
      <c r="AJ971" s="27"/>
      <c r="AK971" s="27"/>
      <c r="AL971" s="27"/>
      <c r="AM971" s="27"/>
      <c r="AN971" s="27"/>
      <c r="AO971" s="27"/>
      <c r="AP971" s="27"/>
      <c r="AQ971" s="27"/>
      <c r="AR971" s="27"/>
      <c r="AS971" s="27"/>
      <c r="AT971" s="27"/>
      <c r="AU971" s="27"/>
      <c r="AV971" s="243"/>
      <c r="AW971" s="243"/>
      <c r="AX971" s="243"/>
      <c r="AY971" s="27"/>
      <c r="AZ971" s="27"/>
    </row>
    <row r="972" spans="1:52" x14ac:dyDescent="0.25">
      <c r="A972" s="27"/>
      <c r="B972" s="27"/>
      <c r="C972" s="27"/>
      <c r="D972" s="27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7"/>
      <c r="T972" s="27"/>
      <c r="U972" s="27"/>
      <c r="V972" s="27"/>
      <c r="W972" s="27"/>
      <c r="X972" s="27"/>
      <c r="Y972" s="27"/>
      <c r="Z972" s="27"/>
      <c r="AA972" s="27"/>
      <c r="AB972" s="27"/>
      <c r="AC972" s="27"/>
      <c r="AD972" s="27"/>
      <c r="AE972" s="27"/>
      <c r="AF972" s="27"/>
      <c r="AG972" s="27"/>
      <c r="AH972" s="27"/>
      <c r="AI972" s="27"/>
      <c r="AJ972" s="27"/>
      <c r="AK972" s="27"/>
      <c r="AL972" s="27"/>
      <c r="AM972" s="27"/>
      <c r="AN972" s="27"/>
      <c r="AO972" s="27"/>
      <c r="AP972" s="27"/>
      <c r="AQ972" s="27"/>
      <c r="AR972" s="27"/>
      <c r="AS972" s="27"/>
      <c r="AT972" s="27"/>
      <c r="AU972" s="27"/>
      <c r="AV972" s="243"/>
      <c r="AW972" s="243"/>
      <c r="AX972" s="243"/>
      <c r="AY972" s="27"/>
      <c r="AZ972" s="27"/>
    </row>
    <row r="973" spans="1:52" x14ac:dyDescent="0.25">
      <c r="A973" s="27"/>
      <c r="B973" s="27"/>
      <c r="C973" s="27"/>
      <c r="D973" s="27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7"/>
      <c r="T973" s="27"/>
      <c r="U973" s="27"/>
      <c r="V973" s="27"/>
      <c r="W973" s="27"/>
      <c r="X973" s="27"/>
      <c r="Y973" s="27"/>
      <c r="Z973" s="27"/>
      <c r="AA973" s="27"/>
      <c r="AB973" s="27"/>
      <c r="AC973" s="27"/>
      <c r="AD973" s="27"/>
      <c r="AE973" s="27"/>
      <c r="AF973" s="27"/>
      <c r="AG973" s="27"/>
      <c r="AH973" s="27"/>
      <c r="AI973" s="27"/>
      <c r="AJ973" s="27"/>
      <c r="AK973" s="27"/>
      <c r="AL973" s="27"/>
      <c r="AM973" s="27"/>
      <c r="AN973" s="27"/>
      <c r="AO973" s="27"/>
      <c r="AP973" s="27"/>
      <c r="AQ973" s="27"/>
      <c r="AR973" s="27"/>
      <c r="AS973" s="27"/>
      <c r="AT973" s="27"/>
      <c r="AU973" s="27"/>
      <c r="AV973" s="243"/>
      <c r="AW973" s="243"/>
      <c r="AX973" s="243"/>
      <c r="AY973" s="27"/>
      <c r="AZ973" s="27"/>
    </row>
    <row r="974" spans="1:52" x14ac:dyDescent="0.25">
      <c r="A974" s="27"/>
      <c r="B974" s="27"/>
      <c r="C974" s="27"/>
      <c r="D974" s="27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7"/>
      <c r="T974" s="27"/>
      <c r="U974" s="27"/>
      <c r="V974" s="27"/>
      <c r="W974" s="27"/>
      <c r="X974" s="27"/>
      <c r="Y974" s="27"/>
      <c r="Z974" s="27"/>
      <c r="AA974" s="27"/>
      <c r="AB974" s="27"/>
      <c r="AC974" s="27"/>
      <c r="AD974" s="27"/>
      <c r="AE974" s="27"/>
      <c r="AF974" s="27"/>
      <c r="AG974" s="27"/>
      <c r="AH974" s="27"/>
      <c r="AI974" s="27"/>
      <c r="AJ974" s="27"/>
      <c r="AK974" s="27"/>
      <c r="AL974" s="27"/>
      <c r="AM974" s="27"/>
      <c r="AN974" s="27"/>
      <c r="AO974" s="27"/>
      <c r="AP974" s="27"/>
      <c r="AQ974" s="27"/>
      <c r="AR974" s="27"/>
      <c r="AS974" s="27"/>
      <c r="AT974" s="27"/>
      <c r="AU974" s="27"/>
      <c r="AV974" s="243"/>
      <c r="AW974" s="243"/>
      <c r="AX974" s="243"/>
      <c r="AY974" s="27"/>
      <c r="AZ974" s="27"/>
    </row>
    <row r="975" spans="1:52" x14ac:dyDescent="0.25">
      <c r="A975" s="27"/>
      <c r="B975" s="27"/>
      <c r="C975" s="27"/>
      <c r="D975" s="27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7"/>
      <c r="T975" s="27"/>
      <c r="U975" s="27"/>
      <c r="V975" s="27"/>
      <c r="W975" s="27"/>
      <c r="X975" s="27"/>
      <c r="Y975" s="27"/>
      <c r="Z975" s="27"/>
      <c r="AA975" s="27"/>
      <c r="AB975" s="27"/>
      <c r="AC975" s="27"/>
      <c r="AD975" s="27"/>
      <c r="AE975" s="27"/>
      <c r="AF975" s="27"/>
      <c r="AG975" s="27"/>
      <c r="AH975" s="27"/>
      <c r="AI975" s="27"/>
      <c r="AJ975" s="27"/>
      <c r="AK975" s="27"/>
      <c r="AL975" s="27"/>
      <c r="AM975" s="27"/>
      <c r="AN975" s="27"/>
      <c r="AO975" s="27"/>
      <c r="AP975" s="27"/>
      <c r="AQ975" s="27"/>
      <c r="AR975" s="27"/>
      <c r="AS975" s="27"/>
      <c r="AT975" s="27"/>
      <c r="AU975" s="27"/>
      <c r="AV975" s="243"/>
      <c r="AW975" s="243"/>
      <c r="AX975" s="243"/>
      <c r="AY975" s="27"/>
      <c r="AZ975" s="27"/>
    </row>
    <row r="976" spans="1:52" x14ac:dyDescent="0.25">
      <c r="A976" s="27"/>
      <c r="B976" s="27"/>
      <c r="C976" s="27"/>
      <c r="D976" s="27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7"/>
      <c r="T976" s="27"/>
      <c r="U976" s="27"/>
      <c r="V976" s="27"/>
      <c r="W976" s="27"/>
      <c r="X976" s="27"/>
      <c r="Y976" s="27"/>
      <c r="Z976" s="27"/>
      <c r="AA976" s="27"/>
      <c r="AB976" s="27"/>
      <c r="AC976" s="27"/>
      <c r="AD976" s="27"/>
      <c r="AE976" s="27"/>
      <c r="AF976" s="27"/>
      <c r="AG976" s="27"/>
      <c r="AH976" s="27"/>
      <c r="AI976" s="27"/>
      <c r="AJ976" s="27"/>
      <c r="AK976" s="27"/>
      <c r="AL976" s="27"/>
      <c r="AM976" s="27"/>
      <c r="AN976" s="27"/>
      <c r="AO976" s="27"/>
      <c r="AP976" s="27"/>
      <c r="AQ976" s="27"/>
      <c r="AR976" s="27"/>
      <c r="AS976" s="27"/>
      <c r="AT976" s="27"/>
      <c r="AU976" s="27"/>
      <c r="AV976" s="243"/>
      <c r="AW976" s="243"/>
      <c r="AX976" s="243"/>
      <c r="AY976" s="27"/>
      <c r="AZ976" s="27"/>
    </row>
    <row r="977" spans="1:52" x14ac:dyDescent="0.25">
      <c r="A977" s="27"/>
      <c r="B977" s="27"/>
      <c r="C977" s="27"/>
      <c r="D977" s="27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7"/>
      <c r="T977" s="27"/>
      <c r="U977" s="27"/>
      <c r="V977" s="27"/>
      <c r="W977" s="27"/>
      <c r="X977" s="27"/>
      <c r="Y977" s="27"/>
      <c r="Z977" s="27"/>
      <c r="AA977" s="27"/>
      <c r="AB977" s="27"/>
      <c r="AC977" s="27"/>
      <c r="AD977" s="27"/>
      <c r="AE977" s="27"/>
      <c r="AF977" s="27"/>
      <c r="AG977" s="27"/>
      <c r="AH977" s="27"/>
      <c r="AI977" s="27"/>
      <c r="AJ977" s="27"/>
      <c r="AK977" s="27"/>
      <c r="AL977" s="27"/>
      <c r="AM977" s="27"/>
      <c r="AN977" s="27"/>
      <c r="AO977" s="27"/>
      <c r="AP977" s="27"/>
      <c r="AQ977" s="27"/>
      <c r="AR977" s="27"/>
      <c r="AS977" s="27"/>
      <c r="AT977" s="27"/>
      <c r="AU977" s="27"/>
      <c r="AV977" s="243"/>
      <c r="AW977" s="243"/>
      <c r="AX977" s="243"/>
      <c r="AY977" s="27"/>
      <c r="AZ977" s="27"/>
    </row>
    <row r="978" spans="1:52" x14ac:dyDescent="0.25">
      <c r="A978" s="27"/>
      <c r="B978" s="27"/>
      <c r="C978" s="27"/>
      <c r="D978" s="27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7"/>
      <c r="T978" s="27"/>
      <c r="U978" s="27"/>
      <c r="V978" s="27"/>
      <c r="W978" s="27"/>
      <c r="X978" s="27"/>
      <c r="Y978" s="27"/>
      <c r="Z978" s="27"/>
      <c r="AA978" s="27"/>
      <c r="AB978" s="27"/>
      <c r="AC978" s="27"/>
      <c r="AD978" s="27"/>
      <c r="AE978" s="27"/>
      <c r="AF978" s="27"/>
      <c r="AG978" s="27"/>
      <c r="AH978" s="27"/>
      <c r="AI978" s="27"/>
      <c r="AJ978" s="27"/>
      <c r="AK978" s="27"/>
      <c r="AL978" s="27"/>
      <c r="AM978" s="27"/>
      <c r="AN978" s="27"/>
      <c r="AO978" s="27"/>
      <c r="AP978" s="27"/>
      <c r="AQ978" s="27"/>
      <c r="AR978" s="27"/>
      <c r="AS978" s="27"/>
      <c r="AT978" s="27"/>
      <c r="AU978" s="27"/>
      <c r="AV978" s="243"/>
      <c r="AW978" s="243"/>
      <c r="AX978" s="243"/>
      <c r="AY978" s="27"/>
      <c r="AZ978" s="27"/>
    </row>
    <row r="979" spans="1:52" x14ac:dyDescent="0.25">
      <c r="A979" s="27"/>
      <c r="B979" s="27"/>
      <c r="C979" s="27"/>
      <c r="D979" s="27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7"/>
      <c r="T979" s="27"/>
      <c r="U979" s="27"/>
      <c r="V979" s="27"/>
      <c r="W979" s="27"/>
      <c r="X979" s="27"/>
      <c r="Y979" s="27"/>
      <c r="Z979" s="27"/>
      <c r="AA979" s="27"/>
      <c r="AB979" s="27"/>
      <c r="AC979" s="27"/>
      <c r="AD979" s="27"/>
      <c r="AE979" s="27"/>
      <c r="AF979" s="27"/>
      <c r="AG979" s="27"/>
      <c r="AH979" s="27"/>
      <c r="AI979" s="27"/>
      <c r="AJ979" s="27"/>
      <c r="AK979" s="27"/>
      <c r="AL979" s="27"/>
      <c r="AM979" s="27"/>
      <c r="AN979" s="27"/>
      <c r="AO979" s="27"/>
      <c r="AP979" s="27"/>
      <c r="AQ979" s="27"/>
      <c r="AR979" s="27"/>
      <c r="AS979" s="27"/>
      <c r="AT979" s="27"/>
      <c r="AU979" s="27"/>
      <c r="AV979" s="243"/>
      <c r="AW979" s="243"/>
      <c r="AX979" s="243"/>
      <c r="AY979" s="27"/>
      <c r="AZ979" s="27"/>
    </row>
    <row r="980" spans="1:52" x14ac:dyDescent="0.25">
      <c r="A980" s="27"/>
      <c r="B980" s="27"/>
      <c r="C980" s="27"/>
      <c r="D980" s="27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7"/>
      <c r="T980" s="27"/>
      <c r="U980" s="27"/>
      <c r="V980" s="27"/>
      <c r="W980" s="27"/>
      <c r="X980" s="27"/>
      <c r="Y980" s="27"/>
      <c r="Z980" s="27"/>
      <c r="AA980" s="27"/>
      <c r="AB980" s="27"/>
      <c r="AC980" s="27"/>
      <c r="AD980" s="27"/>
      <c r="AE980" s="27"/>
      <c r="AF980" s="27"/>
      <c r="AG980" s="27"/>
      <c r="AH980" s="27"/>
      <c r="AI980" s="27"/>
      <c r="AJ980" s="27"/>
      <c r="AK980" s="27"/>
      <c r="AL980" s="27"/>
      <c r="AM980" s="27"/>
      <c r="AN980" s="27"/>
      <c r="AO980" s="27"/>
      <c r="AP980" s="27"/>
      <c r="AQ980" s="27"/>
      <c r="AR980" s="27"/>
      <c r="AS980" s="27"/>
      <c r="AT980" s="27"/>
      <c r="AU980" s="27"/>
      <c r="AV980" s="243"/>
      <c r="AW980" s="243"/>
      <c r="AX980" s="243"/>
      <c r="AY980" s="27"/>
      <c r="AZ980" s="27"/>
    </row>
    <row r="981" spans="1:52" x14ac:dyDescent="0.25">
      <c r="A981" s="27"/>
      <c r="B981" s="27"/>
      <c r="C981" s="27"/>
      <c r="D981" s="27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7"/>
      <c r="T981" s="27"/>
      <c r="U981" s="27"/>
      <c r="V981" s="27"/>
      <c r="W981" s="27"/>
      <c r="X981" s="27"/>
      <c r="Y981" s="27"/>
      <c r="Z981" s="27"/>
      <c r="AA981" s="27"/>
      <c r="AB981" s="27"/>
      <c r="AC981" s="27"/>
      <c r="AD981" s="27"/>
      <c r="AE981" s="27"/>
      <c r="AF981" s="27"/>
      <c r="AG981" s="27"/>
      <c r="AH981" s="27"/>
      <c r="AI981" s="27"/>
      <c r="AJ981" s="27"/>
      <c r="AK981" s="27"/>
      <c r="AL981" s="27"/>
      <c r="AM981" s="27"/>
      <c r="AN981" s="27"/>
      <c r="AO981" s="27"/>
      <c r="AP981" s="27"/>
      <c r="AQ981" s="27"/>
      <c r="AR981" s="27"/>
      <c r="AS981" s="27"/>
      <c r="AT981" s="27"/>
      <c r="AU981" s="27"/>
      <c r="AV981" s="243"/>
      <c r="AW981" s="243"/>
      <c r="AX981" s="243"/>
      <c r="AY981" s="27"/>
      <c r="AZ981" s="27"/>
    </row>
    <row r="982" spans="1:52" x14ac:dyDescent="0.25">
      <c r="A982" s="27"/>
      <c r="B982" s="27"/>
      <c r="C982" s="27"/>
      <c r="D982" s="27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7"/>
      <c r="T982" s="27"/>
      <c r="U982" s="27"/>
      <c r="V982" s="27"/>
      <c r="W982" s="27"/>
      <c r="X982" s="27"/>
      <c r="Y982" s="27"/>
      <c r="Z982" s="27"/>
      <c r="AA982" s="27"/>
      <c r="AB982" s="27"/>
      <c r="AC982" s="27"/>
      <c r="AD982" s="27"/>
      <c r="AE982" s="27"/>
      <c r="AF982" s="27"/>
      <c r="AG982" s="27"/>
      <c r="AH982" s="27"/>
      <c r="AI982" s="27"/>
      <c r="AJ982" s="27"/>
      <c r="AK982" s="27"/>
      <c r="AL982" s="27"/>
      <c r="AM982" s="27"/>
      <c r="AN982" s="27"/>
      <c r="AO982" s="27"/>
      <c r="AP982" s="27"/>
      <c r="AQ982" s="27"/>
      <c r="AR982" s="27"/>
      <c r="AS982" s="27"/>
      <c r="AT982" s="27"/>
      <c r="AU982" s="27"/>
      <c r="AV982" s="243"/>
      <c r="AW982" s="243"/>
      <c r="AX982" s="243"/>
      <c r="AY982" s="27"/>
      <c r="AZ982" s="27"/>
    </row>
    <row r="983" spans="1:52" x14ac:dyDescent="0.25">
      <c r="A983" s="27"/>
      <c r="B983" s="27"/>
      <c r="C983" s="27"/>
      <c r="D983" s="27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7"/>
      <c r="T983" s="27"/>
      <c r="U983" s="27"/>
      <c r="V983" s="27"/>
      <c r="W983" s="27"/>
      <c r="X983" s="27"/>
      <c r="Y983" s="27"/>
      <c r="Z983" s="27"/>
      <c r="AA983" s="27"/>
      <c r="AB983" s="27"/>
      <c r="AC983" s="27"/>
      <c r="AD983" s="27"/>
      <c r="AE983" s="27"/>
      <c r="AF983" s="27"/>
      <c r="AG983" s="27"/>
      <c r="AH983" s="27"/>
      <c r="AI983" s="27"/>
      <c r="AJ983" s="27"/>
      <c r="AK983" s="27"/>
      <c r="AL983" s="27"/>
      <c r="AM983" s="27"/>
      <c r="AN983" s="27"/>
      <c r="AO983" s="27"/>
      <c r="AP983" s="27"/>
      <c r="AQ983" s="27"/>
      <c r="AR983" s="27"/>
      <c r="AS983" s="27"/>
      <c r="AT983" s="27"/>
      <c r="AU983" s="27"/>
      <c r="AV983" s="243"/>
      <c r="AW983" s="243"/>
      <c r="AX983" s="243"/>
      <c r="AY983" s="27"/>
      <c r="AZ983" s="27"/>
    </row>
    <row r="984" spans="1:52" x14ac:dyDescent="0.25">
      <c r="A984" s="27"/>
      <c r="B984" s="27"/>
      <c r="C984" s="27"/>
      <c r="D984" s="27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7"/>
      <c r="T984" s="27"/>
      <c r="U984" s="27"/>
      <c r="V984" s="27"/>
      <c r="W984" s="27"/>
      <c r="X984" s="27"/>
      <c r="Y984" s="27"/>
      <c r="Z984" s="27"/>
      <c r="AA984" s="27"/>
      <c r="AB984" s="27"/>
      <c r="AC984" s="27"/>
      <c r="AD984" s="27"/>
      <c r="AE984" s="27"/>
      <c r="AF984" s="27"/>
      <c r="AG984" s="27"/>
      <c r="AH984" s="27"/>
      <c r="AI984" s="27"/>
      <c r="AJ984" s="27"/>
      <c r="AK984" s="27"/>
      <c r="AL984" s="27"/>
      <c r="AM984" s="27"/>
      <c r="AN984" s="27"/>
      <c r="AO984" s="27"/>
      <c r="AP984" s="27"/>
      <c r="AQ984" s="27"/>
      <c r="AR984" s="27"/>
      <c r="AS984" s="27"/>
      <c r="AT984" s="27"/>
      <c r="AU984" s="27"/>
      <c r="AV984" s="243"/>
      <c r="AW984" s="243"/>
      <c r="AX984" s="243"/>
      <c r="AY984" s="27"/>
      <c r="AZ984" s="27"/>
    </row>
    <row r="985" spans="1:52" x14ac:dyDescent="0.25">
      <c r="A985" s="27"/>
      <c r="B985" s="27"/>
      <c r="C985" s="27"/>
      <c r="D985" s="27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7"/>
      <c r="T985" s="27"/>
      <c r="U985" s="27"/>
      <c r="V985" s="27"/>
      <c r="W985" s="27"/>
      <c r="X985" s="27"/>
      <c r="Y985" s="27"/>
      <c r="Z985" s="27"/>
      <c r="AA985" s="27"/>
      <c r="AB985" s="27"/>
      <c r="AC985" s="27"/>
      <c r="AD985" s="27"/>
      <c r="AE985" s="27"/>
      <c r="AF985" s="27"/>
      <c r="AG985" s="27"/>
      <c r="AH985" s="27"/>
      <c r="AI985" s="27"/>
      <c r="AJ985" s="27"/>
      <c r="AK985" s="27"/>
      <c r="AL985" s="27"/>
      <c r="AM985" s="27"/>
      <c r="AN985" s="27"/>
      <c r="AO985" s="27"/>
      <c r="AP985" s="27"/>
      <c r="AQ985" s="27"/>
      <c r="AR985" s="27"/>
      <c r="AS985" s="27"/>
      <c r="AT985" s="27"/>
      <c r="AU985" s="27"/>
      <c r="AV985" s="243"/>
      <c r="AW985" s="243"/>
      <c r="AX985" s="243"/>
      <c r="AY985" s="27"/>
      <c r="AZ985" s="27"/>
    </row>
    <row r="986" spans="1:52" x14ac:dyDescent="0.25">
      <c r="A986" s="27"/>
      <c r="B986" s="27"/>
      <c r="C986" s="27"/>
      <c r="D986" s="27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7"/>
      <c r="T986" s="27"/>
      <c r="U986" s="27"/>
      <c r="V986" s="27"/>
      <c r="W986" s="27"/>
      <c r="X986" s="27"/>
      <c r="Y986" s="27"/>
      <c r="Z986" s="27"/>
      <c r="AA986" s="27"/>
      <c r="AB986" s="27"/>
      <c r="AC986" s="27"/>
      <c r="AD986" s="27"/>
      <c r="AE986" s="27"/>
      <c r="AF986" s="27"/>
      <c r="AG986" s="27"/>
      <c r="AH986" s="27"/>
      <c r="AI986" s="27"/>
      <c r="AJ986" s="27"/>
      <c r="AK986" s="27"/>
      <c r="AL986" s="27"/>
      <c r="AM986" s="27"/>
      <c r="AN986" s="27"/>
      <c r="AO986" s="27"/>
      <c r="AP986" s="27"/>
      <c r="AQ986" s="27"/>
      <c r="AR986" s="27"/>
      <c r="AS986" s="27"/>
      <c r="AT986" s="27"/>
      <c r="AU986" s="27"/>
      <c r="AV986" s="243"/>
      <c r="AW986" s="243"/>
      <c r="AX986" s="243"/>
      <c r="AY986" s="27"/>
      <c r="AZ986" s="27"/>
    </row>
    <row r="987" spans="1:52" x14ac:dyDescent="0.25">
      <c r="A987" s="27"/>
      <c r="B987" s="27"/>
      <c r="C987" s="27"/>
      <c r="D987" s="27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7"/>
      <c r="T987" s="27"/>
      <c r="U987" s="27"/>
      <c r="V987" s="27"/>
      <c r="W987" s="27"/>
      <c r="X987" s="27"/>
      <c r="Y987" s="27"/>
      <c r="Z987" s="27"/>
      <c r="AA987" s="27"/>
      <c r="AB987" s="27"/>
      <c r="AC987" s="27"/>
      <c r="AD987" s="27"/>
      <c r="AE987" s="27"/>
      <c r="AF987" s="27"/>
      <c r="AG987" s="27"/>
      <c r="AH987" s="27"/>
      <c r="AI987" s="27"/>
      <c r="AJ987" s="27"/>
      <c r="AK987" s="27"/>
      <c r="AL987" s="27"/>
      <c r="AM987" s="27"/>
      <c r="AN987" s="27"/>
      <c r="AO987" s="27"/>
      <c r="AP987" s="27"/>
      <c r="AQ987" s="27"/>
      <c r="AR987" s="27"/>
      <c r="AS987" s="27"/>
      <c r="AT987" s="27"/>
      <c r="AU987" s="27"/>
      <c r="AV987" s="243"/>
      <c r="AW987" s="243"/>
      <c r="AX987" s="243"/>
      <c r="AY987" s="27"/>
      <c r="AZ987" s="27"/>
    </row>
    <row r="988" spans="1:52" x14ac:dyDescent="0.25">
      <c r="A988" s="27"/>
      <c r="B988" s="27"/>
      <c r="C988" s="27"/>
      <c r="D988" s="27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7"/>
      <c r="T988" s="27"/>
      <c r="U988" s="27"/>
      <c r="V988" s="27"/>
      <c r="W988" s="27"/>
      <c r="X988" s="27"/>
      <c r="Y988" s="27"/>
      <c r="Z988" s="27"/>
      <c r="AA988" s="27"/>
      <c r="AB988" s="27"/>
      <c r="AC988" s="27"/>
      <c r="AD988" s="27"/>
      <c r="AE988" s="27"/>
      <c r="AF988" s="27"/>
      <c r="AG988" s="27"/>
      <c r="AH988" s="27"/>
      <c r="AI988" s="27"/>
      <c r="AJ988" s="27"/>
      <c r="AK988" s="27"/>
      <c r="AL988" s="27"/>
      <c r="AM988" s="27"/>
      <c r="AN988" s="27"/>
      <c r="AO988" s="27"/>
      <c r="AP988" s="27"/>
      <c r="AQ988" s="27"/>
      <c r="AR988" s="27"/>
      <c r="AS988" s="27"/>
      <c r="AT988" s="27"/>
      <c r="AU988" s="27"/>
      <c r="AV988" s="243"/>
      <c r="AW988" s="243"/>
      <c r="AX988" s="243"/>
      <c r="AY988" s="27"/>
      <c r="AZ988" s="27"/>
    </row>
    <row r="989" spans="1:52" x14ac:dyDescent="0.25">
      <c r="A989" s="27"/>
      <c r="B989" s="27"/>
      <c r="C989" s="27"/>
      <c r="D989" s="27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7"/>
      <c r="T989" s="27"/>
      <c r="U989" s="27"/>
      <c r="V989" s="27"/>
      <c r="W989" s="27"/>
      <c r="X989" s="27"/>
      <c r="Y989" s="27"/>
      <c r="Z989" s="27"/>
      <c r="AA989" s="27"/>
      <c r="AB989" s="27"/>
      <c r="AC989" s="27"/>
      <c r="AD989" s="27"/>
      <c r="AE989" s="27"/>
      <c r="AF989" s="27"/>
      <c r="AG989" s="27"/>
      <c r="AH989" s="27"/>
      <c r="AI989" s="27"/>
      <c r="AJ989" s="27"/>
      <c r="AK989" s="27"/>
      <c r="AL989" s="27"/>
      <c r="AM989" s="27"/>
      <c r="AN989" s="27"/>
      <c r="AO989" s="27"/>
      <c r="AP989" s="27"/>
      <c r="AQ989" s="27"/>
      <c r="AR989" s="27"/>
      <c r="AS989" s="27"/>
      <c r="AT989" s="27"/>
      <c r="AU989" s="27"/>
      <c r="AV989" s="243"/>
      <c r="AW989" s="243"/>
      <c r="AX989" s="243"/>
      <c r="AY989" s="27"/>
      <c r="AZ989" s="27"/>
    </row>
    <row r="990" spans="1:52" x14ac:dyDescent="0.25">
      <c r="A990" s="27"/>
      <c r="B990" s="27"/>
      <c r="C990" s="27"/>
      <c r="D990" s="27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7"/>
      <c r="T990" s="27"/>
      <c r="U990" s="27"/>
      <c r="V990" s="27"/>
      <c r="W990" s="27"/>
      <c r="X990" s="27"/>
      <c r="Y990" s="27"/>
      <c r="Z990" s="27"/>
      <c r="AA990" s="27"/>
      <c r="AB990" s="27"/>
      <c r="AC990" s="27"/>
      <c r="AD990" s="27"/>
      <c r="AE990" s="27"/>
      <c r="AF990" s="27"/>
      <c r="AG990" s="27"/>
      <c r="AH990" s="27"/>
      <c r="AI990" s="27"/>
      <c r="AJ990" s="27"/>
      <c r="AK990" s="27"/>
      <c r="AL990" s="27"/>
      <c r="AM990" s="27"/>
      <c r="AN990" s="27"/>
      <c r="AO990" s="27"/>
      <c r="AP990" s="27"/>
      <c r="AQ990" s="27"/>
      <c r="AR990" s="27"/>
      <c r="AS990" s="27"/>
      <c r="AT990" s="27"/>
      <c r="AU990" s="27"/>
      <c r="AV990" s="243"/>
      <c r="AW990" s="243"/>
      <c r="AX990" s="243"/>
      <c r="AY990" s="27"/>
      <c r="AZ990" s="27"/>
    </row>
    <row r="991" spans="1:52" x14ac:dyDescent="0.25">
      <c r="A991" s="27"/>
      <c r="B991" s="27"/>
      <c r="C991" s="27"/>
      <c r="D991" s="27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7"/>
      <c r="T991" s="27"/>
      <c r="U991" s="27"/>
      <c r="V991" s="27"/>
      <c r="W991" s="27"/>
      <c r="X991" s="27"/>
      <c r="Y991" s="27"/>
      <c r="Z991" s="27"/>
      <c r="AA991" s="27"/>
      <c r="AB991" s="27"/>
      <c r="AC991" s="27"/>
      <c r="AD991" s="27"/>
      <c r="AE991" s="27"/>
      <c r="AF991" s="27"/>
      <c r="AG991" s="27"/>
      <c r="AH991" s="27"/>
      <c r="AI991" s="27"/>
      <c r="AJ991" s="27"/>
      <c r="AK991" s="27"/>
      <c r="AL991" s="27"/>
      <c r="AM991" s="27"/>
      <c r="AN991" s="27"/>
      <c r="AO991" s="27"/>
      <c r="AP991" s="27"/>
      <c r="AQ991" s="27"/>
      <c r="AR991" s="27"/>
      <c r="AS991" s="27"/>
      <c r="AT991" s="27"/>
      <c r="AU991" s="27"/>
      <c r="AV991" s="243"/>
      <c r="AW991" s="243"/>
      <c r="AX991" s="243"/>
      <c r="AY991" s="27"/>
      <c r="AZ991" s="27"/>
    </row>
    <row r="992" spans="1:52" x14ac:dyDescent="0.25">
      <c r="A992" s="27"/>
      <c r="B992" s="27"/>
      <c r="C992" s="27"/>
      <c r="D992" s="27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7"/>
      <c r="T992" s="27"/>
      <c r="U992" s="27"/>
      <c r="V992" s="27"/>
      <c r="W992" s="27"/>
      <c r="X992" s="27"/>
      <c r="Y992" s="27"/>
      <c r="Z992" s="27"/>
      <c r="AA992" s="27"/>
      <c r="AB992" s="27"/>
      <c r="AC992" s="27"/>
      <c r="AD992" s="27"/>
      <c r="AE992" s="27"/>
      <c r="AF992" s="27"/>
      <c r="AG992" s="27"/>
      <c r="AH992" s="27"/>
      <c r="AI992" s="27"/>
      <c r="AJ992" s="27"/>
      <c r="AK992" s="27"/>
      <c r="AL992" s="27"/>
      <c r="AM992" s="27"/>
      <c r="AN992" s="27"/>
      <c r="AO992" s="27"/>
      <c r="AP992" s="27"/>
      <c r="AQ992" s="27"/>
      <c r="AR992" s="27"/>
      <c r="AS992" s="27"/>
      <c r="AT992" s="27"/>
      <c r="AU992" s="27"/>
      <c r="AV992" s="243"/>
      <c r="AW992" s="243"/>
      <c r="AX992" s="243"/>
      <c r="AY992" s="27"/>
      <c r="AZ992" s="27"/>
    </row>
    <row r="993" spans="1:52" x14ac:dyDescent="0.25">
      <c r="A993" s="27"/>
      <c r="B993" s="27"/>
      <c r="C993" s="27"/>
      <c r="D993" s="27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7"/>
      <c r="T993" s="27"/>
      <c r="U993" s="27"/>
      <c r="V993" s="27"/>
      <c r="W993" s="27"/>
      <c r="X993" s="27"/>
      <c r="Y993" s="27"/>
      <c r="Z993" s="27"/>
      <c r="AA993" s="27"/>
      <c r="AB993" s="27"/>
      <c r="AC993" s="27"/>
      <c r="AD993" s="27"/>
      <c r="AE993" s="27"/>
      <c r="AF993" s="27"/>
      <c r="AG993" s="27"/>
      <c r="AH993" s="27"/>
      <c r="AI993" s="27"/>
      <c r="AJ993" s="27"/>
      <c r="AK993" s="27"/>
      <c r="AL993" s="27"/>
      <c r="AM993" s="27"/>
      <c r="AN993" s="27"/>
      <c r="AO993" s="27"/>
      <c r="AP993" s="27"/>
      <c r="AQ993" s="27"/>
      <c r="AR993" s="27"/>
      <c r="AS993" s="27"/>
      <c r="AT993" s="27"/>
      <c r="AU993" s="27"/>
      <c r="AV993" s="243"/>
      <c r="AW993" s="243"/>
      <c r="AX993" s="243"/>
      <c r="AY993" s="27"/>
      <c r="AZ993" s="27"/>
    </row>
    <row r="994" spans="1:52" x14ac:dyDescent="0.25">
      <c r="A994" s="27"/>
      <c r="B994" s="27"/>
      <c r="C994" s="27"/>
      <c r="D994" s="27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7"/>
      <c r="T994" s="27"/>
      <c r="U994" s="27"/>
      <c r="V994" s="27"/>
      <c r="W994" s="27"/>
      <c r="X994" s="27"/>
      <c r="Y994" s="27"/>
      <c r="Z994" s="27"/>
      <c r="AA994" s="27"/>
      <c r="AB994" s="27"/>
      <c r="AC994" s="27"/>
      <c r="AD994" s="27"/>
      <c r="AE994" s="27"/>
      <c r="AF994" s="27"/>
      <c r="AG994" s="27"/>
      <c r="AH994" s="27"/>
      <c r="AI994" s="27"/>
      <c r="AJ994" s="27"/>
      <c r="AK994" s="27"/>
      <c r="AL994" s="27"/>
      <c r="AM994" s="27"/>
      <c r="AN994" s="27"/>
      <c r="AO994" s="27"/>
      <c r="AP994" s="27"/>
      <c r="AQ994" s="27"/>
      <c r="AR994" s="27"/>
      <c r="AS994" s="27"/>
      <c r="AT994" s="27"/>
      <c r="AU994" s="27"/>
      <c r="AV994" s="243"/>
      <c r="AW994" s="243"/>
      <c r="AX994" s="243"/>
      <c r="AY994" s="27"/>
      <c r="AZ994" s="27"/>
    </row>
    <row r="995" spans="1:52" x14ac:dyDescent="0.25">
      <c r="A995" s="27"/>
      <c r="B995" s="27"/>
      <c r="C995" s="27"/>
      <c r="D995" s="27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7"/>
      <c r="T995" s="27"/>
      <c r="U995" s="27"/>
      <c r="V995" s="27"/>
      <c r="W995" s="27"/>
      <c r="X995" s="27"/>
      <c r="Y995" s="27"/>
      <c r="Z995" s="27"/>
      <c r="AA995" s="27"/>
      <c r="AB995" s="27"/>
      <c r="AC995" s="27"/>
      <c r="AD995" s="27"/>
      <c r="AE995" s="27"/>
      <c r="AF995" s="27"/>
      <c r="AG995" s="27"/>
      <c r="AH995" s="27"/>
      <c r="AI995" s="27"/>
      <c r="AJ995" s="27"/>
      <c r="AK995" s="27"/>
      <c r="AL995" s="27"/>
      <c r="AM995" s="27"/>
      <c r="AN995" s="27"/>
      <c r="AO995" s="27"/>
      <c r="AP995" s="27"/>
      <c r="AQ995" s="27"/>
      <c r="AR995" s="27"/>
      <c r="AS995" s="27"/>
      <c r="AT995" s="27"/>
      <c r="AU995" s="27"/>
      <c r="AV995" s="243"/>
      <c r="AW995" s="243"/>
      <c r="AX995" s="243"/>
      <c r="AY995" s="27"/>
      <c r="AZ995" s="27"/>
    </row>
    <row r="996" spans="1:52" x14ac:dyDescent="0.25">
      <c r="A996" s="27"/>
      <c r="B996" s="27"/>
      <c r="C996" s="27"/>
      <c r="D996" s="27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7"/>
      <c r="T996" s="27"/>
      <c r="U996" s="27"/>
      <c r="V996" s="27"/>
      <c r="W996" s="27"/>
      <c r="X996" s="27"/>
      <c r="Y996" s="27"/>
      <c r="Z996" s="27"/>
      <c r="AA996" s="27"/>
      <c r="AB996" s="27"/>
      <c r="AC996" s="27"/>
      <c r="AD996" s="27"/>
      <c r="AE996" s="27"/>
      <c r="AF996" s="27"/>
      <c r="AG996" s="27"/>
      <c r="AH996" s="27"/>
      <c r="AI996" s="27"/>
      <c r="AJ996" s="27"/>
      <c r="AK996" s="27"/>
      <c r="AL996" s="27"/>
      <c r="AM996" s="27"/>
      <c r="AN996" s="27"/>
      <c r="AO996" s="27"/>
      <c r="AP996" s="27"/>
      <c r="AQ996" s="27"/>
      <c r="AR996" s="27"/>
      <c r="AS996" s="27"/>
      <c r="AT996" s="27"/>
      <c r="AU996" s="27"/>
      <c r="AV996" s="243"/>
      <c r="AW996" s="243"/>
      <c r="AX996" s="243"/>
      <c r="AY996" s="27"/>
      <c r="AZ996" s="27"/>
    </row>
    <row r="997" spans="1:52" x14ac:dyDescent="0.25">
      <c r="A997" s="27"/>
      <c r="B997" s="27"/>
      <c r="C997" s="27"/>
      <c r="D997" s="27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7"/>
      <c r="T997" s="27"/>
      <c r="U997" s="27"/>
      <c r="V997" s="27"/>
      <c r="W997" s="27"/>
      <c r="X997" s="27"/>
      <c r="Y997" s="27"/>
      <c r="Z997" s="27"/>
      <c r="AA997" s="27"/>
      <c r="AB997" s="27"/>
      <c r="AC997" s="27"/>
      <c r="AD997" s="27"/>
      <c r="AE997" s="27"/>
      <c r="AF997" s="27"/>
      <c r="AG997" s="27"/>
      <c r="AH997" s="27"/>
      <c r="AI997" s="27"/>
      <c r="AJ997" s="27"/>
      <c r="AK997" s="27"/>
      <c r="AL997" s="27"/>
      <c r="AM997" s="27"/>
      <c r="AN997" s="27"/>
      <c r="AO997" s="27"/>
      <c r="AP997" s="27"/>
      <c r="AQ997" s="27"/>
      <c r="AR997" s="27"/>
      <c r="AS997" s="27"/>
      <c r="AT997" s="27"/>
      <c r="AU997" s="27"/>
      <c r="AV997" s="243"/>
      <c r="AW997" s="243"/>
      <c r="AX997" s="243"/>
      <c r="AY997" s="27"/>
      <c r="AZ997" s="27"/>
    </row>
    <row r="998" spans="1:52" x14ac:dyDescent="0.25">
      <c r="A998" s="27"/>
      <c r="B998" s="27"/>
      <c r="C998" s="27"/>
      <c r="D998" s="27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7"/>
      <c r="T998" s="27"/>
      <c r="U998" s="27"/>
      <c r="V998" s="27"/>
      <c r="W998" s="27"/>
      <c r="X998" s="27"/>
      <c r="Y998" s="27"/>
      <c r="Z998" s="27"/>
      <c r="AA998" s="27"/>
      <c r="AB998" s="27"/>
      <c r="AC998" s="27"/>
      <c r="AD998" s="27"/>
      <c r="AE998" s="27"/>
      <c r="AF998" s="27"/>
      <c r="AG998" s="27"/>
      <c r="AH998" s="27"/>
      <c r="AI998" s="27"/>
      <c r="AJ998" s="27"/>
      <c r="AK998" s="27"/>
      <c r="AL998" s="27"/>
      <c r="AM998" s="27"/>
      <c r="AN998" s="27"/>
      <c r="AO998" s="27"/>
      <c r="AP998" s="27"/>
      <c r="AQ998" s="27"/>
      <c r="AR998" s="27"/>
      <c r="AS998" s="27"/>
      <c r="AT998" s="27"/>
      <c r="AU998" s="27"/>
      <c r="AV998" s="243"/>
      <c r="AW998" s="243"/>
      <c r="AX998" s="243"/>
      <c r="AY998" s="27"/>
      <c r="AZ998" s="27"/>
    </row>
    <row r="999" spans="1:52" x14ac:dyDescent="0.25">
      <c r="A999" s="27"/>
      <c r="B999" s="27"/>
      <c r="C999" s="27"/>
      <c r="D999" s="27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7"/>
      <c r="T999" s="27"/>
      <c r="U999" s="27"/>
      <c r="V999" s="27"/>
      <c r="W999" s="27"/>
      <c r="X999" s="27"/>
      <c r="Y999" s="27"/>
      <c r="Z999" s="27"/>
      <c r="AA999" s="27"/>
      <c r="AB999" s="27"/>
      <c r="AC999" s="27"/>
      <c r="AD999" s="27"/>
      <c r="AE999" s="27"/>
      <c r="AF999" s="27"/>
      <c r="AG999" s="27"/>
      <c r="AH999" s="27"/>
      <c r="AI999" s="27"/>
      <c r="AJ999" s="27"/>
      <c r="AK999" s="27"/>
      <c r="AL999" s="27"/>
      <c r="AM999" s="27"/>
      <c r="AN999" s="27"/>
      <c r="AO999" s="27"/>
      <c r="AP999" s="27"/>
      <c r="AQ999" s="27"/>
      <c r="AR999" s="27"/>
      <c r="AS999" s="27"/>
      <c r="AT999" s="27"/>
      <c r="AU999" s="27"/>
      <c r="AV999" s="243"/>
      <c r="AW999" s="243"/>
      <c r="AX999" s="243"/>
      <c r="AY999" s="27"/>
      <c r="AZ999" s="27"/>
    </row>
    <row r="1000" spans="1:52" x14ac:dyDescent="0.25">
      <c r="A1000" s="27"/>
      <c r="B1000" s="27"/>
      <c r="C1000" s="27"/>
      <c r="D1000" s="27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7"/>
      <c r="T1000" s="27"/>
      <c r="U1000" s="27"/>
      <c r="V1000" s="27"/>
      <c r="W1000" s="27"/>
      <c r="X1000" s="27"/>
      <c r="Y1000" s="27"/>
      <c r="Z1000" s="27"/>
      <c r="AA1000" s="27"/>
      <c r="AB1000" s="27"/>
      <c r="AC1000" s="27"/>
      <c r="AD1000" s="27"/>
      <c r="AE1000" s="27"/>
      <c r="AF1000" s="27"/>
      <c r="AG1000" s="27"/>
      <c r="AH1000" s="27"/>
      <c r="AI1000" s="27"/>
      <c r="AJ1000" s="27"/>
      <c r="AK1000" s="27"/>
      <c r="AL1000" s="27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43"/>
      <c r="AW1000" s="243"/>
      <c r="AX1000" s="243"/>
      <c r="AY1000" s="27"/>
      <c r="AZ1000" s="27"/>
    </row>
  </sheetData>
  <sheetProtection algorithmName="SHA-512" hashValue="pcgzLrcba/dM+dkCKvU+WpAy4h2vdqQX+iIait6fsbjr3fwCoLrsFsLiRO26QK8JeV+7enHZHYtEcqTJFqMKhg==" saltValue="YGYvEkuUAV/n0nV3S+BQdw==" spinCount="100000" sheet="1" objects="1" scenarios="1"/>
  <mergeCells count="58">
    <mergeCell ref="J45:M45"/>
    <mergeCell ref="D7:T7"/>
    <mergeCell ref="U4:W4"/>
    <mergeCell ref="C42:I44"/>
    <mergeCell ref="J41:S41"/>
    <mergeCell ref="J42:M42"/>
    <mergeCell ref="J43:M43"/>
    <mergeCell ref="J44:M44"/>
    <mergeCell ref="L10:L21"/>
    <mergeCell ref="N3:T3"/>
    <mergeCell ref="M32:M35"/>
    <mergeCell ref="M30:M31"/>
    <mergeCell ref="M28:M29"/>
    <mergeCell ref="M26:M27"/>
    <mergeCell ref="L32:L35"/>
    <mergeCell ref="L30:L31"/>
    <mergeCell ref="L28:L29"/>
    <mergeCell ref="O8:O9"/>
    <mergeCell ref="T26:T27"/>
    <mergeCell ref="H23:H36"/>
    <mergeCell ref="H10:H21"/>
    <mergeCell ref="K10:K21"/>
    <mergeCell ref="J10:J21"/>
    <mergeCell ref="I10:I21"/>
    <mergeCell ref="K23:K36"/>
    <mergeCell ref="J23:J36"/>
    <mergeCell ref="L54:O54"/>
    <mergeCell ref="AQ43:AT44"/>
    <mergeCell ref="A23:A36"/>
    <mergeCell ref="A10:A21"/>
    <mergeCell ref="X4:Z4"/>
    <mergeCell ref="P8:P9"/>
    <mergeCell ref="Q8:Q9"/>
    <mergeCell ref="R8:R9"/>
    <mergeCell ref="S8:S9"/>
    <mergeCell ref="E3:L4"/>
    <mergeCell ref="K8:K9"/>
    <mergeCell ref="G8:G9"/>
    <mergeCell ref="H8:H9"/>
    <mergeCell ref="L8:L9"/>
    <mergeCell ref="T8:T9"/>
    <mergeCell ref="I8:I9"/>
    <mergeCell ref="J8:J9"/>
    <mergeCell ref="Q30:Q31"/>
    <mergeCell ref="R32:R35"/>
    <mergeCell ref="N23:N25"/>
    <mergeCell ref="I23:I36"/>
    <mergeCell ref="N8:N9"/>
    <mergeCell ref="M8:M9"/>
    <mergeCell ref="M23:M25"/>
    <mergeCell ref="L23:L25"/>
    <mergeCell ref="L26:L27"/>
    <mergeCell ref="T30:T31"/>
    <mergeCell ref="T32:T35"/>
    <mergeCell ref="T23:T25"/>
    <mergeCell ref="O26:O27"/>
    <mergeCell ref="P28:P29"/>
    <mergeCell ref="T28:T29"/>
  </mergeCells>
  <pageMargins left="0.15748031496062992" right="0.15748031496062992" top="0.19685039370078741" bottom="0.19685039370078741" header="0" footer="0"/>
  <pageSetup scale="85" orientation="landscape" r:id="rId1"/>
  <ignoredErrors>
    <ignoredError sqref="F22:G22 D22:E22 J37 E49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P1390"/>
  <sheetViews>
    <sheetView zoomScale="90" zoomScaleNormal="90" workbookViewId="0">
      <selection sqref="A1:G1"/>
    </sheetView>
  </sheetViews>
  <sheetFormatPr baseColWidth="10" defaultColWidth="14.42578125" defaultRowHeight="15" customHeight="1" x14ac:dyDescent="0.25"/>
  <cols>
    <col min="1" max="1" width="10.85546875" customWidth="1"/>
    <col min="2" max="2" width="13.7109375" customWidth="1"/>
    <col min="3" max="3" width="18.7109375" customWidth="1"/>
    <col min="4" max="4" width="44.42578125" customWidth="1"/>
    <col min="5" max="5" width="14.42578125" customWidth="1"/>
    <col min="6" max="6" width="21.140625" customWidth="1"/>
    <col min="7" max="7" width="26.42578125" customWidth="1"/>
    <col min="8" max="8" width="28.85546875" hidden="1" customWidth="1"/>
    <col min="9" max="9" width="17.28515625" hidden="1" customWidth="1"/>
    <col min="10" max="10" width="16.7109375" hidden="1" customWidth="1"/>
    <col min="11" max="11" width="12.85546875" customWidth="1"/>
    <col min="12" max="12" width="17" customWidth="1"/>
    <col min="13" max="13" width="15.85546875" customWidth="1"/>
    <col min="14" max="14" width="15.5703125" customWidth="1"/>
    <col min="15" max="15" width="13.85546875" customWidth="1"/>
  </cols>
  <sheetData>
    <row r="1" spans="1:15" ht="43.5" customHeight="1" x14ac:dyDescent="0.25">
      <c r="A1" s="436" t="s">
        <v>803</v>
      </c>
      <c r="B1" s="437"/>
      <c r="C1" s="437"/>
      <c r="D1" s="437"/>
      <c r="E1" s="437"/>
      <c r="F1" s="437"/>
      <c r="G1" s="438"/>
      <c r="H1" s="38"/>
      <c r="I1" s="38"/>
      <c r="J1" s="38"/>
      <c r="K1" s="39"/>
      <c r="L1" s="39"/>
      <c r="M1" s="39"/>
      <c r="N1" s="39"/>
      <c r="O1" s="39"/>
    </row>
    <row r="2" spans="1:15" ht="12.75" customHeight="1" thickBot="1" x14ac:dyDescent="0.3">
      <c r="A2" s="40" t="s">
        <v>275</v>
      </c>
      <c r="B2" s="41" t="s">
        <v>276</v>
      </c>
      <c r="C2" s="41" t="s">
        <v>18</v>
      </c>
      <c r="D2" s="41" t="s">
        <v>277</v>
      </c>
      <c r="E2" s="41" t="s">
        <v>278</v>
      </c>
      <c r="F2" s="42" t="s">
        <v>279</v>
      </c>
      <c r="G2" s="43" t="s">
        <v>280</v>
      </c>
      <c r="H2" s="38"/>
      <c r="I2" s="38"/>
      <c r="J2" s="38"/>
      <c r="K2" s="39"/>
      <c r="L2" s="39"/>
      <c r="M2" s="39"/>
      <c r="N2" s="39"/>
      <c r="O2" s="39"/>
    </row>
    <row r="3" spans="1:15" ht="12.75" customHeight="1" x14ac:dyDescent="0.25">
      <c r="A3" s="278">
        <v>1</v>
      </c>
      <c r="B3" s="275" t="s">
        <v>20</v>
      </c>
      <c r="C3" s="46" t="str">
        <f>I3</f>
        <v>6UACETIOX</v>
      </c>
      <c r="D3" s="46"/>
      <c r="E3" s="47">
        <f>+'CALCULO TARIFAS CC '!$S$45</f>
        <v>0.68047169586126532</v>
      </c>
      <c r="F3" s="48">
        <f t="shared" ref="F3:F34" si="0">ROUND(J3,4)</f>
        <v>703.66780000000006</v>
      </c>
      <c r="G3" s="49">
        <f t="shared" ref="G3:G272" si="1">+ROUND(F3*E3,2)</f>
        <v>478.83</v>
      </c>
      <c r="H3" s="50" t="s">
        <v>281</v>
      </c>
      <c r="I3" s="27" t="s">
        <v>39</v>
      </c>
      <c r="J3" s="27">
        <v>703.66782309999996</v>
      </c>
      <c r="K3" s="39"/>
      <c r="L3" s="39"/>
      <c r="M3" s="39"/>
      <c r="N3" s="39"/>
      <c r="O3" s="39"/>
    </row>
    <row r="4" spans="1:15" x14ac:dyDescent="0.25">
      <c r="A4" s="279">
        <f>A3+1</f>
        <v>2</v>
      </c>
      <c r="B4" s="276"/>
      <c r="C4" s="53" t="str">
        <f t="shared" ref="C4:C67" si="2">I4</f>
        <v>6UACMARRI97</v>
      </c>
      <c r="D4" s="53"/>
      <c r="E4" s="54">
        <f>+'CALCULO TARIFAS CC '!$S$45</f>
        <v>0.68047169586126532</v>
      </c>
      <c r="F4" s="55">
        <f t="shared" si="0"/>
        <v>131.22550000000001</v>
      </c>
      <c r="G4" s="56">
        <f t="shared" si="1"/>
        <v>89.3</v>
      </c>
      <c r="H4" s="50" t="s">
        <v>281</v>
      </c>
      <c r="I4" s="27" t="s">
        <v>602</v>
      </c>
      <c r="J4" s="27">
        <v>131.22548660000001</v>
      </c>
      <c r="K4" s="39"/>
      <c r="L4" s="39"/>
      <c r="M4" s="39"/>
      <c r="N4" s="39"/>
      <c r="O4" s="39"/>
    </row>
    <row r="5" spans="1:15" x14ac:dyDescent="0.25">
      <c r="A5" s="279">
        <f t="shared" ref="A5:A68" si="3">A4+1</f>
        <v>3</v>
      </c>
      <c r="B5" s="276"/>
      <c r="C5" s="53" t="str">
        <f t="shared" si="2"/>
        <v>6GACP</v>
      </c>
      <c r="D5" s="53"/>
      <c r="E5" s="54">
        <f>+'CALCULO TARIFAS CC '!$S$45</f>
        <v>0.68047169586126532</v>
      </c>
      <c r="F5" s="55">
        <f t="shared" si="0"/>
        <v>444.709</v>
      </c>
      <c r="G5" s="56">
        <f t="shared" si="1"/>
        <v>302.61</v>
      </c>
      <c r="H5" s="50" t="s">
        <v>281</v>
      </c>
      <c r="I5" s="27" t="s">
        <v>674</v>
      </c>
      <c r="J5" s="27">
        <v>444.7089896</v>
      </c>
      <c r="K5" s="39"/>
      <c r="L5" s="39"/>
      <c r="M5" s="39"/>
      <c r="N5" s="39"/>
      <c r="O5" s="39"/>
    </row>
    <row r="6" spans="1:15" x14ac:dyDescent="0.25">
      <c r="A6" s="279">
        <f t="shared" si="3"/>
        <v>4</v>
      </c>
      <c r="B6" s="276"/>
      <c r="C6" s="53" t="str">
        <f t="shared" si="2"/>
        <v>6GAES</v>
      </c>
      <c r="D6" s="53"/>
      <c r="E6" s="54">
        <f>+'CALCULO TARIFAS CC '!$S$45</f>
        <v>0.68047169586126532</v>
      </c>
      <c r="F6" s="55">
        <f t="shared" si="0"/>
        <v>488.55189999999999</v>
      </c>
      <c r="G6" s="56">
        <f t="shared" si="1"/>
        <v>332.45</v>
      </c>
      <c r="H6" s="50" t="s">
        <v>281</v>
      </c>
      <c r="I6" s="27" t="s">
        <v>24</v>
      </c>
      <c r="J6" s="27">
        <v>488.55189000000001</v>
      </c>
      <c r="K6" s="39"/>
      <c r="L6" s="39"/>
      <c r="M6" s="39"/>
      <c r="N6" s="39"/>
      <c r="O6" s="39"/>
    </row>
    <row r="7" spans="1:15" x14ac:dyDescent="0.25">
      <c r="A7" s="279">
        <f t="shared" si="3"/>
        <v>5</v>
      </c>
      <c r="B7" s="276"/>
      <c r="C7" s="53" t="str">
        <f t="shared" si="2"/>
        <v>6GAES-CHANG</v>
      </c>
      <c r="D7" s="53"/>
      <c r="E7" s="54">
        <f>+'CALCULO TARIFAS CC '!$S$45</f>
        <v>0.68047169586126532</v>
      </c>
      <c r="F7" s="55">
        <f t="shared" si="0"/>
        <v>27.6843</v>
      </c>
      <c r="G7" s="56">
        <f t="shared" si="1"/>
        <v>18.84</v>
      </c>
      <c r="H7" s="50" t="s">
        <v>281</v>
      </c>
      <c r="I7" s="27" t="s">
        <v>25</v>
      </c>
      <c r="J7" s="27">
        <v>27.684253999999999</v>
      </c>
      <c r="K7" s="39"/>
      <c r="L7" s="39"/>
      <c r="M7" s="39"/>
      <c r="N7" s="39"/>
      <c r="O7" s="39"/>
    </row>
    <row r="8" spans="1:15" x14ac:dyDescent="0.25">
      <c r="A8" s="279">
        <f t="shared" si="3"/>
        <v>6</v>
      </c>
      <c r="B8" s="276"/>
      <c r="C8" s="53" t="str">
        <f t="shared" si="2"/>
        <v>6UAGCEDICAR</v>
      </c>
      <c r="D8" s="53"/>
      <c r="E8" s="54">
        <f>+'CALCULO TARIFAS CC '!$S$45</f>
        <v>0.68047169586126532</v>
      </c>
      <c r="F8" s="55">
        <f t="shared" si="0"/>
        <v>110.0685</v>
      </c>
      <c r="G8" s="56">
        <f t="shared" si="1"/>
        <v>74.900000000000006</v>
      </c>
      <c r="H8" s="50" t="s">
        <v>281</v>
      </c>
      <c r="I8" s="27" t="s">
        <v>709</v>
      </c>
      <c r="J8" s="27">
        <v>110.0685108</v>
      </c>
      <c r="K8" s="39"/>
      <c r="L8" s="39"/>
      <c r="M8" s="39"/>
      <c r="N8" s="39"/>
      <c r="O8" s="39"/>
    </row>
    <row r="9" spans="1:15" x14ac:dyDescent="0.25">
      <c r="A9" s="279">
        <f t="shared" si="3"/>
        <v>7</v>
      </c>
      <c r="B9" s="276"/>
      <c r="C9" s="53" t="str">
        <f t="shared" si="2"/>
        <v>6UAGDAVID</v>
      </c>
      <c r="D9" s="53"/>
      <c r="E9" s="54">
        <f>+'CALCULO TARIFAS CC '!$S$45</f>
        <v>0.68047169586126532</v>
      </c>
      <c r="F9" s="55">
        <f t="shared" si="0"/>
        <v>244.8355</v>
      </c>
      <c r="G9" s="56">
        <f>+ROUND(F9*E9,2)</f>
        <v>166.6</v>
      </c>
      <c r="H9" s="50" t="s">
        <v>281</v>
      </c>
      <c r="I9" s="27" t="s">
        <v>710</v>
      </c>
      <c r="J9" s="27">
        <v>244.83547659999999</v>
      </c>
      <c r="K9" s="39"/>
      <c r="L9" s="39"/>
      <c r="M9" s="39"/>
      <c r="N9" s="39"/>
      <c r="O9" s="39"/>
    </row>
    <row r="10" spans="1:15" x14ac:dyDescent="0.25">
      <c r="A10" s="279">
        <f t="shared" si="3"/>
        <v>8</v>
      </c>
      <c r="B10" s="276"/>
      <c r="C10" s="53" t="str">
        <f t="shared" si="2"/>
        <v>6UAGPLANTAC</v>
      </c>
      <c r="D10" s="53"/>
      <c r="E10" s="54">
        <f>+'CALCULO TARIFAS CC '!$S$45</f>
        <v>0.68047169586126532</v>
      </c>
      <c r="F10" s="55">
        <f t="shared" si="0"/>
        <v>274.46820000000002</v>
      </c>
      <c r="G10" s="56">
        <f t="shared" si="1"/>
        <v>186.77</v>
      </c>
      <c r="H10" s="50" t="s">
        <v>281</v>
      </c>
      <c r="I10" s="27" t="s">
        <v>711</v>
      </c>
      <c r="J10" s="27">
        <v>274.46820939999998</v>
      </c>
      <c r="K10" s="39"/>
      <c r="L10" s="39"/>
      <c r="M10" s="39"/>
      <c r="N10" s="39"/>
      <c r="O10" s="39"/>
    </row>
    <row r="11" spans="1:15" x14ac:dyDescent="0.25">
      <c r="A11" s="279">
        <f t="shared" si="3"/>
        <v>9</v>
      </c>
      <c r="B11" s="276"/>
      <c r="C11" s="53" t="str">
        <f t="shared" si="2"/>
        <v>6UAGROIND</v>
      </c>
      <c r="D11" s="53"/>
      <c r="E11" s="54">
        <f>+'CALCULO TARIFAS CC '!$S$45</f>
        <v>0.68047169586126532</v>
      </c>
      <c r="F11" s="55">
        <f t="shared" si="0"/>
        <v>222.49799999999999</v>
      </c>
      <c r="G11" s="56">
        <f t="shared" si="1"/>
        <v>151.4</v>
      </c>
      <c r="H11" s="50" t="s">
        <v>281</v>
      </c>
      <c r="I11" s="27" t="s">
        <v>359</v>
      </c>
      <c r="J11" s="27">
        <v>222.4980473</v>
      </c>
      <c r="K11" s="39"/>
      <c r="L11" s="39"/>
      <c r="M11" s="39"/>
      <c r="N11" s="39"/>
      <c r="O11" s="39"/>
    </row>
    <row r="12" spans="1:15" x14ac:dyDescent="0.25">
      <c r="A12" s="279">
        <f t="shared" si="3"/>
        <v>10</v>
      </c>
      <c r="B12" s="276"/>
      <c r="C12" s="53" t="str">
        <f t="shared" si="2"/>
        <v>6UAHUEFER85</v>
      </c>
      <c r="D12" s="53"/>
      <c r="E12" s="54">
        <f>+'CALCULO TARIFAS CC '!$S$45</f>
        <v>0.68047169586126532</v>
      </c>
      <c r="F12" s="55">
        <f t="shared" si="0"/>
        <v>72.620099999999994</v>
      </c>
      <c r="G12" s="56">
        <f t="shared" si="1"/>
        <v>49.42</v>
      </c>
      <c r="H12" s="50" t="s">
        <v>281</v>
      </c>
      <c r="I12" s="27" t="s">
        <v>642</v>
      </c>
      <c r="J12" s="27">
        <v>72.620143999999996</v>
      </c>
      <c r="K12" s="39"/>
      <c r="L12" s="39"/>
      <c r="M12" s="39"/>
      <c r="N12" s="39"/>
      <c r="O12" s="39"/>
    </row>
    <row r="13" spans="1:15" x14ac:dyDescent="0.25">
      <c r="A13" s="279">
        <f t="shared" si="3"/>
        <v>11</v>
      </c>
      <c r="B13" s="276"/>
      <c r="C13" s="53" t="str">
        <f t="shared" si="2"/>
        <v>6GALTOVALLE</v>
      </c>
      <c r="D13" s="53"/>
      <c r="E13" s="54">
        <f>+'CALCULO TARIFAS CC '!$S$45</f>
        <v>0.68047169586126532</v>
      </c>
      <c r="F13" s="55">
        <f t="shared" si="0"/>
        <v>16.850999999999999</v>
      </c>
      <c r="G13" s="56">
        <f t="shared" si="1"/>
        <v>11.47</v>
      </c>
      <c r="H13" s="50" t="s">
        <v>281</v>
      </c>
      <c r="I13" s="27" t="s">
        <v>26</v>
      </c>
      <c r="J13" s="27">
        <v>16.850998000000001</v>
      </c>
      <c r="K13" s="39"/>
      <c r="L13" s="39"/>
      <c r="M13" s="39"/>
      <c r="N13" s="39"/>
      <c r="O13" s="39"/>
    </row>
    <row r="14" spans="1:15" x14ac:dyDescent="0.25">
      <c r="A14" s="279">
        <f t="shared" si="3"/>
        <v>12</v>
      </c>
      <c r="B14" s="276"/>
      <c r="C14" s="53" t="str">
        <f t="shared" si="2"/>
        <v>6UAMPASA</v>
      </c>
      <c r="D14" s="53"/>
      <c r="E14" s="54">
        <f>+'CALCULO TARIFAS CC '!$S$45</f>
        <v>0.68047169586126532</v>
      </c>
      <c r="F14" s="55">
        <f t="shared" si="0"/>
        <v>37.095100000000002</v>
      </c>
      <c r="G14" s="56">
        <f t="shared" si="1"/>
        <v>25.24</v>
      </c>
      <c r="H14" s="50" t="s">
        <v>281</v>
      </c>
      <c r="I14" s="27" t="s">
        <v>40</v>
      </c>
      <c r="J14" s="27">
        <v>37.095134299999998</v>
      </c>
      <c r="K14" s="39"/>
      <c r="L14" s="39"/>
      <c r="M14" s="39"/>
      <c r="N14" s="39"/>
      <c r="O14" s="39"/>
    </row>
    <row r="15" spans="1:15" x14ac:dyDescent="0.25">
      <c r="A15" s="279">
        <f t="shared" si="3"/>
        <v>13</v>
      </c>
      <c r="B15" s="276"/>
      <c r="C15" s="53" t="str">
        <f t="shared" si="2"/>
        <v>6UANCON_ENT</v>
      </c>
      <c r="D15" s="53"/>
      <c r="E15" s="54">
        <f>+'CALCULO TARIFAS CC '!$S$45</f>
        <v>0.68047169586126532</v>
      </c>
      <c r="F15" s="55">
        <f t="shared" si="0"/>
        <v>279.55489999999998</v>
      </c>
      <c r="G15" s="56">
        <f t="shared" si="1"/>
        <v>190.23</v>
      </c>
      <c r="H15" s="50" t="s">
        <v>281</v>
      </c>
      <c r="I15" s="27" t="s">
        <v>530</v>
      </c>
      <c r="J15" s="27">
        <v>279.5548551</v>
      </c>
      <c r="K15" s="39"/>
      <c r="L15" s="39"/>
      <c r="M15" s="39"/>
      <c r="N15" s="39"/>
      <c r="O15" s="39"/>
    </row>
    <row r="16" spans="1:15" x14ac:dyDescent="0.25">
      <c r="A16" s="279">
        <f t="shared" si="3"/>
        <v>14</v>
      </c>
      <c r="B16" s="276"/>
      <c r="C16" s="53" t="str">
        <f t="shared" si="2"/>
        <v>6UARCATA</v>
      </c>
      <c r="D16" s="53"/>
      <c r="E16" s="54">
        <f>+'CALCULO TARIFAS CC '!$S$45</f>
        <v>0.68047169586126532</v>
      </c>
      <c r="F16" s="55">
        <f t="shared" si="0"/>
        <v>133.0231</v>
      </c>
      <c r="G16" s="56">
        <f t="shared" si="1"/>
        <v>90.52</v>
      </c>
      <c r="H16" s="50" t="s">
        <v>281</v>
      </c>
      <c r="I16" s="27" t="s">
        <v>712</v>
      </c>
      <c r="J16" s="27">
        <v>133.0230627</v>
      </c>
      <c r="K16" s="39"/>
      <c r="L16" s="39"/>
      <c r="M16" s="39"/>
      <c r="N16" s="39"/>
      <c r="O16" s="39"/>
    </row>
    <row r="17" spans="1:15" x14ac:dyDescent="0.25">
      <c r="A17" s="279">
        <f t="shared" si="3"/>
        <v>15</v>
      </c>
      <c r="B17" s="276"/>
      <c r="C17" s="53" t="str">
        <f t="shared" si="2"/>
        <v>6UARCEALIANZ</v>
      </c>
      <c r="D17" s="53"/>
      <c r="E17" s="54">
        <f>+'CALCULO TARIFAS CC '!$S$45</f>
        <v>0.68047169586126532</v>
      </c>
      <c r="F17" s="55">
        <f t="shared" si="0"/>
        <v>48.915999999999997</v>
      </c>
      <c r="G17" s="56">
        <f t="shared" si="1"/>
        <v>33.29</v>
      </c>
      <c r="H17" s="50" t="s">
        <v>281</v>
      </c>
      <c r="I17" s="27" t="s">
        <v>643</v>
      </c>
      <c r="J17" s="27">
        <v>48.916035399999998</v>
      </c>
      <c r="K17" s="39"/>
      <c r="L17" s="39"/>
      <c r="M17" s="39"/>
      <c r="N17" s="39"/>
      <c r="O17" s="39"/>
    </row>
    <row r="18" spans="1:15" x14ac:dyDescent="0.25">
      <c r="A18" s="279">
        <f t="shared" si="3"/>
        <v>16</v>
      </c>
      <c r="B18" s="276"/>
      <c r="C18" s="53" t="str">
        <f t="shared" si="2"/>
        <v>6UARCEAV_P</v>
      </c>
      <c r="D18" s="53"/>
      <c r="E18" s="54">
        <f>+'CALCULO TARIFAS CC '!$S$45</f>
        <v>0.68047169586126532</v>
      </c>
      <c r="F18" s="55">
        <f t="shared" si="0"/>
        <v>315.74869999999999</v>
      </c>
      <c r="G18" s="56">
        <f t="shared" si="1"/>
        <v>214.86</v>
      </c>
      <c r="H18" s="50" t="s">
        <v>281</v>
      </c>
      <c r="I18" s="27" t="s">
        <v>644</v>
      </c>
      <c r="J18" s="27">
        <v>315.7487036</v>
      </c>
      <c r="K18" s="39"/>
      <c r="L18" s="39"/>
      <c r="M18" s="39"/>
      <c r="N18" s="39"/>
      <c r="O18" s="39"/>
    </row>
    <row r="19" spans="1:15" x14ac:dyDescent="0.25">
      <c r="A19" s="279">
        <f t="shared" si="3"/>
        <v>17</v>
      </c>
      <c r="B19" s="276"/>
      <c r="C19" s="53" t="str">
        <f t="shared" si="2"/>
        <v>6UARCELAMESA</v>
      </c>
      <c r="D19" s="53"/>
      <c r="E19" s="54">
        <f>+'CALCULO TARIFAS CC '!$S$45</f>
        <v>0.68047169586126532</v>
      </c>
      <c r="F19" s="55">
        <f t="shared" si="0"/>
        <v>58.401899999999998</v>
      </c>
      <c r="G19" s="56">
        <f t="shared" si="1"/>
        <v>39.74</v>
      </c>
      <c r="H19" s="50" t="s">
        <v>281</v>
      </c>
      <c r="I19" s="27" t="s">
        <v>675</v>
      </c>
      <c r="J19" s="27">
        <v>58.401867199999998</v>
      </c>
      <c r="K19" s="39"/>
      <c r="L19" s="39"/>
      <c r="M19" s="39"/>
      <c r="N19" s="39"/>
      <c r="O19" s="39"/>
    </row>
    <row r="20" spans="1:15" x14ac:dyDescent="0.25">
      <c r="A20" s="279">
        <f t="shared" si="3"/>
        <v>18</v>
      </c>
      <c r="B20" s="276"/>
      <c r="C20" s="53" t="str">
        <f t="shared" si="2"/>
        <v>6UARCENEV60</v>
      </c>
      <c r="D20" s="53"/>
      <c r="E20" s="54">
        <f>+'CALCULO TARIFAS CC '!$S$45</f>
        <v>0.68047169586126532</v>
      </c>
      <c r="F20" s="55">
        <f t="shared" si="0"/>
        <v>106.8978</v>
      </c>
      <c r="G20" s="56">
        <f t="shared" si="1"/>
        <v>72.739999999999995</v>
      </c>
      <c r="H20" s="50" t="s">
        <v>281</v>
      </c>
      <c r="I20" s="27" t="s">
        <v>645</v>
      </c>
      <c r="J20" s="27">
        <v>106.89780159999999</v>
      </c>
      <c r="K20" s="39"/>
      <c r="L20" s="39"/>
      <c r="M20" s="39"/>
      <c r="N20" s="39"/>
      <c r="O20" s="39"/>
    </row>
    <row r="21" spans="1:15" x14ac:dyDescent="0.25">
      <c r="A21" s="279">
        <f t="shared" si="3"/>
        <v>19</v>
      </c>
      <c r="B21" s="276"/>
      <c r="C21" s="53" t="str">
        <f t="shared" si="2"/>
        <v>6UARCEPERU33</v>
      </c>
      <c r="D21" s="53"/>
      <c r="E21" s="54">
        <f>+'CALCULO TARIFAS CC '!$S$45</f>
        <v>0.68047169586126532</v>
      </c>
      <c r="F21" s="55">
        <f t="shared" si="0"/>
        <v>25.226400000000002</v>
      </c>
      <c r="G21" s="56">
        <f t="shared" si="1"/>
        <v>17.170000000000002</v>
      </c>
      <c r="H21" s="50" t="s">
        <v>281</v>
      </c>
      <c r="I21" s="27" t="s">
        <v>646</v>
      </c>
      <c r="J21" s="27">
        <v>25.226440400000001</v>
      </c>
      <c r="K21" s="39"/>
      <c r="L21" s="39"/>
      <c r="M21" s="39"/>
      <c r="N21" s="39"/>
      <c r="O21" s="39"/>
    </row>
    <row r="22" spans="1:15" x14ac:dyDescent="0.25">
      <c r="A22" s="279">
        <f t="shared" si="3"/>
        <v>20</v>
      </c>
      <c r="B22" s="276"/>
      <c r="C22" s="53" t="str">
        <f t="shared" si="2"/>
        <v>6UARCERADIAL</v>
      </c>
      <c r="D22" s="53"/>
      <c r="E22" s="54">
        <f>+'CALCULO TARIFAS CC '!$S$45</f>
        <v>0.68047169586126532</v>
      </c>
      <c r="F22" s="55">
        <f t="shared" si="0"/>
        <v>741.47220000000004</v>
      </c>
      <c r="G22" s="56">
        <f t="shared" si="1"/>
        <v>504.55</v>
      </c>
      <c r="H22" s="50" t="s">
        <v>281</v>
      </c>
      <c r="I22" s="27" t="s">
        <v>676</v>
      </c>
      <c r="J22" s="27">
        <v>741.47223050000002</v>
      </c>
      <c r="K22" s="39"/>
      <c r="L22" s="39"/>
      <c r="M22" s="39"/>
      <c r="N22" s="39"/>
      <c r="O22" s="39"/>
    </row>
    <row r="23" spans="1:15" x14ac:dyDescent="0.25">
      <c r="A23" s="279">
        <f t="shared" si="3"/>
        <v>21</v>
      </c>
      <c r="B23" s="276"/>
      <c r="C23" s="53" t="str">
        <f t="shared" si="2"/>
        <v>6UARGOS</v>
      </c>
      <c r="D23" s="53"/>
      <c r="E23" s="54">
        <f>+'CALCULO TARIFAS CC '!$S$45</f>
        <v>0.68047169586126532</v>
      </c>
      <c r="F23" s="55">
        <f t="shared" si="0"/>
        <v>2076.8553999999999</v>
      </c>
      <c r="G23" s="56">
        <f t="shared" si="1"/>
        <v>1413.24</v>
      </c>
      <c r="H23" s="50" t="s">
        <v>281</v>
      </c>
      <c r="I23" s="27" t="s">
        <v>41</v>
      </c>
      <c r="J23" s="27">
        <v>2076.8554410000002</v>
      </c>
      <c r="K23" s="39"/>
      <c r="L23" s="39"/>
      <c r="M23" s="39"/>
      <c r="N23" s="39"/>
      <c r="O23" s="39"/>
    </row>
    <row r="24" spans="1:15" x14ac:dyDescent="0.25">
      <c r="A24" s="279">
        <f t="shared" si="3"/>
        <v>22</v>
      </c>
      <c r="B24" s="276"/>
      <c r="C24" s="53" t="str">
        <f t="shared" si="2"/>
        <v>6UASAMCPDOR</v>
      </c>
      <c r="D24" s="53"/>
      <c r="E24" s="54">
        <f>+'CALCULO TARIFAS CC '!$S$45</f>
        <v>0.68047169586126532</v>
      </c>
      <c r="F24" s="55">
        <f t="shared" si="0"/>
        <v>158.4607</v>
      </c>
      <c r="G24" s="56">
        <f t="shared" si="1"/>
        <v>107.83</v>
      </c>
      <c r="H24" s="50" t="s">
        <v>281</v>
      </c>
      <c r="I24" s="27" t="s">
        <v>647</v>
      </c>
      <c r="J24" s="27">
        <v>158.46073469999999</v>
      </c>
      <c r="K24" s="39"/>
      <c r="L24" s="39"/>
      <c r="M24" s="39"/>
      <c r="N24" s="39"/>
      <c r="O24" s="39"/>
    </row>
    <row r="25" spans="1:15" x14ac:dyDescent="0.25">
      <c r="A25" s="279">
        <f t="shared" si="3"/>
        <v>23</v>
      </c>
      <c r="B25" s="276"/>
      <c r="C25" s="53" t="str">
        <f t="shared" si="2"/>
        <v>6UATRIO1</v>
      </c>
      <c r="D25" s="53"/>
      <c r="E25" s="54">
        <f>+'CALCULO TARIFAS CC '!$S$45</f>
        <v>0.68047169586126532</v>
      </c>
      <c r="F25" s="55">
        <f t="shared" si="0"/>
        <v>150.62190000000001</v>
      </c>
      <c r="G25" s="56">
        <f t="shared" si="1"/>
        <v>102.49</v>
      </c>
      <c r="H25" s="50" t="s">
        <v>281</v>
      </c>
      <c r="I25" s="27" t="s">
        <v>522</v>
      </c>
      <c r="J25" s="27">
        <v>150.6219236</v>
      </c>
      <c r="K25" s="39"/>
      <c r="L25" s="39"/>
      <c r="M25" s="39"/>
      <c r="N25" s="39"/>
      <c r="O25" s="39"/>
    </row>
    <row r="26" spans="1:15" x14ac:dyDescent="0.25">
      <c r="A26" s="279">
        <f t="shared" si="3"/>
        <v>24</v>
      </c>
      <c r="B26" s="276"/>
      <c r="C26" s="53" t="str">
        <f t="shared" si="2"/>
        <v>6UAVIPAC</v>
      </c>
      <c r="D26" s="53"/>
      <c r="E26" s="54">
        <f>+'CALCULO TARIFAS CC '!$S$45</f>
        <v>0.68047169586126532</v>
      </c>
      <c r="F26" s="55">
        <f t="shared" si="0"/>
        <v>84.901600000000002</v>
      </c>
      <c r="G26" s="56">
        <f t="shared" si="1"/>
        <v>57.77</v>
      </c>
      <c r="H26" s="50" t="s">
        <v>281</v>
      </c>
      <c r="I26" s="27" t="s">
        <v>42</v>
      </c>
      <c r="J26" s="27">
        <v>84.901585800000007</v>
      </c>
      <c r="K26" s="39"/>
      <c r="L26" s="39"/>
      <c r="M26" s="39"/>
      <c r="N26" s="39"/>
      <c r="O26" s="39"/>
    </row>
    <row r="27" spans="1:15" x14ac:dyDescent="0.25">
      <c r="A27" s="279">
        <f t="shared" si="3"/>
        <v>25</v>
      </c>
      <c r="B27" s="276"/>
      <c r="C27" s="53" t="str">
        <f t="shared" si="2"/>
        <v>6UAVIPACVAC</v>
      </c>
      <c r="D27" s="53"/>
      <c r="E27" s="54">
        <f>+'CALCULO TARIFAS CC '!$S$45</f>
        <v>0.68047169586126532</v>
      </c>
      <c r="F27" s="55">
        <f t="shared" si="0"/>
        <v>106.9689</v>
      </c>
      <c r="G27" s="56">
        <f t="shared" si="1"/>
        <v>72.790000000000006</v>
      </c>
      <c r="H27" s="50" t="s">
        <v>281</v>
      </c>
      <c r="I27" s="27" t="s">
        <v>501</v>
      </c>
      <c r="J27" s="27">
        <v>106.9688568</v>
      </c>
      <c r="K27" s="39"/>
      <c r="L27" s="39"/>
      <c r="M27" s="39"/>
      <c r="N27" s="39"/>
      <c r="O27" s="39"/>
    </row>
    <row r="28" spans="1:15" x14ac:dyDescent="0.25">
      <c r="A28" s="279">
        <f t="shared" si="3"/>
        <v>26</v>
      </c>
      <c r="B28" s="276"/>
      <c r="C28" s="53" t="str">
        <f t="shared" si="2"/>
        <v>6UBGRALCO64</v>
      </c>
      <c r="D28" s="53"/>
      <c r="E28" s="54">
        <f>+'CALCULO TARIFAS CC '!$S$45</f>
        <v>0.68047169586126532</v>
      </c>
      <c r="F28" s="55">
        <f t="shared" si="0"/>
        <v>441.62029999999999</v>
      </c>
      <c r="G28" s="56">
        <f t="shared" si="1"/>
        <v>300.51</v>
      </c>
      <c r="H28" s="50" t="s">
        <v>281</v>
      </c>
      <c r="I28" s="27" t="s">
        <v>648</v>
      </c>
      <c r="J28" s="27">
        <v>441.62026750000001</v>
      </c>
      <c r="K28" s="39"/>
      <c r="L28" s="39"/>
      <c r="M28" s="39"/>
      <c r="N28" s="39"/>
      <c r="O28" s="39"/>
    </row>
    <row r="29" spans="1:15" x14ac:dyDescent="0.25">
      <c r="A29" s="279">
        <f t="shared" si="3"/>
        <v>27</v>
      </c>
      <c r="B29" s="276"/>
      <c r="C29" s="53" t="str">
        <f t="shared" si="2"/>
        <v>6UBIPEDISON</v>
      </c>
      <c r="D29" s="53"/>
      <c r="E29" s="54">
        <f>+'CALCULO TARIFAS CC '!$S$45</f>
        <v>0.68047169586126532</v>
      </c>
      <c r="F29" s="55">
        <f t="shared" si="0"/>
        <v>206.35820000000001</v>
      </c>
      <c r="G29" s="56">
        <f t="shared" si="1"/>
        <v>140.41999999999999</v>
      </c>
      <c r="H29" s="50" t="s">
        <v>281</v>
      </c>
      <c r="I29" s="27" t="s">
        <v>746</v>
      </c>
      <c r="J29" s="27">
        <v>206.35824589999999</v>
      </c>
      <c r="K29" s="39"/>
      <c r="L29" s="39"/>
      <c r="M29" s="39"/>
      <c r="N29" s="39"/>
      <c r="O29" s="39"/>
    </row>
    <row r="30" spans="1:15" x14ac:dyDescent="0.25">
      <c r="A30" s="279">
        <f t="shared" si="3"/>
        <v>28</v>
      </c>
      <c r="B30" s="276"/>
      <c r="C30" s="53" t="str">
        <f t="shared" si="2"/>
        <v>6UBPARK</v>
      </c>
      <c r="D30" s="53"/>
      <c r="E30" s="54">
        <f>+'CALCULO TARIFAS CC '!$S$45</f>
        <v>0.68047169586126532</v>
      </c>
      <c r="F30" s="55">
        <f t="shared" si="0"/>
        <v>1719.462</v>
      </c>
      <c r="G30" s="56">
        <f t="shared" si="1"/>
        <v>1170.05</v>
      </c>
      <c r="H30" s="50" t="s">
        <v>281</v>
      </c>
      <c r="I30" s="27" t="s">
        <v>531</v>
      </c>
      <c r="J30" s="27">
        <v>1719.4619858999999</v>
      </c>
      <c r="K30" s="39"/>
      <c r="L30" s="39"/>
      <c r="M30" s="39"/>
      <c r="N30" s="39"/>
      <c r="O30" s="39"/>
    </row>
    <row r="31" spans="1:15" x14ac:dyDescent="0.25">
      <c r="A31" s="279">
        <f t="shared" si="3"/>
        <v>29</v>
      </c>
      <c r="B31" s="276"/>
      <c r="C31" s="53" t="str">
        <f t="shared" si="2"/>
        <v>6UBRISTOL</v>
      </c>
      <c r="D31" s="53"/>
      <c r="E31" s="54">
        <f>+'CALCULO TARIFAS CC '!$S$45</f>
        <v>0.68047169586126532</v>
      </c>
      <c r="F31" s="55">
        <f t="shared" si="0"/>
        <v>315.00310000000002</v>
      </c>
      <c r="G31" s="56">
        <f t="shared" si="1"/>
        <v>214.35</v>
      </c>
      <c r="H31" s="50" t="s">
        <v>281</v>
      </c>
      <c r="I31" s="27" t="s">
        <v>500</v>
      </c>
      <c r="J31" s="27">
        <v>315.0030921</v>
      </c>
      <c r="K31" s="39"/>
      <c r="L31" s="39"/>
      <c r="M31" s="39"/>
      <c r="N31" s="39"/>
      <c r="O31" s="39"/>
    </row>
    <row r="32" spans="1:15" x14ac:dyDescent="0.25">
      <c r="A32" s="279">
        <f t="shared" si="3"/>
        <v>30</v>
      </c>
      <c r="B32" s="276"/>
      <c r="C32" s="53" t="str">
        <f t="shared" si="2"/>
        <v>6UBWESTD</v>
      </c>
      <c r="D32" s="53"/>
      <c r="E32" s="54">
        <f>+'CALCULO TARIFAS CC '!$S$45</f>
        <v>0.68047169586126532</v>
      </c>
      <c r="F32" s="55">
        <f t="shared" si="0"/>
        <v>110.2948</v>
      </c>
      <c r="G32" s="56">
        <f t="shared" si="1"/>
        <v>75.05</v>
      </c>
      <c r="H32" s="50" t="s">
        <v>281</v>
      </c>
      <c r="I32" s="27" t="s">
        <v>532</v>
      </c>
      <c r="J32" s="27">
        <v>110.29478400000001</v>
      </c>
      <c r="K32" s="39"/>
      <c r="L32" s="39"/>
      <c r="M32" s="39"/>
      <c r="N32" s="39"/>
      <c r="O32" s="39"/>
    </row>
    <row r="33" spans="1:15" x14ac:dyDescent="0.25">
      <c r="A33" s="279">
        <f t="shared" si="3"/>
        <v>31</v>
      </c>
      <c r="B33" s="276"/>
      <c r="C33" s="53" t="str">
        <f t="shared" si="2"/>
        <v>6UCABLEONDA</v>
      </c>
      <c r="D33" s="53"/>
      <c r="E33" s="54">
        <f>+'CALCULO TARIFAS CC '!$S$45</f>
        <v>0.68047169586126532</v>
      </c>
      <c r="F33" s="55">
        <f t="shared" si="0"/>
        <v>1015.768</v>
      </c>
      <c r="G33" s="56">
        <f t="shared" si="1"/>
        <v>691.2</v>
      </c>
      <c r="H33" s="50" t="s">
        <v>281</v>
      </c>
      <c r="I33" s="27" t="s">
        <v>43</v>
      </c>
      <c r="J33" s="27">
        <v>1015.7679998999999</v>
      </c>
      <c r="K33" s="39"/>
      <c r="L33" s="39"/>
      <c r="M33" s="39"/>
      <c r="N33" s="39"/>
      <c r="O33" s="39"/>
    </row>
    <row r="34" spans="1:15" x14ac:dyDescent="0.25">
      <c r="A34" s="279">
        <f t="shared" si="3"/>
        <v>32</v>
      </c>
      <c r="B34" s="276"/>
      <c r="C34" s="53" t="str">
        <f t="shared" si="2"/>
        <v>6UCADASA_GC</v>
      </c>
      <c r="D34" s="53"/>
      <c r="E34" s="54">
        <f>+'CALCULO TARIFAS CC '!$S$45</f>
        <v>0.68047169586126532</v>
      </c>
      <c r="F34" s="55">
        <f t="shared" si="0"/>
        <v>481.52719999999999</v>
      </c>
      <c r="G34" s="56">
        <f t="shared" si="1"/>
        <v>327.67</v>
      </c>
      <c r="H34" s="50" t="s">
        <v>281</v>
      </c>
      <c r="I34" s="27" t="s">
        <v>649</v>
      </c>
      <c r="J34" s="27">
        <v>481.52718599999997</v>
      </c>
      <c r="K34" s="39"/>
      <c r="L34" s="39"/>
      <c r="M34" s="39"/>
      <c r="N34" s="39"/>
      <c r="O34" s="39"/>
    </row>
    <row r="35" spans="1:15" x14ac:dyDescent="0.25">
      <c r="A35" s="279">
        <f t="shared" si="3"/>
        <v>33</v>
      </c>
      <c r="B35" s="276"/>
      <c r="C35" s="53" t="str">
        <f t="shared" si="2"/>
        <v>6GCALDERA</v>
      </c>
      <c r="D35" s="53"/>
      <c r="E35" s="54">
        <f>+'CALCULO TARIFAS CC '!$S$45</f>
        <v>0.68047169586126532</v>
      </c>
      <c r="F35" s="55">
        <f t="shared" ref="F35:F66" si="4">ROUND(J35,4)</f>
        <v>1.0461</v>
      </c>
      <c r="G35" s="56">
        <f t="shared" si="1"/>
        <v>0.71</v>
      </c>
      <c r="H35" s="50" t="s">
        <v>281</v>
      </c>
      <c r="I35" s="27" t="s">
        <v>777</v>
      </c>
      <c r="J35" s="27">
        <v>1.046079</v>
      </c>
      <c r="K35" s="39"/>
      <c r="L35" s="39"/>
      <c r="M35" s="39"/>
      <c r="N35" s="39"/>
      <c r="O35" s="39"/>
    </row>
    <row r="36" spans="1:15" x14ac:dyDescent="0.25">
      <c r="A36" s="279">
        <f t="shared" si="3"/>
        <v>34</v>
      </c>
      <c r="B36" s="276"/>
      <c r="C36" s="53" t="str">
        <f t="shared" si="2"/>
        <v>6UCARCOCLE</v>
      </c>
      <c r="D36" s="53"/>
      <c r="E36" s="54">
        <f>+'CALCULO TARIFAS CC '!$S$45</f>
        <v>0.68047169586126532</v>
      </c>
      <c r="F36" s="55">
        <f t="shared" si="4"/>
        <v>1175.9908</v>
      </c>
      <c r="G36" s="56">
        <f t="shared" si="1"/>
        <v>800.23</v>
      </c>
      <c r="H36" s="50" t="s">
        <v>281</v>
      </c>
      <c r="I36" s="27" t="s">
        <v>677</v>
      </c>
      <c r="J36" s="27">
        <v>1175.9908062</v>
      </c>
      <c r="K36" s="39"/>
      <c r="L36" s="39"/>
      <c r="M36" s="39"/>
      <c r="N36" s="39"/>
      <c r="O36" s="39"/>
    </row>
    <row r="37" spans="1:15" x14ac:dyDescent="0.25">
      <c r="A37" s="279">
        <f t="shared" si="3"/>
        <v>35</v>
      </c>
      <c r="B37" s="276"/>
      <c r="C37" s="53" t="str">
        <f t="shared" si="2"/>
        <v>6UCASCHITRE</v>
      </c>
      <c r="D37" s="53"/>
      <c r="E37" s="54">
        <f>+'CALCULO TARIFAS CC '!$S$45</f>
        <v>0.68047169586126532</v>
      </c>
      <c r="F37" s="55">
        <f t="shared" si="4"/>
        <v>64.889600000000002</v>
      </c>
      <c r="G37" s="56">
        <f t="shared" si="1"/>
        <v>44.16</v>
      </c>
      <c r="H37" s="50" t="s">
        <v>281</v>
      </c>
      <c r="I37" s="27" t="s">
        <v>747</v>
      </c>
      <c r="J37" s="27">
        <v>64.889621700000006</v>
      </c>
      <c r="K37" s="39"/>
      <c r="L37" s="39"/>
      <c r="M37" s="39"/>
      <c r="N37" s="39"/>
      <c r="O37" s="39"/>
    </row>
    <row r="38" spans="1:15" x14ac:dyDescent="0.25">
      <c r="A38" s="279">
        <f t="shared" si="3"/>
        <v>36</v>
      </c>
      <c r="B38" s="276"/>
      <c r="C38" s="53" t="str">
        <f t="shared" si="2"/>
        <v>6UCASCOCLE</v>
      </c>
      <c r="D38" s="53"/>
      <c r="E38" s="54">
        <f>+'CALCULO TARIFAS CC '!$S$45</f>
        <v>0.68047169586126532</v>
      </c>
      <c r="F38" s="55">
        <f t="shared" si="4"/>
        <v>127.9213</v>
      </c>
      <c r="G38" s="56">
        <f t="shared" si="1"/>
        <v>87.05</v>
      </c>
      <c r="H38" s="50" t="s">
        <v>281</v>
      </c>
      <c r="I38" s="27" t="s">
        <v>748</v>
      </c>
      <c r="J38" s="27">
        <v>127.9212801</v>
      </c>
      <c r="K38" s="39"/>
      <c r="L38" s="39"/>
      <c r="M38" s="39"/>
      <c r="N38" s="39"/>
      <c r="O38" s="39"/>
    </row>
    <row r="39" spans="1:15" x14ac:dyDescent="0.25">
      <c r="A39" s="279">
        <f t="shared" si="3"/>
        <v>37</v>
      </c>
      <c r="B39" s="276"/>
      <c r="C39" s="53" t="str">
        <f t="shared" si="2"/>
        <v>6UCEDIFRIO</v>
      </c>
      <c r="D39" s="53"/>
      <c r="E39" s="54">
        <f>+'CALCULO TARIFAS CC '!$S$45</f>
        <v>0.68047169586126532</v>
      </c>
      <c r="F39" s="55">
        <f t="shared" si="4"/>
        <v>179.75839999999999</v>
      </c>
      <c r="G39" s="56">
        <f t="shared" si="1"/>
        <v>122.32</v>
      </c>
      <c r="H39" s="50" t="s">
        <v>281</v>
      </c>
      <c r="I39" s="27" t="s">
        <v>713</v>
      </c>
      <c r="J39" s="27">
        <v>179.7583593</v>
      </c>
      <c r="K39" s="39"/>
      <c r="L39" s="39"/>
      <c r="M39" s="39"/>
      <c r="N39" s="39"/>
      <c r="O39" s="39"/>
    </row>
    <row r="40" spans="1:15" x14ac:dyDescent="0.25">
      <c r="A40" s="279">
        <f t="shared" si="3"/>
        <v>38</v>
      </c>
      <c r="B40" s="276"/>
      <c r="C40" s="53" t="str">
        <f t="shared" si="2"/>
        <v>6UCEDISADAV</v>
      </c>
      <c r="D40" s="53"/>
      <c r="E40" s="54">
        <f>+'CALCULO TARIFAS CC '!$S$45</f>
        <v>0.68047169586126532</v>
      </c>
      <c r="F40" s="55">
        <f t="shared" si="4"/>
        <v>66.177599999999998</v>
      </c>
      <c r="G40" s="56">
        <f t="shared" si="1"/>
        <v>45.03</v>
      </c>
      <c r="H40" s="50" t="s">
        <v>281</v>
      </c>
      <c r="I40" s="27" t="s">
        <v>714</v>
      </c>
      <c r="J40" s="27">
        <v>66.177641600000001</v>
      </c>
      <c r="K40" s="39"/>
      <c r="L40" s="39"/>
      <c r="M40" s="39"/>
      <c r="N40" s="39"/>
      <c r="O40" s="39"/>
    </row>
    <row r="41" spans="1:15" x14ac:dyDescent="0.25">
      <c r="A41" s="279">
        <f t="shared" si="3"/>
        <v>39</v>
      </c>
      <c r="B41" s="276"/>
      <c r="C41" s="53" t="str">
        <f t="shared" si="2"/>
        <v>6UCEMEX</v>
      </c>
      <c r="D41" s="53"/>
      <c r="E41" s="54">
        <f>+'CALCULO TARIFAS CC '!$S$45</f>
        <v>0.68047169586126532</v>
      </c>
      <c r="F41" s="55">
        <f t="shared" si="4"/>
        <v>7814.2084999999997</v>
      </c>
      <c r="G41" s="56">
        <f t="shared" si="1"/>
        <v>5317.35</v>
      </c>
      <c r="H41" s="50" t="s">
        <v>281</v>
      </c>
      <c r="I41" s="27" t="s">
        <v>44</v>
      </c>
      <c r="J41" s="27">
        <v>7814.2084814999998</v>
      </c>
      <c r="K41" s="39"/>
      <c r="L41" s="39"/>
      <c r="M41" s="39"/>
      <c r="N41" s="39"/>
      <c r="O41" s="39"/>
    </row>
    <row r="42" spans="1:15" x14ac:dyDescent="0.25">
      <c r="A42" s="279">
        <f t="shared" si="3"/>
        <v>40</v>
      </c>
      <c r="B42" s="276"/>
      <c r="C42" s="53" t="str">
        <f t="shared" si="2"/>
        <v>6UCEMEXJDIAZ</v>
      </c>
      <c r="D42" s="53"/>
      <c r="E42" s="54">
        <f>+'CALCULO TARIFAS CC '!$S$45</f>
        <v>0.68047169586126532</v>
      </c>
      <c r="F42" s="55">
        <f t="shared" si="4"/>
        <v>88.368600000000001</v>
      </c>
      <c r="G42" s="56">
        <f t="shared" si="1"/>
        <v>60.13</v>
      </c>
      <c r="H42" s="50" t="s">
        <v>281</v>
      </c>
      <c r="I42" s="27" t="s">
        <v>715</v>
      </c>
      <c r="J42" s="27">
        <v>88.368616099999997</v>
      </c>
      <c r="K42" s="39"/>
      <c r="L42" s="39"/>
      <c r="M42" s="39"/>
      <c r="N42" s="39"/>
      <c r="O42" s="39"/>
    </row>
    <row r="43" spans="1:15" x14ac:dyDescent="0.25">
      <c r="A43" s="279">
        <f t="shared" si="3"/>
        <v>41</v>
      </c>
      <c r="B43" s="276"/>
      <c r="C43" s="53" t="str">
        <f t="shared" si="2"/>
        <v>6UCEMINTER</v>
      </c>
      <c r="D43" s="53"/>
      <c r="E43" s="54">
        <f>+'CALCULO TARIFAS CC '!$S$45</f>
        <v>0.68047169586126532</v>
      </c>
      <c r="F43" s="55">
        <f t="shared" si="4"/>
        <v>432.09449999999998</v>
      </c>
      <c r="G43" s="56">
        <f t="shared" si="1"/>
        <v>294.02999999999997</v>
      </c>
      <c r="H43" s="50" t="s">
        <v>281</v>
      </c>
      <c r="I43" s="27" t="s">
        <v>45</v>
      </c>
      <c r="J43" s="27">
        <v>432.09453339999999</v>
      </c>
      <c r="K43" s="39"/>
      <c r="L43" s="39"/>
      <c r="M43" s="39"/>
      <c r="N43" s="39"/>
      <c r="O43" s="39"/>
    </row>
    <row r="44" spans="1:15" x14ac:dyDescent="0.25">
      <c r="A44" s="279">
        <f t="shared" si="3"/>
        <v>42</v>
      </c>
      <c r="B44" s="276"/>
      <c r="C44" s="53" t="str">
        <f t="shared" si="2"/>
        <v>6UCEMINTER2</v>
      </c>
      <c r="D44" s="53"/>
      <c r="E44" s="54">
        <f>+'CALCULO TARIFAS CC '!$S$45</f>
        <v>0.68047169586126532</v>
      </c>
      <c r="F44" s="55">
        <f t="shared" si="4"/>
        <v>383.27530000000002</v>
      </c>
      <c r="G44" s="56">
        <f t="shared" si="1"/>
        <v>260.81</v>
      </c>
      <c r="H44" s="50" t="s">
        <v>281</v>
      </c>
      <c r="I44" s="27" t="s">
        <v>442</v>
      </c>
      <c r="J44" s="27">
        <v>383.27530050000001</v>
      </c>
      <c r="K44" s="39"/>
      <c r="L44" s="39"/>
      <c r="M44" s="39"/>
      <c r="N44" s="39"/>
      <c r="O44" s="39"/>
    </row>
    <row r="45" spans="1:15" x14ac:dyDescent="0.25">
      <c r="A45" s="279">
        <f t="shared" si="3"/>
        <v>43</v>
      </c>
      <c r="B45" s="276"/>
      <c r="C45" s="53" t="str">
        <f t="shared" si="2"/>
        <v>6UCHSF</v>
      </c>
      <c r="D45" s="53"/>
      <c r="E45" s="54">
        <f>+'CALCULO TARIFAS CC '!$S$45</f>
        <v>0.68047169586126532</v>
      </c>
      <c r="F45" s="55">
        <f t="shared" si="4"/>
        <v>559.67020000000002</v>
      </c>
      <c r="G45" s="56">
        <f t="shared" si="1"/>
        <v>380.84</v>
      </c>
      <c r="H45" s="50" t="s">
        <v>281</v>
      </c>
      <c r="I45" s="27" t="s">
        <v>400</v>
      </c>
      <c r="J45" s="27">
        <v>559.6702252</v>
      </c>
      <c r="K45" s="39"/>
      <c r="L45" s="39"/>
      <c r="M45" s="39"/>
      <c r="N45" s="39"/>
      <c r="O45" s="39"/>
    </row>
    <row r="46" spans="1:15" x14ac:dyDescent="0.25">
      <c r="A46" s="279">
        <f t="shared" si="3"/>
        <v>44</v>
      </c>
      <c r="B46" s="276"/>
      <c r="C46" s="53" t="str">
        <f t="shared" si="2"/>
        <v>6UCINEANCLAS</v>
      </c>
      <c r="D46" s="53"/>
      <c r="E46" s="54">
        <f>+'CALCULO TARIFAS CC '!$S$45</f>
        <v>0.68047169586126532</v>
      </c>
      <c r="F46" s="55">
        <f t="shared" si="4"/>
        <v>58.4253</v>
      </c>
      <c r="G46" s="56">
        <f t="shared" si="1"/>
        <v>39.76</v>
      </c>
      <c r="H46" s="50" t="s">
        <v>281</v>
      </c>
      <c r="I46" s="27" t="s">
        <v>778</v>
      </c>
      <c r="J46" s="27">
        <v>58.425268299999999</v>
      </c>
      <c r="K46" s="39"/>
      <c r="L46" s="39"/>
      <c r="M46" s="39"/>
      <c r="N46" s="39"/>
      <c r="O46" s="39"/>
    </row>
    <row r="47" spans="1:15" x14ac:dyDescent="0.25">
      <c r="A47" s="279">
        <f t="shared" si="3"/>
        <v>45</v>
      </c>
      <c r="B47" s="276"/>
      <c r="C47" s="53" t="str">
        <f t="shared" si="2"/>
        <v>6UCINEMMALL</v>
      </c>
      <c r="D47" s="53"/>
      <c r="E47" s="54">
        <f>+'CALCULO TARIFAS CC '!$S$45</f>
        <v>0.68047169586126532</v>
      </c>
      <c r="F47" s="55">
        <f t="shared" si="4"/>
        <v>121.2452</v>
      </c>
      <c r="G47" s="56">
        <f t="shared" si="1"/>
        <v>82.5</v>
      </c>
      <c r="H47" s="50" t="s">
        <v>281</v>
      </c>
      <c r="I47" s="27" t="s">
        <v>495</v>
      </c>
      <c r="J47" s="27">
        <v>121.24523979999999</v>
      </c>
      <c r="K47" s="39"/>
      <c r="L47" s="39"/>
      <c r="M47" s="39"/>
      <c r="N47" s="39"/>
      <c r="O47" s="39"/>
    </row>
    <row r="48" spans="1:15" x14ac:dyDescent="0.25">
      <c r="A48" s="279">
        <f t="shared" si="3"/>
        <v>46</v>
      </c>
      <c r="B48" s="276"/>
      <c r="C48" s="53" t="str">
        <f t="shared" si="2"/>
        <v>6UCINEPAND</v>
      </c>
      <c r="D48" s="53"/>
      <c r="E48" s="54">
        <f>+'CALCULO TARIFAS CC '!$S$45</f>
        <v>0.68047169586126532</v>
      </c>
      <c r="F48" s="55">
        <f t="shared" si="4"/>
        <v>75.840900000000005</v>
      </c>
      <c r="G48" s="56">
        <f t="shared" si="1"/>
        <v>51.61</v>
      </c>
      <c r="H48" s="50" t="s">
        <v>281</v>
      </c>
      <c r="I48" s="27" t="s">
        <v>496</v>
      </c>
      <c r="J48" s="27">
        <v>75.840864800000006</v>
      </c>
      <c r="K48" s="39"/>
      <c r="L48" s="39"/>
      <c r="M48" s="39"/>
      <c r="N48" s="39"/>
      <c r="O48" s="39"/>
    </row>
    <row r="49" spans="1:15" x14ac:dyDescent="0.25">
      <c r="A49" s="279">
        <f t="shared" si="3"/>
        <v>47</v>
      </c>
      <c r="B49" s="276"/>
      <c r="C49" s="53" t="str">
        <f t="shared" si="2"/>
        <v>6UCINEPDOR</v>
      </c>
      <c r="D49" s="53"/>
      <c r="E49" s="54">
        <f>+'CALCULO TARIFAS CC '!$S$45</f>
        <v>0.68047169586126532</v>
      </c>
      <c r="F49" s="55">
        <f t="shared" si="4"/>
        <v>111.054</v>
      </c>
      <c r="G49" s="56">
        <f t="shared" si="1"/>
        <v>75.569999999999993</v>
      </c>
      <c r="H49" s="50" t="s">
        <v>281</v>
      </c>
      <c r="I49" s="27" t="s">
        <v>494</v>
      </c>
      <c r="J49" s="27">
        <v>111.0539516</v>
      </c>
      <c r="K49" s="39"/>
      <c r="L49" s="39"/>
      <c r="M49" s="39"/>
      <c r="N49" s="39"/>
      <c r="O49" s="39"/>
    </row>
    <row r="50" spans="1:15" x14ac:dyDescent="0.25">
      <c r="A50" s="279">
        <f t="shared" si="3"/>
        <v>48</v>
      </c>
      <c r="B50" s="276"/>
      <c r="C50" s="53" t="str">
        <f t="shared" si="2"/>
        <v>6UCINEPMP35</v>
      </c>
      <c r="D50" s="53"/>
      <c r="E50" s="54">
        <f>+'CALCULO TARIFAS CC '!$S$45</f>
        <v>0.68047169586126532</v>
      </c>
      <c r="F50" s="55">
        <f t="shared" si="4"/>
        <v>187.27539999999999</v>
      </c>
      <c r="G50" s="56">
        <f t="shared" si="1"/>
        <v>127.44</v>
      </c>
      <c r="H50" s="50" t="s">
        <v>281</v>
      </c>
      <c r="I50" s="27" t="s">
        <v>533</v>
      </c>
      <c r="J50" s="27">
        <v>187.27536889999999</v>
      </c>
      <c r="K50" s="39"/>
      <c r="L50" s="39"/>
      <c r="M50" s="39"/>
      <c r="N50" s="39"/>
      <c r="O50" s="39"/>
    </row>
    <row r="51" spans="1:15" x14ac:dyDescent="0.25">
      <c r="A51" s="279">
        <f t="shared" si="3"/>
        <v>49</v>
      </c>
      <c r="B51" s="276"/>
      <c r="C51" s="53" t="str">
        <f t="shared" si="2"/>
        <v>6UCINEPSOH81</v>
      </c>
      <c r="D51" s="53"/>
      <c r="E51" s="54">
        <f>+'CALCULO TARIFAS CC '!$S$45</f>
        <v>0.68047169586126532</v>
      </c>
      <c r="F51" s="55">
        <f t="shared" si="4"/>
        <v>55.633099999999999</v>
      </c>
      <c r="G51" s="56">
        <f t="shared" si="1"/>
        <v>37.86</v>
      </c>
      <c r="H51" s="50" t="s">
        <v>281</v>
      </c>
      <c r="I51" s="27" t="s">
        <v>534</v>
      </c>
      <c r="J51" s="27">
        <v>55.633134800000001</v>
      </c>
      <c r="K51" s="39"/>
      <c r="L51" s="39"/>
      <c r="M51" s="39"/>
      <c r="N51" s="39"/>
      <c r="O51" s="39"/>
    </row>
    <row r="52" spans="1:15" x14ac:dyDescent="0.25">
      <c r="A52" s="279">
        <f t="shared" si="3"/>
        <v>50</v>
      </c>
      <c r="B52" s="276"/>
      <c r="C52" s="53" t="str">
        <f t="shared" si="2"/>
        <v>6UCINEPWE54</v>
      </c>
      <c r="D52" s="53"/>
      <c r="E52" s="54">
        <f>+'CALCULO TARIFAS CC '!$S$45</f>
        <v>0.68047169586126532</v>
      </c>
      <c r="F52" s="55">
        <f t="shared" si="4"/>
        <v>107.7334</v>
      </c>
      <c r="G52" s="56">
        <f t="shared" si="1"/>
        <v>73.31</v>
      </c>
      <c r="H52" s="50" t="s">
        <v>281</v>
      </c>
      <c r="I52" s="27" t="s">
        <v>535</v>
      </c>
      <c r="J52" s="27">
        <v>107.7334242</v>
      </c>
      <c r="K52" s="39"/>
      <c r="L52" s="39"/>
      <c r="M52" s="39"/>
      <c r="N52" s="39"/>
      <c r="O52" s="39"/>
    </row>
    <row r="53" spans="1:15" x14ac:dyDescent="0.25">
      <c r="A53" s="279">
        <f t="shared" si="3"/>
        <v>51</v>
      </c>
      <c r="B53" s="276"/>
      <c r="C53" s="53" t="str">
        <f t="shared" si="2"/>
        <v>6UCLARO</v>
      </c>
      <c r="D53" s="53"/>
      <c r="E53" s="54">
        <f>+'CALCULO TARIFAS CC '!$S$45</f>
        <v>0.68047169586126532</v>
      </c>
      <c r="F53" s="55">
        <f t="shared" si="4"/>
        <v>229.63740000000001</v>
      </c>
      <c r="G53" s="56">
        <f t="shared" si="1"/>
        <v>156.26</v>
      </c>
      <c r="H53" s="50" t="s">
        <v>281</v>
      </c>
      <c r="I53" s="27" t="s">
        <v>46</v>
      </c>
      <c r="J53" s="27">
        <v>229.637417</v>
      </c>
      <c r="K53" s="39"/>
      <c r="L53" s="39"/>
      <c r="M53" s="39"/>
      <c r="N53" s="39"/>
      <c r="O53" s="39"/>
    </row>
    <row r="54" spans="1:15" x14ac:dyDescent="0.25">
      <c r="A54" s="279">
        <f t="shared" si="3"/>
        <v>52</v>
      </c>
      <c r="B54" s="276"/>
      <c r="C54" s="53" t="str">
        <f t="shared" si="2"/>
        <v>6UCMATTM</v>
      </c>
      <c r="D54" s="53"/>
      <c r="E54" s="54">
        <f>+'CALCULO TARIFAS CC '!$S$45</f>
        <v>0.68047169586126532</v>
      </c>
      <c r="F54" s="55">
        <f t="shared" si="4"/>
        <v>42.930999999999997</v>
      </c>
      <c r="G54" s="56">
        <f t="shared" si="1"/>
        <v>29.21</v>
      </c>
      <c r="H54" s="50" t="s">
        <v>281</v>
      </c>
      <c r="I54" s="27" t="s">
        <v>471</v>
      </c>
      <c r="J54" s="27">
        <v>42.931032500000001</v>
      </c>
      <c r="K54" s="39"/>
      <c r="L54" s="39"/>
      <c r="M54" s="39"/>
      <c r="N54" s="39"/>
      <c r="O54" s="39"/>
    </row>
    <row r="55" spans="1:15" x14ac:dyDescent="0.25">
      <c r="A55" s="279">
        <f t="shared" si="3"/>
        <v>53</v>
      </c>
      <c r="B55" s="276"/>
      <c r="C55" s="53" t="str">
        <f t="shared" si="2"/>
        <v>6UCMP1</v>
      </c>
      <c r="D55" s="53"/>
      <c r="E55" s="54">
        <f>+'CALCULO TARIFAS CC '!$S$45</f>
        <v>0.68047169586126532</v>
      </c>
      <c r="F55" s="55">
        <f t="shared" si="4"/>
        <v>171.3905</v>
      </c>
      <c r="G55" s="56">
        <f t="shared" si="1"/>
        <v>116.63</v>
      </c>
      <c r="H55" s="50" t="s">
        <v>281</v>
      </c>
      <c r="I55" s="27" t="s">
        <v>749</v>
      </c>
      <c r="J55" s="27">
        <v>171.3905173</v>
      </c>
      <c r="K55" s="39"/>
      <c r="L55" s="39"/>
      <c r="M55" s="39"/>
      <c r="N55" s="39"/>
      <c r="O55" s="39"/>
    </row>
    <row r="56" spans="1:15" x14ac:dyDescent="0.25">
      <c r="A56" s="279">
        <f t="shared" si="3"/>
        <v>54</v>
      </c>
      <c r="B56" s="276"/>
      <c r="C56" s="53" t="str">
        <f t="shared" si="2"/>
        <v>6UCMP2</v>
      </c>
      <c r="D56" s="53"/>
      <c r="E56" s="54">
        <f>+'CALCULO TARIFAS CC '!$S$45</f>
        <v>0.68047169586126532</v>
      </c>
      <c r="F56" s="55">
        <f t="shared" si="4"/>
        <v>272.8657</v>
      </c>
      <c r="G56" s="56">
        <f t="shared" si="1"/>
        <v>185.68</v>
      </c>
      <c r="H56" s="50" t="s">
        <v>281</v>
      </c>
      <c r="I56" s="27" t="s">
        <v>750</v>
      </c>
      <c r="J56" s="27">
        <v>272.8657331</v>
      </c>
      <c r="K56" s="39"/>
      <c r="L56" s="39"/>
      <c r="M56" s="39"/>
      <c r="N56" s="39"/>
      <c r="O56" s="39"/>
    </row>
    <row r="57" spans="1:15" x14ac:dyDescent="0.25">
      <c r="A57" s="279">
        <f t="shared" si="3"/>
        <v>55</v>
      </c>
      <c r="B57" s="276"/>
      <c r="C57" s="53" t="str">
        <f t="shared" si="2"/>
        <v>6UCNAL</v>
      </c>
      <c r="D57" s="53"/>
      <c r="E57" s="54">
        <f>+'CALCULO TARIFAS CC '!$S$45</f>
        <v>0.68047169586126532</v>
      </c>
      <c r="F57" s="55">
        <f t="shared" si="4"/>
        <v>2206.8507</v>
      </c>
      <c r="G57" s="56">
        <f t="shared" si="1"/>
        <v>1501.7</v>
      </c>
      <c r="H57" s="50" t="s">
        <v>281</v>
      </c>
      <c r="I57" s="27" t="s">
        <v>47</v>
      </c>
      <c r="J57" s="27">
        <v>2206.8507367000002</v>
      </c>
      <c r="K57" s="39"/>
      <c r="L57" s="39"/>
      <c r="M57" s="39"/>
      <c r="N57" s="39"/>
      <c r="O57" s="39"/>
    </row>
    <row r="58" spans="1:15" x14ac:dyDescent="0.25">
      <c r="A58" s="279">
        <f t="shared" si="3"/>
        <v>56</v>
      </c>
      <c r="B58" s="276"/>
      <c r="C58" s="53" t="str">
        <f t="shared" si="2"/>
        <v>6UCONDA12OC</v>
      </c>
      <c r="D58" s="53"/>
      <c r="E58" s="54">
        <f>+'CALCULO TARIFAS CC '!$S$45</f>
        <v>0.68047169586126532</v>
      </c>
      <c r="F58" s="55">
        <f t="shared" si="4"/>
        <v>701.65039999999999</v>
      </c>
      <c r="G58" s="56">
        <f t="shared" si="1"/>
        <v>477.45</v>
      </c>
      <c r="H58" s="50" t="s">
        <v>281</v>
      </c>
      <c r="I58" s="27" t="s">
        <v>361</v>
      </c>
      <c r="J58" s="27">
        <v>701.65038900000002</v>
      </c>
      <c r="K58" s="39"/>
      <c r="L58" s="39"/>
      <c r="M58" s="39"/>
      <c r="N58" s="39"/>
      <c r="O58" s="39"/>
    </row>
    <row r="59" spans="1:15" x14ac:dyDescent="0.25">
      <c r="A59" s="279">
        <f t="shared" si="3"/>
        <v>57</v>
      </c>
      <c r="B59" s="276"/>
      <c r="C59" s="53" t="str">
        <f t="shared" si="2"/>
        <v>6UCONTRAL</v>
      </c>
      <c r="D59" s="53"/>
      <c r="E59" s="54">
        <f>+'CALCULO TARIFAS CC '!$S$45</f>
        <v>0.68047169586126532</v>
      </c>
      <c r="F59" s="55">
        <f t="shared" si="4"/>
        <v>209.7285</v>
      </c>
      <c r="G59" s="56">
        <f t="shared" si="1"/>
        <v>142.71</v>
      </c>
      <c r="H59" s="50" t="s">
        <v>281</v>
      </c>
      <c r="I59" s="27" t="s">
        <v>48</v>
      </c>
      <c r="J59" s="27">
        <v>209.7285396</v>
      </c>
      <c r="K59" s="39"/>
      <c r="L59" s="39"/>
      <c r="M59" s="39"/>
      <c r="N59" s="39"/>
      <c r="O59" s="39"/>
    </row>
    <row r="60" spans="1:15" x14ac:dyDescent="0.25">
      <c r="A60" s="279">
        <f t="shared" si="3"/>
        <v>58</v>
      </c>
      <c r="B60" s="276"/>
      <c r="C60" s="53" t="str">
        <f t="shared" si="2"/>
        <v>6GCORPISTMO</v>
      </c>
      <c r="D60" s="53"/>
      <c r="E60" s="54">
        <f>+'CALCULO TARIFAS CC '!$S$45</f>
        <v>0.68047169586126532</v>
      </c>
      <c r="F60" s="55">
        <f t="shared" si="4"/>
        <v>4.7999999999999996E-3</v>
      </c>
      <c r="G60" s="56">
        <f t="shared" si="1"/>
        <v>0</v>
      </c>
      <c r="H60" s="50" t="s">
        <v>281</v>
      </c>
      <c r="I60" s="27" t="s">
        <v>779</v>
      </c>
      <c r="J60" s="27">
        <v>4.7910000000000001E-3</v>
      </c>
      <c r="K60" s="39"/>
      <c r="L60" s="39"/>
      <c r="M60" s="39"/>
      <c r="N60" s="39"/>
      <c r="O60" s="39"/>
    </row>
    <row r="61" spans="1:15" x14ac:dyDescent="0.25">
      <c r="A61" s="279">
        <f t="shared" si="3"/>
        <v>59</v>
      </c>
      <c r="B61" s="276"/>
      <c r="C61" s="53" t="str">
        <f t="shared" si="2"/>
        <v>6UCORUNA13</v>
      </c>
      <c r="D61" s="53"/>
      <c r="E61" s="54">
        <f>+'CALCULO TARIFAS CC '!$S$45</f>
        <v>0.68047169586126532</v>
      </c>
      <c r="F61" s="55">
        <f t="shared" si="4"/>
        <v>90.876199999999997</v>
      </c>
      <c r="G61" s="56">
        <f t="shared" si="1"/>
        <v>61.84</v>
      </c>
      <c r="H61" s="50" t="s">
        <v>281</v>
      </c>
      <c r="I61" s="27" t="s">
        <v>536</v>
      </c>
      <c r="J61" s="27">
        <v>90.876233900000003</v>
      </c>
      <c r="K61" s="39"/>
      <c r="L61" s="39"/>
      <c r="M61" s="39"/>
      <c r="N61" s="39"/>
      <c r="O61" s="39"/>
    </row>
    <row r="62" spans="1:15" x14ac:dyDescent="0.25">
      <c r="A62" s="279">
        <f t="shared" si="3"/>
        <v>60</v>
      </c>
      <c r="B62" s="276"/>
      <c r="C62" s="53" t="str">
        <f t="shared" si="2"/>
        <v>6UCPBCEN31</v>
      </c>
      <c r="D62" s="53"/>
      <c r="E62" s="54">
        <f>+'CALCULO TARIFAS CC '!$S$45</f>
        <v>0.68047169586126532</v>
      </c>
      <c r="F62" s="55">
        <f t="shared" si="4"/>
        <v>104.7792</v>
      </c>
      <c r="G62" s="56">
        <f t="shared" si="1"/>
        <v>71.3</v>
      </c>
      <c r="H62" s="50" t="s">
        <v>281</v>
      </c>
      <c r="I62" s="27" t="s">
        <v>537</v>
      </c>
      <c r="J62" s="27">
        <v>104.7791703</v>
      </c>
      <c r="K62" s="39"/>
      <c r="L62" s="39"/>
      <c r="M62" s="39"/>
      <c r="N62" s="39"/>
      <c r="O62" s="39"/>
    </row>
    <row r="63" spans="1:15" x14ac:dyDescent="0.25">
      <c r="A63" s="279">
        <f t="shared" si="3"/>
        <v>61</v>
      </c>
      <c r="B63" s="276"/>
      <c r="C63" s="53" t="str">
        <f t="shared" si="2"/>
        <v>6UCROWNPMA</v>
      </c>
      <c r="D63" s="53"/>
      <c r="E63" s="54">
        <f>+'CALCULO TARIFAS CC '!$S$45</f>
        <v>0.68047169586126532</v>
      </c>
      <c r="F63" s="55">
        <f t="shared" si="4"/>
        <v>197.30160000000001</v>
      </c>
      <c r="G63" s="56">
        <f t="shared" si="1"/>
        <v>134.26</v>
      </c>
      <c r="H63" s="50" t="s">
        <v>281</v>
      </c>
      <c r="I63" s="27" t="s">
        <v>678</v>
      </c>
      <c r="J63" s="27">
        <v>197.30157310000001</v>
      </c>
      <c r="K63" s="39"/>
      <c r="L63" s="39"/>
      <c r="M63" s="39"/>
      <c r="N63" s="39"/>
      <c r="O63" s="39"/>
    </row>
    <row r="64" spans="1:15" x14ac:dyDescent="0.25">
      <c r="A64" s="279">
        <f t="shared" si="3"/>
        <v>62</v>
      </c>
      <c r="B64" s="276"/>
      <c r="C64" s="53" t="str">
        <f t="shared" si="2"/>
        <v>6UCSS</v>
      </c>
      <c r="D64" s="53"/>
      <c r="E64" s="54">
        <f>+'CALCULO TARIFAS CC '!$S$45</f>
        <v>0.68047169586126532</v>
      </c>
      <c r="F64" s="55">
        <f t="shared" si="4"/>
        <v>1754.345</v>
      </c>
      <c r="G64" s="56">
        <f t="shared" si="1"/>
        <v>1193.78</v>
      </c>
      <c r="H64" s="50" t="s">
        <v>281</v>
      </c>
      <c r="I64" s="27" t="s">
        <v>49</v>
      </c>
      <c r="J64" s="27">
        <v>1754.3450442000001</v>
      </c>
      <c r="K64" s="39"/>
      <c r="L64" s="39"/>
      <c r="M64" s="39"/>
      <c r="N64" s="39"/>
      <c r="O64" s="39"/>
    </row>
    <row r="65" spans="1:15" x14ac:dyDescent="0.25">
      <c r="A65" s="279">
        <f t="shared" si="3"/>
        <v>63</v>
      </c>
      <c r="B65" s="276"/>
      <c r="C65" s="53" t="str">
        <f t="shared" si="2"/>
        <v>6UCUNION20</v>
      </c>
      <c r="D65" s="53"/>
      <c r="E65" s="54">
        <f>+'CALCULO TARIFAS CC '!$S$45</f>
        <v>0.68047169586126532</v>
      </c>
      <c r="F65" s="55">
        <f t="shared" si="4"/>
        <v>403.61779999999999</v>
      </c>
      <c r="G65" s="56">
        <f t="shared" si="1"/>
        <v>274.64999999999998</v>
      </c>
      <c r="H65" s="50" t="s">
        <v>281</v>
      </c>
      <c r="I65" s="27" t="s">
        <v>538</v>
      </c>
      <c r="J65" s="27">
        <v>403.61775519999998</v>
      </c>
      <c r="K65" s="39"/>
      <c r="L65" s="39"/>
      <c r="M65" s="39"/>
      <c r="N65" s="39"/>
      <c r="O65" s="39"/>
    </row>
    <row r="66" spans="1:15" x14ac:dyDescent="0.25">
      <c r="A66" s="279">
        <f t="shared" si="3"/>
        <v>64</v>
      </c>
      <c r="B66" s="276"/>
      <c r="C66" s="53" t="str">
        <f t="shared" si="2"/>
        <v>6UCWAGUAS</v>
      </c>
      <c r="D66" s="53"/>
      <c r="E66" s="54">
        <f>+'CALCULO TARIFAS CC '!$S$45</f>
        <v>0.68047169586126532</v>
      </c>
      <c r="F66" s="55">
        <f t="shared" si="4"/>
        <v>95.437200000000004</v>
      </c>
      <c r="G66" s="56">
        <f t="shared" si="1"/>
        <v>64.94</v>
      </c>
      <c r="H66" s="50" t="s">
        <v>281</v>
      </c>
      <c r="I66" s="27" t="s">
        <v>419</v>
      </c>
      <c r="J66" s="27">
        <v>95.437237199999998</v>
      </c>
      <c r="K66" s="39"/>
      <c r="L66" s="39"/>
      <c r="M66" s="39"/>
      <c r="N66" s="39"/>
      <c r="O66" s="39"/>
    </row>
    <row r="67" spans="1:15" x14ac:dyDescent="0.25">
      <c r="A67" s="279">
        <f t="shared" si="3"/>
        <v>65</v>
      </c>
      <c r="B67" s="276"/>
      <c r="C67" s="53" t="str">
        <f t="shared" si="2"/>
        <v>6UCWBAL</v>
      </c>
      <c r="D67" s="53"/>
      <c r="E67" s="54">
        <f>+'CALCULO TARIFAS CC '!$S$45</f>
        <v>0.68047169586126532</v>
      </c>
      <c r="F67" s="55">
        <f t="shared" ref="F67:F264" si="5">ROUND(J67,4)</f>
        <v>270.58539999999999</v>
      </c>
      <c r="G67" s="56">
        <f t="shared" si="1"/>
        <v>184.13</v>
      </c>
      <c r="H67" s="50" t="s">
        <v>281</v>
      </c>
      <c r="I67" s="27" t="s">
        <v>413</v>
      </c>
      <c r="J67" s="27">
        <v>270.5854306</v>
      </c>
      <c r="K67" s="39"/>
      <c r="L67" s="39"/>
      <c r="M67" s="39"/>
      <c r="N67" s="39"/>
      <c r="O67" s="39"/>
    </row>
    <row r="68" spans="1:15" x14ac:dyDescent="0.25">
      <c r="A68" s="279">
        <f t="shared" si="3"/>
        <v>66</v>
      </c>
      <c r="B68" s="276"/>
      <c r="C68" s="53" t="str">
        <f t="shared" ref="C68:C183" si="6">I68</f>
        <v>6UCWCOLON</v>
      </c>
      <c r="D68" s="53"/>
      <c r="E68" s="54">
        <f>+'CALCULO TARIFAS CC '!$S$45</f>
        <v>0.68047169586126532</v>
      </c>
      <c r="F68" s="55">
        <f t="shared" si="5"/>
        <v>97.621600000000001</v>
      </c>
      <c r="G68" s="56">
        <f t="shared" si="1"/>
        <v>66.430000000000007</v>
      </c>
      <c r="H68" s="50" t="s">
        <v>281</v>
      </c>
      <c r="I68" s="27" t="s">
        <v>436</v>
      </c>
      <c r="J68" s="27">
        <v>97.621554700000004</v>
      </c>
      <c r="K68" s="39"/>
      <c r="L68" s="39"/>
      <c r="M68" s="39"/>
      <c r="N68" s="39"/>
      <c r="O68" s="39"/>
    </row>
    <row r="69" spans="1:15" x14ac:dyDescent="0.25">
      <c r="A69" s="279">
        <f t="shared" ref="A69:A132" si="7">A68+1</f>
        <v>67</v>
      </c>
      <c r="B69" s="276"/>
      <c r="C69" s="53" t="str">
        <f t="shared" si="6"/>
        <v>6UCWDAVID</v>
      </c>
      <c r="D69" s="53"/>
      <c r="E69" s="54">
        <f>+'CALCULO TARIFAS CC '!$S$45</f>
        <v>0.68047169586126532</v>
      </c>
      <c r="F69" s="55">
        <f t="shared" si="5"/>
        <v>118.39870000000001</v>
      </c>
      <c r="G69" s="56">
        <f t="shared" si="1"/>
        <v>80.569999999999993</v>
      </c>
      <c r="H69" s="50" t="s">
        <v>281</v>
      </c>
      <c r="I69" s="27" t="s">
        <v>421</v>
      </c>
      <c r="J69" s="27">
        <v>118.3987171</v>
      </c>
      <c r="K69" s="39"/>
      <c r="L69" s="39"/>
      <c r="M69" s="39"/>
      <c r="N69" s="39"/>
      <c r="O69" s="39"/>
    </row>
    <row r="70" spans="1:15" x14ac:dyDescent="0.25">
      <c r="A70" s="279">
        <f t="shared" si="7"/>
        <v>68</v>
      </c>
      <c r="B70" s="276"/>
      <c r="C70" s="53" t="str">
        <f t="shared" si="6"/>
        <v>6UCWDORADO</v>
      </c>
      <c r="D70" s="53"/>
      <c r="E70" s="54">
        <f>+'CALCULO TARIFAS CC '!$S$45</f>
        <v>0.68047169586126532</v>
      </c>
      <c r="F70" s="55">
        <f t="shared" si="5"/>
        <v>165.40039999999999</v>
      </c>
      <c r="G70" s="56">
        <f t="shared" si="1"/>
        <v>112.55</v>
      </c>
      <c r="H70" s="50" t="s">
        <v>281</v>
      </c>
      <c r="I70" s="27" t="s">
        <v>433</v>
      </c>
      <c r="J70" s="27">
        <v>165.40042299999999</v>
      </c>
      <c r="K70" s="39"/>
      <c r="L70" s="39"/>
      <c r="M70" s="39"/>
      <c r="N70" s="39"/>
      <c r="O70" s="39"/>
    </row>
    <row r="71" spans="1:15" x14ac:dyDescent="0.25">
      <c r="A71" s="279">
        <f t="shared" si="7"/>
        <v>69</v>
      </c>
      <c r="B71" s="276"/>
      <c r="C71" s="53" t="str">
        <f t="shared" si="6"/>
        <v>6UCWEXP</v>
      </c>
      <c r="D71" s="53"/>
      <c r="E71" s="54">
        <f>+'CALCULO TARIFAS CC '!$S$45</f>
        <v>0.68047169586126532</v>
      </c>
      <c r="F71" s="55">
        <f t="shared" si="5"/>
        <v>76.600300000000004</v>
      </c>
      <c r="G71" s="56">
        <f t="shared" si="1"/>
        <v>52.12</v>
      </c>
      <c r="H71" s="50" t="s">
        <v>281</v>
      </c>
      <c r="I71" s="27" t="s">
        <v>420</v>
      </c>
      <c r="J71" s="27">
        <v>76.600260199999994</v>
      </c>
      <c r="K71" s="39"/>
      <c r="L71" s="39"/>
      <c r="M71" s="39"/>
      <c r="N71" s="39"/>
      <c r="O71" s="39"/>
    </row>
    <row r="72" spans="1:15" x14ac:dyDescent="0.25">
      <c r="A72" s="279">
        <f t="shared" si="7"/>
        <v>70</v>
      </c>
      <c r="B72" s="276"/>
      <c r="C72" s="53" t="str">
        <f t="shared" si="6"/>
        <v>6UCWHOPA</v>
      </c>
      <c r="D72" s="53"/>
      <c r="E72" s="54">
        <f>+'CALCULO TARIFAS CC '!$S$45</f>
        <v>0.68047169586126532</v>
      </c>
      <c r="F72" s="55">
        <f t="shared" si="5"/>
        <v>256.90600000000001</v>
      </c>
      <c r="G72" s="56">
        <f t="shared" si="1"/>
        <v>174.82</v>
      </c>
      <c r="H72" s="50" t="s">
        <v>281</v>
      </c>
      <c r="I72" s="27" t="s">
        <v>438</v>
      </c>
      <c r="J72" s="27">
        <v>256.90595819999999</v>
      </c>
      <c r="K72" s="39"/>
      <c r="L72" s="39"/>
      <c r="M72" s="39"/>
      <c r="N72" s="39"/>
      <c r="O72" s="39"/>
    </row>
    <row r="73" spans="1:15" s="298" customFormat="1" x14ac:dyDescent="0.25">
      <c r="A73" s="279">
        <f t="shared" si="7"/>
        <v>71</v>
      </c>
      <c r="B73" s="276"/>
      <c r="C73" s="53" t="str">
        <f t="shared" si="6"/>
        <v>6UCWHOPB</v>
      </c>
      <c r="D73" s="53"/>
      <c r="E73" s="54">
        <f>+'CALCULO TARIFAS CC '!$S$45</f>
        <v>0.68047169586126532</v>
      </c>
      <c r="F73" s="55">
        <f t="shared" ref="F73:F124" si="8">ROUND(J73,4)</f>
        <v>262.07769999999999</v>
      </c>
      <c r="G73" s="56">
        <f t="shared" ref="G73:G124" si="9">+ROUND(F73*E73,2)</f>
        <v>178.34</v>
      </c>
      <c r="H73" s="50" t="s">
        <v>281</v>
      </c>
      <c r="I73" s="27" t="s">
        <v>414</v>
      </c>
      <c r="J73" s="27">
        <v>262.07767949999999</v>
      </c>
      <c r="K73" s="39"/>
      <c r="L73" s="39"/>
      <c r="M73" s="39"/>
      <c r="N73" s="39"/>
      <c r="O73" s="39"/>
    </row>
    <row r="74" spans="1:15" s="298" customFormat="1" x14ac:dyDescent="0.25">
      <c r="A74" s="279">
        <f t="shared" si="7"/>
        <v>72</v>
      </c>
      <c r="B74" s="276"/>
      <c r="C74" s="53" t="str">
        <f t="shared" si="6"/>
        <v>6UCWJFRA1</v>
      </c>
      <c r="D74" s="53"/>
      <c r="E74" s="54">
        <f>+'CALCULO TARIFAS CC '!$S$45</f>
        <v>0.68047169586126532</v>
      </c>
      <c r="F74" s="55">
        <f t="shared" si="8"/>
        <v>253.4375</v>
      </c>
      <c r="G74" s="56">
        <f t="shared" si="9"/>
        <v>172.46</v>
      </c>
      <c r="H74" s="50" t="s">
        <v>281</v>
      </c>
      <c r="I74" s="27" t="s">
        <v>437</v>
      </c>
      <c r="J74" s="27">
        <v>253.43754340000001</v>
      </c>
      <c r="K74" s="39"/>
      <c r="L74" s="39"/>
      <c r="M74" s="39"/>
      <c r="N74" s="39"/>
      <c r="O74" s="39"/>
    </row>
    <row r="75" spans="1:15" s="298" customFormat="1" x14ac:dyDescent="0.25">
      <c r="A75" s="279">
        <f t="shared" si="7"/>
        <v>73</v>
      </c>
      <c r="B75" s="276"/>
      <c r="C75" s="53" t="str">
        <f t="shared" si="6"/>
        <v>6UCWJFRA2</v>
      </c>
      <c r="D75" s="53"/>
      <c r="E75" s="54">
        <f>+'CALCULO TARIFAS CC '!$S$45</f>
        <v>0.68047169586126532</v>
      </c>
      <c r="F75" s="55">
        <f t="shared" si="8"/>
        <v>396.42869999999999</v>
      </c>
      <c r="G75" s="56">
        <f t="shared" si="9"/>
        <v>269.76</v>
      </c>
      <c r="H75" s="50" t="s">
        <v>281</v>
      </c>
      <c r="I75" s="27" t="s">
        <v>415</v>
      </c>
      <c r="J75" s="27">
        <v>396.42872590000002</v>
      </c>
      <c r="K75" s="39"/>
      <c r="L75" s="39"/>
      <c r="M75" s="39"/>
      <c r="N75" s="39"/>
      <c r="O75" s="39"/>
    </row>
    <row r="76" spans="1:15" s="298" customFormat="1" x14ac:dyDescent="0.25">
      <c r="A76" s="279">
        <f t="shared" si="7"/>
        <v>74</v>
      </c>
      <c r="B76" s="276"/>
      <c r="C76" s="53" t="str">
        <f t="shared" si="6"/>
        <v>6UCWRABAJO</v>
      </c>
      <c r="D76" s="53"/>
      <c r="E76" s="54">
        <f>+'CALCULO TARIFAS CC '!$S$45</f>
        <v>0.68047169586126532</v>
      </c>
      <c r="F76" s="55">
        <f t="shared" si="8"/>
        <v>201.06649999999999</v>
      </c>
      <c r="G76" s="56">
        <f t="shared" si="9"/>
        <v>136.82</v>
      </c>
      <c r="H76" s="50" t="s">
        <v>281</v>
      </c>
      <c r="I76" s="27" t="s">
        <v>434</v>
      </c>
      <c r="J76" s="27">
        <v>201.0664591</v>
      </c>
      <c r="K76" s="39"/>
      <c r="L76" s="39"/>
      <c r="M76" s="39"/>
      <c r="N76" s="39"/>
      <c r="O76" s="39"/>
    </row>
    <row r="77" spans="1:15" s="298" customFormat="1" x14ac:dyDescent="0.25">
      <c r="A77" s="279">
        <f t="shared" si="7"/>
        <v>75</v>
      </c>
      <c r="B77" s="276"/>
      <c r="C77" s="53" t="str">
        <f t="shared" si="6"/>
        <v>6UCWSANFCO</v>
      </c>
      <c r="D77" s="53"/>
      <c r="E77" s="54">
        <f>+'CALCULO TARIFAS CC '!$S$45</f>
        <v>0.68047169586126532</v>
      </c>
      <c r="F77" s="55">
        <f t="shared" si="8"/>
        <v>178.5615</v>
      </c>
      <c r="G77" s="56">
        <f t="shared" si="9"/>
        <v>121.51</v>
      </c>
      <c r="H77" s="50" t="s">
        <v>281</v>
      </c>
      <c r="I77" s="27" t="s">
        <v>650</v>
      </c>
      <c r="J77" s="27">
        <v>178.5615282</v>
      </c>
      <c r="K77" s="39"/>
      <c r="L77" s="39"/>
      <c r="M77" s="39"/>
      <c r="N77" s="39"/>
      <c r="O77" s="39"/>
    </row>
    <row r="78" spans="1:15" s="298" customFormat="1" x14ac:dyDescent="0.25">
      <c r="A78" s="279">
        <f t="shared" si="7"/>
        <v>76</v>
      </c>
      <c r="B78" s="276"/>
      <c r="C78" s="53" t="str">
        <f t="shared" si="6"/>
        <v>6UCWSCLARA</v>
      </c>
      <c r="D78" s="53"/>
      <c r="E78" s="54">
        <f>+'CALCULO TARIFAS CC '!$S$45</f>
        <v>0.68047169586126532</v>
      </c>
      <c r="F78" s="55">
        <f t="shared" si="8"/>
        <v>199.57669999999999</v>
      </c>
      <c r="G78" s="56">
        <f t="shared" si="9"/>
        <v>135.81</v>
      </c>
      <c r="H78" s="50" t="s">
        <v>281</v>
      </c>
      <c r="I78" s="27" t="s">
        <v>410</v>
      </c>
      <c r="J78" s="27">
        <v>199.5766509</v>
      </c>
      <c r="K78" s="39"/>
      <c r="L78" s="39"/>
      <c r="M78" s="39"/>
      <c r="N78" s="39"/>
      <c r="O78" s="39"/>
    </row>
    <row r="79" spans="1:15" s="298" customFormat="1" x14ac:dyDescent="0.25">
      <c r="A79" s="279">
        <f t="shared" si="7"/>
        <v>77</v>
      </c>
      <c r="B79" s="276"/>
      <c r="C79" s="53" t="str">
        <f t="shared" si="6"/>
        <v>6UC_CONT</v>
      </c>
      <c r="D79" s="53"/>
      <c r="E79" s="54">
        <f>+'CALCULO TARIFAS CC '!$S$45</f>
        <v>0.68047169586126532</v>
      </c>
      <c r="F79" s="55">
        <f t="shared" si="8"/>
        <v>140.32310000000001</v>
      </c>
      <c r="G79" s="56">
        <f t="shared" si="9"/>
        <v>95.49</v>
      </c>
      <c r="H79" s="50" t="s">
        <v>281</v>
      </c>
      <c r="I79" s="27" t="s">
        <v>376</v>
      </c>
      <c r="J79" s="27">
        <v>140.32309839999999</v>
      </c>
      <c r="K79" s="39"/>
      <c r="L79" s="39"/>
      <c r="M79" s="39"/>
      <c r="N79" s="39"/>
      <c r="O79" s="39"/>
    </row>
    <row r="80" spans="1:15" s="298" customFormat="1" x14ac:dyDescent="0.25">
      <c r="A80" s="279">
        <f t="shared" si="7"/>
        <v>78</v>
      </c>
      <c r="B80" s="276"/>
      <c r="C80" s="53" t="str">
        <f t="shared" si="6"/>
        <v>6UC_GUAY</v>
      </c>
      <c r="D80" s="53"/>
      <c r="E80" s="54">
        <f>+'CALCULO TARIFAS CC '!$S$45</f>
        <v>0.68047169586126532</v>
      </c>
      <c r="F80" s="55">
        <f t="shared" si="8"/>
        <v>95.834999999999994</v>
      </c>
      <c r="G80" s="56">
        <f t="shared" si="9"/>
        <v>65.209999999999994</v>
      </c>
      <c r="H80" s="50" t="s">
        <v>281</v>
      </c>
      <c r="I80" s="27" t="s">
        <v>377</v>
      </c>
      <c r="J80" s="27">
        <v>95.834968500000002</v>
      </c>
      <c r="K80" s="39"/>
      <c r="L80" s="39"/>
      <c r="M80" s="39"/>
      <c r="N80" s="39"/>
      <c r="O80" s="39"/>
    </row>
    <row r="81" spans="1:15" s="298" customFormat="1" x14ac:dyDescent="0.25">
      <c r="A81" s="279">
        <f t="shared" si="7"/>
        <v>79</v>
      </c>
      <c r="B81" s="276"/>
      <c r="C81" s="53" t="str">
        <f t="shared" si="6"/>
        <v>6UC_HPMA</v>
      </c>
      <c r="D81" s="53"/>
      <c r="E81" s="54">
        <f>+'CALCULO TARIFAS CC '!$S$45</f>
        <v>0.68047169586126532</v>
      </c>
      <c r="F81" s="55">
        <f t="shared" si="8"/>
        <v>253.46010000000001</v>
      </c>
      <c r="G81" s="56">
        <f t="shared" si="9"/>
        <v>172.47</v>
      </c>
      <c r="H81" s="50" t="s">
        <v>281</v>
      </c>
      <c r="I81" s="27" t="s">
        <v>378</v>
      </c>
      <c r="J81" s="27">
        <v>253.4600543</v>
      </c>
      <c r="K81" s="39"/>
      <c r="L81" s="39"/>
      <c r="M81" s="39"/>
      <c r="N81" s="39"/>
      <c r="O81" s="39"/>
    </row>
    <row r="82" spans="1:15" s="298" customFormat="1" x14ac:dyDescent="0.25">
      <c r="A82" s="279">
        <f t="shared" si="7"/>
        <v>80</v>
      </c>
      <c r="B82" s="276"/>
      <c r="C82" s="53" t="str">
        <f t="shared" si="6"/>
        <v>6UC_SHERAT</v>
      </c>
      <c r="D82" s="53"/>
      <c r="E82" s="54">
        <f>+'CALCULO TARIFAS CC '!$S$45</f>
        <v>0.68047169586126532</v>
      </c>
      <c r="F82" s="55">
        <f t="shared" si="8"/>
        <v>191.74</v>
      </c>
      <c r="G82" s="56">
        <f t="shared" si="9"/>
        <v>130.47</v>
      </c>
      <c r="H82" s="50" t="s">
        <v>281</v>
      </c>
      <c r="I82" s="27" t="s">
        <v>418</v>
      </c>
      <c r="J82" s="27">
        <v>191.7399733</v>
      </c>
      <c r="K82" s="39"/>
      <c r="L82" s="39"/>
      <c r="M82" s="39"/>
      <c r="N82" s="39"/>
      <c r="O82" s="39"/>
    </row>
    <row r="83" spans="1:15" s="298" customFormat="1" x14ac:dyDescent="0.25">
      <c r="A83" s="279">
        <f t="shared" si="7"/>
        <v>81</v>
      </c>
      <c r="B83" s="276"/>
      <c r="C83" s="53" t="str">
        <f t="shared" si="6"/>
        <v>6UC_SOLLOY</v>
      </c>
      <c r="D83" s="53"/>
      <c r="E83" s="54">
        <f>+'CALCULO TARIFAS CC '!$S$45</f>
        <v>0.68047169586126532</v>
      </c>
      <c r="F83" s="55">
        <f t="shared" si="8"/>
        <v>148.17179999999999</v>
      </c>
      <c r="G83" s="56">
        <f t="shared" si="9"/>
        <v>100.83</v>
      </c>
      <c r="H83" s="50" t="s">
        <v>281</v>
      </c>
      <c r="I83" s="27" t="s">
        <v>379</v>
      </c>
      <c r="J83" s="27">
        <v>148.17178709999999</v>
      </c>
      <c r="K83" s="39"/>
      <c r="L83" s="39"/>
      <c r="M83" s="39"/>
      <c r="N83" s="39"/>
      <c r="O83" s="39"/>
    </row>
    <row r="84" spans="1:15" s="298" customFormat="1" x14ac:dyDescent="0.25">
      <c r="A84" s="279">
        <f t="shared" si="7"/>
        <v>82</v>
      </c>
      <c r="B84" s="276"/>
      <c r="C84" s="53" t="str">
        <f t="shared" si="6"/>
        <v>6GCELSIAALT</v>
      </c>
      <c r="D84" s="53"/>
      <c r="E84" s="54">
        <f>+'CALCULO TARIFAS CC '!$S$45</f>
        <v>0.68047169586126532</v>
      </c>
      <c r="F84" s="55">
        <f t="shared" si="8"/>
        <v>60.461300000000001</v>
      </c>
      <c r="G84" s="56">
        <f t="shared" si="9"/>
        <v>41.14</v>
      </c>
      <c r="H84" s="50" t="s">
        <v>281</v>
      </c>
      <c r="I84" s="27" t="s">
        <v>27</v>
      </c>
      <c r="J84" s="27">
        <v>60.461287800000001</v>
      </c>
      <c r="K84" s="39"/>
      <c r="L84" s="39"/>
      <c r="M84" s="39"/>
      <c r="N84" s="39"/>
      <c r="O84" s="39"/>
    </row>
    <row r="85" spans="1:15" s="298" customFormat="1" x14ac:dyDescent="0.25">
      <c r="A85" s="279">
        <f t="shared" si="7"/>
        <v>83</v>
      </c>
      <c r="B85" s="276"/>
      <c r="C85" s="53" t="str">
        <f t="shared" si="6"/>
        <v>6GCELSIABON</v>
      </c>
      <c r="D85" s="53"/>
      <c r="E85" s="54">
        <f>+'CALCULO TARIFAS CC '!$S$45</f>
        <v>0.68047169586126532</v>
      </c>
      <c r="F85" s="55">
        <f t="shared" si="8"/>
        <v>25.238</v>
      </c>
      <c r="G85" s="56">
        <f t="shared" si="9"/>
        <v>17.170000000000002</v>
      </c>
      <c r="H85" s="50" t="s">
        <v>281</v>
      </c>
      <c r="I85" s="27" t="s">
        <v>398</v>
      </c>
      <c r="J85" s="27">
        <v>25.2379851</v>
      </c>
      <c r="K85" s="39"/>
      <c r="L85" s="39"/>
      <c r="M85" s="39"/>
      <c r="N85" s="39"/>
      <c r="O85" s="39"/>
    </row>
    <row r="86" spans="1:15" s="298" customFormat="1" x14ac:dyDescent="0.25">
      <c r="A86" s="279">
        <f t="shared" si="7"/>
        <v>84</v>
      </c>
      <c r="B86" s="276"/>
      <c r="C86" s="53" t="str">
        <f t="shared" si="6"/>
        <v>6UDECAMERON</v>
      </c>
      <c r="D86" s="53"/>
      <c r="E86" s="54">
        <f>+'CALCULO TARIFAS CC '!$S$45</f>
        <v>0.68047169586126532</v>
      </c>
      <c r="F86" s="55">
        <f t="shared" si="8"/>
        <v>851.28769999999997</v>
      </c>
      <c r="G86" s="56">
        <f t="shared" si="9"/>
        <v>579.28</v>
      </c>
      <c r="H86" s="50" t="s">
        <v>281</v>
      </c>
      <c r="I86" s="27" t="s">
        <v>618</v>
      </c>
      <c r="J86" s="27">
        <v>851.2877307</v>
      </c>
      <c r="K86" s="39"/>
      <c r="L86" s="39"/>
      <c r="M86" s="39"/>
      <c r="N86" s="39"/>
      <c r="O86" s="39"/>
    </row>
    <row r="87" spans="1:15" s="298" customFormat="1" x14ac:dyDescent="0.25">
      <c r="A87" s="279">
        <f t="shared" si="7"/>
        <v>85</v>
      </c>
      <c r="B87" s="276"/>
      <c r="C87" s="53" t="str">
        <f t="shared" si="6"/>
        <v>6UDELYRBVTA</v>
      </c>
      <c r="D87" s="53"/>
      <c r="E87" s="54">
        <f>+'CALCULO TARIFAS CC '!$S$45</f>
        <v>0.68047169586126532</v>
      </c>
      <c r="F87" s="55">
        <f t="shared" si="8"/>
        <v>66.879900000000006</v>
      </c>
      <c r="G87" s="56">
        <f t="shared" si="9"/>
        <v>45.51</v>
      </c>
      <c r="H87" s="50" t="s">
        <v>281</v>
      </c>
      <c r="I87" s="27" t="s">
        <v>454</v>
      </c>
      <c r="J87" s="27">
        <v>66.879883699999993</v>
      </c>
      <c r="K87" s="39"/>
      <c r="L87" s="39"/>
      <c r="M87" s="39"/>
      <c r="N87" s="39"/>
      <c r="O87" s="39"/>
    </row>
    <row r="88" spans="1:15" s="298" customFormat="1" x14ac:dyDescent="0.25">
      <c r="A88" s="279">
        <f t="shared" si="7"/>
        <v>86</v>
      </c>
      <c r="B88" s="276"/>
      <c r="C88" s="53" t="str">
        <f t="shared" si="6"/>
        <v>6GDESHIDCORP</v>
      </c>
      <c r="D88" s="53"/>
      <c r="E88" s="54">
        <f>+'CALCULO TARIFAS CC '!$S$45</f>
        <v>0.68047169586126532</v>
      </c>
      <c r="F88" s="55">
        <f t="shared" si="8"/>
        <v>17.507999999999999</v>
      </c>
      <c r="G88" s="56">
        <f t="shared" si="9"/>
        <v>11.91</v>
      </c>
      <c r="H88" s="50" t="s">
        <v>281</v>
      </c>
      <c r="I88" s="27" t="s">
        <v>508</v>
      </c>
      <c r="J88" s="27">
        <v>17.507999999999999</v>
      </c>
      <c r="K88" s="39"/>
      <c r="L88" s="39"/>
      <c r="M88" s="39"/>
      <c r="N88" s="39"/>
      <c r="O88" s="39"/>
    </row>
    <row r="89" spans="1:15" s="298" customFormat="1" x14ac:dyDescent="0.25">
      <c r="A89" s="279">
        <f t="shared" si="7"/>
        <v>87</v>
      </c>
      <c r="B89" s="276"/>
      <c r="C89" s="53" t="str">
        <f t="shared" si="6"/>
        <v>6UDICARI03</v>
      </c>
      <c r="D89" s="53"/>
      <c r="E89" s="54">
        <f>+'CALCULO TARIFAS CC '!$S$45</f>
        <v>0.68047169586126532</v>
      </c>
      <c r="F89" s="55">
        <f t="shared" si="8"/>
        <v>224.066</v>
      </c>
      <c r="G89" s="56">
        <f t="shared" si="9"/>
        <v>152.47</v>
      </c>
      <c r="H89" s="50" t="s">
        <v>281</v>
      </c>
      <c r="I89" s="27" t="s">
        <v>651</v>
      </c>
      <c r="J89" s="27">
        <v>224.06600940000001</v>
      </c>
      <c r="K89" s="39"/>
      <c r="L89" s="39"/>
      <c r="M89" s="39"/>
      <c r="N89" s="39"/>
      <c r="O89" s="39"/>
    </row>
    <row r="90" spans="1:15" s="298" customFormat="1" x14ac:dyDescent="0.25">
      <c r="A90" s="279">
        <f t="shared" si="7"/>
        <v>88</v>
      </c>
      <c r="B90" s="276"/>
      <c r="C90" s="53" t="str">
        <f t="shared" si="6"/>
        <v>6UDIGIPMA</v>
      </c>
      <c r="D90" s="53"/>
      <c r="E90" s="54">
        <f>+'CALCULO TARIFAS CC '!$S$45</f>
        <v>0.68047169586126532</v>
      </c>
      <c r="F90" s="55">
        <f t="shared" si="8"/>
        <v>238.0164</v>
      </c>
      <c r="G90" s="56">
        <f t="shared" si="9"/>
        <v>161.96</v>
      </c>
      <c r="H90" s="50" t="s">
        <v>281</v>
      </c>
      <c r="I90" s="27" t="s">
        <v>481</v>
      </c>
      <c r="J90" s="27">
        <v>238.0163689</v>
      </c>
      <c r="K90" s="39"/>
      <c r="L90" s="39"/>
      <c r="M90" s="39"/>
      <c r="N90" s="39"/>
      <c r="O90" s="39"/>
    </row>
    <row r="91" spans="1:15" s="298" customFormat="1" x14ac:dyDescent="0.25">
      <c r="A91" s="279">
        <f t="shared" si="7"/>
        <v>89</v>
      </c>
      <c r="B91" s="276"/>
      <c r="C91" s="53" t="str">
        <f t="shared" si="6"/>
        <v>6UDILIDO</v>
      </c>
      <c r="D91" s="53"/>
      <c r="E91" s="54">
        <f>+'CALCULO TARIFAS CC '!$S$45</f>
        <v>0.68047169586126532</v>
      </c>
      <c r="F91" s="55">
        <f t="shared" si="8"/>
        <v>57.7134</v>
      </c>
      <c r="G91" s="56">
        <f t="shared" si="9"/>
        <v>39.270000000000003</v>
      </c>
      <c r="H91" s="50" t="s">
        <v>281</v>
      </c>
      <c r="I91" s="27" t="s">
        <v>780</v>
      </c>
      <c r="J91" s="27">
        <v>57.713372100000001</v>
      </c>
      <c r="K91" s="39"/>
      <c r="L91" s="39"/>
      <c r="M91" s="39"/>
      <c r="N91" s="39"/>
      <c r="O91" s="39"/>
    </row>
    <row r="92" spans="1:15" s="298" customFormat="1" x14ac:dyDescent="0.25">
      <c r="A92" s="279">
        <f t="shared" si="7"/>
        <v>90</v>
      </c>
      <c r="B92" s="276"/>
      <c r="C92" s="53" t="str">
        <f t="shared" si="6"/>
        <v>6UDOIT12OC</v>
      </c>
      <c r="D92" s="53"/>
      <c r="E92" s="54">
        <f>+'CALCULO TARIFAS CC '!$S$45</f>
        <v>0.68047169586126532</v>
      </c>
      <c r="F92" s="55">
        <f t="shared" si="8"/>
        <v>66.451599999999999</v>
      </c>
      <c r="G92" s="56">
        <f t="shared" si="9"/>
        <v>45.22</v>
      </c>
      <c r="H92" s="50" t="s">
        <v>281</v>
      </c>
      <c r="I92" s="27" t="s">
        <v>539</v>
      </c>
      <c r="J92" s="27">
        <v>66.451611700000001</v>
      </c>
      <c r="K92" s="39"/>
      <c r="L92" s="39"/>
      <c r="M92" s="39"/>
      <c r="N92" s="39"/>
      <c r="O92" s="39"/>
    </row>
    <row r="93" spans="1:15" s="298" customFormat="1" x14ac:dyDescent="0.25">
      <c r="A93" s="279">
        <f t="shared" si="7"/>
        <v>91</v>
      </c>
      <c r="B93" s="276"/>
      <c r="C93" s="53" t="str">
        <f t="shared" si="6"/>
        <v>6UDOITALB</v>
      </c>
      <c r="D93" s="53"/>
      <c r="E93" s="54">
        <f>+'CALCULO TARIFAS CC '!$S$45</f>
        <v>0.68047169586126532</v>
      </c>
      <c r="F93" s="55">
        <f t="shared" si="8"/>
        <v>72.905100000000004</v>
      </c>
      <c r="G93" s="56">
        <f t="shared" si="9"/>
        <v>49.61</v>
      </c>
      <c r="H93" s="50" t="s">
        <v>281</v>
      </c>
      <c r="I93" s="27" t="s">
        <v>509</v>
      </c>
      <c r="J93" s="27">
        <v>72.905082399999998</v>
      </c>
      <c r="K93" s="39"/>
      <c r="L93" s="39"/>
      <c r="M93" s="39"/>
      <c r="N93" s="39"/>
      <c r="O93" s="39"/>
    </row>
    <row r="94" spans="1:15" s="298" customFormat="1" x14ac:dyDescent="0.25">
      <c r="A94" s="279">
        <f t="shared" si="7"/>
        <v>92</v>
      </c>
      <c r="B94" s="276"/>
      <c r="C94" s="53" t="str">
        <f t="shared" si="6"/>
        <v>6UDOITBGOL</v>
      </c>
      <c r="D94" s="53"/>
      <c r="E94" s="54">
        <f>+'CALCULO TARIFAS CC '!$S$45</f>
        <v>0.68047169586126532</v>
      </c>
      <c r="F94" s="55">
        <f t="shared" si="8"/>
        <v>64.029300000000006</v>
      </c>
      <c r="G94" s="56">
        <f t="shared" si="9"/>
        <v>43.57</v>
      </c>
      <c r="H94" s="50" t="s">
        <v>281</v>
      </c>
      <c r="I94" s="27" t="s">
        <v>540</v>
      </c>
      <c r="J94" s="27">
        <v>64.029349300000007</v>
      </c>
      <c r="K94" s="39"/>
      <c r="L94" s="39"/>
      <c r="M94" s="39"/>
      <c r="N94" s="39"/>
      <c r="O94" s="39"/>
    </row>
    <row r="95" spans="1:15" s="298" customFormat="1" x14ac:dyDescent="0.25">
      <c r="A95" s="279">
        <f t="shared" si="7"/>
        <v>93</v>
      </c>
      <c r="B95" s="276"/>
      <c r="C95" s="53" t="str">
        <f t="shared" si="6"/>
        <v>6UDOITCENT</v>
      </c>
      <c r="D95" s="53"/>
      <c r="E95" s="54">
        <f>+'CALCULO TARIFAS CC '!$S$45</f>
        <v>0.68047169586126532</v>
      </c>
      <c r="F95" s="55">
        <f t="shared" si="8"/>
        <v>101.0622</v>
      </c>
      <c r="G95" s="56">
        <f t="shared" si="9"/>
        <v>68.77</v>
      </c>
      <c r="H95" s="50" t="s">
        <v>281</v>
      </c>
      <c r="I95" s="27" t="s">
        <v>541</v>
      </c>
      <c r="J95" s="27">
        <v>101.06218130000001</v>
      </c>
      <c r="K95" s="39"/>
      <c r="L95" s="39"/>
      <c r="M95" s="39"/>
      <c r="N95" s="39"/>
      <c r="O95" s="39"/>
    </row>
    <row r="96" spans="1:15" s="298" customFormat="1" x14ac:dyDescent="0.25">
      <c r="A96" s="279">
        <f t="shared" si="7"/>
        <v>94</v>
      </c>
      <c r="B96" s="276"/>
      <c r="C96" s="53" t="str">
        <f t="shared" si="6"/>
        <v>6UDOITCHI</v>
      </c>
      <c r="D96" s="53"/>
      <c r="E96" s="54">
        <f>+'CALCULO TARIFAS CC '!$S$45</f>
        <v>0.68047169586126532</v>
      </c>
      <c r="F96" s="55">
        <f t="shared" si="8"/>
        <v>74.103700000000003</v>
      </c>
      <c r="G96" s="56">
        <f t="shared" si="9"/>
        <v>50.43</v>
      </c>
      <c r="H96" s="50" t="s">
        <v>281</v>
      </c>
      <c r="I96" s="27" t="s">
        <v>510</v>
      </c>
      <c r="J96" s="27">
        <v>74.103730200000001</v>
      </c>
      <c r="K96" s="39"/>
      <c r="L96" s="39"/>
      <c r="M96" s="39"/>
      <c r="N96" s="39"/>
      <c r="O96" s="39"/>
    </row>
    <row r="97" spans="1:15" s="298" customFormat="1" x14ac:dyDescent="0.25">
      <c r="A97" s="279">
        <f t="shared" si="7"/>
        <v>95</v>
      </c>
      <c r="B97" s="276"/>
      <c r="C97" s="53" t="str">
        <f t="shared" si="6"/>
        <v>6UDOITDAV80</v>
      </c>
      <c r="D97" s="53"/>
      <c r="E97" s="54">
        <f>+'CALCULO TARIFAS CC '!$S$45</f>
        <v>0.68047169586126532</v>
      </c>
      <c r="F97" s="55">
        <f t="shared" si="8"/>
        <v>54.830599999999997</v>
      </c>
      <c r="G97" s="56">
        <f t="shared" si="9"/>
        <v>37.31</v>
      </c>
      <c r="H97" s="50" t="s">
        <v>281</v>
      </c>
      <c r="I97" s="27" t="s">
        <v>542</v>
      </c>
      <c r="J97" s="27">
        <v>54.830588499999998</v>
      </c>
      <c r="K97" s="39"/>
      <c r="L97" s="39"/>
      <c r="M97" s="39"/>
      <c r="N97" s="39"/>
      <c r="O97" s="39"/>
    </row>
    <row r="98" spans="1:15" s="298" customFormat="1" x14ac:dyDescent="0.25">
      <c r="A98" s="279">
        <f t="shared" si="7"/>
        <v>96</v>
      </c>
      <c r="B98" s="276"/>
      <c r="C98" s="53" t="str">
        <f t="shared" si="6"/>
        <v>6UDOITDOR</v>
      </c>
      <c r="D98" s="53"/>
      <c r="E98" s="54">
        <f>+'CALCULO TARIFAS CC '!$S$45</f>
        <v>0.68047169586126532</v>
      </c>
      <c r="F98" s="55">
        <f t="shared" si="8"/>
        <v>167.66749999999999</v>
      </c>
      <c r="G98" s="56">
        <f t="shared" si="9"/>
        <v>114.09</v>
      </c>
      <c r="H98" s="50" t="s">
        <v>281</v>
      </c>
      <c r="I98" s="27" t="s">
        <v>470</v>
      </c>
      <c r="J98" s="27">
        <v>167.66748229999999</v>
      </c>
      <c r="K98" s="39"/>
      <c r="L98" s="39"/>
      <c r="M98" s="39"/>
      <c r="N98" s="39"/>
      <c r="O98" s="39"/>
    </row>
    <row r="99" spans="1:15" s="298" customFormat="1" x14ac:dyDescent="0.25">
      <c r="A99" s="279">
        <f t="shared" si="7"/>
        <v>97</v>
      </c>
      <c r="B99" s="276"/>
      <c r="C99" s="53" t="str">
        <f t="shared" si="6"/>
        <v>6UDOITLDON</v>
      </c>
      <c r="D99" s="53"/>
      <c r="E99" s="54">
        <f>+'CALCULO TARIFAS CC '!$S$45</f>
        <v>0.68047169586126532</v>
      </c>
      <c r="F99" s="55">
        <f t="shared" si="8"/>
        <v>77.9709</v>
      </c>
      <c r="G99" s="56">
        <f t="shared" si="9"/>
        <v>53.06</v>
      </c>
      <c r="H99" s="50" t="s">
        <v>281</v>
      </c>
      <c r="I99" s="27" t="s">
        <v>543</v>
      </c>
      <c r="J99" s="27">
        <v>77.970927700000004</v>
      </c>
      <c r="K99" s="39"/>
      <c r="L99" s="39"/>
      <c r="M99" s="39"/>
      <c r="N99" s="39"/>
      <c r="O99" s="39"/>
    </row>
    <row r="100" spans="1:15" s="298" customFormat="1" x14ac:dyDescent="0.25">
      <c r="A100" s="279">
        <f t="shared" si="7"/>
        <v>98</v>
      </c>
      <c r="B100" s="276"/>
      <c r="C100" s="53" t="str">
        <f t="shared" si="6"/>
        <v>6UDOITLPUE</v>
      </c>
      <c r="D100" s="53"/>
      <c r="E100" s="54">
        <f>+'CALCULO TARIFAS CC '!$S$45</f>
        <v>0.68047169586126532</v>
      </c>
      <c r="F100" s="55">
        <f t="shared" si="8"/>
        <v>122.4392</v>
      </c>
      <c r="G100" s="56">
        <f t="shared" si="9"/>
        <v>83.32</v>
      </c>
      <c r="H100" s="50" t="s">
        <v>281</v>
      </c>
      <c r="I100" s="27" t="s">
        <v>544</v>
      </c>
      <c r="J100" s="27">
        <v>122.43924579999999</v>
      </c>
      <c r="K100" s="39"/>
      <c r="L100" s="39"/>
      <c r="M100" s="39"/>
      <c r="N100" s="39"/>
      <c r="O100" s="39"/>
    </row>
    <row r="101" spans="1:15" s="298" customFormat="1" x14ac:dyDescent="0.25">
      <c r="A101" s="279">
        <f t="shared" si="7"/>
        <v>99</v>
      </c>
      <c r="B101" s="276"/>
      <c r="C101" s="53" t="str">
        <f t="shared" si="6"/>
        <v>6UDOITTOC</v>
      </c>
      <c r="D101" s="53"/>
      <c r="E101" s="54">
        <f>+'CALCULO TARIFAS CC '!$S$45</f>
        <v>0.68047169586126532</v>
      </c>
      <c r="F101" s="55">
        <f t="shared" si="8"/>
        <v>77.364900000000006</v>
      </c>
      <c r="G101" s="56">
        <f t="shared" si="9"/>
        <v>52.64</v>
      </c>
      <c r="H101" s="50" t="s">
        <v>281</v>
      </c>
      <c r="I101" s="27" t="s">
        <v>545</v>
      </c>
      <c r="J101" s="27">
        <v>77.364904999999993</v>
      </c>
      <c r="K101" s="39"/>
      <c r="L101" s="39"/>
      <c r="M101" s="39"/>
      <c r="N101" s="39"/>
      <c r="O101" s="39"/>
    </row>
    <row r="102" spans="1:15" s="298" customFormat="1" x14ac:dyDescent="0.25">
      <c r="A102" s="279">
        <f t="shared" si="7"/>
        <v>100</v>
      </c>
      <c r="B102" s="276"/>
      <c r="C102" s="53" t="str">
        <f t="shared" si="6"/>
        <v>6UDOITVZAI</v>
      </c>
      <c r="D102" s="53"/>
      <c r="E102" s="54">
        <f>+'CALCULO TARIFAS CC '!$S$45</f>
        <v>0.68047169586126532</v>
      </c>
      <c r="F102" s="55">
        <f t="shared" si="8"/>
        <v>67.160300000000007</v>
      </c>
      <c r="G102" s="56">
        <f t="shared" si="9"/>
        <v>45.7</v>
      </c>
      <c r="H102" s="50" t="s">
        <v>281</v>
      </c>
      <c r="I102" s="27" t="s">
        <v>546</v>
      </c>
      <c r="J102" s="27">
        <v>67.160294399999998</v>
      </c>
      <c r="K102" s="39"/>
      <c r="L102" s="39"/>
      <c r="M102" s="39"/>
      <c r="N102" s="39"/>
      <c r="O102" s="39"/>
    </row>
    <row r="103" spans="1:15" s="298" customFormat="1" x14ac:dyDescent="0.25">
      <c r="A103" s="279">
        <f t="shared" si="7"/>
        <v>101</v>
      </c>
      <c r="B103" s="276"/>
      <c r="C103" s="53" t="str">
        <f t="shared" si="6"/>
        <v>6UDOITWES</v>
      </c>
      <c r="D103" s="53"/>
      <c r="E103" s="54">
        <f>+'CALCULO TARIFAS CC '!$S$45</f>
        <v>0.68047169586126532</v>
      </c>
      <c r="F103" s="55">
        <f t="shared" si="8"/>
        <v>27.976800000000001</v>
      </c>
      <c r="G103" s="56">
        <f t="shared" si="9"/>
        <v>19.04</v>
      </c>
      <c r="H103" s="50" t="s">
        <v>281</v>
      </c>
      <c r="I103" s="27" t="s">
        <v>511</v>
      </c>
      <c r="J103" s="27">
        <v>27.976800300000001</v>
      </c>
      <c r="K103" s="39"/>
      <c r="L103" s="39"/>
      <c r="M103" s="39"/>
      <c r="N103" s="39"/>
      <c r="O103" s="39"/>
    </row>
    <row r="104" spans="1:15" s="298" customFormat="1" x14ac:dyDescent="0.25">
      <c r="A104" s="279">
        <f t="shared" si="7"/>
        <v>102</v>
      </c>
      <c r="B104" s="276"/>
      <c r="C104" s="53" t="str">
        <f t="shared" si="6"/>
        <v>6UEBELL</v>
      </c>
      <c r="D104" s="53"/>
      <c r="E104" s="54">
        <f>+'CALCULO TARIFAS CC '!$S$45</f>
        <v>0.68047169586126532</v>
      </c>
      <c r="F104" s="55">
        <f t="shared" si="8"/>
        <v>258.18939999999998</v>
      </c>
      <c r="G104" s="56">
        <f t="shared" si="9"/>
        <v>175.69</v>
      </c>
      <c r="H104" s="50" t="s">
        <v>281</v>
      </c>
      <c r="I104" s="27" t="s">
        <v>512</v>
      </c>
      <c r="J104" s="27">
        <v>258.18943710000002</v>
      </c>
      <c r="K104" s="39"/>
      <c r="L104" s="39"/>
      <c r="M104" s="39"/>
      <c r="N104" s="39"/>
      <c r="O104" s="39"/>
    </row>
    <row r="105" spans="1:15" s="298" customFormat="1" x14ac:dyDescent="0.25">
      <c r="A105" s="279">
        <f t="shared" si="7"/>
        <v>103</v>
      </c>
      <c r="B105" s="276"/>
      <c r="C105" s="53" t="str">
        <f t="shared" si="6"/>
        <v>6UECSA</v>
      </c>
      <c r="D105" s="53"/>
      <c r="E105" s="54">
        <f>+'CALCULO TARIFAS CC '!$S$45</f>
        <v>0.68047169586126532</v>
      </c>
      <c r="F105" s="55">
        <f t="shared" si="8"/>
        <v>331.12709999999998</v>
      </c>
      <c r="G105" s="56">
        <f t="shared" si="9"/>
        <v>225.32</v>
      </c>
      <c r="H105" s="50" t="s">
        <v>281</v>
      </c>
      <c r="I105" s="27" t="s">
        <v>370</v>
      </c>
      <c r="J105" s="27">
        <v>331.12713739999998</v>
      </c>
      <c r="K105" s="39"/>
      <c r="L105" s="39"/>
      <c r="M105" s="39"/>
      <c r="N105" s="39"/>
      <c r="O105" s="39"/>
    </row>
    <row r="106" spans="1:15" s="298" customFormat="1" x14ac:dyDescent="0.25">
      <c r="A106" s="279">
        <f t="shared" si="7"/>
        <v>104</v>
      </c>
      <c r="B106" s="276"/>
      <c r="C106" s="53" t="str">
        <f t="shared" si="6"/>
        <v>6DEDECHI</v>
      </c>
      <c r="D106" s="53"/>
      <c r="E106" s="54">
        <f>+'CALCULO TARIFAS CC '!$S$45</f>
        <v>0.68047169586126532</v>
      </c>
      <c r="F106" s="55">
        <f t="shared" si="8"/>
        <v>80509.148300000001</v>
      </c>
      <c r="G106" s="56">
        <f t="shared" si="9"/>
        <v>54784.2</v>
      </c>
      <c r="H106" s="50" t="s">
        <v>281</v>
      </c>
      <c r="I106" s="27" t="s">
        <v>21</v>
      </c>
      <c r="J106" s="27">
        <v>80509.148265600001</v>
      </c>
      <c r="K106" s="39"/>
      <c r="L106" s="39"/>
      <c r="M106" s="39"/>
      <c r="N106" s="39"/>
      <c r="O106" s="39"/>
    </row>
    <row r="107" spans="1:15" s="298" customFormat="1" x14ac:dyDescent="0.25">
      <c r="A107" s="279">
        <f t="shared" si="7"/>
        <v>105</v>
      </c>
      <c r="B107" s="276"/>
      <c r="C107" s="53" t="str">
        <f t="shared" si="6"/>
        <v>6DEDEMET</v>
      </c>
      <c r="D107" s="53"/>
      <c r="E107" s="54">
        <f>+'CALCULO TARIFAS CC '!$S$45</f>
        <v>0.68047169586126532</v>
      </c>
      <c r="F107" s="55">
        <f t="shared" si="8"/>
        <v>379993.592</v>
      </c>
      <c r="G107" s="56">
        <f t="shared" si="9"/>
        <v>258574.88</v>
      </c>
      <c r="H107" s="50" t="s">
        <v>281</v>
      </c>
      <c r="I107" s="27" t="s">
        <v>22</v>
      </c>
      <c r="J107" s="27">
        <v>379993.59197940002</v>
      </c>
      <c r="K107" s="39"/>
      <c r="L107" s="39"/>
      <c r="M107" s="39"/>
      <c r="N107" s="39"/>
      <c r="O107" s="39"/>
    </row>
    <row r="108" spans="1:15" s="298" customFormat="1" x14ac:dyDescent="0.25">
      <c r="A108" s="279">
        <f t="shared" si="7"/>
        <v>106</v>
      </c>
      <c r="B108" s="276"/>
      <c r="C108" s="53" t="str">
        <f t="shared" si="6"/>
        <v>6UEEUA</v>
      </c>
      <c r="D108" s="53"/>
      <c r="E108" s="54">
        <f>+'CALCULO TARIFAS CC '!$S$45</f>
        <v>0.68047169586126532</v>
      </c>
      <c r="F108" s="55">
        <f t="shared" si="8"/>
        <v>622.17899999999997</v>
      </c>
      <c r="G108" s="56">
        <f t="shared" si="9"/>
        <v>423.38</v>
      </c>
      <c r="H108" s="50" t="s">
        <v>281</v>
      </c>
      <c r="I108" s="27" t="s">
        <v>50</v>
      </c>
      <c r="J108" s="27">
        <v>622.1789814</v>
      </c>
      <c r="K108" s="39"/>
      <c r="L108" s="39"/>
      <c r="M108" s="39"/>
      <c r="N108" s="39"/>
      <c r="O108" s="39"/>
    </row>
    <row r="109" spans="1:15" s="298" customFormat="1" x14ac:dyDescent="0.25">
      <c r="A109" s="279">
        <f t="shared" si="7"/>
        <v>107</v>
      </c>
      <c r="B109" s="276"/>
      <c r="C109" s="53" t="str">
        <f t="shared" si="6"/>
        <v>6GEGEISTMO</v>
      </c>
      <c r="D109" s="53"/>
      <c r="E109" s="54">
        <f>+'CALCULO TARIFAS CC '!$S$45</f>
        <v>0.68047169586126532</v>
      </c>
      <c r="F109" s="55">
        <f t="shared" si="8"/>
        <v>1.5903</v>
      </c>
      <c r="G109" s="56">
        <f t="shared" si="9"/>
        <v>1.08</v>
      </c>
      <c r="H109" s="50" t="s">
        <v>281</v>
      </c>
      <c r="I109" s="27" t="s">
        <v>781</v>
      </c>
      <c r="J109" s="27">
        <v>1.590346</v>
      </c>
      <c r="K109" s="39"/>
      <c r="L109" s="39"/>
      <c r="M109" s="39"/>
      <c r="N109" s="39"/>
      <c r="O109" s="39"/>
    </row>
    <row r="110" spans="1:15" s="298" customFormat="1" x14ac:dyDescent="0.25">
      <c r="A110" s="279">
        <f t="shared" si="7"/>
        <v>108</v>
      </c>
      <c r="B110" s="276"/>
      <c r="C110" s="53" t="str">
        <f t="shared" si="6"/>
        <v>6DENSA</v>
      </c>
      <c r="D110" s="53"/>
      <c r="E110" s="54">
        <f>+'CALCULO TARIFAS CC '!$S$45</f>
        <v>0.68047169586126532</v>
      </c>
      <c r="F110" s="55">
        <f t="shared" si="8"/>
        <v>294761.55190000002</v>
      </c>
      <c r="G110" s="56">
        <f t="shared" si="9"/>
        <v>200576.89</v>
      </c>
      <c r="H110" s="50" t="s">
        <v>281</v>
      </c>
      <c r="I110" s="27" t="s">
        <v>23</v>
      </c>
      <c r="J110" s="27">
        <v>294761.55188570003</v>
      </c>
      <c r="K110" s="39"/>
      <c r="L110" s="39"/>
      <c r="M110" s="39"/>
      <c r="N110" s="39"/>
      <c r="O110" s="39"/>
    </row>
    <row r="111" spans="1:15" s="298" customFormat="1" x14ac:dyDescent="0.25">
      <c r="A111" s="279">
        <f t="shared" si="7"/>
        <v>109</v>
      </c>
      <c r="B111" s="276"/>
      <c r="C111" s="53" t="str">
        <f t="shared" si="6"/>
        <v>6UENSACV</v>
      </c>
      <c r="D111" s="53"/>
      <c r="E111" s="54">
        <f>+'CALCULO TARIFAS CC '!$S$45</f>
        <v>0.68047169586126532</v>
      </c>
      <c r="F111" s="55">
        <f t="shared" si="8"/>
        <v>61.6038</v>
      </c>
      <c r="G111" s="56">
        <f t="shared" si="9"/>
        <v>41.92</v>
      </c>
      <c r="H111" s="50" t="s">
        <v>281</v>
      </c>
      <c r="I111" s="27" t="s">
        <v>751</v>
      </c>
      <c r="J111" s="27">
        <v>61.603849199999999</v>
      </c>
      <c r="K111" s="39"/>
      <c r="L111" s="39"/>
      <c r="M111" s="39"/>
      <c r="N111" s="39"/>
      <c r="O111" s="39"/>
    </row>
    <row r="112" spans="1:15" s="298" customFormat="1" x14ac:dyDescent="0.25">
      <c r="A112" s="279">
        <f t="shared" si="7"/>
        <v>110</v>
      </c>
      <c r="B112" s="276"/>
      <c r="C112" s="53" t="str">
        <f t="shared" si="6"/>
        <v>6UFA12OC96</v>
      </c>
      <c r="D112" s="53"/>
      <c r="E112" s="54">
        <f>+'CALCULO TARIFAS CC '!$S$45</f>
        <v>0.68047169586126532</v>
      </c>
      <c r="F112" s="55">
        <f t="shared" si="8"/>
        <v>142.5112</v>
      </c>
      <c r="G112" s="56">
        <f t="shared" si="9"/>
        <v>96.97</v>
      </c>
      <c r="H112" s="50" t="s">
        <v>281</v>
      </c>
      <c r="I112" s="27" t="s">
        <v>547</v>
      </c>
      <c r="J112" s="27">
        <v>142.5112082</v>
      </c>
      <c r="K112" s="39"/>
      <c r="L112" s="39"/>
      <c r="M112" s="39"/>
      <c r="N112" s="39"/>
      <c r="O112" s="39"/>
    </row>
    <row r="113" spans="1:15" s="298" customFormat="1" x14ac:dyDescent="0.25">
      <c r="A113" s="279">
        <f t="shared" si="7"/>
        <v>111</v>
      </c>
      <c r="B113" s="276"/>
      <c r="C113" s="53" t="str">
        <f t="shared" si="6"/>
        <v>6UFA1CEDI69</v>
      </c>
      <c r="D113" s="53"/>
      <c r="E113" s="54">
        <f>+'CALCULO TARIFAS CC '!$S$45</f>
        <v>0.68047169586126532</v>
      </c>
      <c r="F113" s="55">
        <f t="shared" si="8"/>
        <v>108.8907</v>
      </c>
      <c r="G113" s="56">
        <f t="shared" si="9"/>
        <v>74.099999999999994</v>
      </c>
      <c r="H113" s="50" t="s">
        <v>281</v>
      </c>
      <c r="I113" s="27" t="s">
        <v>548</v>
      </c>
      <c r="J113" s="27">
        <v>108.89068279999999</v>
      </c>
      <c r="K113" s="39"/>
      <c r="L113" s="39"/>
      <c r="M113" s="39"/>
      <c r="N113" s="39"/>
      <c r="O113" s="39"/>
    </row>
    <row r="114" spans="1:15" s="298" customFormat="1" x14ac:dyDescent="0.25">
      <c r="A114" s="279">
        <f t="shared" si="7"/>
        <v>112</v>
      </c>
      <c r="B114" s="276"/>
      <c r="C114" s="53" t="str">
        <f t="shared" si="6"/>
        <v>6UFA1WESM89</v>
      </c>
      <c r="D114" s="53"/>
      <c r="E114" s="54">
        <f>+'CALCULO TARIFAS CC '!$S$45</f>
        <v>0.68047169586126532</v>
      </c>
      <c r="F114" s="55">
        <f t="shared" si="8"/>
        <v>62.096899999999998</v>
      </c>
      <c r="G114" s="56">
        <f t="shared" si="9"/>
        <v>42.26</v>
      </c>
      <c r="H114" s="50" t="s">
        <v>281</v>
      </c>
      <c r="I114" s="27" t="s">
        <v>549</v>
      </c>
      <c r="J114" s="27">
        <v>62.096942400000003</v>
      </c>
      <c r="K114" s="39"/>
      <c r="L114" s="39"/>
      <c r="M114" s="39"/>
      <c r="N114" s="39"/>
      <c r="O114" s="39"/>
    </row>
    <row r="115" spans="1:15" s="298" customFormat="1" x14ac:dyDescent="0.25">
      <c r="A115" s="279">
        <f t="shared" si="7"/>
        <v>113</v>
      </c>
      <c r="B115" s="276"/>
      <c r="C115" s="53" t="str">
        <f t="shared" si="6"/>
        <v>6UFA2CEDI64</v>
      </c>
      <c r="D115" s="53"/>
      <c r="E115" s="54">
        <f>+'CALCULO TARIFAS CC '!$S$45</f>
        <v>0.68047169586126532</v>
      </c>
      <c r="F115" s="55">
        <f t="shared" si="8"/>
        <v>87.445400000000006</v>
      </c>
      <c r="G115" s="56">
        <f t="shared" si="9"/>
        <v>59.5</v>
      </c>
      <c r="H115" s="50" t="s">
        <v>281</v>
      </c>
      <c r="I115" s="27" t="s">
        <v>550</v>
      </c>
      <c r="J115" s="27">
        <v>87.445389899999995</v>
      </c>
      <c r="K115" s="39"/>
      <c r="L115" s="39"/>
      <c r="M115" s="39"/>
      <c r="N115" s="39"/>
      <c r="O115" s="39"/>
    </row>
    <row r="116" spans="1:15" s="298" customFormat="1" x14ac:dyDescent="0.25">
      <c r="A116" s="279">
        <f t="shared" si="7"/>
        <v>114</v>
      </c>
      <c r="B116" s="276"/>
      <c r="C116" s="53" t="str">
        <f t="shared" si="6"/>
        <v>6UFA2WESM91</v>
      </c>
      <c r="D116" s="53"/>
      <c r="E116" s="54">
        <f>+'CALCULO TARIFAS CC '!$S$45</f>
        <v>0.68047169586126532</v>
      </c>
      <c r="F116" s="55">
        <f t="shared" si="8"/>
        <v>76.081100000000006</v>
      </c>
      <c r="G116" s="56">
        <f t="shared" si="9"/>
        <v>51.77</v>
      </c>
      <c r="H116" s="50" t="s">
        <v>281</v>
      </c>
      <c r="I116" s="27" t="s">
        <v>551</v>
      </c>
      <c r="J116" s="27">
        <v>76.081139199999996</v>
      </c>
      <c r="K116" s="39"/>
      <c r="L116" s="39"/>
      <c r="M116" s="39"/>
      <c r="N116" s="39"/>
      <c r="O116" s="39"/>
    </row>
    <row r="117" spans="1:15" s="298" customFormat="1" x14ac:dyDescent="0.25">
      <c r="A117" s="279">
        <f t="shared" si="7"/>
        <v>115</v>
      </c>
      <c r="B117" s="276"/>
      <c r="C117" s="53" t="str">
        <f t="shared" si="6"/>
        <v>6UFA3CEDI70</v>
      </c>
      <c r="D117" s="53"/>
      <c r="E117" s="54">
        <f>+'CALCULO TARIFAS CC '!$S$45</f>
        <v>0.68047169586126532</v>
      </c>
      <c r="F117" s="55">
        <f t="shared" si="8"/>
        <v>48.112400000000001</v>
      </c>
      <c r="G117" s="56">
        <f t="shared" si="9"/>
        <v>32.74</v>
      </c>
      <c r="H117" s="50" t="s">
        <v>281</v>
      </c>
      <c r="I117" s="27" t="s">
        <v>552</v>
      </c>
      <c r="J117" s="27">
        <v>48.112439500000001</v>
      </c>
      <c r="K117" s="39"/>
      <c r="L117" s="39"/>
      <c r="M117" s="39"/>
      <c r="N117" s="39"/>
      <c r="O117" s="39"/>
    </row>
    <row r="118" spans="1:15" s="298" customFormat="1" x14ac:dyDescent="0.25">
      <c r="A118" s="279">
        <f t="shared" si="7"/>
        <v>116</v>
      </c>
      <c r="B118" s="276"/>
      <c r="C118" s="53" t="str">
        <f t="shared" si="6"/>
        <v>6UFA4CEDI73</v>
      </c>
      <c r="D118" s="53"/>
      <c r="E118" s="54">
        <f>+'CALCULO TARIFAS CC '!$S$45</f>
        <v>0.68047169586126532</v>
      </c>
      <c r="F118" s="55">
        <f t="shared" si="8"/>
        <v>82.218999999999994</v>
      </c>
      <c r="G118" s="56">
        <f t="shared" si="9"/>
        <v>55.95</v>
      </c>
      <c r="H118" s="50" t="s">
        <v>281</v>
      </c>
      <c r="I118" s="27" t="s">
        <v>553</v>
      </c>
      <c r="J118" s="27">
        <v>82.218990700000006</v>
      </c>
      <c r="K118" s="39"/>
      <c r="L118" s="39"/>
      <c r="M118" s="39"/>
      <c r="N118" s="39"/>
      <c r="O118" s="39"/>
    </row>
    <row r="119" spans="1:15" s="298" customFormat="1" x14ac:dyDescent="0.25">
      <c r="A119" s="279">
        <f t="shared" si="7"/>
        <v>117</v>
      </c>
      <c r="B119" s="276"/>
      <c r="C119" s="53" t="str">
        <f t="shared" si="6"/>
        <v>6UFA50CA21</v>
      </c>
      <c r="D119" s="53"/>
      <c r="E119" s="54">
        <f>+'CALCULO TARIFAS CC '!$S$45</f>
        <v>0.68047169586126532</v>
      </c>
      <c r="F119" s="55">
        <f t="shared" si="8"/>
        <v>68.780600000000007</v>
      </c>
      <c r="G119" s="56">
        <f t="shared" si="9"/>
        <v>46.8</v>
      </c>
      <c r="H119" s="50" t="s">
        <v>281</v>
      </c>
      <c r="I119" s="27" t="s">
        <v>554</v>
      </c>
      <c r="J119" s="27">
        <v>68.780591799999996</v>
      </c>
      <c r="K119" s="39"/>
      <c r="L119" s="39"/>
      <c r="M119" s="39"/>
      <c r="N119" s="39"/>
      <c r="O119" s="39"/>
    </row>
    <row r="120" spans="1:15" s="298" customFormat="1" x14ac:dyDescent="0.25">
      <c r="A120" s="279">
        <f t="shared" si="7"/>
        <v>118</v>
      </c>
      <c r="B120" s="276"/>
      <c r="C120" s="53" t="str">
        <f t="shared" si="6"/>
        <v>6UFA5CEDI85</v>
      </c>
      <c r="D120" s="53"/>
      <c r="E120" s="54">
        <f>+'CALCULO TARIFAS CC '!$S$45</f>
        <v>0.68047169586126532</v>
      </c>
      <c r="F120" s="55">
        <f t="shared" si="8"/>
        <v>88.838499999999996</v>
      </c>
      <c r="G120" s="56">
        <f t="shared" si="9"/>
        <v>60.45</v>
      </c>
      <c r="H120" s="50" t="s">
        <v>281</v>
      </c>
      <c r="I120" s="27" t="s">
        <v>555</v>
      </c>
      <c r="J120" s="27">
        <v>88.838490199999995</v>
      </c>
      <c r="K120" s="39"/>
      <c r="L120" s="39"/>
      <c r="M120" s="39"/>
      <c r="N120" s="39"/>
      <c r="O120" s="39"/>
    </row>
    <row r="121" spans="1:15" s="298" customFormat="1" x14ac:dyDescent="0.25">
      <c r="A121" s="279">
        <f t="shared" si="7"/>
        <v>119</v>
      </c>
      <c r="B121" s="276"/>
      <c r="C121" s="53" t="str">
        <f t="shared" si="6"/>
        <v>6UFAABRM42</v>
      </c>
      <c r="D121" s="53"/>
      <c r="E121" s="54">
        <f>+'CALCULO TARIFAS CC '!$S$45</f>
        <v>0.68047169586126532</v>
      </c>
      <c r="F121" s="55">
        <f t="shared" si="8"/>
        <v>181.52330000000001</v>
      </c>
      <c r="G121" s="56">
        <f t="shared" si="9"/>
        <v>123.52</v>
      </c>
      <c r="H121" s="50" t="s">
        <v>281</v>
      </c>
      <c r="I121" s="27" t="s">
        <v>556</v>
      </c>
      <c r="J121" s="27">
        <v>181.523312</v>
      </c>
      <c r="K121" s="39"/>
      <c r="L121" s="39"/>
      <c r="M121" s="39"/>
      <c r="N121" s="39"/>
      <c r="O121" s="39"/>
    </row>
    <row r="122" spans="1:15" s="298" customFormat="1" x14ac:dyDescent="0.25">
      <c r="A122" s="279">
        <f t="shared" si="7"/>
        <v>120</v>
      </c>
      <c r="B122" s="276"/>
      <c r="C122" s="53" t="str">
        <f t="shared" si="6"/>
        <v>6UFABGOL74</v>
      </c>
      <c r="D122" s="53"/>
      <c r="E122" s="54">
        <f>+'CALCULO TARIFAS CC '!$S$45</f>
        <v>0.68047169586126532</v>
      </c>
      <c r="F122" s="55">
        <f t="shared" si="8"/>
        <v>105.6263</v>
      </c>
      <c r="G122" s="56">
        <f t="shared" si="9"/>
        <v>71.88</v>
      </c>
      <c r="H122" s="50" t="s">
        <v>281</v>
      </c>
      <c r="I122" s="27" t="s">
        <v>557</v>
      </c>
      <c r="J122" s="27">
        <v>105.626318</v>
      </c>
      <c r="K122" s="39"/>
      <c r="L122" s="39"/>
      <c r="M122" s="39"/>
      <c r="N122" s="39"/>
      <c r="O122" s="39"/>
    </row>
    <row r="123" spans="1:15" s="298" customFormat="1" x14ac:dyDescent="0.25">
      <c r="A123" s="279">
        <f t="shared" si="7"/>
        <v>121</v>
      </c>
      <c r="B123" s="276"/>
      <c r="C123" s="53" t="str">
        <f t="shared" si="6"/>
        <v>6UFACENT92</v>
      </c>
      <c r="D123" s="53"/>
      <c r="E123" s="54">
        <f>+'CALCULO TARIFAS CC '!$S$45</f>
        <v>0.68047169586126532</v>
      </c>
      <c r="F123" s="55">
        <f t="shared" si="8"/>
        <v>165.84960000000001</v>
      </c>
      <c r="G123" s="56">
        <f t="shared" si="9"/>
        <v>112.86</v>
      </c>
      <c r="H123" s="50" t="s">
        <v>281</v>
      </c>
      <c r="I123" s="27" t="s">
        <v>558</v>
      </c>
      <c r="J123" s="27">
        <v>165.84955410000001</v>
      </c>
      <c r="K123" s="39"/>
      <c r="L123" s="39"/>
      <c r="M123" s="39"/>
      <c r="N123" s="39"/>
      <c r="O123" s="39"/>
    </row>
    <row r="124" spans="1:15" s="298" customFormat="1" x14ac:dyDescent="0.25">
      <c r="A124" s="279">
        <f t="shared" si="7"/>
        <v>122</v>
      </c>
      <c r="B124" s="276"/>
      <c r="C124" s="53" t="str">
        <f t="shared" si="6"/>
        <v>6UFACEST85</v>
      </c>
      <c r="D124" s="53"/>
      <c r="E124" s="54">
        <f>+'CALCULO TARIFAS CC '!$S$45</f>
        <v>0.68047169586126532</v>
      </c>
      <c r="F124" s="55">
        <f t="shared" si="8"/>
        <v>47.884599999999999</v>
      </c>
      <c r="G124" s="56">
        <f t="shared" si="9"/>
        <v>32.58</v>
      </c>
      <c r="H124" s="50" t="s">
        <v>281</v>
      </c>
      <c r="I124" s="27" t="s">
        <v>559</v>
      </c>
      <c r="J124" s="27">
        <v>47.884601199999999</v>
      </c>
      <c r="K124" s="39"/>
      <c r="L124" s="39"/>
      <c r="M124" s="39"/>
      <c r="N124" s="39"/>
      <c r="O124" s="39"/>
    </row>
    <row r="125" spans="1:15" x14ac:dyDescent="0.25">
      <c r="A125" s="279">
        <f t="shared" si="7"/>
        <v>123</v>
      </c>
      <c r="B125" s="276"/>
      <c r="C125" s="53" t="str">
        <f t="shared" si="6"/>
        <v>6UFACHIPC91</v>
      </c>
      <c r="D125" s="53"/>
      <c r="E125" s="54">
        <f>+'CALCULO TARIFAS CC '!$S$45</f>
        <v>0.68047169586126532</v>
      </c>
      <c r="F125" s="55">
        <f t="shared" si="5"/>
        <v>89.945499999999996</v>
      </c>
      <c r="G125" s="56">
        <f t="shared" si="1"/>
        <v>61.21</v>
      </c>
      <c r="H125" s="50" t="s">
        <v>281</v>
      </c>
      <c r="I125" s="27" t="s">
        <v>560</v>
      </c>
      <c r="J125" s="27">
        <v>89.945503099999996</v>
      </c>
      <c r="K125" s="39"/>
      <c r="L125" s="39"/>
      <c r="M125" s="39"/>
      <c r="N125" s="39"/>
      <c r="O125" s="39"/>
    </row>
    <row r="126" spans="1:15" x14ac:dyDescent="0.25">
      <c r="A126" s="279">
        <f t="shared" si="7"/>
        <v>124</v>
      </c>
      <c r="B126" s="276"/>
      <c r="C126" s="53" t="str">
        <f t="shared" si="6"/>
        <v>6UFACVERD57</v>
      </c>
      <c r="D126" s="53"/>
      <c r="E126" s="54">
        <f>+'CALCULO TARIFAS CC '!$S$45</f>
        <v>0.68047169586126532</v>
      </c>
      <c r="F126" s="55">
        <f t="shared" si="5"/>
        <v>51.388199999999998</v>
      </c>
      <c r="G126" s="56">
        <f t="shared" si="1"/>
        <v>34.97</v>
      </c>
      <c r="H126" s="50" t="s">
        <v>281</v>
      </c>
      <c r="I126" s="27" t="s">
        <v>561</v>
      </c>
      <c r="J126" s="27">
        <v>51.388221100000003</v>
      </c>
      <c r="K126" s="39"/>
      <c r="L126" s="39"/>
      <c r="M126" s="39"/>
      <c r="N126" s="39"/>
      <c r="O126" s="39"/>
    </row>
    <row r="127" spans="1:15" x14ac:dyDescent="0.25">
      <c r="A127" s="279">
        <f t="shared" si="7"/>
        <v>125</v>
      </c>
      <c r="B127" s="276"/>
      <c r="C127" s="53" t="str">
        <f t="shared" si="6"/>
        <v>6UFADAVPT75</v>
      </c>
      <c r="D127" s="53"/>
      <c r="E127" s="54">
        <f>+'CALCULO TARIFAS CC '!$S$45</f>
        <v>0.68047169586126532</v>
      </c>
      <c r="F127" s="55">
        <f t="shared" si="5"/>
        <v>193.6507</v>
      </c>
      <c r="G127" s="56">
        <f t="shared" si="1"/>
        <v>131.77000000000001</v>
      </c>
      <c r="H127" s="50" t="s">
        <v>281</v>
      </c>
      <c r="I127" s="27" t="s">
        <v>562</v>
      </c>
      <c r="J127" s="27">
        <v>193.6506646</v>
      </c>
      <c r="K127" s="39"/>
      <c r="L127" s="39"/>
      <c r="M127" s="39"/>
      <c r="N127" s="39"/>
      <c r="O127" s="39"/>
    </row>
    <row r="128" spans="1:15" x14ac:dyDescent="0.25">
      <c r="A128" s="279">
        <f t="shared" si="7"/>
        <v>126</v>
      </c>
      <c r="B128" s="276"/>
      <c r="C128" s="53" t="str">
        <f t="shared" si="6"/>
        <v>6UFALANDE02</v>
      </c>
      <c r="D128" s="53"/>
      <c r="E128" s="54">
        <f>+'CALCULO TARIFAS CC '!$S$45</f>
        <v>0.68047169586126532</v>
      </c>
      <c r="F128" s="55">
        <f t="shared" si="5"/>
        <v>78.561300000000003</v>
      </c>
      <c r="G128" s="56">
        <f t="shared" si="1"/>
        <v>53.46</v>
      </c>
      <c r="H128" s="50" t="s">
        <v>281</v>
      </c>
      <c r="I128" s="27" t="s">
        <v>563</v>
      </c>
      <c r="J128" s="27">
        <v>78.561329099999995</v>
      </c>
      <c r="K128" s="39"/>
      <c r="L128" s="39"/>
      <c r="M128" s="39"/>
      <c r="N128" s="39"/>
      <c r="O128" s="39"/>
    </row>
    <row r="129" spans="1:15" x14ac:dyDescent="0.25">
      <c r="A129" s="279">
        <f t="shared" si="7"/>
        <v>127</v>
      </c>
      <c r="B129" s="276"/>
      <c r="C129" s="53" t="str">
        <f t="shared" si="6"/>
        <v>6UFALPUEB94</v>
      </c>
      <c r="D129" s="53"/>
      <c r="E129" s="54">
        <f>+'CALCULO TARIFAS CC '!$S$45</f>
        <v>0.68047169586126532</v>
      </c>
      <c r="F129" s="55">
        <f t="shared" si="5"/>
        <v>77.231399999999994</v>
      </c>
      <c r="G129" s="56">
        <f t="shared" si="1"/>
        <v>52.55</v>
      </c>
      <c r="H129" s="50" t="s">
        <v>281</v>
      </c>
      <c r="I129" s="27" t="s">
        <v>564</v>
      </c>
      <c r="J129" s="27">
        <v>77.231396899999993</v>
      </c>
      <c r="K129" s="39"/>
      <c r="L129" s="39"/>
      <c r="M129" s="39"/>
      <c r="N129" s="39"/>
      <c r="O129" s="39"/>
    </row>
    <row r="130" spans="1:15" x14ac:dyDescent="0.25">
      <c r="A130" s="279">
        <f t="shared" si="7"/>
        <v>128</v>
      </c>
      <c r="B130" s="276"/>
      <c r="C130" s="53" t="str">
        <f t="shared" si="6"/>
        <v>6UFAOF1LA14</v>
      </c>
      <c r="D130" s="53"/>
      <c r="E130" s="54">
        <f>+'CALCULO TARIFAS CC '!$S$45</f>
        <v>0.68047169586126532</v>
      </c>
      <c r="F130" s="55">
        <f t="shared" si="5"/>
        <v>75.644099999999995</v>
      </c>
      <c r="G130" s="56">
        <f t="shared" si="1"/>
        <v>51.47</v>
      </c>
      <c r="H130" s="50" t="s">
        <v>281</v>
      </c>
      <c r="I130" s="27" t="s">
        <v>565</v>
      </c>
      <c r="J130" s="27">
        <v>75.644064499999999</v>
      </c>
      <c r="K130" s="39"/>
      <c r="L130" s="39"/>
      <c r="M130" s="39"/>
      <c r="N130" s="39"/>
      <c r="O130" s="39"/>
    </row>
    <row r="131" spans="1:15" x14ac:dyDescent="0.25">
      <c r="A131" s="279">
        <f t="shared" si="7"/>
        <v>129</v>
      </c>
      <c r="B131" s="276"/>
      <c r="C131" s="53" t="str">
        <f t="shared" si="6"/>
        <v>6UFAOF2LA88</v>
      </c>
      <c r="D131" s="53"/>
      <c r="E131" s="54">
        <f>+'CALCULO TARIFAS CC '!$S$45</f>
        <v>0.68047169586126532</v>
      </c>
      <c r="F131" s="55">
        <f t="shared" si="5"/>
        <v>28.8322</v>
      </c>
      <c r="G131" s="56">
        <f t="shared" si="1"/>
        <v>19.62</v>
      </c>
      <c r="H131" s="50" t="s">
        <v>281</v>
      </c>
      <c r="I131" s="27" t="s">
        <v>566</v>
      </c>
      <c r="J131" s="27">
        <v>28.832187600000001</v>
      </c>
      <c r="K131" s="39"/>
      <c r="L131" s="39"/>
      <c r="M131" s="39"/>
      <c r="N131" s="39"/>
      <c r="O131" s="39"/>
    </row>
    <row r="132" spans="1:15" x14ac:dyDescent="0.25">
      <c r="A132" s="279">
        <f t="shared" si="7"/>
        <v>130</v>
      </c>
      <c r="B132" s="276"/>
      <c r="C132" s="53" t="str">
        <f t="shared" si="6"/>
        <v>6UFAPME54</v>
      </c>
      <c r="D132" s="53"/>
      <c r="E132" s="54">
        <f>+'CALCULO TARIFAS CC '!$S$45</f>
        <v>0.68047169586126532</v>
      </c>
      <c r="F132" s="55">
        <f t="shared" si="5"/>
        <v>51.551299999999998</v>
      </c>
      <c r="G132" s="56">
        <f t="shared" si="1"/>
        <v>35.08</v>
      </c>
      <c r="H132" s="50" t="s">
        <v>281</v>
      </c>
      <c r="I132" s="27" t="s">
        <v>567</v>
      </c>
      <c r="J132" s="27">
        <v>51.551285100000001</v>
      </c>
      <c r="K132" s="39"/>
      <c r="L132" s="39"/>
      <c r="M132" s="39"/>
      <c r="N132" s="39"/>
      <c r="O132" s="39"/>
    </row>
    <row r="133" spans="1:15" x14ac:dyDescent="0.25">
      <c r="A133" s="279">
        <f t="shared" ref="A133:A196" si="10">A132+1</f>
        <v>131</v>
      </c>
      <c r="B133" s="276"/>
      <c r="C133" s="53" t="str">
        <f t="shared" si="6"/>
        <v>6UFASABAN50</v>
      </c>
      <c r="D133" s="53"/>
      <c r="E133" s="54">
        <f>+'CALCULO TARIFAS CC '!$S$45</f>
        <v>0.68047169586126532</v>
      </c>
      <c r="F133" s="55">
        <f t="shared" si="5"/>
        <v>37.140700000000002</v>
      </c>
      <c r="G133" s="56">
        <f t="shared" si="1"/>
        <v>25.27</v>
      </c>
      <c r="H133" s="50" t="s">
        <v>281</v>
      </c>
      <c r="I133" s="27" t="s">
        <v>716</v>
      </c>
      <c r="J133" s="27">
        <v>37.140701</v>
      </c>
      <c r="K133" s="39"/>
      <c r="L133" s="39"/>
      <c r="M133" s="39"/>
      <c r="N133" s="39"/>
      <c r="O133" s="39"/>
    </row>
    <row r="134" spans="1:15" x14ac:dyDescent="0.25">
      <c r="A134" s="279">
        <f t="shared" si="10"/>
        <v>132</v>
      </c>
      <c r="B134" s="276"/>
      <c r="C134" s="53" t="str">
        <f t="shared" si="6"/>
        <v>6UFASANTB81</v>
      </c>
      <c r="D134" s="53"/>
      <c r="E134" s="54">
        <f>+'CALCULO TARIFAS CC '!$S$45</f>
        <v>0.68047169586126532</v>
      </c>
      <c r="F134" s="55">
        <f t="shared" si="5"/>
        <v>103.1562</v>
      </c>
      <c r="G134" s="56">
        <f t="shared" si="1"/>
        <v>70.19</v>
      </c>
      <c r="H134" s="50" t="s">
        <v>281</v>
      </c>
      <c r="I134" s="27" t="s">
        <v>568</v>
      </c>
      <c r="J134" s="27">
        <v>103.1562306</v>
      </c>
      <c r="K134" s="39"/>
      <c r="L134" s="39"/>
      <c r="M134" s="39"/>
      <c r="N134" s="39"/>
      <c r="O134" s="39"/>
    </row>
    <row r="135" spans="1:15" x14ac:dyDescent="0.25">
      <c r="A135" s="279">
        <f t="shared" si="10"/>
        <v>133</v>
      </c>
      <c r="B135" s="276"/>
      <c r="C135" s="53" t="str">
        <f t="shared" si="6"/>
        <v>6UFATMUER63</v>
      </c>
      <c r="D135" s="53"/>
      <c r="E135" s="54">
        <f>+'CALCULO TARIFAS CC '!$S$45</f>
        <v>0.68047169586126532</v>
      </c>
      <c r="F135" s="55">
        <f t="shared" si="5"/>
        <v>86.786900000000003</v>
      </c>
      <c r="G135" s="56">
        <f t="shared" si="1"/>
        <v>59.06</v>
      </c>
      <c r="H135" s="50" t="s">
        <v>281</v>
      </c>
      <c r="I135" s="27" t="s">
        <v>569</v>
      </c>
      <c r="J135" s="27">
        <v>86.786935799999995</v>
      </c>
      <c r="K135" s="39"/>
      <c r="L135" s="39"/>
      <c r="M135" s="39"/>
      <c r="N135" s="39"/>
      <c r="O135" s="39"/>
    </row>
    <row r="136" spans="1:15" x14ac:dyDescent="0.25">
      <c r="A136" s="279">
        <f t="shared" si="10"/>
        <v>134</v>
      </c>
      <c r="B136" s="276"/>
      <c r="C136" s="53" t="str">
        <f t="shared" si="6"/>
        <v>6UFAVLUC26</v>
      </c>
      <c r="D136" s="53"/>
      <c r="E136" s="54">
        <f>+'CALCULO TARIFAS CC '!$S$45</f>
        <v>0.68047169586126532</v>
      </c>
      <c r="F136" s="55">
        <f t="shared" si="5"/>
        <v>79.537800000000004</v>
      </c>
      <c r="G136" s="56">
        <f t="shared" si="1"/>
        <v>54.12</v>
      </c>
      <c r="H136" s="50" t="s">
        <v>281</v>
      </c>
      <c r="I136" s="27" t="s">
        <v>570</v>
      </c>
      <c r="J136" s="27">
        <v>79.537844300000003</v>
      </c>
      <c r="K136" s="39"/>
      <c r="L136" s="39"/>
      <c r="M136" s="39"/>
      <c r="N136" s="39"/>
      <c r="O136" s="39"/>
    </row>
    <row r="137" spans="1:15" x14ac:dyDescent="0.25">
      <c r="A137" s="279">
        <f t="shared" si="10"/>
        <v>135</v>
      </c>
      <c r="B137" s="276"/>
      <c r="C137" s="53" t="str">
        <f t="shared" si="6"/>
        <v>6UFAVZAIT79</v>
      </c>
      <c r="D137" s="53"/>
      <c r="E137" s="54">
        <f>+'CALCULO TARIFAS CC '!$S$45</f>
        <v>0.68047169586126532</v>
      </c>
      <c r="F137" s="55">
        <f t="shared" si="5"/>
        <v>36.2517</v>
      </c>
      <c r="G137" s="56">
        <f t="shared" si="1"/>
        <v>24.67</v>
      </c>
      <c r="H137" s="50" t="s">
        <v>281</v>
      </c>
      <c r="I137" s="27" t="s">
        <v>717</v>
      </c>
      <c r="J137" s="27">
        <v>36.251710899999999</v>
      </c>
      <c r="K137" s="39"/>
      <c r="L137" s="39"/>
      <c r="M137" s="39"/>
      <c r="N137" s="39"/>
      <c r="O137" s="39"/>
    </row>
    <row r="138" spans="1:15" x14ac:dyDescent="0.25">
      <c r="A138" s="279">
        <f t="shared" si="10"/>
        <v>136</v>
      </c>
      <c r="B138" s="276"/>
      <c r="C138" s="53" t="str">
        <f t="shared" si="6"/>
        <v>6UFCC</v>
      </c>
      <c r="D138" s="53"/>
      <c r="E138" s="54">
        <f>+'CALCULO TARIFAS CC '!$S$45</f>
        <v>0.68047169586126532</v>
      </c>
      <c r="F138" s="55">
        <f t="shared" si="5"/>
        <v>175.55619999999999</v>
      </c>
      <c r="G138" s="56">
        <f t="shared" si="1"/>
        <v>119.46</v>
      </c>
      <c r="H138" s="50" t="s">
        <v>281</v>
      </c>
      <c r="I138" s="27" t="s">
        <v>51</v>
      </c>
      <c r="J138" s="27">
        <v>175.55616979999999</v>
      </c>
      <c r="K138" s="39"/>
      <c r="L138" s="39"/>
      <c r="M138" s="39"/>
      <c r="N138" s="39"/>
      <c r="O138" s="39"/>
    </row>
    <row r="139" spans="1:15" x14ac:dyDescent="0.25">
      <c r="A139" s="279">
        <f t="shared" si="10"/>
        <v>137</v>
      </c>
      <c r="B139" s="276"/>
      <c r="C139" s="53" t="str">
        <f t="shared" si="6"/>
        <v>6UFC_AGDCE</v>
      </c>
      <c r="D139" s="53"/>
      <c r="E139" s="54">
        <f>+'CALCULO TARIFAS CC '!$S$45</f>
        <v>0.68047169586126532</v>
      </c>
      <c r="F139" s="55">
        <f t="shared" si="5"/>
        <v>80.128399999999999</v>
      </c>
      <c r="G139" s="56">
        <f t="shared" si="1"/>
        <v>54.53</v>
      </c>
      <c r="H139" s="50" t="s">
        <v>281</v>
      </c>
      <c r="I139" s="27" t="s">
        <v>652</v>
      </c>
      <c r="J139" s="27">
        <v>80.128376099999997</v>
      </c>
      <c r="K139" s="39"/>
      <c r="L139" s="39"/>
      <c r="M139" s="39"/>
      <c r="N139" s="39"/>
      <c r="O139" s="39"/>
    </row>
    <row r="140" spans="1:15" x14ac:dyDescent="0.25">
      <c r="A140" s="279">
        <f t="shared" si="10"/>
        <v>138</v>
      </c>
      <c r="B140" s="276"/>
      <c r="C140" s="53" t="str">
        <f t="shared" si="6"/>
        <v>6UFC_BOLERA</v>
      </c>
      <c r="D140" s="53"/>
      <c r="E140" s="54">
        <f>+'CALCULO TARIFAS CC '!$S$45</f>
        <v>0.68047169586126532</v>
      </c>
      <c r="F140" s="55">
        <f t="shared" si="5"/>
        <v>143.34520000000001</v>
      </c>
      <c r="G140" s="56">
        <f t="shared" si="1"/>
        <v>97.54</v>
      </c>
      <c r="H140" s="50" t="s">
        <v>281</v>
      </c>
      <c r="I140" s="27" t="s">
        <v>752</v>
      </c>
      <c r="J140" s="27">
        <v>143.3451809</v>
      </c>
      <c r="K140" s="39"/>
      <c r="L140" s="39"/>
      <c r="M140" s="39"/>
      <c r="N140" s="39"/>
      <c r="O140" s="39"/>
    </row>
    <row r="141" spans="1:15" x14ac:dyDescent="0.25">
      <c r="A141" s="279">
        <f t="shared" si="10"/>
        <v>139</v>
      </c>
      <c r="B141" s="276"/>
      <c r="C141" s="53" t="str">
        <f t="shared" si="6"/>
        <v>6UFC_CABIMA</v>
      </c>
      <c r="D141" s="53"/>
      <c r="E141" s="54">
        <f>+'CALCULO TARIFAS CC '!$S$45</f>
        <v>0.68047169586126532</v>
      </c>
      <c r="F141" s="55">
        <f t="shared" si="5"/>
        <v>66.326300000000003</v>
      </c>
      <c r="G141" s="56">
        <f t="shared" si="1"/>
        <v>45.13</v>
      </c>
      <c r="H141" s="50" t="s">
        <v>281</v>
      </c>
      <c r="I141" s="27" t="s">
        <v>679</v>
      </c>
      <c r="J141" s="27">
        <v>66.326334599999996</v>
      </c>
      <c r="K141" s="39"/>
      <c r="L141" s="39"/>
      <c r="M141" s="39"/>
      <c r="N141" s="39"/>
      <c r="O141" s="39"/>
    </row>
    <row r="142" spans="1:15" s="198" customFormat="1" x14ac:dyDescent="0.25">
      <c r="A142" s="279">
        <f t="shared" si="10"/>
        <v>140</v>
      </c>
      <c r="B142" s="276"/>
      <c r="C142" s="53" t="str">
        <f t="shared" si="6"/>
        <v>6UFC_DORADO</v>
      </c>
      <c r="D142" s="53"/>
      <c r="E142" s="54">
        <f>+'CALCULO TARIFAS CC '!$S$45</f>
        <v>0.68047169586126532</v>
      </c>
      <c r="F142" s="55">
        <f t="shared" si="5"/>
        <v>153.4178</v>
      </c>
      <c r="G142" s="56">
        <f t="shared" si="1"/>
        <v>104.4</v>
      </c>
      <c r="H142" s="50" t="s">
        <v>281</v>
      </c>
      <c r="I142" s="27" t="s">
        <v>680</v>
      </c>
      <c r="J142" s="27">
        <v>153.41782040000001</v>
      </c>
      <c r="K142" s="39"/>
      <c r="L142" s="39"/>
      <c r="M142" s="39"/>
      <c r="N142" s="39"/>
      <c r="O142" s="39"/>
    </row>
    <row r="143" spans="1:15" s="198" customFormat="1" x14ac:dyDescent="0.25">
      <c r="A143" s="279">
        <f t="shared" si="10"/>
        <v>141</v>
      </c>
      <c r="B143" s="276"/>
      <c r="C143" s="53" t="str">
        <f t="shared" si="6"/>
        <v>6UFC_FUERTE</v>
      </c>
      <c r="D143" s="53"/>
      <c r="E143" s="54">
        <f>+'CALCULO TARIFAS CC '!$S$45</f>
        <v>0.68047169586126532</v>
      </c>
      <c r="F143" s="55">
        <f t="shared" si="5"/>
        <v>71.237300000000005</v>
      </c>
      <c r="G143" s="56">
        <f t="shared" si="1"/>
        <v>48.47</v>
      </c>
      <c r="H143" s="50" t="s">
        <v>281</v>
      </c>
      <c r="I143" s="27" t="s">
        <v>718</v>
      </c>
      <c r="J143" s="27">
        <v>71.237276399999999</v>
      </c>
      <c r="K143" s="39"/>
      <c r="L143" s="39"/>
      <c r="M143" s="39"/>
      <c r="N143" s="39"/>
      <c r="O143" s="39"/>
    </row>
    <row r="144" spans="1:15" s="198" customFormat="1" x14ac:dyDescent="0.25">
      <c r="A144" s="279">
        <f t="shared" si="10"/>
        <v>142</v>
      </c>
      <c r="B144" s="276"/>
      <c r="C144" s="53" t="str">
        <f t="shared" si="6"/>
        <v>6UFC_GRANEST</v>
      </c>
      <c r="D144" s="53"/>
      <c r="E144" s="54">
        <f>+'CALCULO TARIFAS CC '!$S$45</f>
        <v>0.68047169586126532</v>
      </c>
      <c r="F144" s="55">
        <f t="shared" si="5"/>
        <v>159.5813</v>
      </c>
      <c r="G144" s="56">
        <f t="shared" si="1"/>
        <v>108.59</v>
      </c>
      <c r="H144" s="50" t="s">
        <v>281</v>
      </c>
      <c r="I144" s="27" t="s">
        <v>719</v>
      </c>
      <c r="J144" s="27">
        <v>159.58134029999999</v>
      </c>
      <c r="K144" s="39"/>
      <c r="L144" s="39"/>
      <c r="M144" s="39"/>
      <c r="N144" s="39"/>
      <c r="O144" s="39"/>
    </row>
    <row r="145" spans="1:15" s="198" customFormat="1" x14ac:dyDescent="0.25">
      <c r="A145" s="279">
        <f t="shared" si="10"/>
        <v>143</v>
      </c>
      <c r="B145" s="276"/>
      <c r="C145" s="53" t="str">
        <f t="shared" si="6"/>
        <v>6UFC_HINTER2</v>
      </c>
      <c r="D145" s="53"/>
      <c r="E145" s="54">
        <f>+'CALCULO TARIFAS CC '!$S$45</f>
        <v>0.68047169586126532</v>
      </c>
      <c r="F145" s="55">
        <f t="shared" si="5"/>
        <v>57.7027</v>
      </c>
      <c r="G145" s="56">
        <f t="shared" si="1"/>
        <v>39.270000000000003</v>
      </c>
      <c r="H145" s="50" t="s">
        <v>281</v>
      </c>
      <c r="I145" s="27" t="s">
        <v>782</v>
      </c>
      <c r="J145" s="27">
        <v>57.7026781</v>
      </c>
      <c r="K145" s="39"/>
      <c r="L145" s="39"/>
      <c r="M145" s="39"/>
      <c r="N145" s="39"/>
      <c r="O145" s="39"/>
    </row>
    <row r="146" spans="1:15" s="198" customFormat="1" x14ac:dyDescent="0.25">
      <c r="A146" s="279">
        <f t="shared" si="10"/>
        <v>144</v>
      </c>
      <c r="B146" s="276"/>
      <c r="C146" s="53" t="str">
        <f t="shared" si="6"/>
        <v>6UFC_INTERN1</v>
      </c>
      <c r="D146" s="53"/>
      <c r="E146" s="54">
        <f>+'CALCULO TARIFAS CC '!$S$45</f>
        <v>0.68047169586126532</v>
      </c>
      <c r="F146" s="55">
        <f t="shared" si="5"/>
        <v>71.418000000000006</v>
      </c>
      <c r="G146" s="56">
        <f t="shared" si="1"/>
        <v>48.6</v>
      </c>
      <c r="H146" s="50" t="s">
        <v>281</v>
      </c>
      <c r="I146" s="27" t="s">
        <v>653</v>
      </c>
      <c r="J146" s="27">
        <v>71.417979500000001</v>
      </c>
      <c r="K146" s="39"/>
      <c r="L146" s="39"/>
      <c r="M146" s="39"/>
      <c r="N146" s="39"/>
      <c r="O146" s="39"/>
    </row>
    <row r="147" spans="1:15" s="198" customFormat="1" x14ac:dyDescent="0.25">
      <c r="A147" s="279">
        <f t="shared" si="10"/>
        <v>145</v>
      </c>
      <c r="B147" s="276"/>
      <c r="C147" s="53" t="str">
        <f t="shared" si="6"/>
        <v>6UFC_LADONA</v>
      </c>
      <c r="D147" s="53"/>
      <c r="E147" s="54">
        <f>+'CALCULO TARIFAS CC '!$S$45</f>
        <v>0.68047169586126532</v>
      </c>
      <c r="F147" s="55">
        <f t="shared" si="5"/>
        <v>153.2268</v>
      </c>
      <c r="G147" s="56">
        <f t="shared" si="1"/>
        <v>104.27</v>
      </c>
      <c r="H147" s="50" t="s">
        <v>281</v>
      </c>
      <c r="I147" s="27" t="s">
        <v>681</v>
      </c>
      <c r="J147" s="27">
        <v>153.22682750000001</v>
      </c>
      <c r="K147" s="39"/>
      <c r="L147" s="39"/>
      <c r="M147" s="39"/>
      <c r="N147" s="39"/>
      <c r="O147" s="39"/>
    </row>
    <row r="148" spans="1:15" s="198" customFormat="1" x14ac:dyDescent="0.25">
      <c r="A148" s="279">
        <f t="shared" si="10"/>
        <v>146</v>
      </c>
      <c r="B148" s="276"/>
      <c r="C148" s="53" t="str">
        <f t="shared" si="6"/>
        <v>6UFC_LANDES</v>
      </c>
      <c r="D148" s="53"/>
      <c r="E148" s="54">
        <f>+'CALCULO TARIFAS CC '!$S$45</f>
        <v>0.68047169586126532</v>
      </c>
      <c r="F148" s="55">
        <f t="shared" si="5"/>
        <v>194.16499999999999</v>
      </c>
      <c r="G148" s="56">
        <f t="shared" si="1"/>
        <v>132.12</v>
      </c>
      <c r="H148" s="50" t="s">
        <v>281</v>
      </c>
      <c r="I148" s="27" t="s">
        <v>682</v>
      </c>
      <c r="J148" s="27">
        <v>194.16497039999999</v>
      </c>
      <c r="K148" s="39"/>
      <c r="L148" s="39"/>
      <c r="M148" s="39"/>
      <c r="N148" s="39"/>
      <c r="O148" s="39"/>
    </row>
    <row r="149" spans="1:15" s="198" customFormat="1" x14ac:dyDescent="0.25">
      <c r="A149" s="279">
        <f t="shared" si="10"/>
        <v>147</v>
      </c>
      <c r="B149" s="276"/>
      <c r="C149" s="53" t="str">
        <f t="shared" si="6"/>
        <v>6UFC_PUEBLO</v>
      </c>
      <c r="D149" s="53"/>
      <c r="E149" s="54">
        <f>+'CALCULO TARIFAS CC '!$S$45</f>
        <v>0.68047169586126532</v>
      </c>
      <c r="F149" s="55">
        <f t="shared" si="5"/>
        <v>144.5591</v>
      </c>
      <c r="G149" s="56">
        <f t="shared" si="1"/>
        <v>98.37</v>
      </c>
      <c r="H149" s="50" t="s">
        <v>281</v>
      </c>
      <c r="I149" s="27" t="s">
        <v>683</v>
      </c>
      <c r="J149" s="27">
        <v>144.55908890000001</v>
      </c>
      <c r="K149" s="39"/>
      <c r="L149" s="39"/>
      <c r="M149" s="39"/>
      <c r="N149" s="39"/>
      <c r="O149" s="39"/>
    </row>
    <row r="150" spans="1:15" s="198" customFormat="1" x14ac:dyDescent="0.25">
      <c r="A150" s="279">
        <f t="shared" si="10"/>
        <v>148</v>
      </c>
      <c r="B150" s="276"/>
      <c r="C150" s="53" t="str">
        <f t="shared" si="6"/>
        <v>6UFC_PZATOC</v>
      </c>
      <c r="D150" s="53"/>
      <c r="E150" s="54">
        <f>+'CALCULO TARIFAS CC '!$S$45</f>
        <v>0.68047169586126532</v>
      </c>
      <c r="F150" s="55">
        <f t="shared" si="5"/>
        <v>117.038</v>
      </c>
      <c r="G150" s="56">
        <f t="shared" si="1"/>
        <v>79.64</v>
      </c>
      <c r="H150" s="50" t="s">
        <v>281</v>
      </c>
      <c r="I150" s="27" t="s">
        <v>684</v>
      </c>
      <c r="J150" s="27">
        <v>117.038032</v>
      </c>
      <c r="K150" s="39"/>
      <c r="L150" s="39"/>
      <c r="M150" s="39"/>
      <c r="N150" s="39"/>
      <c r="O150" s="39"/>
    </row>
    <row r="151" spans="1:15" s="198" customFormat="1" x14ac:dyDescent="0.25">
      <c r="A151" s="279">
        <f t="shared" si="10"/>
        <v>149</v>
      </c>
      <c r="B151" s="276"/>
      <c r="C151" s="53" t="str">
        <f t="shared" si="6"/>
        <v>6UFEDUDOR</v>
      </c>
      <c r="D151" s="53"/>
      <c r="E151" s="54">
        <f>+'CALCULO TARIFAS CC '!$S$45</f>
        <v>0.68047169586126532</v>
      </c>
      <c r="F151" s="55">
        <f t="shared" si="5"/>
        <v>275.86849999999998</v>
      </c>
      <c r="G151" s="56">
        <f t="shared" si="1"/>
        <v>187.72</v>
      </c>
      <c r="H151" s="50" t="s">
        <v>281</v>
      </c>
      <c r="I151" s="27" t="s">
        <v>408</v>
      </c>
      <c r="J151" s="27">
        <v>275.86851589999998</v>
      </c>
      <c r="K151" s="39"/>
      <c r="L151" s="39"/>
      <c r="M151" s="39"/>
      <c r="N151" s="39"/>
      <c r="O151" s="39"/>
    </row>
    <row r="152" spans="1:15" s="198" customFormat="1" x14ac:dyDescent="0.25">
      <c r="A152" s="279">
        <f t="shared" si="10"/>
        <v>150</v>
      </c>
      <c r="B152" s="276"/>
      <c r="C152" s="53" t="str">
        <f t="shared" si="6"/>
        <v>6UFEDUM8</v>
      </c>
      <c r="D152" s="53"/>
      <c r="E152" s="54">
        <f>+'CALCULO TARIFAS CC '!$S$45</f>
        <v>0.68047169586126532</v>
      </c>
      <c r="F152" s="55">
        <f t="shared" si="5"/>
        <v>285.16860000000003</v>
      </c>
      <c r="G152" s="56">
        <f t="shared" si="1"/>
        <v>194.05</v>
      </c>
      <c r="H152" s="50" t="s">
        <v>281</v>
      </c>
      <c r="I152" s="27" t="s">
        <v>409</v>
      </c>
      <c r="J152" s="27">
        <v>285.16864409999999</v>
      </c>
      <c r="K152" s="39"/>
      <c r="L152" s="39"/>
      <c r="M152" s="39"/>
      <c r="N152" s="39"/>
      <c r="O152" s="39"/>
    </row>
    <row r="153" spans="1:15" s="198" customFormat="1" x14ac:dyDescent="0.25">
      <c r="A153" s="279">
        <f t="shared" si="10"/>
        <v>151</v>
      </c>
      <c r="B153" s="276"/>
      <c r="C153" s="53" t="str">
        <f t="shared" si="6"/>
        <v>6UFETV</v>
      </c>
      <c r="D153" s="53"/>
      <c r="E153" s="54">
        <f>+'CALCULO TARIFAS CC '!$S$45</f>
        <v>0.68047169586126532</v>
      </c>
      <c r="F153" s="55">
        <f t="shared" si="5"/>
        <v>299.10759999999999</v>
      </c>
      <c r="G153" s="56">
        <f t="shared" si="1"/>
        <v>203.53</v>
      </c>
      <c r="H153" s="50" t="s">
        <v>281</v>
      </c>
      <c r="I153" s="27" t="s">
        <v>685</v>
      </c>
      <c r="J153" s="27">
        <v>299.10758520000002</v>
      </c>
      <c r="K153" s="39"/>
      <c r="L153" s="39"/>
      <c r="M153" s="39"/>
      <c r="N153" s="39"/>
      <c r="O153" s="39"/>
    </row>
    <row r="154" spans="1:15" s="198" customFormat="1" x14ac:dyDescent="0.25">
      <c r="A154" s="279">
        <f t="shared" si="10"/>
        <v>152</v>
      </c>
      <c r="B154" s="276"/>
      <c r="C154" s="53" t="str">
        <f t="shared" si="6"/>
        <v>6UFGALERIA</v>
      </c>
      <c r="D154" s="53"/>
      <c r="E154" s="54">
        <f>+'CALCULO TARIFAS CC '!$S$45</f>
        <v>0.68047169586126532</v>
      </c>
      <c r="F154" s="55">
        <f t="shared" si="5"/>
        <v>59.676900000000003</v>
      </c>
      <c r="G154" s="56">
        <f t="shared" si="1"/>
        <v>40.61</v>
      </c>
      <c r="H154" s="50" t="s">
        <v>281</v>
      </c>
      <c r="I154" s="27" t="s">
        <v>513</v>
      </c>
      <c r="J154" s="27">
        <v>59.676851900000003</v>
      </c>
      <c r="K154" s="39"/>
      <c r="L154" s="39"/>
      <c r="M154" s="39"/>
      <c r="N154" s="39"/>
      <c r="O154" s="39"/>
    </row>
    <row r="155" spans="1:15" s="198" customFormat="1" x14ac:dyDescent="0.25">
      <c r="A155" s="279">
        <f t="shared" si="10"/>
        <v>153</v>
      </c>
      <c r="B155" s="276"/>
      <c r="C155" s="53" t="str">
        <f t="shared" si="6"/>
        <v>6UFINCENT</v>
      </c>
      <c r="D155" s="53"/>
      <c r="E155" s="54">
        <f>+'CALCULO TARIFAS CC '!$S$45</f>
        <v>0.68047169586126532</v>
      </c>
      <c r="F155" s="55">
        <f t="shared" si="5"/>
        <v>225.62139999999999</v>
      </c>
      <c r="G155" s="56">
        <f t="shared" si="1"/>
        <v>153.53</v>
      </c>
      <c r="H155" s="50" t="s">
        <v>281</v>
      </c>
      <c r="I155" s="27" t="s">
        <v>514</v>
      </c>
      <c r="J155" s="27">
        <v>225.6213831</v>
      </c>
      <c r="K155" s="39"/>
      <c r="L155" s="39"/>
      <c r="M155" s="39"/>
      <c r="N155" s="39"/>
      <c r="O155" s="39"/>
    </row>
    <row r="156" spans="1:15" s="198" customFormat="1" x14ac:dyDescent="0.25">
      <c r="A156" s="279">
        <f t="shared" si="10"/>
        <v>154</v>
      </c>
      <c r="B156" s="276"/>
      <c r="C156" s="53" t="str">
        <f t="shared" si="6"/>
        <v>6UFMOTTA</v>
      </c>
      <c r="D156" s="53"/>
      <c r="E156" s="54">
        <f>+'CALCULO TARIFAS CC '!$S$45</f>
        <v>0.68047169586126532</v>
      </c>
      <c r="F156" s="55">
        <f t="shared" si="5"/>
        <v>129.24860000000001</v>
      </c>
      <c r="G156" s="56">
        <f t="shared" si="1"/>
        <v>87.95</v>
      </c>
      <c r="H156" s="50" t="s">
        <v>281</v>
      </c>
      <c r="I156" s="27" t="s">
        <v>571</v>
      </c>
      <c r="J156" s="27">
        <v>129.2485748</v>
      </c>
      <c r="K156" s="39"/>
      <c r="L156" s="39"/>
      <c r="M156" s="39"/>
      <c r="N156" s="39"/>
      <c r="O156" s="39"/>
    </row>
    <row r="157" spans="1:15" s="198" customFormat="1" x14ac:dyDescent="0.25">
      <c r="A157" s="279">
        <f t="shared" si="10"/>
        <v>155</v>
      </c>
      <c r="B157" s="276"/>
      <c r="C157" s="53" t="str">
        <f t="shared" si="6"/>
        <v>6UFMPLAZ40</v>
      </c>
      <c r="D157" s="53"/>
      <c r="E157" s="54">
        <f>+'CALCULO TARIFAS CC '!$S$45</f>
        <v>0.68047169586126532</v>
      </c>
      <c r="F157" s="55">
        <f t="shared" si="5"/>
        <v>256.62900000000002</v>
      </c>
      <c r="G157" s="56">
        <f t="shared" si="1"/>
        <v>174.63</v>
      </c>
      <c r="H157" s="50" t="s">
        <v>281</v>
      </c>
      <c r="I157" s="39" t="s">
        <v>572</v>
      </c>
      <c r="J157" s="39">
        <v>256.62904049999997</v>
      </c>
      <c r="K157" s="39"/>
      <c r="L157" s="39"/>
      <c r="M157" s="39"/>
      <c r="N157" s="39"/>
      <c r="O157" s="39"/>
    </row>
    <row r="158" spans="1:15" s="206" customFormat="1" x14ac:dyDescent="0.25">
      <c r="A158" s="279">
        <f t="shared" si="10"/>
        <v>156</v>
      </c>
      <c r="B158" s="276"/>
      <c r="C158" s="53" t="str">
        <f t="shared" si="6"/>
        <v>6UFPARK28</v>
      </c>
      <c r="D158" s="53"/>
      <c r="E158" s="54">
        <f>+'CALCULO TARIFAS CC '!$S$45</f>
        <v>0.68047169586126532</v>
      </c>
      <c r="F158" s="55">
        <f t="shared" ref="F158:F206" si="11">ROUND(J158,4)</f>
        <v>168.49870000000001</v>
      </c>
      <c r="G158" s="56">
        <f t="shared" ref="G158:G206" si="12">+ROUND(F158*E158,2)</f>
        <v>114.66</v>
      </c>
      <c r="H158" s="50" t="s">
        <v>281</v>
      </c>
      <c r="I158" s="39" t="s">
        <v>525</v>
      </c>
      <c r="J158" s="39">
        <v>168.4986514</v>
      </c>
      <c r="K158" s="39"/>
      <c r="L158" s="39"/>
      <c r="M158" s="39"/>
      <c r="N158" s="39"/>
      <c r="O158" s="39"/>
    </row>
    <row r="159" spans="1:15" s="206" customFormat="1" x14ac:dyDescent="0.25">
      <c r="A159" s="279">
        <f t="shared" si="10"/>
        <v>157</v>
      </c>
      <c r="B159" s="276"/>
      <c r="C159" s="53" t="str">
        <f t="shared" si="6"/>
        <v>6UF_BIN90</v>
      </c>
      <c r="D159" s="53"/>
      <c r="E159" s="54">
        <f>+'CALCULO TARIFAS CC '!$S$45</f>
        <v>0.68047169586126532</v>
      </c>
      <c r="F159" s="55">
        <f t="shared" si="11"/>
        <v>150.756</v>
      </c>
      <c r="G159" s="56">
        <f t="shared" si="12"/>
        <v>102.59</v>
      </c>
      <c r="H159" s="50" t="s">
        <v>281</v>
      </c>
      <c r="I159" s="39" t="s">
        <v>354</v>
      </c>
      <c r="J159" s="39">
        <v>150.75600589999999</v>
      </c>
      <c r="K159" s="39"/>
      <c r="L159" s="39"/>
      <c r="M159" s="39"/>
      <c r="N159" s="39"/>
      <c r="O159" s="39"/>
    </row>
    <row r="160" spans="1:15" s="206" customFormat="1" x14ac:dyDescent="0.25">
      <c r="A160" s="279">
        <f t="shared" si="10"/>
        <v>158</v>
      </c>
      <c r="B160" s="276"/>
      <c r="C160" s="53" t="str">
        <f t="shared" si="6"/>
        <v>6UF_CARIBE</v>
      </c>
      <c r="D160" s="53"/>
      <c r="E160" s="54">
        <f>+'CALCULO TARIFAS CC '!$S$45</f>
        <v>0.68047169586126532</v>
      </c>
      <c r="F160" s="55">
        <f t="shared" si="11"/>
        <v>127.3108</v>
      </c>
      <c r="G160" s="56">
        <f t="shared" si="12"/>
        <v>86.63</v>
      </c>
      <c r="H160" s="50" t="s">
        <v>281</v>
      </c>
      <c r="I160" s="39" t="s">
        <v>349</v>
      </c>
      <c r="J160" s="39">
        <v>127.3107536</v>
      </c>
      <c r="K160" s="39"/>
      <c r="L160" s="39"/>
      <c r="M160" s="39"/>
      <c r="N160" s="39"/>
      <c r="O160" s="39"/>
    </row>
    <row r="161" spans="1:15" s="206" customFormat="1" x14ac:dyDescent="0.25">
      <c r="A161" s="279">
        <f t="shared" si="10"/>
        <v>159</v>
      </c>
      <c r="B161" s="276"/>
      <c r="C161" s="53" t="str">
        <f t="shared" si="6"/>
        <v>6UF_CHITRE</v>
      </c>
      <c r="D161" s="53"/>
      <c r="E161" s="54">
        <f>+'CALCULO TARIFAS CC '!$S$45</f>
        <v>0.68047169586126532</v>
      </c>
      <c r="F161" s="55">
        <f t="shared" si="11"/>
        <v>90.309799999999996</v>
      </c>
      <c r="G161" s="56">
        <f t="shared" si="12"/>
        <v>61.45</v>
      </c>
      <c r="H161" s="50" t="s">
        <v>281</v>
      </c>
      <c r="I161" s="39" t="s">
        <v>351</v>
      </c>
      <c r="J161" s="39">
        <v>90.309766699999997</v>
      </c>
      <c r="K161" s="39"/>
      <c r="L161" s="39"/>
      <c r="M161" s="39"/>
      <c r="N161" s="39"/>
      <c r="O161" s="39"/>
    </row>
    <row r="162" spans="1:15" s="206" customFormat="1" x14ac:dyDescent="0.25">
      <c r="A162" s="279">
        <f t="shared" si="10"/>
        <v>160</v>
      </c>
      <c r="B162" s="276"/>
      <c r="C162" s="53" t="str">
        <f t="shared" si="6"/>
        <v>6UF_CHORRE</v>
      </c>
      <c r="D162" s="53"/>
      <c r="E162" s="54">
        <f>+'CALCULO TARIFAS CC '!$S$45</f>
        <v>0.68047169586126532</v>
      </c>
      <c r="F162" s="55">
        <f t="shared" si="11"/>
        <v>165.22409999999999</v>
      </c>
      <c r="G162" s="56">
        <f t="shared" si="12"/>
        <v>112.43</v>
      </c>
      <c r="H162" s="50" t="s">
        <v>281</v>
      </c>
      <c r="I162" s="39" t="s">
        <v>356</v>
      </c>
      <c r="J162" s="39">
        <v>165.22406770000001</v>
      </c>
      <c r="K162" s="39"/>
      <c r="L162" s="39"/>
      <c r="M162" s="39"/>
      <c r="N162" s="39"/>
      <c r="O162" s="39"/>
    </row>
    <row r="163" spans="1:15" s="206" customFormat="1" x14ac:dyDescent="0.25">
      <c r="A163" s="279">
        <f t="shared" si="10"/>
        <v>161</v>
      </c>
      <c r="B163" s="276"/>
      <c r="C163" s="53" t="str">
        <f t="shared" si="6"/>
        <v>6UF_MILLER</v>
      </c>
      <c r="D163" s="53"/>
      <c r="E163" s="54">
        <f>+'CALCULO TARIFAS CC '!$S$45</f>
        <v>0.68047169586126532</v>
      </c>
      <c r="F163" s="55">
        <f t="shared" si="11"/>
        <v>106.166</v>
      </c>
      <c r="G163" s="56">
        <f t="shared" si="12"/>
        <v>72.239999999999995</v>
      </c>
      <c r="H163" s="50" t="s">
        <v>281</v>
      </c>
      <c r="I163" s="39" t="s">
        <v>350</v>
      </c>
      <c r="J163" s="39">
        <v>106.165998</v>
      </c>
      <c r="K163" s="39"/>
      <c r="L163" s="39"/>
      <c r="M163" s="39"/>
      <c r="N163" s="39"/>
      <c r="O163" s="39"/>
    </row>
    <row r="164" spans="1:15" s="206" customFormat="1" x14ac:dyDescent="0.25">
      <c r="A164" s="279">
        <f t="shared" si="10"/>
        <v>162</v>
      </c>
      <c r="B164" s="276"/>
      <c r="C164" s="53" t="str">
        <f t="shared" si="6"/>
        <v>6UF_PNOME</v>
      </c>
      <c r="D164" s="53"/>
      <c r="E164" s="54">
        <f>+'CALCULO TARIFAS CC '!$S$45</f>
        <v>0.68047169586126532</v>
      </c>
      <c r="F164" s="55">
        <f t="shared" si="11"/>
        <v>75.215699999999998</v>
      </c>
      <c r="G164" s="56">
        <f t="shared" si="12"/>
        <v>51.18</v>
      </c>
      <c r="H164" s="50" t="s">
        <v>281</v>
      </c>
      <c r="I164" s="39" t="s">
        <v>464</v>
      </c>
      <c r="J164" s="39">
        <v>75.215744000000001</v>
      </c>
      <c r="K164" s="39"/>
      <c r="L164" s="39"/>
      <c r="M164" s="39"/>
      <c r="N164" s="39"/>
      <c r="O164" s="39"/>
    </row>
    <row r="165" spans="1:15" s="256" customFormat="1" x14ac:dyDescent="0.25">
      <c r="A165" s="279">
        <f t="shared" si="10"/>
        <v>163</v>
      </c>
      <c r="B165" s="276"/>
      <c r="C165" s="53" t="str">
        <f t="shared" si="6"/>
        <v>6UF_STGO</v>
      </c>
      <c r="D165" s="53"/>
      <c r="E165" s="54">
        <f>+'CALCULO TARIFAS CC '!$S$45</f>
        <v>0.68047169586126532</v>
      </c>
      <c r="F165" s="55">
        <f t="shared" ref="F165:F190" si="13">ROUND(J165,4)</f>
        <v>119.18640000000001</v>
      </c>
      <c r="G165" s="56">
        <f t="shared" ref="G165:G190" si="14">+ROUND(F165*E165,2)</f>
        <v>81.099999999999994</v>
      </c>
      <c r="H165" s="50" t="s">
        <v>281</v>
      </c>
      <c r="I165" s="39" t="s">
        <v>352</v>
      </c>
      <c r="J165" s="39">
        <v>119.1864341</v>
      </c>
      <c r="K165" s="39"/>
      <c r="L165" s="39"/>
      <c r="M165" s="39"/>
      <c r="N165" s="39"/>
      <c r="O165" s="39"/>
    </row>
    <row r="166" spans="1:15" s="256" customFormat="1" x14ac:dyDescent="0.25">
      <c r="A166" s="279">
        <f t="shared" si="10"/>
        <v>164</v>
      </c>
      <c r="B166" s="276"/>
      <c r="C166" s="53" t="str">
        <f t="shared" si="6"/>
        <v>6UF_VLEGRE</v>
      </c>
      <c r="D166" s="53"/>
      <c r="E166" s="54">
        <f>+'CALCULO TARIFAS CC '!$S$45</f>
        <v>0.68047169586126532</v>
      </c>
      <c r="F166" s="55">
        <f t="shared" si="13"/>
        <v>125.8969</v>
      </c>
      <c r="G166" s="56">
        <f t="shared" si="14"/>
        <v>85.67</v>
      </c>
      <c r="H166" s="50" t="s">
        <v>281</v>
      </c>
      <c r="I166" s="39" t="s">
        <v>353</v>
      </c>
      <c r="J166" s="39">
        <v>125.896941</v>
      </c>
      <c r="K166" s="39"/>
      <c r="L166" s="39"/>
      <c r="M166" s="39"/>
      <c r="N166" s="39"/>
      <c r="O166" s="39"/>
    </row>
    <row r="167" spans="1:15" s="256" customFormat="1" x14ac:dyDescent="0.25">
      <c r="A167" s="279">
        <f t="shared" si="10"/>
        <v>165</v>
      </c>
      <c r="B167" s="276"/>
      <c r="C167" s="53" t="str">
        <f t="shared" si="6"/>
        <v>6UF_ZAITA</v>
      </c>
      <c r="D167" s="53"/>
      <c r="E167" s="54">
        <f>+'CALCULO TARIFAS CC '!$S$45</f>
        <v>0.68047169586126532</v>
      </c>
      <c r="F167" s="55">
        <f t="shared" si="13"/>
        <v>73.090599999999995</v>
      </c>
      <c r="G167" s="56">
        <f t="shared" si="14"/>
        <v>49.74</v>
      </c>
      <c r="H167" s="50" t="s">
        <v>281</v>
      </c>
      <c r="I167" s="39" t="s">
        <v>573</v>
      </c>
      <c r="J167" s="39">
        <v>73.090584399999997</v>
      </c>
      <c r="K167" s="39"/>
      <c r="L167" s="39"/>
      <c r="M167" s="39"/>
      <c r="N167" s="39"/>
      <c r="O167" s="39"/>
    </row>
    <row r="168" spans="1:15" s="256" customFormat="1" x14ac:dyDescent="0.25">
      <c r="A168" s="279">
        <f t="shared" si="10"/>
        <v>166</v>
      </c>
      <c r="B168" s="276"/>
      <c r="C168" s="53" t="str">
        <f t="shared" si="6"/>
        <v>6UGAMBOA</v>
      </c>
      <c r="D168" s="53"/>
      <c r="E168" s="54">
        <f>+'CALCULO TARIFAS CC '!$S$45</f>
        <v>0.68047169586126532</v>
      </c>
      <c r="F168" s="55">
        <f t="shared" si="13"/>
        <v>273.6139</v>
      </c>
      <c r="G168" s="56">
        <f t="shared" si="14"/>
        <v>186.19</v>
      </c>
      <c r="H168" s="50" t="s">
        <v>281</v>
      </c>
      <c r="I168" s="39" t="s">
        <v>498</v>
      </c>
      <c r="J168" s="39">
        <v>273.61390920000002</v>
      </c>
      <c r="K168" s="39"/>
      <c r="L168" s="39"/>
      <c r="M168" s="39"/>
      <c r="N168" s="39"/>
      <c r="O168" s="39"/>
    </row>
    <row r="169" spans="1:15" s="256" customFormat="1" x14ac:dyDescent="0.25">
      <c r="A169" s="279">
        <f t="shared" si="10"/>
        <v>167</v>
      </c>
      <c r="B169" s="276"/>
      <c r="C169" s="53" t="str">
        <f t="shared" si="6"/>
        <v>6GGANA</v>
      </c>
      <c r="D169" s="53"/>
      <c r="E169" s="54">
        <f>+'CALCULO TARIFAS CC '!$S$45</f>
        <v>0.68047169586126532</v>
      </c>
      <c r="F169" s="55">
        <f t="shared" si="13"/>
        <v>2.29E-2</v>
      </c>
      <c r="G169" s="56">
        <f t="shared" si="14"/>
        <v>0.02</v>
      </c>
      <c r="H169" s="50" t="s">
        <v>281</v>
      </c>
      <c r="I169" s="39" t="s">
        <v>783</v>
      </c>
      <c r="J169" s="39">
        <v>2.29263E-2</v>
      </c>
      <c r="K169" s="39"/>
      <c r="L169" s="39"/>
      <c r="M169" s="39"/>
      <c r="N169" s="39"/>
      <c r="O169" s="39"/>
    </row>
    <row r="170" spans="1:15" s="256" customFormat="1" x14ac:dyDescent="0.25">
      <c r="A170" s="279">
        <f t="shared" si="10"/>
        <v>168</v>
      </c>
      <c r="B170" s="276"/>
      <c r="C170" s="53" t="str">
        <f t="shared" si="6"/>
        <v>6GGENA</v>
      </c>
      <c r="D170" s="53"/>
      <c r="E170" s="54">
        <f>+'CALCULO TARIFAS CC '!$S$45</f>
        <v>0.68047169586126532</v>
      </c>
      <c r="F170" s="55">
        <f t="shared" si="13"/>
        <v>60.038400000000003</v>
      </c>
      <c r="G170" s="56">
        <f t="shared" si="14"/>
        <v>40.85</v>
      </c>
      <c r="H170" s="50" t="s">
        <v>281</v>
      </c>
      <c r="I170" s="39" t="s">
        <v>28</v>
      </c>
      <c r="J170" s="39">
        <v>60.038350999999999</v>
      </c>
      <c r="K170" s="39"/>
      <c r="L170" s="39"/>
      <c r="M170" s="39"/>
      <c r="N170" s="39"/>
      <c r="O170" s="39"/>
    </row>
    <row r="171" spans="1:15" s="256" customFormat="1" x14ac:dyDescent="0.25">
      <c r="A171" s="279">
        <f t="shared" si="10"/>
        <v>169</v>
      </c>
      <c r="B171" s="276"/>
      <c r="C171" s="53" t="str">
        <f t="shared" si="6"/>
        <v>6GGENISA</v>
      </c>
      <c r="D171" s="53"/>
      <c r="E171" s="54">
        <f>+'CALCULO TARIFAS CC '!$S$45</f>
        <v>0.68047169586126532</v>
      </c>
      <c r="F171" s="55">
        <f t="shared" si="13"/>
        <v>0.51329999999999998</v>
      </c>
      <c r="G171" s="56">
        <f t="shared" si="14"/>
        <v>0.35</v>
      </c>
      <c r="H171" s="50" t="s">
        <v>281</v>
      </c>
      <c r="I171" s="39" t="s">
        <v>753</v>
      </c>
      <c r="J171" s="39">
        <v>0.51329999999999998</v>
      </c>
      <c r="K171" s="39"/>
      <c r="L171" s="39"/>
      <c r="M171" s="39"/>
      <c r="N171" s="39"/>
      <c r="O171" s="39"/>
    </row>
    <row r="172" spans="1:15" s="256" customFormat="1" x14ac:dyDescent="0.25">
      <c r="A172" s="279">
        <f t="shared" si="10"/>
        <v>170</v>
      </c>
      <c r="B172" s="276"/>
      <c r="C172" s="53" t="str">
        <f t="shared" si="6"/>
        <v>6GGENPED</v>
      </c>
      <c r="D172" s="53"/>
      <c r="E172" s="54">
        <f>+'CALCULO TARIFAS CC '!$S$45</f>
        <v>0.68047169586126532</v>
      </c>
      <c r="F172" s="55">
        <f t="shared" si="13"/>
        <v>11.059900000000001</v>
      </c>
      <c r="G172" s="56">
        <f t="shared" si="14"/>
        <v>7.53</v>
      </c>
      <c r="H172" s="50" t="s">
        <v>281</v>
      </c>
      <c r="I172" s="39" t="s">
        <v>29</v>
      </c>
      <c r="J172" s="39">
        <v>11.059923</v>
      </c>
      <c r="K172" s="39"/>
      <c r="L172" s="39"/>
      <c r="M172" s="39"/>
      <c r="N172" s="39"/>
      <c r="O172" s="39"/>
    </row>
    <row r="173" spans="1:15" s="256" customFormat="1" x14ac:dyDescent="0.25">
      <c r="A173" s="279">
        <f t="shared" si="10"/>
        <v>171</v>
      </c>
      <c r="B173" s="276"/>
      <c r="C173" s="53" t="str">
        <f t="shared" si="6"/>
        <v>6UGLION</v>
      </c>
      <c r="D173" s="53"/>
      <c r="E173" s="54">
        <f>+'CALCULO TARIFAS CC '!$S$45</f>
        <v>0.68047169586126532</v>
      </c>
      <c r="F173" s="55">
        <f t="shared" si="13"/>
        <v>184.01910000000001</v>
      </c>
      <c r="G173" s="56">
        <f t="shared" si="14"/>
        <v>125.22</v>
      </c>
      <c r="H173" s="50" t="s">
        <v>281</v>
      </c>
      <c r="I173" s="39" t="s">
        <v>441</v>
      </c>
      <c r="J173" s="39">
        <v>184.01914919999999</v>
      </c>
      <c r="K173" s="39"/>
      <c r="L173" s="39"/>
      <c r="M173" s="39"/>
      <c r="N173" s="39"/>
      <c r="O173" s="39"/>
    </row>
    <row r="174" spans="1:15" s="256" customFormat="1" x14ac:dyDescent="0.25">
      <c r="A174" s="279">
        <f t="shared" si="10"/>
        <v>172</v>
      </c>
      <c r="B174" s="276"/>
      <c r="C174" s="53" t="str">
        <f t="shared" si="6"/>
        <v>6UGMILLS</v>
      </c>
      <c r="D174" s="53"/>
      <c r="E174" s="54">
        <f>+'CALCULO TARIFAS CC '!$S$45</f>
        <v>0.68047169586126532</v>
      </c>
      <c r="F174" s="55">
        <f t="shared" si="13"/>
        <v>445.25720000000001</v>
      </c>
      <c r="G174" s="56">
        <f t="shared" si="14"/>
        <v>302.98</v>
      </c>
      <c r="H174" s="50" t="s">
        <v>281</v>
      </c>
      <c r="I174" s="39" t="s">
        <v>52</v>
      </c>
      <c r="J174" s="39">
        <v>445.25721629999998</v>
      </c>
      <c r="K174" s="39"/>
      <c r="L174" s="39"/>
      <c r="M174" s="39"/>
      <c r="N174" s="39"/>
      <c r="O174" s="39"/>
    </row>
    <row r="175" spans="1:15" s="256" customFormat="1" x14ac:dyDescent="0.25">
      <c r="A175" s="279">
        <f t="shared" si="10"/>
        <v>173</v>
      </c>
      <c r="B175" s="276"/>
      <c r="C175" s="53" t="str">
        <f t="shared" si="6"/>
        <v>6UGPH_DORABK</v>
      </c>
      <c r="D175" s="53"/>
      <c r="E175" s="54">
        <f>+'CALCULO TARIFAS CC '!$S$45</f>
        <v>0.68047169586126532</v>
      </c>
      <c r="F175" s="55">
        <f t="shared" si="13"/>
        <v>105.20010000000001</v>
      </c>
      <c r="G175" s="56">
        <f t="shared" si="14"/>
        <v>71.59</v>
      </c>
      <c r="H175" s="50" t="s">
        <v>281</v>
      </c>
      <c r="I175" s="39" t="s">
        <v>686</v>
      </c>
      <c r="J175" s="39">
        <v>105.2001209</v>
      </c>
      <c r="K175" s="39"/>
      <c r="L175" s="39"/>
      <c r="M175" s="39"/>
      <c r="N175" s="39"/>
      <c r="O175" s="39"/>
    </row>
    <row r="176" spans="1:15" s="256" customFormat="1" x14ac:dyDescent="0.25">
      <c r="A176" s="279">
        <f t="shared" si="10"/>
        <v>174</v>
      </c>
      <c r="B176" s="276"/>
      <c r="C176" s="53" t="str">
        <f t="shared" si="6"/>
        <v>6UGPH_DORLAN</v>
      </c>
      <c r="D176" s="53"/>
      <c r="E176" s="54">
        <f>+'CALCULO TARIFAS CC '!$S$45</f>
        <v>0.68047169586126532</v>
      </c>
      <c r="F176" s="55">
        <f t="shared" si="13"/>
        <v>80.0608</v>
      </c>
      <c r="G176" s="56">
        <f t="shared" si="14"/>
        <v>54.48</v>
      </c>
      <c r="H176" s="50" t="s">
        <v>281</v>
      </c>
      <c r="I176" s="39" t="s">
        <v>687</v>
      </c>
      <c r="J176" s="39">
        <v>80.060776799999999</v>
      </c>
      <c r="K176" s="39"/>
      <c r="L176" s="39"/>
      <c r="M176" s="39"/>
      <c r="N176" s="39"/>
      <c r="O176" s="39"/>
    </row>
    <row r="177" spans="1:15" s="256" customFormat="1" x14ac:dyDescent="0.25">
      <c r="A177" s="279">
        <f t="shared" si="10"/>
        <v>175</v>
      </c>
      <c r="B177" s="276"/>
      <c r="C177" s="53" t="str">
        <f t="shared" si="6"/>
        <v>6UGPH_SAKSDO</v>
      </c>
      <c r="D177" s="53"/>
      <c r="E177" s="54">
        <f>+'CALCULO TARIFAS CC '!$S$45</f>
        <v>0.68047169586126532</v>
      </c>
      <c r="F177" s="55">
        <f t="shared" si="13"/>
        <v>80.164599999999993</v>
      </c>
      <c r="G177" s="56">
        <f t="shared" si="14"/>
        <v>54.55</v>
      </c>
      <c r="H177" s="50" t="s">
        <v>281</v>
      </c>
      <c r="I177" s="39" t="s">
        <v>784</v>
      </c>
      <c r="J177" s="39">
        <v>80.164602900000006</v>
      </c>
      <c r="K177" s="39"/>
      <c r="L177" s="39"/>
      <c r="M177" s="39"/>
      <c r="N177" s="39"/>
      <c r="O177" s="39"/>
    </row>
    <row r="178" spans="1:15" s="256" customFormat="1" x14ac:dyDescent="0.25">
      <c r="A178" s="279">
        <f t="shared" si="10"/>
        <v>176</v>
      </c>
      <c r="B178" s="276"/>
      <c r="C178" s="53" t="str">
        <f t="shared" si="6"/>
        <v>6UGPH_SAKSLP</v>
      </c>
      <c r="D178" s="53"/>
      <c r="E178" s="54">
        <f>+'CALCULO TARIFAS CC '!$S$45</f>
        <v>0.68047169586126532</v>
      </c>
      <c r="F178" s="55">
        <f t="shared" si="13"/>
        <v>73.4512</v>
      </c>
      <c r="G178" s="56">
        <f t="shared" si="14"/>
        <v>49.98</v>
      </c>
      <c r="H178" s="50" t="s">
        <v>281</v>
      </c>
      <c r="I178" s="39" t="s">
        <v>688</v>
      </c>
      <c r="J178" s="39">
        <v>73.451243000000005</v>
      </c>
      <c r="K178" s="39"/>
      <c r="L178" s="39"/>
      <c r="M178" s="39"/>
      <c r="N178" s="39"/>
      <c r="O178" s="39"/>
    </row>
    <row r="179" spans="1:15" s="256" customFormat="1" x14ac:dyDescent="0.25">
      <c r="A179" s="279">
        <f t="shared" si="10"/>
        <v>177</v>
      </c>
      <c r="B179" s="276"/>
      <c r="C179" s="53" t="str">
        <f t="shared" si="6"/>
        <v>6UGPH_SAKSMM</v>
      </c>
      <c r="D179" s="53"/>
      <c r="E179" s="54">
        <f>+'CALCULO TARIFAS CC '!$S$45</f>
        <v>0.68047169586126532</v>
      </c>
      <c r="F179" s="55">
        <f t="shared" si="13"/>
        <v>89.423199999999994</v>
      </c>
      <c r="G179" s="56">
        <f t="shared" si="14"/>
        <v>60.85</v>
      </c>
      <c r="H179" s="50" t="s">
        <v>281</v>
      </c>
      <c r="I179" s="39" t="s">
        <v>689</v>
      </c>
      <c r="J179" s="39">
        <v>89.4231889</v>
      </c>
      <c r="K179" s="39"/>
      <c r="L179" s="39"/>
      <c r="M179" s="39"/>
      <c r="N179" s="39"/>
      <c r="O179" s="39"/>
    </row>
    <row r="180" spans="1:15" s="256" customFormat="1" x14ac:dyDescent="0.25">
      <c r="A180" s="279">
        <f t="shared" si="10"/>
        <v>178</v>
      </c>
      <c r="B180" s="276"/>
      <c r="C180" s="53" t="str">
        <f t="shared" si="6"/>
        <v>6UGPH_SAKSSM</v>
      </c>
      <c r="D180" s="53"/>
      <c r="E180" s="54">
        <f>+'CALCULO TARIFAS CC '!$S$45</f>
        <v>0.68047169586126532</v>
      </c>
      <c r="F180" s="55">
        <f t="shared" si="13"/>
        <v>69.113399999999999</v>
      </c>
      <c r="G180" s="56">
        <f t="shared" si="14"/>
        <v>47.03</v>
      </c>
      <c r="H180" s="50" t="s">
        <v>281</v>
      </c>
      <c r="I180" s="39" t="s">
        <v>690</v>
      </c>
      <c r="J180" s="39">
        <v>69.113445400000003</v>
      </c>
      <c r="K180" s="39"/>
      <c r="L180" s="39"/>
      <c r="M180" s="39"/>
      <c r="N180" s="39"/>
      <c r="O180" s="39"/>
    </row>
    <row r="181" spans="1:15" s="256" customFormat="1" x14ac:dyDescent="0.25">
      <c r="A181" s="279">
        <f t="shared" si="10"/>
        <v>179</v>
      </c>
      <c r="B181" s="276"/>
      <c r="C181" s="53" t="str">
        <f t="shared" si="6"/>
        <v>6UGRANDTOWER</v>
      </c>
      <c r="D181" s="53"/>
      <c r="E181" s="54">
        <f>+'CALCULO TARIFAS CC '!$S$45</f>
        <v>0.68047169586126532</v>
      </c>
      <c r="F181" s="55">
        <f t="shared" si="13"/>
        <v>142.6122</v>
      </c>
      <c r="G181" s="56">
        <f t="shared" si="14"/>
        <v>97.04</v>
      </c>
      <c r="H181" s="50" t="s">
        <v>281</v>
      </c>
      <c r="I181" s="39" t="s">
        <v>754</v>
      </c>
      <c r="J181" s="39">
        <v>142.61217669999999</v>
      </c>
      <c r="K181" s="39"/>
      <c r="L181" s="39"/>
      <c r="M181" s="39"/>
      <c r="N181" s="39"/>
      <c r="O181" s="39"/>
    </row>
    <row r="182" spans="1:15" s="256" customFormat="1" x14ac:dyDescent="0.25">
      <c r="A182" s="279">
        <f t="shared" si="10"/>
        <v>180</v>
      </c>
      <c r="B182" s="276"/>
      <c r="C182" s="53" t="str">
        <f t="shared" si="6"/>
        <v>6UGTOWER</v>
      </c>
      <c r="D182" s="53"/>
      <c r="E182" s="54">
        <f>+'CALCULO TARIFAS CC '!$S$45</f>
        <v>0.68047169586126532</v>
      </c>
      <c r="F182" s="55">
        <f t="shared" si="13"/>
        <v>476.87200000000001</v>
      </c>
      <c r="G182" s="56">
        <f t="shared" si="14"/>
        <v>324.5</v>
      </c>
      <c r="H182" s="50" t="s">
        <v>281</v>
      </c>
      <c r="I182" s="39" t="s">
        <v>53</v>
      </c>
      <c r="J182" s="39">
        <v>476.87198469999998</v>
      </c>
      <c r="K182" s="39"/>
      <c r="L182" s="39"/>
      <c r="M182" s="39"/>
      <c r="N182" s="39"/>
      <c r="O182" s="39"/>
    </row>
    <row r="183" spans="1:15" s="256" customFormat="1" x14ac:dyDescent="0.25">
      <c r="A183" s="279">
        <f t="shared" si="10"/>
        <v>181</v>
      </c>
      <c r="B183" s="276"/>
      <c r="C183" s="53" t="str">
        <f t="shared" si="6"/>
        <v>6UHAMEGLIO</v>
      </c>
      <c r="D183" s="53"/>
      <c r="E183" s="54">
        <f>+'CALCULO TARIFAS CC '!$S$45</f>
        <v>0.68047169586126532</v>
      </c>
      <c r="F183" s="55">
        <f t="shared" si="13"/>
        <v>173.26179999999999</v>
      </c>
      <c r="G183" s="56">
        <f t="shared" si="14"/>
        <v>117.9</v>
      </c>
      <c r="H183" s="50" t="s">
        <v>281</v>
      </c>
      <c r="I183" s="39" t="s">
        <v>472</v>
      </c>
      <c r="J183" s="39">
        <v>173.2618286</v>
      </c>
      <c r="K183" s="39"/>
      <c r="L183" s="39"/>
      <c r="M183" s="39"/>
      <c r="N183" s="39"/>
      <c r="O183" s="39"/>
    </row>
    <row r="184" spans="1:15" s="256" customFormat="1" x14ac:dyDescent="0.25">
      <c r="A184" s="279">
        <f t="shared" si="10"/>
        <v>182</v>
      </c>
      <c r="B184" s="276"/>
      <c r="C184" s="53" t="str">
        <f t="shared" ref="C184:C247" si="15">I184</f>
        <v>6UHARISTMO</v>
      </c>
      <c r="D184" s="53"/>
      <c r="E184" s="54">
        <f>+'CALCULO TARIFAS CC '!$S$45</f>
        <v>0.68047169586126532</v>
      </c>
      <c r="F184" s="55">
        <f t="shared" si="13"/>
        <v>355.85939999999999</v>
      </c>
      <c r="G184" s="56">
        <f t="shared" si="14"/>
        <v>242.15</v>
      </c>
      <c r="H184" s="50" t="s">
        <v>281</v>
      </c>
      <c r="I184" s="39" t="s">
        <v>720</v>
      </c>
      <c r="J184" s="39">
        <v>355.85941109999999</v>
      </c>
      <c r="K184" s="39"/>
      <c r="L184" s="39"/>
      <c r="M184" s="39"/>
      <c r="N184" s="39"/>
      <c r="O184" s="39"/>
    </row>
    <row r="185" spans="1:15" s="256" customFormat="1" x14ac:dyDescent="0.25">
      <c r="A185" s="279">
        <f t="shared" si="10"/>
        <v>183</v>
      </c>
      <c r="B185" s="276"/>
      <c r="C185" s="53" t="str">
        <f t="shared" si="15"/>
        <v>6GHBOQUERON</v>
      </c>
      <c r="D185" s="53"/>
      <c r="E185" s="54">
        <f>+'CALCULO TARIFAS CC '!$S$45</f>
        <v>0.68047169586126532</v>
      </c>
      <c r="F185" s="55">
        <f t="shared" si="13"/>
        <v>2.0999999999999999E-3</v>
      </c>
      <c r="G185" s="56">
        <f t="shared" si="14"/>
        <v>0</v>
      </c>
      <c r="H185" s="50" t="s">
        <v>281</v>
      </c>
      <c r="I185" s="39" t="s">
        <v>785</v>
      </c>
      <c r="J185" s="39">
        <v>2.1450000000000002E-3</v>
      </c>
      <c r="K185" s="39"/>
      <c r="L185" s="39"/>
      <c r="M185" s="39"/>
      <c r="N185" s="39"/>
      <c r="O185" s="39"/>
    </row>
    <row r="186" spans="1:15" s="256" customFormat="1" x14ac:dyDescent="0.25">
      <c r="A186" s="279">
        <f t="shared" si="10"/>
        <v>184</v>
      </c>
      <c r="B186" s="276"/>
      <c r="C186" s="53" t="str">
        <f t="shared" si="15"/>
        <v>6UHBUENAV</v>
      </c>
      <c r="D186" s="53"/>
      <c r="E186" s="54">
        <f>+'CALCULO TARIFAS CC '!$S$45</f>
        <v>0.68047169586126532</v>
      </c>
      <c r="F186" s="55">
        <f t="shared" si="13"/>
        <v>298.06459999999998</v>
      </c>
      <c r="G186" s="56">
        <f t="shared" si="14"/>
        <v>202.82</v>
      </c>
      <c r="H186" s="50" t="s">
        <v>281</v>
      </c>
      <c r="I186" s="39" t="s">
        <v>486</v>
      </c>
      <c r="J186" s="39">
        <v>298.06455899999997</v>
      </c>
      <c r="K186" s="39"/>
      <c r="L186" s="39"/>
      <c r="M186" s="39"/>
      <c r="N186" s="39"/>
      <c r="O186" s="39"/>
    </row>
    <row r="187" spans="1:15" s="256" customFormat="1" x14ac:dyDescent="0.25">
      <c r="A187" s="279">
        <f t="shared" si="10"/>
        <v>185</v>
      </c>
      <c r="B187" s="276"/>
      <c r="C187" s="53" t="str">
        <f t="shared" si="15"/>
        <v>6GHCAISAN</v>
      </c>
      <c r="D187" s="53"/>
      <c r="E187" s="54">
        <f>+'CALCULO TARIFAS CC '!$S$45</f>
        <v>0.68047169586126532</v>
      </c>
      <c r="F187" s="55">
        <f t="shared" si="13"/>
        <v>13.7544</v>
      </c>
      <c r="G187" s="56">
        <f t="shared" si="14"/>
        <v>9.36</v>
      </c>
      <c r="H187" s="50" t="s">
        <v>281</v>
      </c>
      <c r="I187" s="39" t="s">
        <v>459</v>
      </c>
      <c r="J187" s="39">
        <v>13.7544</v>
      </c>
      <c r="K187" s="39"/>
      <c r="L187" s="39"/>
      <c r="M187" s="39"/>
      <c r="N187" s="39"/>
      <c r="O187" s="39"/>
    </row>
    <row r="188" spans="1:15" s="256" customFormat="1" x14ac:dyDescent="0.25">
      <c r="A188" s="279">
        <f t="shared" si="10"/>
        <v>186</v>
      </c>
      <c r="B188" s="276"/>
      <c r="C188" s="53" t="str">
        <f t="shared" si="15"/>
        <v>6UHCARIBE</v>
      </c>
      <c r="D188" s="53"/>
      <c r="E188" s="54">
        <f>+'CALCULO TARIFAS CC '!$S$45</f>
        <v>0.68047169586126532</v>
      </c>
      <c r="F188" s="55">
        <f t="shared" si="13"/>
        <v>269.97109999999998</v>
      </c>
      <c r="G188" s="56">
        <f t="shared" si="14"/>
        <v>183.71</v>
      </c>
      <c r="H188" s="50" t="s">
        <v>281</v>
      </c>
      <c r="I188" s="39" t="s">
        <v>518</v>
      </c>
      <c r="J188" s="39">
        <v>269.9711183</v>
      </c>
      <c r="K188" s="39"/>
      <c r="L188" s="39"/>
      <c r="M188" s="39"/>
      <c r="N188" s="39"/>
      <c r="O188" s="39"/>
    </row>
    <row r="189" spans="1:15" s="256" customFormat="1" x14ac:dyDescent="0.25">
      <c r="A189" s="279">
        <f t="shared" si="10"/>
        <v>187</v>
      </c>
      <c r="B189" s="276"/>
      <c r="C189" s="53" t="str">
        <f t="shared" si="15"/>
        <v>6UHCENTR72</v>
      </c>
      <c r="D189" s="53"/>
      <c r="E189" s="54">
        <f>+'CALCULO TARIFAS CC '!$S$45</f>
        <v>0.68047169586126532</v>
      </c>
      <c r="F189" s="55">
        <f t="shared" si="13"/>
        <v>173.02500000000001</v>
      </c>
      <c r="G189" s="56">
        <f t="shared" si="14"/>
        <v>117.74</v>
      </c>
      <c r="H189" s="50" t="s">
        <v>281</v>
      </c>
      <c r="I189" s="39" t="s">
        <v>574</v>
      </c>
      <c r="J189" s="39">
        <v>173.024956</v>
      </c>
      <c r="K189" s="39"/>
      <c r="L189" s="39"/>
      <c r="M189" s="39"/>
      <c r="N189" s="39"/>
      <c r="O189" s="39"/>
    </row>
    <row r="190" spans="1:15" s="256" customFormat="1" x14ac:dyDescent="0.25">
      <c r="A190" s="279">
        <f t="shared" si="10"/>
        <v>188</v>
      </c>
      <c r="B190" s="276"/>
      <c r="C190" s="53" t="str">
        <f t="shared" si="15"/>
        <v>6UHCONT</v>
      </c>
      <c r="D190" s="53"/>
      <c r="E190" s="54">
        <f>+'CALCULO TARIFAS CC '!$S$45</f>
        <v>0.68047169586126532</v>
      </c>
      <c r="F190" s="55">
        <f t="shared" si="13"/>
        <v>313.2029</v>
      </c>
      <c r="G190" s="56">
        <f t="shared" si="14"/>
        <v>213.13</v>
      </c>
      <c r="H190" s="50" t="s">
        <v>281</v>
      </c>
      <c r="I190" s="39" t="s">
        <v>575</v>
      </c>
      <c r="J190" s="39">
        <v>313.2029205</v>
      </c>
      <c r="K190" s="39"/>
      <c r="L190" s="39"/>
      <c r="M190" s="39"/>
      <c r="N190" s="39"/>
      <c r="O190" s="39"/>
    </row>
    <row r="191" spans="1:15" s="206" customFormat="1" x14ac:dyDescent="0.25">
      <c r="A191" s="279">
        <f t="shared" si="10"/>
        <v>189</v>
      </c>
      <c r="B191" s="276"/>
      <c r="C191" s="53" t="str">
        <f t="shared" si="15"/>
        <v>6UHCOURTY</v>
      </c>
      <c r="D191" s="53"/>
      <c r="E191" s="54">
        <f>+'CALCULO TARIFAS CC '!$S$45</f>
        <v>0.68047169586126532</v>
      </c>
      <c r="F191" s="55">
        <f t="shared" si="11"/>
        <v>155.52709999999999</v>
      </c>
      <c r="G191" s="56">
        <f t="shared" si="12"/>
        <v>105.83</v>
      </c>
      <c r="H191" s="50" t="s">
        <v>281</v>
      </c>
      <c r="I191" s="39" t="s">
        <v>691</v>
      </c>
      <c r="J191" s="39">
        <v>155.5270946</v>
      </c>
      <c r="K191" s="39"/>
      <c r="L191" s="39"/>
      <c r="M191" s="39"/>
      <c r="N191" s="39"/>
      <c r="O191" s="39"/>
    </row>
    <row r="192" spans="1:15" s="206" customFormat="1" x14ac:dyDescent="0.25">
      <c r="A192" s="279">
        <f t="shared" si="10"/>
        <v>190</v>
      </c>
      <c r="B192" s="276"/>
      <c r="C192" s="53" t="str">
        <f t="shared" si="15"/>
        <v>6UHCROWNETOC</v>
      </c>
      <c r="D192" s="53"/>
      <c r="E192" s="54">
        <f>+'CALCULO TARIFAS CC '!$S$45</f>
        <v>0.68047169586126532</v>
      </c>
      <c r="F192" s="55">
        <f t="shared" si="11"/>
        <v>104.73739999999999</v>
      </c>
      <c r="G192" s="56">
        <f t="shared" si="12"/>
        <v>71.27</v>
      </c>
      <c r="H192" s="50" t="s">
        <v>281</v>
      </c>
      <c r="I192" s="39" t="s">
        <v>576</v>
      </c>
      <c r="J192" s="39">
        <v>104.73738899999999</v>
      </c>
      <c r="K192" s="39"/>
      <c r="L192" s="39"/>
      <c r="M192" s="39"/>
      <c r="N192" s="39"/>
      <c r="O192" s="39"/>
    </row>
    <row r="193" spans="1:15" s="206" customFormat="1" x14ac:dyDescent="0.25">
      <c r="A193" s="279">
        <f t="shared" si="10"/>
        <v>191</v>
      </c>
      <c r="B193" s="276"/>
      <c r="C193" s="53" t="str">
        <f t="shared" si="15"/>
        <v>6UHHINN</v>
      </c>
      <c r="D193" s="53"/>
      <c r="E193" s="54">
        <f>+'CALCULO TARIFAS CC '!$S$45</f>
        <v>0.68047169586126532</v>
      </c>
      <c r="F193" s="55">
        <f t="shared" si="11"/>
        <v>139.5429</v>
      </c>
      <c r="G193" s="56">
        <f t="shared" si="12"/>
        <v>94.95</v>
      </c>
      <c r="H193" s="50" t="s">
        <v>281</v>
      </c>
      <c r="I193" s="39" t="s">
        <v>484</v>
      </c>
      <c r="J193" s="39">
        <v>139.54289030000001</v>
      </c>
      <c r="K193" s="39"/>
      <c r="L193" s="39"/>
      <c r="M193" s="39"/>
      <c r="N193" s="39"/>
      <c r="O193" s="39"/>
    </row>
    <row r="194" spans="1:15" s="206" customFormat="1" x14ac:dyDescent="0.25">
      <c r="A194" s="279">
        <f t="shared" si="10"/>
        <v>192</v>
      </c>
      <c r="B194" s="276"/>
      <c r="C194" s="53" t="str">
        <f t="shared" si="15"/>
        <v>6UHHINNEX67</v>
      </c>
      <c r="D194" s="53"/>
      <c r="E194" s="54">
        <f>+'CALCULO TARIFAS CC '!$S$45</f>
        <v>0.68047169586126532</v>
      </c>
      <c r="F194" s="55">
        <f t="shared" si="11"/>
        <v>177.6472</v>
      </c>
      <c r="G194" s="56">
        <f t="shared" si="12"/>
        <v>120.88</v>
      </c>
      <c r="H194" s="50" t="s">
        <v>281</v>
      </c>
      <c r="I194" s="39" t="s">
        <v>577</v>
      </c>
      <c r="J194" s="39">
        <v>177.64724279999999</v>
      </c>
      <c r="K194" s="39"/>
      <c r="L194" s="39"/>
      <c r="M194" s="39"/>
      <c r="N194" s="39"/>
      <c r="O194" s="39"/>
    </row>
    <row r="195" spans="1:15" s="206" customFormat="1" x14ac:dyDescent="0.25">
      <c r="A195" s="279">
        <f t="shared" si="10"/>
        <v>193</v>
      </c>
      <c r="B195" s="276"/>
      <c r="C195" s="53" t="str">
        <f t="shared" si="15"/>
        <v>6UHOSPNAC</v>
      </c>
      <c r="D195" s="53"/>
      <c r="E195" s="54">
        <f>+'CALCULO TARIFAS CC '!$S$45</f>
        <v>0.68047169586126532</v>
      </c>
      <c r="F195" s="55">
        <f t="shared" si="11"/>
        <v>440.41320000000002</v>
      </c>
      <c r="G195" s="56">
        <f t="shared" si="12"/>
        <v>299.69</v>
      </c>
      <c r="H195" s="50" t="s">
        <v>281</v>
      </c>
      <c r="I195" s="39" t="s">
        <v>515</v>
      </c>
      <c r="J195" s="39">
        <v>440.41319529999998</v>
      </c>
      <c r="K195" s="39"/>
      <c r="L195" s="39"/>
      <c r="M195" s="39"/>
      <c r="N195" s="39"/>
      <c r="O195" s="39"/>
    </row>
    <row r="196" spans="1:15" s="206" customFormat="1" x14ac:dyDescent="0.25">
      <c r="A196" s="279">
        <f t="shared" si="10"/>
        <v>194</v>
      </c>
      <c r="B196" s="276"/>
      <c r="C196" s="53" t="str">
        <f t="shared" si="15"/>
        <v>6UHPANAMA</v>
      </c>
      <c r="D196" s="53"/>
      <c r="E196" s="54">
        <f>+'CALCULO TARIFAS CC '!$S$45</f>
        <v>0.68047169586126532</v>
      </c>
      <c r="F196" s="55">
        <f t="shared" si="11"/>
        <v>479.78879999999998</v>
      </c>
      <c r="G196" s="56">
        <f t="shared" si="12"/>
        <v>326.48</v>
      </c>
      <c r="H196" s="50" t="s">
        <v>281</v>
      </c>
      <c r="I196" s="39" t="s">
        <v>619</v>
      </c>
      <c r="J196" s="39">
        <v>479.78882540000001</v>
      </c>
      <c r="K196" s="39"/>
      <c r="L196" s="39"/>
      <c r="M196" s="39"/>
      <c r="N196" s="39"/>
      <c r="O196" s="39"/>
    </row>
    <row r="197" spans="1:15" s="206" customFormat="1" x14ac:dyDescent="0.25">
      <c r="A197" s="279">
        <f t="shared" ref="A197:A260" si="16">A196+1</f>
        <v>195</v>
      </c>
      <c r="B197" s="276"/>
      <c r="C197" s="53" t="str">
        <f t="shared" si="15"/>
        <v>6UHPBONITA</v>
      </c>
      <c r="D197" s="53"/>
      <c r="E197" s="54">
        <f>+'CALCULO TARIFAS CC '!$S$45</f>
        <v>0.68047169586126532</v>
      </c>
      <c r="F197" s="55">
        <f t="shared" si="11"/>
        <v>548.99279999999999</v>
      </c>
      <c r="G197" s="56">
        <f t="shared" si="12"/>
        <v>373.57</v>
      </c>
      <c r="H197" s="50" t="s">
        <v>281</v>
      </c>
      <c r="I197" s="39" t="s">
        <v>483</v>
      </c>
      <c r="J197" s="39">
        <v>548.99279409999997</v>
      </c>
      <c r="K197" s="39"/>
      <c r="L197" s="39"/>
      <c r="M197" s="39"/>
      <c r="N197" s="39"/>
      <c r="O197" s="39"/>
    </row>
    <row r="198" spans="1:15" s="206" customFormat="1" x14ac:dyDescent="0.25">
      <c r="A198" s="279">
        <f t="shared" si="16"/>
        <v>196</v>
      </c>
      <c r="B198" s="276"/>
      <c r="C198" s="53" t="str">
        <f t="shared" si="15"/>
        <v>6UHPPACIFICA</v>
      </c>
      <c r="D198" s="53"/>
      <c r="E198" s="54">
        <f>+'CALCULO TARIFAS CC '!$S$45</f>
        <v>0.68047169586126532</v>
      </c>
      <c r="F198" s="55">
        <f t="shared" si="11"/>
        <v>616.69680000000005</v>
      </c>
      <c r="G198" s="56">
        <f t="shared" si="12"/>
        <v>419.64</v>
      </c>
      <c r="H198" s="50" t="s">
        <v>281</v>
      </c>
      <c r="I198" s="39" t="s">
        <v>54</v>
      </c>
      <c r="J198" s="39">
        <v>616.69677039999999</v>
      </c>
      <c r="K198" s="39"/>
      <c r="L198" s="39"/>
      <c r="M198" s="39"/>
      <c r="N198" s="39"/>
      <c r="O198" s="39"/>
    </row>
    <row r="199" spans="1:15" s="206" customFormat="1" x14ac:dyDescent="0.25">
      <c r="A199" s="279">
        <f t="shared" si="16"/>
        <v>197</v>
      </c>
      <c r="B199" s="276"/>
      <c r="C199" s="53" t="str">
        <f t="shared" si="15"/>
        <v>6UHPROPERT</v>
      </c>
      <c r="D199" s="53"/>
      <c r="E199" s="54">
        <f>+'CALCULO TARIFAS CC '!$S$45</f>
        <v>0.68047169586126532</v>
      </c>
      <c r="F199" s="55">
        <f t="shared" si="11"/>
        <v>790.12289999999996</v>
      </c>
      <c r="G199" s="56">
        <f t="shared" si="12"/>
        <v>537.66</v>
      </c>
      <c r="H199" s="50" t="s">
        <v>281</v>
      </c>
      <c r="I199" s="39" t="s">
        <v>516</v>
      </c>
      <c r="J199" s="39">
        <v>790.12294410000004</v>
      </c>
      <c r="K199" s="39"/>
      <c r="L199" s="39"/>
      <c r="M199" s="39"/>
      <c r="N199" s="39"/>
      <c r="O199" s="39"/>
    </row>
    <row r="200" spans="1:15" s="206" customFormat="1" x14ac:dyDescent="0.25">
      <c r="A200" s="279">
        <f t="shared" si="16"/>
        <v>198</v>
      </c>
      <c r="B200" s="276"/>
      <c r="C200" s="53" t="str">
        <f t="shared" si="15"/>
        <v>6UHRIANTOC</v>
      </c>
      <c r="D200" s="53"/>
      <c r="E200" s="54">
        <f>+'CALCULO TARIFAS CC '!$S$45</f>
        <v>0.68047169586126532</v>
      </c>
      <c r="F200" s="55">
        <f t="shared" si="11"/>
        <v>225.62039999999999</v>
      </c>
      <c r="G200" s="56">
        <f t="shared" si="12"/>
        <v>153.53</v>
      </c>
      <c r="H200" s="50" t="s">
        <v>281</v>
      </c>
      <c r="I200" s="39" t="s">
        <v>473</v>
      </c>
      <c r="J200" s="39">
        <v>225.6203596</v>
      </c>
      <c r="K200" s="39"/>
      <c r="L200" s="39"/>
      <c r="M200" s="39"/>
      <c r="N200" s="39"/>
      <c r="O200" s="39"/>
    </row>
    <row r="201" spans="1:15" s="206" customFormat="1" x14ac:dyDescent="0.25">
      <c r="A201" s="279">
        <f t="shared" si="16"/>
        <v>199</v>
      </c>
      <c r="B201" s="276"/>
      <c r="C201" s="53" t="str">
        <f t="shared" si="15"/>
        <v>6UHSANFE20</v>
      </c>
      <c r="D201" s="53"/>
      <c r="E201" s="54">
        <f>+'CALCULO TARIFAS CC '!$S$45</f>
        <v>0.68047169586126532</v>
      </c>
      <c r="F201" s="55">
        <f t="shared" si="11"/>
        <v>127.34820000000001</v>
      </c>
      <c r="G201" s="56">
        <f t="shared" si="12"/>
        <v>86.66</v>
      </c>
      <c r="H201" s="50" t="s">
        <v>281</v>
      </c>
      <c r="I201" s="39" t="s">
        <v>578</v>
      </c>
      <c r="J201" s="39">
        <v>127.34815930000001</v>
      </c>
      <c r="K201" s="39"/>
      <c r="L201" s="39"/>
      <c r="M201" s="39"/>
      <c r="N201" s="39"/>
      <c r="O201" s="39"/>
    </row>
    <row r="202" spans="1:15" s="206" customFormat="1" x14ac:dyDescent="0.25">
      <c r="A202" s="279">
        <f t="shared" si="16"/>
        <v>200</v>
      </c>
      <c r="B202" s="276"/>
      <c r="C202" s="53" t="str">
        <f t="shared" si="15"/>
        <v>6UHSDIAMOND</v>
      </c>
      <c r="D202" s="53"/>
      <c r="E202" s="54">
        <f>+'CALCULO TARIFAS CC '!$S$45</f>
        <v>0.68047169586126532</v>
      </c>
      <c r="F202" s="55">
        <f t="shared" si="11"/>
        <v>206.4616</v>
      </c>
      <c r="G202" s="56">
        <f t="shared" si="12"/>
        <v>140.49</v>
      </c>
      <c r="H202" s="50" t="s">
        <v>281</v>
      </c>
      <c r="I202" s="39" t="s">
        <v>620</v>
      </c>
      <c r="J202" s="39">
        <v>206.4615661</v>
      </c>
      <c r="K202" s="39"/>
      <c r="L202" s="39"/>
      <c r="M202" s="39"/>
      <c r="N202" s="39"/>
      <c r="O202" s="39"/>
    </row>
    <row r="203" spans="1:15" s="206" customFormat="1" x14ac:dyDescent="0.25">
      <c r="A203" s="279">
        <f t="shared" si="16"/>
        <v>201</v>
      </c>
      <c r="B203" s="276"/>
      <c r="C203" s="53" t="str">
        <f t="shared" si="15"/>
        <v>6UHSMARIA</v>
      </c>
      <c r="D203" s="53"/>
      <c r="E203" s="54">
        <f>+'CALCULO TARIFAS CC '!$S$45</f>
        <v>0.68047169586126532</v>
      </c>
      <c r="F203" s="55">
        <f t="shared" si="11"/>
        <v>272.03680000000003</v>
      </c>
      <c r="G203" s="56">
        <f t="shared" si="12"/>
        <v>185.11</v>
      </c>
      <c r="H203" s="50" t="s">
        <v>281</v>
      </c>
      <c r="I203" s="39" t="s">
        <v>517</v>
      </c>
      <c r="J203" s="39">
        <v>272.036789</v>
      </c>
      <c r="K203" s="39"/>
      <c r="L203" s="39"/>
      <c r="M203" s="39"/>
      <c r="N203" s="39"/>
      <c r="O203" s="39"/>
    </row>
    <row r="204" spans="1:15" s="206" customFormat="1" x14ac:dyDescent="0.25">
      <c r="A204" s="279">
        <f t="shared" si="16"/>
        <v>202</v>
      </c>
      <c r="B204" s="276"/>
      <c r="C204" s="53" t="str">
        <f t="shared" si="15"/>
        <v>6UHSOLOY</v>
      </c>
      <c r="D204" s="53"/>
      <c r="E204" s="54">
        <f>+'CALCULO TARIFAS CC '!$S$45</f>
        <v>0.68047169586126532</v>
      </c>
      <c r="F204" s="55">
        <f t="shared" si="11"/>
        <v>111.41970000000001</v>
      </c>
      <c r="G204" s="56">
        <f t="shared" si="12"/>
        <v>75.819999999999993</v>
      </c>
      <c r="H204" s="50" t="s">
        <v>281</v>
      </c>
      <c r="I204" s="39" t="s">
        <v>621</v>
      </c>
      <c r="J204" s="39">
        <v>111.4196745</v>
      </c>
      <c r="K204" s="39"/>
      <c r="L204" s="39"/>
      <c r="M204" s="39"/>
      <c r="N204" s="39"/>
      <c r="O204" s="39"/>
    </row>
    <row r="205" spans="1:15" s="206" customFormat="1" x14ac:dyDescent="0.25">
      <c r="A205" s="279">
        <f t="shared" si="16"/>
        <v>203</v>
      </c>
      <c r="B205" s="276"/>
      <c r="C205" s="53" t="str">
        <f t="shared" si="15"/>
        <v>6GHTERIBE</v>
      </c>
      <c r="D205" s="53"/>
      <c r="E205" s="54">
        <f>+'CALCULO TARIFAS CC '!$S$45</f>
        <v>0.68047169586126532</v>
      </c>
      <c r="F205" s="55">
        <f t="shared" si="11"/>
        <v>7.0202</v>
      </c>
      <c r="G205" s="56">
        <f t="shared" si="12"/>
        <v>4.78</v>
      </c>
      <c r="H205" s="50" t="s">
        <v>281</v>
      </c>
      <c r="I205" s="39" t="s">
        <v>440</v>
      </c>
      <c r="J205" s="39">
        <v>7.020168</v>
      </c>
      <c r="K205" s="39"/>
      <c r="L205" s="39"/>
      <c r="M205" s="39"/>
      <c r="N205" s="39"/>
      <c r="O205" s="39"/>
    </row>
    <row r="206" spans="1:15" s="206" customFormat="1" x14ac:dyDescent="0.25">
      <c r="A206" s="279">
        <f t="shared" si="16"/>
        <v>204</v>
      </c>
      <c r="B206" s="276"/>
      <c r="C206" s="53" t="str">
        <f t="shared" si="15"/>
        <v>6UHUNGSHENG</v>
      </c>
      <c r="D206" s="53"/>
      <c r="E206" s="54">
        <f>+'CALCULO TARIFAS CC '!$S$45</f>
        <v>0.68047169586126532</v>
      </c>
      <c r="F206" s="55">
        <f t="shared" si="11"/>
        <v>69.023799999999994</v>
      </c>
      <c r="G206" s="56">
        <f t="shared" si="12"/>
        <v>46.97</v>
      </c>
      <c r="H206" s="50" t="s">
        <v>281</v>
      </c>
      <c r="I206" s="39" t="s">
        <v>692</v>
      </c>
      <c r="J206" s="39">
        <v>69.023827999999995</v>
      </c>
      <c r="K206" s="39"/>
      <c r="L206" s="39"/>
      <c r="M206" s="39"/>
      <c r="N206" s="39"/>
      <c r="O206" s="39"/>
    </row>
    <row r="207" spans="1:15" s="198" customFormat="1" x14ac:dyDescent="0.25">
      <c r="A207" s="279">
        <f t="shared" si="16"/>
        <v>205</v>
      </c>
      <c r="B207" s="276"/>
      <c r="C207" s="53" t="str">
        <f t="shared" si="15"/>
        <v>6UHWESTINCE</v>
      </c>
      <c r="D207" s="53"/>
      <c r="E207" s="54">
        <f>+'CALCULO TARIFAS CC '!$S$45</f>
        <v>0.68047169586126532</v>
      </c>
      <c r="F207" s="55">
        <f t="shared" si="5"/>
        <v>264.83780000000002</v>
      </c>
      <c r="G207" s="56">
        <f t="shared" si="1"/>
        <v>180.21</v>
      </c>
      <c r="H207" s="50" t="s">
        <v>281</v>
      </c>
      <c r="I207" s="39" t="s">
        <v>579</v>
      </c>
      <c r="J207" s="39">
        <v>264.83779720000001</v>
      </c>
      <c r="K207" s="39"/>
      <c r="L207" s="39"/>
      <c r="M207" s="39"/>
      <c r="N207" s="39"/>
      <c r="O207" s="39"/>
    </row>
    <row r="208" spans="1:15" s="258" customFormat="1" x14ac:dyDescent="0.25">
      <c r="A208" s="279">
        <f t="shared" si="16"/>
        <v>206</v>
      </c>
      <c r="B208" s="276"/>
      <c r="C208" s="53" t="str">
        <f t="shared" si="15"/>
        <v>6UHWYND_AB</v>
      </c>
      <c r="D208" s="53"/>
      <c r="E208" s="54">
        <f>+'CALCULO TARIFAS CC '!$S$45</f>
        <v>0.68047169586126532</v>
      </c>
      <c r="F208" s="55">
        <f t="shared" ref="F208:F218" si="17">ROUND(J208,4)</f>
        <v>389.54910000000001</v>
      </c>
      <c r="G208" s="56">
        <f t="shared" ref="G208:G218" si="18">+ROUND(F208*E208,2)</f>
        <v>265.08</v>
      </c>
      <c r="H208" s="50" t="s">
        <v>281</v>
      </c>
      <c r="I208" s="39" t="s">
        <v>469</v>
      </c>
      <c r="J208" s="39">
        <v>389.5491303</v>
      </c>
      <c r="K208" s="39"/>
      <c r="L208" s="39"/>
      <c r="M208" s="39"/>
      <c r="N208" s="39"/>
      <c r="O208" s="39"/>
    </row>
    <row r="209" spans="1:15" s="258" customFormat="1" x14ac:dyDescent="0.25">
      <c r="A209" s="279">
        <f t="shared" si="16"/>
        <v>207</v>
      </c>
      <c r="B209" s="276"/>
      <c r="C209" s="53" t="str">
        <f t="shared" si="15"/>
        <v>6UICEGAMING</v>
      </c>
      <c r="D209" s="53"/>
      <c r="E209" s="54">
        <f>+'CALCULO TARIFAS CC '!$S$45</f>
        <v>0.68047169586126532</v>
      </c>
      <c r="F209" s="55">
        <f t="shared" si="17"/>
        <v>243.94409999999999</v>
      </c>
      <c r="G209" s="56">
        <f t="shared" si="18"/>
        <v>166</v>
      </c>
      <c r="H209" s="50" t="s">
        <v>281</v>
      </c>
      <c r="I209" s="39" t="s">
        <v>519</v>
      </c>
      <c r="J209" s="39">
        <v>243.9441114</v>
      </c>
      <c r="K209" s="39"/>
      <c r="L209" s="39"/>
      <c r="M209" s="39"/>
      <c r="N209" s="39"/>
      <c r="O209" s="39"/>
    </row>
    <row r="210" spans="1:15" s="258" customFormat="1" x14ac:dyDescent="0.25">
      <c r="A210" s="279">
        <f t="shared" si="16"/>
        <v>208</v>
      </c>
      <c r="B210" s="276"/>
      <c r="C210" s="53" t="str">
        <f t="shared" si="15"/>
        <v>6UINDAGUAD</v>
      </c>
      <c r="D210" s="53"/>
      <c r="E210" s="54">
        <f>+'CALCULO TARIFAS CC '!$S$45</f>
        <v>0.68047169586126532</v>
      </c>
      <c r="F210" s="55">
        <f t="shared" si="17"/>
        <v>118.21729999999999</v>
      </c>
      <c r="G210" s="56">
        <f t="shared" si="18"/>
        <v>80.44</v>
      </c>
      <c r="H210" s="50" t="s">
        <v>281</v>
      </c>
      <c r="I210" s="39" t="s">
        <v>503</v>
      </c>
      <c r="J210" s="39">
        <v>118.2172887</v>
      </c>
      <c r="K210" s="39"/>
      <c r="L210" s="39"/>
      <c r="M210" s="39"/>
      <c r="N210" s="39"/>
      <c r="O210" s="39"/>
    </row>
    <row r="211" spans="1:15" s="258" customFormat="1" x14ac:dyDescent="0.25">
      <c r="A211" s="279">
        <f t="shared" si="16"/>
        <v>209</v>
      </c>
      <c r="B211" s="276"/>
      <c r="C211" s="53" t="str">
        <f t="shared" si="15"/>
        <v>6UINDALANJ</v>
      </c>
      <c r="D211" s="53"/>
      <c r="E211" s="54">
        <f>+'CALCULO TARIFAS CC '!$S$45</f>
        <v>0.68047169586126532</v>
      </c>
      <c r="F211" s="55">
        <f t="shared" si="17"/>
        <v>218.65280000000001</v>
      </c>
      <c r="G211" s="56">
        <f t="shared" si="18"/>
        <v>148.79</v>
      </c>
      <c r="H211" s="50" t="s">
        <v>281</v>
      </c>
      <c r="I211" s="39" t="s">
        <v>504</v>
      </c>
      <c r="J211" s="39">
        <v>218.6527839</v>
      </c>
      <c r="K211" s="39"/>
      <c r="L211" s="39"/>
      <c r="M211" s="39"/>
      <c r="N211" s="39"/>
      <c r="O211" s="39"/>
    </row>
    <row r="212" spans="1:15" s="258" customFormat="1" x14ac:dyDescent="0.25">
      <c r="A212" s="279">
        <f t="shared" si="16"/>
        <v>210</v>
      </c>
      <c r="B212" s="276"/>
      <c r="C212" s="53" t="str">
        <f t="shared" si="15"/>
        <v>6UINDASA</v>
      </c>
      <c r="D212" s="53"/>
      <c r="E212" s="54">
        <f>+'CALCULO TARIFAS CC '!$S$45</f>
        <v>0.68047169586126532</v>
      </c>
      <c r="F212" s="55">
        <f t="shared" si="17"/>
        <v>144.6369</v>
      </c>
      <c r="G212" s="56">
        <f t="shared" si="18"/>
        <v>98.42</v>
      </c>
      <c r="H212" s="50" t="s">
        <v>281</v>
      </c>
      <c r="I212" s="39" t="s">
        <v>654</v>
      </c>
      <c r="J212" s="39">
        <v>144.63689260000001</v>
      </c>
      <c r="K212" s="39"/>
      <c r="L212" s="39"/>
      <c r="M212" s="39"/>
      <c r="N212" s="39"/>
      <c r="O212" s="39"/>
    </row>
    <row r="213" spans="1:15" s="258" customFormat="1" x14ac:dyDescent="0.25">
      <c r="A213" s="279">
        <f t="shared" si="16"/>
        <v>211</v>
      </c>
      <c r="B213" s="276"/>
      <c r="C213" s="53" t="str">
        <f t="shared" si="15"/>
        <v>6UINDESPIN</v>
      </c>
      <c r="D213" s="53"/>
      <c r="E213" s="54">
        <f>+'CALCULO TARIFAS CC '!$S$45</f>
        <v>0.68047169586126532</v>
      </c>
      <c r="F213" s="55">
        <f t="shared" si="17"/>
        <v>120.2171</v>
      </c>
      <c r="G213" s="56">
        <f t="shared" si="18"/>
        <v>81.8</v>
      </c>
      <c r="H213" s="50" t="s">
        <v>281</v>
      </c>
      <c r="I213" s="39" t="s">
        <v>502</v>
      </c>
      <c r="J213" s="39">
        <v>120.2170697</v>
      </c>
      <c r="K213" s="39"/>
      <c r="L213" s="39"/>
      <c r="M213" s="39"/>
      <c r="N213" s="39"/>
      <c r="O213" s="39"/>
    </row>
    <row r="214" spans="1:15" s="258" customFormat="1" x14ac:dyDescent="0.25">
      <c r="A214" s="279">
        <f t="shared" si="16"/>
        <v>212</v>
      </c>
      <c r="B214" s="276"/>
      <c r="C214" s="53" t="str">
        <f t="shared" si="15"/>
        <v>6UINDOFIC</v>
      </c>
      <c r="D214" s="53"/>
      <c r="E214" s="54">
        <f>+'CALCULO TARIFAS CC '!$S$45</f>
        <v>0.68047169586126532</v>
      </c>
      <c r="F214" s="55">
        <f t="shared" si="17"/>
        <v>63.563800000000001</v>
      </c>
      <c r="G214" s="56">
        <f t="shared" si="18"/>
        <v>43.25</v>
      </c>
      <c r="H214" s="50" t="s">
        <v>281</v>
      </c>
      <c r="I214" s="39" t="s">
        <v>497</v>
      </c>
      <c r="J214" s="39">
        <v>63.563829200000001</v>
      </c>
      <c r="K214" s="39"/>
      <c r="L214" s="39"/>
      <c r="M214" s="39"/>
      <c r="N214" s="39"/>
      <c r="O214" s="39"/>
    </row>
    <row r="215" spans="1:15" s="258" customFormat="1" x14ac:dyDescent="0.25">
      <c r="A215" s="279">
        <f t="shared" si="16"/>
        <v>213</v>
      </c>
      <c r="B215" s="276"/>
      <c r="C215" s="53" t="str">
        <f t="shared" si="15"/>
        <v>6UINDTOC</v>
      </c>
      <c r="D215" s="53"/>
      <c r="E215" s="54">
        <f>+'CALCULO TARIFAS CC '!$S$45</f>
        <v>0.68047169586126532</v>
      </c>
      <c r="F215" s="55">
        <f t="shared" si="17"/>
        <v>112.5335</v>
      </c>
      <c r="G215" s="56">
        <f t="shared" si="18"/>
        <v>76.58</v>
      </c>
      <c r="H215" s="50" t="s">
        <v>281</v>
      </c>
      <c r="I215" s="39" t="s">
        <v>491</v>
      </c>
      <c r="J215" s="39">
        <v>112.5334874</v>
      </c>
      <c r="K215" s="39"/>
      <c r="L215" s="39"/>
      <c r="M215" s="39"/>
      <c r="N215" s="39"/>
      <c r="O215" s="39"/>
    </row>
    <row r="216" spans="1:15" s="258" customFormat="1" x14ac:dyDescent="0.25">
      <c r="A216" s="279">
        <f t="shared" si="16"/>
        <v>214</v>
      </c>
      <c r="B216" s="276"/>
      <c r="C216" s="53" t="str">
        <f t="shared" si="15"/>
        <v>6UINVMEREG</v>
      </c>
      <c r="D216" s="53"/>
      <c r="E216" s="54">
        <f>+'CALCULO TARIFAS CC '!$S$45</f>
        <v>0.68047169586126532</v>
      </c>
      <c r="F216" s="55">
        <f t="shared" si="17"/>
        <v>61.8733</v>
      </c>
      <c r="G216" s="56">
        <f t="shared" si="18"/>
        <v>42.1</v>
      </c>
      <c r="H216" s="50" t="s">
        <v>281</v>
      </c>
      <c r="I216" s="39" t="s">
        <v>603</v>
      </c>
      <c r="J216" s="39">
        <v>61.873334800000002</v>
      </c>
      <c r="K216" s="39"/>
      <c r="L216" s="39"/>
      <c r="M216" s="39"/>
      <c r="N216" s="39"/>
      <c r="O216" s="39"/>
    </row>
    <row r="217" spans="1:15" s="258" customFormat="1" x14ac:dyDescent="0.25">
      <c r="A217" s="279">
        <f t="shared" si="16"/>
        <v>215</v>
      </c>
      <c r="B217" s="276"/>
      <c r="C217" s="53" t="str">
        <f t="shared" si="15"/>
        <v>6UIPEL</v>
      </c>
      <c r="D217" s="53"/>
      <c r="E217" s="54">
        <f>+'CALCULO TARIFAS CC '!$S$45</f>
        <v>0.68047169586126532</v>
      </c>
      <c r="F217" s="55">
        <f t="shared" si="17"/>
        <v>1133.5527999999999</v>
      </c>
      <c r="G217" s="56">
        <f t="shared" si="18"/>
        <v>771.35</v>
      </c>
      <c r="H217" s="50" t="s">
        <v>281</v>
      </c>
      <c r="I217" s="39" t="s">
        <v>55</v>
      </c>
      <c r="J217" s="39">
        <v>1133.5528217000001</v>
      </c>
      <c r="K217" s="39"/>
      <c r="L217" s="39"/>
      <c r="M217" s="39"/>
      <c r="N217" s="39"/>
      <c r="O217" s="39"/>
    </row>
    <row r="218" spans="1:15" s="258" customFormat="1" x14ac:dyDescent="0.25">
      <c r="A218" s="279">
        <f t="shared" si="16"/>
        <v>216</v>
      </c>
      <c r="B218" s="276"/>
      <c r="C218" s="53" t="str">
        <f t="shared" si="15"/>
        <v>6UIRONTOWER</v>
      </c>
      <c r="D218" s="53"/>
      <c r="E218" s="54">
        <f>+'CALCULO TARIFAS CC '!$S$45</f>
        <v>0.68047169586126532</v>
      </c>
      <c r="F218" s="55">
        <f t="shared" si="17"/>
        <v>662.86789999999996</v>
      </c>
      <c r="G218" s="56">
        <f t="shared" si="18"/>
        <v>451.06</v>
      </c>
      <c r="H218" s="50" t="s">
        <v>281</v>
      </c>
      <c r="I218" s="39" t="s">
        <v>526</v>
      </c>
      <c r="J218" s="39">
        <v>662.86785689999999</v>
      </c>
      <c r="K218" s="39"/>
      <c r="L218" s="39"/>
      <c r="M218" s="39"/>
      <c r="N218" s="39"/>
      <c r="O218" s="39"/>
    </row>
    <row r="219" spans="1:15" x14ac:dyDescent="0.25">
      <c r="A219" s="279">
        <f t="shared" si="16"/>
        <v>217</v>
      </c>
      <c r="B219" s="276"/>
      <c r="C219" s="53" t="str">
        <f t="shared" si="15"/>
        <v>6UISTORAGE</v>
      </c>
      <c r="D219" s="53"/>
      <c r="E219" s="54">
        <f>+'CALCULO TARIFAS CC '!$S$45</f>
        <v>0.68047169586126532</v>
      </c>
      <c r="F219" s="55">
        <f t="shared" si="5"/>
        <v>66.861999999999995</v>
      </c>
      <c r="G219" s="56">
        <f t="shared" si="1"/>
        <v>45.5</v>
      </c>
      <c r="H219" s="50" t="s">
        <v>281</v>
      </c>
      <c r="I219" s="39" t="s">
        <v>721</v>
      </c>
      <c r="J219" s="39">
        <v>66.861990899999995</v>
      </c>
      <c r="K219" s="39"/>
      <c r="L219" s="39"/>
      <c r="M219" s="39"/>
      <c r="N219" s="39"/>
      <c r="O219" s="39"/>
    </row>
    <row r="220" spans="1:15" x14ac:dyDescent="0.25">
      <c r="A220" s="279">
        <f t="shared" si="16"/>
        <v>218</v>
      </c>
      <c r="B220" s="276"/>
      <c r="C220" s="53" t="str">
        <f t="shared" si="15"/>
        <v>6GJINRO</v>
      </c>
      <c r="D220" s="53"/>
      <c r="E220" s="54">
        <f>+'CALCULO TARIFAS CC '!$S$45</f>
        <v>0.68047169586126532</v>
      </c>
      <c r="F220" s="55">
        <f t="shared" si="5"/>
        <v>257.62939999999998</v>
      </c>
      <c r="G220" s="56">
        <f t="shared" si="1"/>
        <v>175.31</v>
      </c>
      <c r="H220" s="50" t="s">
        <v>281</v>
      </c>
      <c r="I220" s="39" t="s">
        <v>30</v>
      </c>
      <c r="J220" s="39">
        <v>257.62940700000001</v>
      </c>
      <c r="K220" s="39"/>
      <c r="L220" s="39"/>
      <c r="M220" s="39"/>
      <c r="N220" s="39"/>
      <c r="O220" s="39"/>
    </row>
    <row r="221" spans="1:15" x14ac:dyDescent="0.25">
      <c r="A221" s="279">
        <f t="shared" si="16"/>
        <v>219</v>
      </c>
      <c r="B221" s="276"/>
      <c r="C221" s="53" t="str">
        <f t="shared" si="15"/>
        <v>6UJPRADO</v>
      </c>
      <c r="D221" s="53"/>
      <c r="E221" s="54">
        <f>+'CALCULO TARIFAS CC '!$S$45</f>
        <v>0.68047169586126532</v>
      </c>
      <c r="F221" s="55">
        <f t="shared" si="5"/>
        <v>638.33540000000005</v>
      </c>
      <c r="G221" s="56">
        <f t="shared" si="1"/>
        <v>434.37</v>
      </c>
      <c r="H221" s="50" t="s">
        <v>281</v>
      </c>
      <c r="I221" s="39" t="s">
        <v>401</v>
      </c>
      <c r="J221" s="39">
        <v>638.33536600000002</v>
      </c>
      <c r="K221" s="39"/>
      <c r="L221" s="39"/>
      <c r="M221" s="39"/>
      <c r="N221" s="39"/>
      <c r="O221" s="39"/>
    </row>
    <row r="222" spans="1:15" x14ac:dyDescent="0.25">
      <c r="A222" s="279">
        <f t="shared" si="16"/>
        <v>220</v>
      </c>
      <c r="B222" s="276"/>
      <c r="C222" s="53" t="str">
        <f t="shared" si="15"/>
        <v>6UKFCCHITRE</v>
      </c>
      <c r="D222" s="53"/>
      <c r="E222" s="54">
        <f>+'CALCULO TARIFAS CC '!$S$45</f>
        <v>0.68047169586126532</v>
      </c>
      <c r="F222" s="55">
        <f t="shared" si="5"/>
        <v>42.911799999999999</v>
      </c>
      <c r="G222" s="56">
        <f t="shared" si="1"/>
        <v>29.2</v>
      </c>
      <c r="H222" s="50" t="s">
        <v>281</v>
      </c>
      <c r="I222" s="39" t="s">
        <v>755</v>
      </c>
      <c r="J222" s="39">
        <v>42.911785399999999</v>
      </c>
      <c r="K222" s="39"/>
      <c r="L222" s="39"/>
      <c r="M222" s="39"/>
      <c r="N222" s="39"/>
      <c r="O222" s="39"/>
    </row>
    <row r="223" spans="1:15" x14ac:dyDescent="0.25">
      <c r="A223" s="279">
        <f t="shared" si="16"/>
        <v>221</v>
      </c>
      <c r="B223" s="276"/>
      <c r="C223" s="53" t="str">
        <f t="shared" si="15"/>
        <v>6ULAPRENSA</v>
      </c>
      <c r="D223" s="53"/>
      <c r="E223" s="54">
        <f>+'CALCULO TARIFAS CC '!$S$45</f>
        <v>0.68047169586126532</v>
      </c>
      <c r="F223" s="55">
        <f t="shared" si="5"/>
        <v>238.988</v>
      </c>
      <c r="G223" s="56">
        <f t="shared" si="1"/>
        <v>162.62</v>
      </c>
      <c r="H223" s="50" t="s">
        <v>281</v>
      </c>
      <c r="I223" s="39" t="s">
        <v>360</v>
      </c>
      <c r="J223" s="39">
        <v>238.9879894</v>
      </c>
      <c r="K223" s="39"/>
      <c r="L223" s="39"/>
      <c r="M223" s="39"/>
      <c r="N223" s="39"/>
      <c r="O223" s="39"/>
    </row>
    <row r="224" spans="1:15" x14ac:dyDescent="0.25">
      <c r="A224" s="279">
        <f t="shared" si="16"/>
        <v>222</v>
      </c>
      <c r="B224" s="276"/>
      <c r="C224" s="53" t="str">
        <f t="shared" si="15"/>
        <v>6ULAVERY96</v>
      </c>
      <c r="D224" s="53"/>
      <c r="E224" s="54">
        <f>+'CALCULO TARIFAS CC '!$S$45</f>
        <v>0.68047169586126532</v>
      </c>
      <c r="F224" s="55">
        <f t="shared" si="5"/>
        <v>219.90549999999999</v>
      </c>
      <c r="G224" s="56">
        <f t="shared" si="1"/>
        <v>149.63999999999999</v>
      </c>
      <c r="H224" s="50" t="s">
        <v>281</v>
      </c>
      <c r="I224" s="39" t="s">
        <v>580</v>
      </c>
      <c r="J224" s="39">
        <v>219.90548670000001</v>
      </c>
      <c r="K224" s="39"/>
      <c r="L224" s="39"/>
      <c r="M224" s="39"/>
      <c r="N224" s="39"/>
      <c r="O224" s="39"/>
    </row>
    <row r="225" spans="1:15" x14ac:dyDescent="0.25">
      <c r="A225" s="279">
        <f t="shared" si="16"/>
        <v>223</v>
      </c>
      <c r="B225" s="276"/>
      <c r="C225" s="53" t="str">
        <f t="shared" si="15"/>
        <v>6ULEMERID</v>
      </c>
      <c r="D225" s="53"/>
      <c r="E225" s="54">
        <f>+'CALCULO TARIFAS CC '!$S$45</f>
        <v>0.68047169586126532</v>
      </c>
      <c r="F225" s="55">
        <f t="shared" si="5"/>
        <v>165.43459999999999</v>
      </c>
      <c r="G225" s="56">
        <f t="shared" si="1"/>
        <v>112.57</v>
      </c>
      <c r="H225" s="50" t="s">
        <v>281</v>
      </c>
      <c r="I225" s="39" t="s">
        <v>485</v>
      </c>
      <c r="J225" s="39">
        <v>165.4346405</v>
      </c>
      <c r="K225" s="39"/>
      <c r="L225" s="39"/>
      <c r="M225" s="39"/>
      <c r="N225" s="39"/>
      <c r="O225" s="39"/>
    </row>
    <row r="226" spans="1:15" s="260" customFormat="1" x14ac:dyDescent="0.25">
      <c r="A226" s="279">
        <f t="shared" si="16"/>
        <v>224</v>
      </c>
      <c r="B226" s="276"/>
      <c r="C226" s="53" t="str">
        <f t="shared" si="15"/>
        <v>6GLLSSOLP01</v>
      </c>
      <c r="D226" s="53"/>
      <c r="E226" s="54">
        <f>+'CALCULO TARIFAS CC '!$S$45</f>
        <v>0.68047169586126532</v>
      </c>
      <c r="F226" s="55">
        <f t="shared" ref="F226:F262" si="19">ROUND(J226,4)</f>
        <v>10.3363</v>
      </c>
      <c r="G226" s="56">
        <f t="shared" ref="G226:G262" si="20">+ROUND(F226*E226,2)</f>
        <v>7.03</v>
      </c>
      <c r="H226" s="50" t="s">
        <v>281</v>
      </c>
      <c r="I226" s="39" t="s">
        <v>31</v>
      </c>
      <c r="J226" s="39">
        <v>10.3363061</v>
      </c>
      <c r="K226" s="39"/>
      <c r="L226" s="39"/>
      <c r="M226" s="39"/>
      <c r="N226" s="39"/>
      <c r="O226" s="39"/>
    </row>
    <row r="227" spans="1:15" s="262" customFormat="1" x14ac:dyDescent="0.25">
      <c r="A227" s="279">
        <f t="shared" si="16"/>
        <v>225</v>
      </c>
      <c r="B227" s="276"/>
      <c r="C227" s="53" t="str">
        <f t="shared" si="15"/>
        <v>6GLLSSOLP03</v>
      </c>
      <c r="D227" s="53"/>
      <c r="E227" s="54">
        <f>+'CALCULO TARIFAS CC '!$S$45</f>
        <v>0.68047169586126532</v>
      </c>
      <c r="F227" s="55">
        <f t="shared" ref="F227:F239" si="21">ROUND(J227,4)</f>
        <v>10.2844</v>
      </c>
      <c r="G227" s="56">
        <f t="shared" ref="G227:G239" si="22">+ROUND(F227*E227,2)</f>
        <v>7</v>
      </c>
      <c r="H227" s="50" t="s">
        <v>281</v>
      </c>
      <c r="I227" s="39" t="s">
        <v>32</v>
      </c>
      <c r="J227" s="39">
        <v>10.2843886</v>
      </c>
      <c r="K227" s="39"/>
      <c r="L227" s="39"/>
      <c r="M227" s="39"/>
      <c r="N227" s="39"/>
      <c r="O227" s="39"/>
    </row>
    <row r="228" spans="1:15" s="262" customFormat="1" x14ac:dyDescent="0.25">
      <c r="A228" s="279">
        <f t="shared" si="16"/>
        <v>226</v>
      </c>
      <c r="B228" s="276"/>
      <c r="C228" s="53" t="str">
        <f t="shared" si="15"/>
        <v>6GLLSSOLP04</v>
      </c>
      <c r="D228" s="53"/>
      <c r="E228" s="54">
        <f>+'CALCULO TARIFAS CC '!$S$45</f>
        <v>0.68047169586126532</v>
      </c>
      <c r="F228" s="55">
        <f t="shared" si="21"/>
        <v>8.9017999999999997</v>
      </c>
      <c r="G228" s="56">
        <f t="shared" si="22"/>
        <v>6.06</v>
      </c>
      <c r="H228" s="50" t="s">
        <v>281</v>
      </c>
      <c r="I228" s="39" t="s">
        <v>33</v>
      </c>
      <c r="J228" s="39">
        <v>8.9017736000000003</v>
      </c>
      <c r="K228" s="39"/>
      <c r="L228" s="39"/>
      <c r="M228" s="39"/>
      <c r="N228" s="39"/>
      <c r="O228" s="39"/>
    </row>
    <row r="229" spans="1:15" s="262" customFormat="1" x14ac:dyDescent="0.25">
      <c r="A229" s="279">
        <f t="shared" si="16"/>
        <v>227</v>
      </c>
      <c r="B229" s="276"/>
      <c r="C229" s="53" t="str">
        <f t="shared" si="15"/>
        <v>6ULONDONREG</v>
      </c>
      <c r="D229" s="53"/>
      <c r="E229" s="54">
        <f>+'CALCULO TARIFAS CC '!$S$45</f>
        <v>0.68047169586126532</v>
      </c>
      <c r="F229" s="55">
        <f t="shared" si="21"/>
        <v>214.8186</v>
      </c>
      <c r="G229" s="56">
        <f t="shared" si="22"/>
        <v>146.18</v>
      </c>
      <c r="H229" s="50" t="s">
        <v>281</v>
      </c>
      <c r="I229" s="39" t="s">
        <v>655</v>
      </c>
      <c r="J229" s="39">
        <v>214.8185651</v>
      </c>
      <c r="K229" s="39"/>
      <c r="L229" s="39"/>
      <c r="M229" s="39"/>
      <c r="N229" s="39"/>
      <c r="O229" s="39"/>
    </row>
    <row r="230" spans="1:15" s="262" customFormat="1" x14ac:dyDescent="0.25">
      <c r="A230" s="279">
        <f t="shared" si="16"/>
        <v>228</v>
      </c>
      <c r="B230" s="276"/>
      <c r="C230" s="53" t="str">
        <f t="shared" si="15"/>
        <v>6ULUNAB</v>
      </c>
      <c r="D230" s="53"/>
      <c r="E230" s="54">
        <f>+'CALCULO TARIFAS CC '!$S$45</f>
        <v>0.68047169586126532</v>
      </c>
      <c r="F230" s="55">
        <f t="shared" si="21"/>
        <v>356.8349</v>
      </c>
      <c r="G230" s="56">
        <f t="shared" si="22"/>
        <v>242.82</v>
      </c>
      <c r="H230" s="50" t="s">
        <v>281</v>
      </c>
      <c r="I230" s="39" t="s">
        <v>581</v>
      </c>
      <c r="J230" s="39">
        <v>356.8349068</v>
      </c>
      <c r="K230" s="39"/>
      <c r="L230" s="39"/>
      <c r="M230" s="39"/>
      <c r="N230" s="39"/>
      <c r="O230" s="39"/>
    </row>
    <row r="231" spans="1:15" s="262" customFormat="1" x14ac:dyDescent="0.25">
      <c r="A231" s="279">
        <f t="shared" si="16"/>
        <v>229</v>
      </c>
      <c r="B231" s="276"/>
      <c r="C231" s="53" t="str">
        <f t="shared" si="15"/>
        <v>6UMACELLO</v>
      </c>
      <c r="D231" s="53"/>
      <c r="E231" s="54">
        <f>+'CALCULO TARIFAS CC '!$S$45</f>
        <v>0.68047169586126532</v>
      </c>
      <c r="F231" s="55">
        <f t="shared" si="21"/>
        <v>777.50310000000002</v>
      </c>
      <c r="G231" s="56">
        <f t="shared" si="22"/>
        <v>529.07000000000005</v>
      </c>
      <c r="H231" s="50" t="s">
        <v>281</v>
      </c>
      <c r="I231" s="39" t="s">
        <v>399</v>
      </c>
      <c r="J231" s="39">
        <v>777.50311880000004</v>
      </c>
      <c r="K231" s="39"/>
      <c r="L231" s="39"/>
      <c r="M231" s="39"/>
      <c r="N231" s="39"/>
      <c r="O231" s="39"/>
    </row>
    <row r="232" spans="1:15" s="262" customFormat="1" x14ac:dyDescent="0.25">
      <c r="A232" s="279">
        <f t="shared" si="16"/>
        <v>230</v>
      </c>
      <c r="B232" s="276"/>
      <c r="C232" s="53" t="str">
        <f t="shared" si="15"/>
        <v>6UMAJESTIC</v>
      </c>
      <c r="D232" s="53"/>
      <c r="E232" s="54">
        <f>+'CALCULO TARIFAS CC '!$S$45</f>
        <v>0.68047169586126532</v>
      </c>
      <c r="F232" s="55">
        <f t="shared" si="21"/>
        <v>259.54750000000001</v>
      </c>
      <c r="G232" s="56">
        <f t="shared" si="22"/>
        <v>176.61</v>
      </c>
      <c r="H232" s="50" t="s">
        <v>281</v>
      </c>
      <c r="I232" s="39" t="s">
        <v>520</v>
      </c>
      <c r="J232" s="39">
        <v>259.54746729999999</v>
      </c>
      <c r="K232" s="39"/>
      <c r="L232" s="39"/>
      <c r="M232" s="39"/>
      <c r="N232" s="39"/>
      <c r="O232" s="39"/>
    </row>
    <row r="233" spans="1:15" s="262" customFormat="1" x14ac:dyDescent="0.25">
      <c r="A233" s="279">
        <f t="shared" si="16"/>
        <v>231</v>
      </c>
      <c r="B233" s="276"/>
      <c r="C233" s="53" t="str">
        <f t="shared" si="15"/>
        <v>6UMANZANILLO</v>
      </c>
      <c r="D233" s="53"/>
      <c r="E233" s="54">
        <f>+'CALCULO TARIFAS CC '!$S$45</f>
        <v>0.68047169586126532</v>
      </c>
      <c r="F233" s="55">
        <f t="shared" si="21"/>
        <v>5086.5649000000003</v>
      </c>
      <c r="G233" s="56">
        <f t="shared" si="22"/>
        <v>3461.26</v>
      </c>
      <c r="H233" s="50" t="s">
        <v>281</v>
      </c>
      <c r="I233" s="39" t="s">
        <v>656</v>
      </c>
      <c r="J233" s="39">
        <v>5086.5648996</v>
      </c>
      <c r="K233" s="39"/>
      <c r="L233" s="39"/>
      <c r="M233" s="39"/>
      <c r="N233" s="39"/>
      <c r="O233" s="39"/>
    </row>
    <row r="234" spans="1:15" s="262" customFormat="1" x14ac:dyDescent="0.25">
      <c r="A234" s="279">
        <f t="shared" si="16"/>
        <v>232</v>
      </c>
      <c r="B234" s="276"/>
      <c r="C234" s="53" t="str">
        <f t="shared" si="15"/>
        <v>6UMARRAI43</v>
      </c>
      <c r="D234" s="53"/>
      <c r="E234" s="54">
        <f>+'CALCULO TARIFAS CC '!$S$45</f>
        <v>0.68047169586126532</v>
      </c>
      <c r="F234" s="55">
        <f t="shared" si="21"/>
        <v>283.68709999999999</v>
      </c>
      <c r="G234" s="56">
        <f t="shared" si="22"/>
        <v>193.04</v>
      </c>
      <c r="H234" s="50" t="s">
        <v>281</v>
      </c>
      <c r="I234" s="39" t="s">
        <v>582</v>
      </c>
      <c r="J234" s="39">
        <v>283.68708729999997</v>
      </c>
      <c r="K234" s="39"/>
      <c r="L234" s="39"/>
      <c r="M234" s="39"/>
      <c r="N234" s="39"/>
      <c r="O234" s="39"/>
    </row>
    <row r="235" spans="1:15" s="262" customFormat="1" x14ac:dyDescent="0.25">
      <c r="A235" s="279">
        <f t="shared" si="16"/>
        <v>233</v>
      </c>
      <c r="B235" s="276"/>
      <c r="C235" s="53" t="str">
        <f t="shared" si="15"/>
        <v>6UMARRIOTT</v>
      </c>
      <c r="D235" s="53"/>
      <c r="E235" s="54">
        <f>+'CALCULO TARIFAS CC '!$S$45</f>
        <v>0.68047169586126532</v>
      </c>
      <c r="F235" s="55">
        <f t="shared" si="21"/>
        <v>156.2901</v>
      </c>
      <c r="G235" s="56">
        <f t="shared" si="22"/>
        <v>106.35</v>
      </c>
      <c r="H235" s="50" t="s">
        <v>281</v>
      </c>
      <c r="I235" s="39" t="s">
        <v>463</v>
      </c>
      <c r="J235" s="39">
        <v>156.29010600000001</v>
      </c>
      <c r="K235" s="39"/>
      <c r="L235" s="39"/>
      <c r="M235" s="39"/>
      <c r="N235" s="39"/>
      <c r="O235" s="39"/>
    </row>
    <row r="236" spans="1:15" s="262" customFormat="1" x14ac:dyDescent="0.25">
      <c r="A236" s="279">
        <f t="shared" si="16"/>
        <v>234</v>
      </c>
      <c r="B236" s="276"/>
      <c r="C236" s="53" t="str">
        <f t="shared" si="15"/>
        <v>6UMAZUL</v>
      </c>
      <c r="D236" s="53"/>
      <c r="E236" s="54">
        <f>+'CALCULO TARIFAS CC '!$S$45</f>
        <v>0.68047169586126532</v>
      </c>
      <c r="F236" s="55">
        <f t="shared" si="21"/>
        <v>318.42689999999999</v>
      </c>
      <c r="G236" s="56">
        <f t="shared" si="22"/>
        <v>216.68</v>
      </c>
      <c r="H236" s="50" t="s">
        <v>281</v>
      </c>
      <c r="I236" s="39" t="s">
        <v>460</v>
      </c>
      <c r="J236" s="39">
        <v>318.42686700000002</v>
      </c>
      <c r="K236" s="39"/>
      <c r="L236" s="39"/>
      <c r="M236" s="39"/>
      <c r="N236" s="39"/>
      <c r="O236" s="39"/>
    </row>
    <row r="237" spans="1:15" s="262" customFormat="1" x14ac:dyDescent="0.25">
      <c r="A237" s="279">
        <f t="shared" si="16"/>
        <v>235</v>
      </c>
      <c r="B237" s="276"/>
      <c r="C237" s="53" t="str">
        <f t="shared" si="15"/>
        <v>6UMBGOLF92</v>
      </c>
      <c r="D237" s="53"/>
      <c r="E237" s="54">
        <f>+'CALCULO TARIFAS CC '!$S$45</f>
        <v>0.68047169586126532</v>
      </c>
      <c r="F237" s="55">
        <f t="shared" si="21"/>
        <v>197.4727</v>
      </c>
      <c r="G237" s="56">
        <f t="shared" si="22"/>
        <v>134.37</v>
      </c>
      <c r="H237" s="50" t="s">
        <v>281</v>
      </c>
      <c r="I237" s="39" t="s">
        <v>604</v>
      </c>
      <c r="J237" s="39">
        <v>197.47269650000001</v>
      </c>
      <c r="K237" s="39"/>
      <c r="L237" s="39"/>
      <c r="M237" s="39"/>
      <c r="N237" s="39"/>
      <c r="O237" s="39"/>
    </row>
    <row r="238" spans="1:15" s="262" customFormat="1" x14ac:dyDescent="0.25">
      <c r="A238" s="279">
        <f t="shared" si="16"/>
        <v>236</v>
      </c>
      <c r="B238" s="276"/>
      <c r="C238" s="53" t="str">
        <f t="shared" si="15"/>
        <v>6UMCALI43</v>
      </c>
      <c r="D238" s="53"/>
      <c r="E238" s="54">
        <f>+'CALCULO TARIFAS CC '!$S$45</f>
        <v>0.68047169586126532</v>
      </c>
      <c r="F238" s="55">
        <f t="shared" si="21"/>
        <v>220.53149999999999</v>
      </c>
      <c r="G238" s="56">
        <f t="shared" si="22"/>
        <v>150.07</v>
      </c>
      <c r="H238" s="50" t="s">
        <v>281</v>
      </c>
      <c r="I238" s="39" t="s">
        <v>605</v>
      </c>
      <c r="J238" s="39">
        <v>220.5314999</v>
      </c>
      <c r="K238" s="39"/>
      <c r="L238" s="39"/>
      <c r="M238" s="39"/>
      <c r="N238" s="39"/>
      <c r="O238" s="39"/>
    </row>
    <row r="239" spans="1:15" s="262" customFormat="1" x14ac:dyDescent="0.25">
      <c r="A239" s="279">
        <f t="shared" si="16"/>
        <v>237</v>
      </c>
      <c r="B239" s="276"/>
      <c r="C239" s="53" t="str">
        <f t="shared" si="15"/>
        <v>6UMCALID42</v>
      </c>
      <c r="D239" s="53"/>
      <c r="E239" s="54">
        <f>+'CALCULO TARIFAS CC '!$S$45</f>
        <v>0.68047169586126532</v>
      </c>
      <c r="F239" s="55">
        <f t="shared" si="21"/>
        <v>156.87620000000001</v>
      </c>
      <c r="G239" s="56">
        <f t="shared" si="22"/>
        <v>106.75</v>
      </c>
      <c r="H239" s="50" t="s">
        <v>281</v>
      </c>
      <c r="I239" s="39" t="s">
        <v>583</v>
      </c>
      <c r="J239" s="39">
        <v>156.8761634</v>
      </c>
      <c r="K239" s="39"/>
      <c r="L239" s="39"/>
      <c r="M239" s="39"/>
      <c r="N239" s="39"/>
      <c r="O239" s="39"/>
    </row>
    <row r="240" spans="1:15" s="260" customFormat="1" x14ac:dyDescent="0.25">
      <c r="A240" s="279">
        <f t="shared" si="16"/>
        <v>238</v>
      </c>
      <c r="B240" s="276"/>
      <c r="C240" s="53" t="str">
        <f t="shared" si="15"/>
        <v>6UMCHITRE86</v>
      </c>
      <c r="D240" s="53"/>
      <c r="E240" s="54">
        <f>+'CALCULO TARIFAS CC '!$S$45</f>
        <v>0.68047169586126532</v>
      </c>
      <c r="F240" s="55">
        <f t="shared" si="19"/>
        <v>227.41650000000001</v>
      </c>
      <c r="G240" s="56">
        <f t="shared" si="20"/>
        <v>154.75</v>
      </c>
      <c r="H240" s="50" t="s">
        <v>281</v>
      </c>
      <c r="I240" s="39" t="s">
        <v>606</v>
      </c>
      <c r="J240" s="39">
        <v>227.4164791</v>
      </c>
      <c r="K240" s="39"/>
      <c r="L240" s="39"/>
      <c r="M240" s="39"/>
      <c r="N240" s="39"/>
      <c r="O240" s="39"/>
    </row>
    <row r="241" spans="1:15" s="264" customFormat="1" x14ac:dyDescent="0.25">
      <c r="A241" s="279">
        <f t="shared" si="16"/>
        <v>239</v>
      </c>
      <c r="B241" s="276"/>
      <c r="C241" s="53" t="str">
        <f t="shared" si="15"/>
        <v>6UMCORO12</v>
      </c>
      <c r="D241" s="53"/>
      <c r="E241" s="54">
        <f>+'CALCULO TARIFAS CC '!$S$45</f>
        <v>0.68047169586126532</v>
      </c>
      <c r="F241" s="55">
        <f t="shared" ref="F241:F257" si="23">ROUND(J241,4)</f>
        <v>294.73480000000001</v>
      </c>
      <c r="G241" s="56">
        <f t="shared" ref="G241:G257" si="24">+ROUND(F241*E241,2)</f>
        <v>200.56</v>
      </c>
      <c r="H241" s="50" t="s">
        <v>281</v>
      </c>
      <c r="I241" s="39" t="s">
        <v>607</v>
      </c>
      <c r="J241" s="39">
        <v>294.73477889999998</v>
      </c>
      <c r="K241" s="39"/>
      <c r="L241" s="39"/>
      <c r="M241" s="39"/>
      <c r="N241" s="39"/>
      <c r="O241" s="39"/>
    </row>
    <row r="242" spans="1:15" s="264" customFormat="1" x14ac:dyDescent="0.25">
      <c r="A242" s="279">
        <f t="shared" si="16"/>
        <v>240</v>
      </c>
      <c r="B242" s="276"/>
      <c r="C242" s="53" t="str">
        <f t="shared" si="15"/>
        <v>6UMCSUR88</v>
      </c>
      <c r="D242" s="53"/>
      <c r="E242" s="54">
        <f>+'CALCULO TARIFAS CC '!$S$45</f>
        <v>0.68047169586126532</v>
      </c>
      <c r="F242" s="55">
        <f t="shared" si="23"/>
        <v>236.52850000000001</v>
      </c>
      <c r="G242" s="56">
        <f t="shared" si="24"/>
        <v>160.94999999999999</v>
      </c>
      <c r="H242" s="50" t="s">
        <v>281</v>
      </c>
      <c r="I242" s="39" t="s">
        <v>622</v>
      </c>
      <c r="J242" s="39">
        <v>236.5284576</v>
      </c>
      <c r="K242" s="39"/>
      <c r="L242" s="39"/>
      <c r="M242" s="39"/>
      <c r="N242" s="39"/>
      <c r="O242" s="39"/>
    </row>
    <row r="243" spans="1:15" s="264" customFormat="1" x14ac:dyDescent="0.25">
      <c r="A243" s="279">
        <f t="shared" si="16"/>
        <v>241</v>
      </c>
      <c r="B243" s="276"/>
      <c r="C243" s="53" t="str">
        <f t="shared" si="15"/>
        <v>6UMED12OC</v>
      </c>
      <c r="D243" s="53"/>
      <c r="E243" s="54">
        <f>+'CALCULO TARIFAS CC '!$S$45</f>
        <v>0.68047169586126532</v>
      </c>
      <c r="F243" s="55">
        <f t="shared" si="23"/>
        <v>327.56650000000002</v>
      </c>
      <c r="G243" s="56">
        <f t="shared" si="24"/>
        <v>222.9</v>
      </c>
      <c r="H243" s="50" t="s">
        <v>281</v>
      </c>
      <c r="I243" s="39" t="s">
        <v>461</v>
      </c>
      <c r="J243" s="39">
        <v>327.5664774</v>
      </c>
      <c r="K243" s="39"/>
      <c r="L243" s="39"/>
      <c r="M243" s="39"/>
      <c r="N243" s="39"/>
      <c r="O243" s="39"/>
    </row>
    <row r="244" spans="1:15" s="264" customFormat="1" x14ac:dyDescent="0.25">
      <c r="A244" s="279">
        <f t="shared" si="16"/>
        <v>242</v>
      </c>
      <c r="B244" s="276"/>
      <c r="C244" s="53" t="str">
        <f t="shared" si="15"/>
        <v>6UMEDCBAN</v>
      </c>
      <c r="D244" s="53"/>
      <c r="E244" s="54">
        <f>+'CALCULO TARIFAS CC '!$S$45</f>
        <v>0.68047169586126532</v>
      </c>
      <c r="F244" s="55">
        <f t="shared" si="23"/>
        <v>128.47900000000001</v>
      </c>
      <c r="G244" s="56">
        <f t="shared" si="24"/>
        <v>87.43</v>
      </c>
      <c r="H244" s="50" t="s">
        <v>281</v>
      </c>
      <c r="I244" s="39" t="s">
        <v>462</v>
      </c>
      <c r="J244" s="39">
        <v>128.47899000000001</v>
      </c>
      <c r="K244" s="39"/>
      <c r="L244" s="39"/>
      <c r="M244" s="39"/>
      <c r="N244" s="39"/>
      <c r="O244" s="39"/>
    </row>
    <row r="245" spans="1:15" s="264" customFormat="1" x14ac:dyDescent="0.25">
      <c r="A245" s="279">
        <f t="shared" si="16"/>
        <v>243</v>
      </c>
      <c r="B245" s="276"/>
      <c r="C245" s="53" t="str">
        <f t="shared" si="15"/>
        <v>6UMEGAD</v>
      </c>
      <c r="D245" s="53"/>
      <c r="E245" s="54">
        <f>+'CALCULO TARIFAS CC '!$S$45</f>
        <v>0.68047169586126532</v>
      </c>
      <c r="F245" s="55">
        <f t="shared" si="23"/>
        <v>298.94959999999998</v>
      </c>
      <c r="G245" s="56">
        <f t="shared" si="24"/>
        <v>203.43</v>
      </c>
      <c r="H245" s="50" t="s">
        <v>281</v>
      </c>
      <c r="I245" s="39" t="s">
        <v>56</v>
      </c>
      <c r="J245" s="39">
        <v>298.94961260000002</v>
      </c>
      <c r="K245" s="39"/>
      <c r="L245" s="39"/>
      <c r="M245" s="39"/>
      <c r="N245" s="39"/>
      <c r="O245" s="39"/>
    </row>
    <row r="246" spans="1:15" s="264" customFormat="1" x14ac:dyDescent="0.25">
      <c r="A246" s="279">
        <f t="shared" si="16"/>
        <v>244</v>
      </c>
      <c r="B246" s="276"/>
      <c r="C246" s="53" t="str">
        <f t="shared" si="15"/>
        <v>6UMEGAMALL</v>
      </c>
      <c r="D246" s="53"/>
      <c r="E246" s="54">
        <f>+'CALCULO TARIFAS CC '!$S$45</f>
        <v>0.68047169586126532</v>
      </c>
      <c r="F246" s="55">
        <f t="shared" si="23"/>
        <v>519.3152</v>
      </c>
      <c r="G246" s="56">
        <f t="shared" si="24"/>
        <v>353.38</v>
      </c>
      <c r="H246" s="50" t="s">
        <v>281</v>
      </c>
      <c r="I246" s="39" t="s">
        <v>407</v>
      </c>
      <c r="J246" s="39">
        <v>519.3152268</v>
      </c>
      <c r="K246" s="39"/>
      <c r="L246" s="39"/>
      <c r="M246" s="39"/>
      <c r="N246" s="39"/>
      <c r="O246" s="39"/>
    </row>
    <row r="247" spans="1:15" s="264" customFormat="1" x14ac:dyDescent="0.25">
      <c r="A247" s="279">
        <f t="shared" si="16"/>
        <v>245</v>
      </c>
      <c r="B247" s="276"/>
      <c r="C247" s="53" t="str">
        <f t="shared" si="15"/>
        <v>6UMELOEA</v>
      </c>
      <c r="D247" s="53"/>
      <c r="E247" s="54">
        <f>+'CALCULO TARIFAS CC '!$S$45</f>
        <v>0.68047169586126532</v>
      </c>
      <c r="F247" s="55">
        <f t="shared" si="23"/>
        <v>613.81330000000003</v>
      </c>
      <c r="G247" s="56">
        <f t="shared" si="24"/>
        <v>417.68</v>
      </c>
      <c r="H247" s="50" t="s">
        <v>281</v>
      </c>
      <c r="I247" s="39" t="s">
        <v>57</v>
      </c>
      <c r="J247" s="39">
        <v>613.81330530000002</v>
      </c>
      <c r="K247" s="39"/>
      <c r="L247" s="39"/>
      <c r="M247" s="39"/>
      <c r="N247" s="39"/>
      <c r="O247" s="39"/>
    </row>
    <row r="248" spans="1:15" s="264" customFormat="1" x14ac:dyDescent="0.25">
      <c r="A248" s="279">
        <f t="shared" si="16"/>
        <v>246</v>
      </c>
      <c r="B248" s="276"/>
      <c r="C248" s="53" t="str">
        <f t="shared" ref="C248:C341" si="25">I248</f>
        <v>6UMELOMM</v>
      </c>
      <c r="D248" s="53"/>
      <c r="E248" s="54">
        <f>+'CALCULO TARIFAS CC '!$S$45</f>
        <v>0.68047169586126532</v>
      </c>
      <c r="F248" s="55">
        <f t="shared" si="23"/>
        <v>765.38530000000003</v>
      </c>
      <c r="G248" s="56">
        <f t="shared" si="24"/>
        <v>520.82000000000005</v>
      </c>
      <c r="H248" s="50" t="s">
        <v>281</v>
      </c>
      <c r="I248" s="39" t="s">
        <v>58</v>
      </c>
      <c r="J248" s="39">
        <v>765.38533440000003</v>
      </c>
      <c r="K248" s="39"/>
      <c r="L248" s="39"/>
      <c r="M248" s="39"/>
      <c r="N248" s="39"/>
      <c r="O248" s="39"/>
    </row>
    <row r="249" spans="1:15" s="264" customFormat="1" x14ac:dyDescent="0.25">
      <c r="A249" s="279">
        <f t="shared" si="16"/>
        <v>247</v>
      </c>
      <c r="B249" s="276"/>
      <c r="C249" s="53" t="str">
        <f t="shared" si="25"/>
        <v>6UMELORA</v>
      </c>
      <c r="D249" s="53"/>
      <c r="E249" s="54">
        <f>+'CALCULO TARIFAS CC '!$S$45</f>
        <v>0.68047169586126532</v>
      </c>
      <c r="F249" s="55">
        <f t="shared" si="23"/>
        <v>215.00210000000001</v>
      </c>
      <c r="G249" s="56">
        <f t="shared" si="24"/>
        <v>146.30000000000001</v>
      </c>
      <c r="H249" s="50" t="s">
        <v>281</v>
      </c>
      <c r="I249" s="39" t="s">
        <v>59</v>
      </c>
      <c r="J249" s="39">
        <v>215.0020767</v>
      </c>
      <c r="K249" s="39"/>
      <c r="L249" s="39"/>
      <c r="M249" s="39"/>
      <c r="N249" s="39"/>
      <c r="O249" s="39"/>
    </row>
    <row r="250" spans="1:15" s="264" customFormat="1" x14ac:dyDescent="0.25">
      <c r="A250" s="279">
        <f t="shared" si="16"/>
        <v>248</v>
      </c>
      <c r="B250" s="276"/>
      <c r="C250" s="53" t="str">
        <f t="shared" si="25"/>
        <v>6UMELOSC</v>
      </c>
      <c r="D250" s="53"/>
      <c r="E250" s="54">
        <f>+'CALCULO TARIFAS CC '!$S$45</f>
        <v>0.68047169586126532</v>
      </c>
      <c r="F250" s="55">
        <f t="shared" si="23"/>
        <v>391.0478</v>
      </c>
      <c r="G250" s="56">
        <f t="shared" si="24"/>
        <v>266.10000000000002</v>
      </c>
      <c r="H250" s="50" t="s">
        <v>281</v>
      </c>
      <c r="I250" s="39" t="s">
        <v>60</v>
      </c>
      <c r="J250" s="39">
        <v>391.04777780000001</v>
      </c>
      <c r="K250" s="39"/>
      <c r="L250" s="39"/>
      <c r="M250" s="39"/>
      <c r="N250" s="39"/>
      <c r="O250" s="39"/>
    </row>
    <row r="251" spans="1:15" s="264" customFormat="1" x14ac:dyDescent="0.25">
      <c r="A251" s="279">
        <f t="shared" si="16"/>
        <v>249</v>
      </c>
      <c r="B251" s="276"/>
      <c r="C251" s="53" t="str">
        <f t="shared" si="25"/>
        <v>6UMETALPAN</v>
      </c>
      <c r="D251" s="53"/>
      <c r="E251" s="54">
        <f>+'CALCULO TARIFAS CC '!$S$45</f>
        <v>0.68047169586126532</v>
      </c>
      <c r="F251" s="55">
        <f t="shared" si="23"/>
        <v>187.75649999999999</v>
      </c>
      <c r="G251" s="56">
        <f t="shared" si="24"/>
        <v>127.76</v>
      </c>
      <c r="H251" s="50" t="s">
        <v>281</v>
      </c>
      <c r="I251" s="39" t="s">
        <v>608</v>
      </c>
      <c r="J251" s="39">
        <v>187.7565328</v>
      </c>
      <c r="K251" s="39"/>
      <c r="L251" s="39"/>
      <c r="M251" s="39"/>
      <c r="N251" s="39"/>
      <c r="O251" s="39"/>
    </row>
    <row r="252" spans="1:15" s="264" customFormat="1" x14ac:dyDescent="0.25">
      <c r="A252" s="279">
        <f t="shared" si="16"/>
        <v>250</v>
      </c>
      <c r="B252" s="276"/>
      <c r="C252" s="53" t="str">
        <f t="shared" si="25"/>
        <v>6UMETRO5MAY</v>
      </c>
      <c r="D252" s="53"/>
      <c r="E252" s="54">
        <f>+'CALCULO TARIFAS CC '!$S$45</f>
        <v>0.68047169586126532</v>
      </c>
      <c r="F252" s="55">
        <f t="shared" si="23"/>
        <v>2365.6248000000001</v>
      </c>
      <c r="G252" s="56">
        <f t="shared" si="24"/>
        <v>1609.74</v>
      </c>
      <c r="H252" s="50" t="s">
        <v>281</v>
      </c>
      <c r="I252" s="39" t="s">
        <v>786</v>
      </c>
      <c r="J252" s="39">
        <v>2365.6247597000001</v>
      </c>
      <c r="K252" s="39"/>
      <c r="L252" s="39"/>
      <c r="M252" s="39"/>
      <c r="N252" s="39"/>
      <c r="O252" s="39"/>
    </row>
    <row r="253" spans="1:15" s="264" customFormat="1" x14ac:dyDescent="0.25">
      <c r="A253" s="279">
        <f t="shared" si="16"/>
        <v>251</v>
      </c>
      <c r="B253" s="276"/>
      <c r="C253" s="53" t="str">
        <f t="shared" si="25"/>
        <v>6UMETROAND</v>
      </c>
      <c r="D253" s="53"/>
      <c r="E253" s="54">
        <f>+'CALCULO TARIFAS CC '!$S$45</f>
        <v>0.68047169586126532</v>
      </c>
      <c r="F253" s="55">
        <f t="shared" si="23"/>
        <v>1773.779</v>
      </c>
      <c r="G253" s="56">
        <f t="shared" si="24"/>
        <v>1207.01</v>
      </c>
      <c r="H253" s="50" t="s">
        <v>281</v>
      </c>
      <c r="I253" s="39" t="s">
        <v>787</v>
      </c>
      <c r="J253" s="39">
        <v>1773.7790287</v>
      </c>
      <c r="K253" s="39"/>
      <c r="L253" s="39"/>
      <c r="M253" s="39"/>
      <c r="N253" s="39"/>
      <c r="O253" s="39"/>
    </row>
    <row r="254" spans="1:15" s="264" customFormat="1" x14ac:dyDescent="0.25">
      <c r="A254" s="279">
        <f t="shared" si="16"/>
        <v>252</v>
      </c>
      <c r="B254" s="276"/>
      <c r="C254" s="53" t="str">
        <f t="shared" si="25"/>
        <v>6GMINERAPMA</v>
      </c>
      <c r="D254" s="53"/>
      <c r="E254" s="54">
        <f>+'CALCULO TARIFAS CC '!$S$45</f>
        <v>0.68047169586126532</v>
      </c>
      <c r="F254" s="55">
        <f t="shared" si="23"/>
        <v>26719.4735</v>
      </c>
      <c r="G254" s="56">
        <f t="shared" si="24"/>
        <v>18181.849999999999</v>
      </c>
      <c r="H254" s="50" t="s">
        <v>281</v>
      </c>
      <c r="I254" s="39" t="s">
        <v>34</v>
      </c>
      <c r="J254" s="39">
        <v>26719.473486999999</v>
      </c>
      <c r="K254" s="39"/>
      <c r="L254" s="39"/>
      <c r="M254" s="39"/>
      <c r="N254" s="39"/>
      <c r="O254" s="39"/>
    </row>
    <row r="255" spans="1:15" s="264" customFormat="1" x14ac:dyDescent="0.25">
      <c r="A255" s="279">
        <f t="shared" si="16"/>
        <v>253</v>
      </c>
      <c r="B255" s="276"/>
      <c r="C255" s="53" t="str">
        <f t="shared" si="25"/>
        <v>6UMIRAMAR</v>
      </c>
      <c r="D255" s="53"/>
      <c r="E255" s="54">
        <f>+'CALCULO TARIFAS CC '!$S$45</f>
        <v>0.68047169586126532</v>
      </c>
      <c r="F255" s="55">
        <f t="shared" si="23"/>
        <v>409.48149999999998</v>
      </c>
      <c r="G255" s="56">
        <f t="shared" si="24"/>
        <v>278.64</v>
      </c>
      <c r="H255" s="50" t="s">
        <v>281</v>
      </c>
      <c r="I255" s="39" t="s">
        <v>482</v>
      </c>
      <c r="J255" s="39">
        <v>409.48150190000001</v>
      </c>
      <c r="K255" s="39"/>
      <c r="L255" s="39"/>
      <c r="M255" s="39"/>
      <c r="N255" s="39"/>
      <c r="O255" s="39"/>
    </row>
    <row r="256" spans="1:15" s="264" customFormat="1" x14ac:dyDescent="0.25">
      <c r="A256" s="279">
        <f t="shared" si="16"/>
        <v>254</v>
      </c>
      <c r="B256" s="276"/>
      <c r="C256" s="53" t="str">
        <f t="shared" si="25"/>
        <v>6UMMALL31</v>
      </c>
      <c r="D256" s="53"/>
      <c r="E256" s="54">
        <f>+'CALCULO TARIFAS CC '!$S$45</f>
        <v>0.68047169586126532</v>
      </c>
      <c r="F256" s="55">
        <f t="shared" si="23"/>
        <v>305.85410000000002</v>
      </c>
      <c r="G256" s="56">
        <f t="shared" si="24"/>
        <v>208.13</v>
      </c>
      <c r="H256" s="50" t="s">
        <v>281</v>
      </c>
      <c r="I256" s="39" t="s">
        <v>623</v>
      </c>
      <c r="J256" s="39">
        <v>305.85408910000001</v>
      </c>
      <c r="K256" s="39"/>
      <c r="L256" s="39"/>
      <c r="M256" s="39"/>
      <c r="N256" s="39"/>
      <c r="O256" s="39"/>
    </row>
    <row r="257" spans="1:15" s="260" customFormat="1" x14ac:dyDescent="0.25">
      <c r="A257" s="279">
        <f t="shared" si="16"/>
        <v>255</v>
      </c>
      <c r="B257" s="276"/>
      <c r="C257" s="53" t="str">
        <f t="shared" si="25"/>
        <v>6UMMDHOTEL</v>
      </c>
      <c r="D257" s="53"/>
      <c r="E257" s="54">
        <f>+'CALCULO TARIFAS CC '!$S$45</f>
        <v>0.68047169586126532</v>
      </c>
      <c r="F257" s="55">
        <f t="shared" si="23"/>
        <v>104.6413</v>
      </c>
      <c r="G257" s="56">
        <f t="shared" si="24"/>
        <v>71.209999999999994</v>
      </c>
      <c r="H257" s="50" t="s">
        <v>281</v>
      </c>
      <c r="I257" s="39" t="s">
        <v>657</v>
      </c>
      <c r="J257" s="39">
        <v>104.6413081</v>
      </c>
      <c r="K257" s="39"/>
      <c r="L257" s="39"/>
      <c r="M257" s="39"/>
      <c r="N257" s="39"/>
      <c r="O257" s="39"/>
    </row>
    <row r="258" spans="1:15" s="260" customFormat="1" x14ac:dyDescent="0.25">
      <c r="A258" s="279">
        <f t="shared" si="16"/>
        <v>256</v>
      </c>
      <c r="B258" s="276"/>
      <c r="C258" s="53" t="str">
        <f t="shared" si="25"/>
        <v>6UMNTOC17</v>
      </c>
      <c r="D258" s="53"/>
      <c r="E258" s="54">
        <f>+'CALCULO TARIFAS CC '!$S$45</f>
        <v>0.68047169586126532</v>
      </c>
      <c r="F258" s="55">
        <f t="shared" si="19"/>
        <v>176.56399999999999</v>
      </c>
      <c r="G258" s="56">
        <f t="shared" si="20"/>
        <v>120.15</v>
      </c>
      <c r="H258" s="50" t="s">
        <v>281</v>
      </c>
      <c r="I258" s="39" t="s">
        <v>609</v>
      </c>
      <c r="J258" s="39">
        <v>176.5640008</v>
      </c>
      <c r="K258" s="39"/>
      <c r="L258" s="39"/>
      <c r="M258" s="39"/>
      <c r="N258" s="39"/>
      <c r="O258" s="39"/>
    </row>
    <row r="259" spans="1:15" s="260" customFormat="1" x14ac:dyDescent="0.25">
      <c r="A259" s="279">
        <f t="shared" si="16"/>
        <v>257</v>
      </c>
      <c r="B259" s="276"/>
      <c r="C259" s="53" t="str">
        <f t="shared" si="25"/>
        <v>6UMOLPASA</v>
      </c>
      <c r="D259" s="53"/>
      <c r="E259" s="54">
        <f>+'CALCULO TARIFAS CC '!$S$45</f>
        <v>0.68047169586126532</v>
      </c>
      <c r="F259" s="55">
        <f t="shared" si="19"/>
        <v>221.04320000000001</v>
      </c>
      <c r="G259" s="56">
        <f t="shared" si="20"/>
        <v>150.41</v>
      </c>
      <c r="H259" s="50" t="s">
        <v>281</v>
      </c>
      <c r="I259" s="39" t="s">
        <v>521</v>
      </c>
      <c r="J259" s="39">
        <v>221.04322669999999</v>
      </c>
      <c r="K259" s="39"/>
      <c r="L259" s="39"/>
      <c r="M259" s="39"/>
      <c r="N259" s="39"/>
      <c r="O259" s="39"/>
    </row>
    <row r="260" spans="1:15" s="260" customFormat="1" x14ac:dyDescent="0.25">
      <c r="A260" s="279">
        <f t="shared" si="16"/>
        <v>258</v>
      </c>
      <c r="B260" s="276"/>
      <c r="C260" s="53" t="str">
        <f t="shared" si="25"/>
        <v>6UMPFRIGO57</v>
      </c>
      <c r="D260" s="53"/>
      <c r="E260" s="54">
        <f>+'CALCULO TARIFAS CC '!$S$45</f>
        <v>0.68047169586126532</v>
      </c>
      <c r="F260" s="55">
        <f t="shared" si="19"/>
        <v>140.94880000000001</v>
      </c>
      <c r="G260" s="56">
        <f t="shared" si="20"/>
        <v>95.91</v>
      </c>
      <c r="H260" s="50" t="s">
        <v>281</v>
      </c>
      <c r="I260" s="39" t="s">
        <v>584</v>
      </c>
      <c r="J260" s="39">
        <v>140.94876199999999</v>
      </c>
      <c r="K260" s="39"/>
      <c r="L260" s="39"/>
      <c r="M260" s="39"/>
      <c r="N260" s="39"/>
      <c r="O260" s="39"/>
    </row>
    <row r="261" spans="1:15" s="260" customFormat="1" x14ac:dyDescent="0.25">
      <c r="A261" s="279">
        <f t="shared" ref="A261:A324" si="26">A260+1</f>
        <v>259</v>
      </c>
      <c r="B261" s="276"/>
      <c r="C261" s="53" t="str">
        <f t="shared" si="25"/>
        <v>6UMPLAZA</v>
      </c>
      <c r="D261" s="53"/>
      <c r="E261" s="54">
        <f>+'CALCULO TARIFAS CC '!$S$45</f>
        <v>0.68047169586126532</v>
      </c>
      <c r="F261" s="55">
        <f t="shared" si="19"/>
        <v>1046.6256000000001</v>
      </c>
      <c r="G261" s="56">
        <f t="shared" si="20"/>
        <v>712.2</v>
      </c>
      <c r="H261" s="50" t="s">
        <v>281</v>
      </c>
      <c r="I261" s="39" t="s">
        <v>585</v>
      </c>
      <c r="J261" s="39">
        <v>1046.6255732</v>
      </c>
      <c r="K261" s="39"/>
      <c r="L261" s="39"/>
      <c r="M261" s="39"/>
      <c r="N261" s="39"/>
      <c r="O261" s="39"/>
    </row>
    <row r="262" spans="1:15" s="260" customFormat="1" x14ac:dyDescent="0.25">
      <c r="A262" s="279">
        <f t="shared" si="26"/>
        <v>260</v>
      </c>
      <c r="B262" s="276"/>
      <c r="C262" s="53" t="str">
        <f t="shared" si="25"/>
        <v>6UMPME83</v>
      </c>
      <c r="D262" s="53"/>
      <c r="E262" s="54">
        <f>+'CALCULO TARIFAS CC '!$S$45</f>
        <v>0.68047169586126532</v>
      </c>
      <c r="F262" s="55">
        <f t="shared" si="19"/>
        <v>227.01990000000001</v>
      </c>
      <c r="G262" s="56">
        <f t="shared" si="20"/>
        <v>154.47999999999999</v>
      </c>
      <c r="H262" s="50" t="s">
        <v>281</v>
      </c>
      <c r="I262" s="39" t="s">
        <v>586</v>
      </c>
      <c r="J262" s="39">
        <v>227.0199398</v>
      </c>
      <c r="K262" s="39"/>
      <c r="L262" s="39"/>
      <c r="M262" s="39"/>
      <c r="N262" s="39"/>
      <c r="O262" s="39"/>
    </row>
    <row r="263" spans="1:15" x14ac:dyDescent="0.25">
      <c r="A263" s="279">
        <f t="shared" si="26"/>
        <v>261</v>
      </c>
      <c r="B263" s="276"/>
      <c r="C263" s="53" t="str">
        <f t="shared" si="25"/>
        <v>6UMPOLIS</v>
      </c>
      <c r="D263" s="53"/>
      <c r="E263" s="54">
        <f>+'CALCULO TARIFAS CC '!$S$45</f>
        <v>0.68047169586126532</v>
      </c>
      <c r="F263" s="55">
        <f t="shared" si="5"/>
        <v>1433.9966999999999</v>
      </c>
      <c r="G263" s="56">
        <f t="shared" si="1"/>
        <v>975.79</v>
      </c>
      <c r="H263" s="50" t="s">
        <v>281</v>
      </c>
      <c r="I263" s="39" t="s">
        <v>587</v>
      </c>
      <c r="J263" s="39">
        <v>1433.9966896000001</v>
      </c>
      <c r="K263" s="39"/>
      <c r="L263" s="39"/>
      <c r="M263" s="39"/>
      <c r="N263" s="39"/>
      <c r="O263" s="39"/>
    </row>
    <row r="264" spans="1:15" x14ac:dyDescent="0.25">
      <c r="A264" s="279">
        <f t="shared" si="26"/>
        <v>262</v>
      </c>
      <c r="B264" s="276"/>
      <c r="C264" s="53" t="str">
        <f t="shared" si="25"/>
        <v>6UMSANM</v>
      </c>
      <c r="D264" s="53"/>
      <c r="E264" s="54">
        <f>+'CALCULO TARIFAS CC '!$S$45</f>
        <v>0.68047169586126532</v>
      </c>
      <c r="F264" s="55">
        <f t="shared" si="5"/>
        <v>531.5258</v>
      </c>
      <c r="G264" s="56">
        <f t="shared" si="1"/>
        <v>361.69</v>
      </c>
      <c r="H264" s="50" t="s">
        <v>281</v>
      </c>
      <c r="I264" s="39" t="s">
        <v>693</v>
      </c>
      <c r="J264" s="39">
        <v>531.52576250000004</v>
      </c>
      <c r="K264" s="39"/>
      <c r="L264" s="39"/>
      <c r="M264" s="39"/>
      <c r="N264" s="39"/>
      <c r="O264" s="39"/>
    </row>
    <row r="265" spans="1:15" x14ac:dyDescent="0.25">
      <c r="A265" s="279">
        <f t="shared" si="26"/>
        <v>263</v>
      </c>
      <c r="B265" s="276"/>
      <c r="C265" s="53" t="str">
        <f t="shared" si="25"/>
        <v>6UMSGO26</v>
      </c>
      <c r="D265" s="53"/>
      <c r="E265" s="54">
        <f>+'CALCULO TARIFAS CC '!$S$45</f>
        <v>0.68047169586126532</v>
      </c>
      <c r="F265" s="55">
        <f t="shared" ref="F265:F272" si="27">ROUND(J265,4)</f>
        <v>237.94040000000001</v>
      </c>
      <c r="G265" s="56">
        <f t="shared" si="1"/>
        <v>161.91</v>
      </c>
      <c r="H265" s="50" t="s">
        <v>281</v>
      </c>
      <c r="I265" s="39" t="s">
        <v>610</v>
      </c>
      <c r="J265" s="39">
        <v>237.94040759999999</v>
      </c>
      <c r="K265" s="39"/>
      <c r="L265" s="39"/>
      <c r="M265" s="39"/>
      <c r="N265" s="39"/>
      <c r="O265" s="39"/>
    </row>
    <row r="266" spans="1:15" s="204" customFormat="1" x14ac:dyDescent="0.25">
      <c r="A266" s="279">
        <f t="shared" si="26"/>
        <v>264</v>
      </c>
      <c r="B266" s="276"/>
      <c r="C266" s="53" t="str">
        <f t="shared" si="25"/>
        <v>6UMSPOLL</v>
      </c>
      <c r="D266" s="53"/>
      <c r="E266" s="54">
        <f>+'CALCULO TARIFAS CC '!$S$45</f>
        <v>0.68047169586126532</v>
      </c>
      <c r="F266" s="55">
        <f t="shared" si="27"/>
        <v>125.9572</v>
      </c>
      <c r="G266" s="56">
        <f t="shared" si="1"/>
        <v>85.71</v>
      </c>
      <c r="H266" s="50" t="s">
        <v>281</v>
      </c>
      <c r="I266" s="39" t="s">
        <v>624</v>
      </c>
      <c r="J266" s="39">
        <v>125.9572234</v>
      </c>
      <c r="K266" s="39"/>
      <c r="L266" s="39"/>
      <c r="M266" s="39"/>
      <c r="N266" s="39"/>
      <c r="O266" s="39"/>
    </row>
    <row r="267" spans="1:15" s="204" customFormat="1" x14ac:dyDescent="0.25">
      <c r="A267" s="279">
        <f t="shared" si="26"/>
        <v>265</v>
      </c>
      <c r="B267" s="276"/>
      <c r="C267" s="53" t="str">
        <f t="shared" si="25"/>
        <v>6UMSTANA</v>
      </c>
      <c r="D267" s="53"/>
      <c r="E267" s="54">
        <f>+'CALCULO TARIFAS CC '!$S$45</f>
        <v>0.68047169586126532</v>
      </c>
      <c r="F267" s="55">
        <f t="shared" si="27"/>
        <v>203.34880000000001</v>
      </c>
      <c r="G267" s="56">
        <f t="shared" si="1"/>
        <v>138.37</v>
      </c>
      <c r="H267" s="50" t="s">
        <v>281</v>
      </c>
      <c r="I267" s="39" t="s">
        <v>694</v>
      </c>
      <c r="J267" s="39">
        <v>203.34883249999999</v>
      </c>
      <c r="K267" s="39"/>
      <c r="L267" s="39"/>
      <c r="M267" s="39"/>
      <c r="N267" s="39"/>
      <c r="O267" s="39"/>
    </row>
    <row r="268" spans="1:15" s="204" customFormat="1" x14ac:dyDescent="0.25">
      <c r="A268" s="279">
        <f t="shared" si="26"/>
        <v>266</v>
      </c>
      <c r="B268" s="276"/>
      <c r="C268" s="53" t="str">
        <f t="shared" si="25"/>
        <v>6UMTOC55</v>
      </c>
      <c r="D268" s="53"/>
      <c r="E268" s="54">
        <f>+'CALCULO TARIFAS CC '!$S$45</f>
        <v>0.68047169586126532</v>
      </c>
      <c r="F268" s="55">
        <f t="shared" si="27"/>
        <v>369.92110000000002</v>
      </c>
      <c r="G268" s="56">
        <f t="shared" si="1"/>
        <v>251.72</v>
      </c>
      <c r="H268" s="50" t="s">
        <v>281</v>
      </c>
      <c r="I268" s="39" t="s">
        <v>625</v>
      </c>
      <c r="J268" s="39">
        <v>369.92107090000002</v>
      </c>
      <c r="K268" s="39"/>
      <c r="L268" s="39"/>
      <c r="M268" s="39"/>
      <c r="N268" s="39"/>
      <c r="O268" s="39"/>
    </row>
    <row r="269" spans="1:15" s="204" customFormat="1" x14ac:dyDescent="0.25">
      <c r="A269" s="279">
        <f t="shared" si="26"/>
        <v>267</v>
      </c>
      <c r="B269" s="276"/>
      <c r="C269" s="53" t="str">
        <f t="shared" si="25"/>
        <v>6UNESPSUR</v>
      </c>
      <c r="D269" s="53"/>
      <c r="E269" s="54">
        <f>+'CALCULO TARIFAS CC '!$S$45</f>
        <v>0.68047169586126532</v>
      </c>
      <c r="F269" s="55">
        <f t="shared" si="27"/>
        <v>80.866500000000002</v>
      </c>
      <c r="G269" s="56">
        <f t="shared" si="1"/>
        <v>55.03</v>
      </c>
      <c r="H269" s="50" t="s">
        <v>281</v>
      </c>
      <c r="I269" s="39" t="s">
        <v>446</v>
      </c>
      <c r="J269" s="39">
        <v>80.866500200000004</v>
      </c>
      <c r="K269" s="39"/>
      <c r="L269" s="39"/>
      <c r="M269" s="39"/>
      <c r="N269" s="39"/>
      <c r="O269" s="39"/>
    </row>
    <row r="270" spans="1:15" x14ac:dyDescent="0.25">
      <c r="A270" s="279">
        <f t="shared" si="26"/>
        <v>268</v>
      </c>
      <c r="B270" s="276"/>
      <c r="C270" s="53" t="str">
        <f t="shared" si="25"/>
        <v>6UNESTLELOMA</v>
      </c>
      <c r="D270" s="53"/>
      <c r="E270" s="54">
        <f>+'CALCULO TARIFAS CC '!$S$45</f>
        <v>0.68047169586126532</v>
      </c>
      <c r="F270" s="55">
        <f t="shared" si="27"/>
        <v>85.546499999999995</v>
      </c>
      <c r="G270" s="56">
        <f t="shared" si="1"/>
        <v>58.21</v>
      </c>
      <c r="H270" s="50" t="s">
        <v>281</v>
      </c>
      <c r="I270" s="39" t="s">
        <v>367</v>
      </c>
      <c r="J270" s="39">
        <v>85.546463599999996</v>
      </c>
      <c r="K270" s="39"/>
      <c r="L270" s="39"/>
      <c r="M270" s="39"/>
      <c r="N270" s="39"/>
      <c r="O270" s="39"/>
    </row>
    <row r="271" spans="1:15" x14ac:dyDescent="0.25">
      <c r="A271" s="279">
        <f t="shared" si="26"/>
        <v>269</v>
      </c>
      <c r="B271" s="276"/>
      <c r="C271" s="53" t="str">
        <f t="shared" si="25"/>
        <v>6UNESTLENATA</v>
      </c>
      <c r="D271" s="53"/>
      <c r="E271" s="54">
        <f>+'CALCULO TARIFAS CC '!$S$45</f>
        <v>0.68047169586126532</v>
      </c>
      <c r="F271" s="55">
        <f t="shared" si="27"/>
        <v>599.72360000000003</v>
      </c>
      <c r="G271" s="56">
        <f t="shared" si="1"/>
        <v>408.09</v>
      </c>
      <c r="H271" s="50" t="s">
        <v>281</v>
      </c>
      <c r="I271" s="39" t="s">
        <v>61</v>
      </c>
      <c r="J271" s="39">
        <v>599.72357480000005</v>
      </c>
      <c r="K271" s="39"/>
      <c r="L271" s="39"/>
      <c r="M271" s="39"/>
      <c r="N271" s="39"/>
      <c r="O271" s="39"/>
    </row>
    <row r="272" spans="1:15" x14ac:dyDescent="0.25">
      <c r="A272" s="279">
        <f t="shared" si="26"/>
        <v>270</v>
      </c>
      <c r="B272" s="276"/>
      <c r="C272" s="53" t="str">
        <f t="shared" si="25"/>
        <v>6UNESTLEVILA</v>
      </c>
      <c r="D272" s="53"/>
      <c r="E272" s="54">
        <f>+'CALCULO TARIFAS CC '!$S$45</f>
        <v>0.68047169586126532</v>
      </c>
      <c r="F272" s="55">
        <f t="shared" si="27"/>
        <v>230.45089999999999</v>
      </c>
      <c r="G272" s="56">
        <f t="shared" si="1"/>
        <v>156.82</v>
      </c>
      <c r="H272" s="50" t="s">
        <v>281</v>
      </c>
      <c r="I272" s="39" t="s">
        <v>62</v>
      </c>
      <c r="J272" s="39">
        <v>230.45086029999999</v>
      </c>
      <c r="K272" s="39"/>
      <c r="L272" s="39"/>
      <c r="M272" s="39"/>
      <c r="N272" s="39"/>
      <c r="O272" s="39"/>
    </row>
    <row r="273" spans="1:15" s="271" customFormat="1" x14ac:dyDescent="0.25">
      <c r="A273" s="279">
        <f t="shared" si="26"/>
        <v>271</v>
      </c>
      <c r="B273" s="276"/>
      <c r="C273" s="53" t="str">
        <f t="shared" si="25"/>
        <v>6UOASISTROP</v>
      </c>
      <c r="D273" s="53"/>
      <c r="E273" s="54">
        <f>+'CALCULO TARIFAS CC '!$S$45</f>
        <v>0.68047169586126532</v>
      </c>
      <c r="F273" s="55">
        <f t="shared" ref="F273:F336" si="28">ROUND(J273,4)</f>
        <v>101.348</v>
      </c>
      <c r="G273" s="56">
        <f t="shared" ref="G273:G336" si="29">+ROUND(F273*E273,2)</f>
        <v>68.959999999999994</v>
      </c>
      <c r="H273" s="50" t="s">
        <v>281</v>
      </c>
      <c r="I273" s="39" t="s">
        <v>788</v>
      </c>
      <c r="J273" s="39">
        <v>101.3479806</v>
      </c>
      <c r="K273" s="39"/>
      <c r="L273" s="39"/>
      <c r="M273" s="39"/>
      <c r="N273" s="39"/>
      <c r="O273" s="39"/>
    </row>
    <row r="274" spans="1:15" s="282" customFormat="1" x14ac:dyDescent="0.25">
      <c r="A274" s="279">
        <f t="shared" si="26"/>
        <v>272</v>
      </c>
      <c r="B274" s="276"/>
      <c r="C274" s="53" t="str">
        <f t="shared" si="25"/>
        <v>6UOCEANIA</v>
      </c>
      <c r="D274" s="53"/>
      <c r="E274" s="54">
        <f>+'CALCULO TARIFAS CC '!$S$45</f>
        <v>0.68047169586126532</v>
      </c>
      <c r="F274" s="55">
        <f t="shared" si="28"/>
        <v>436.56569999999999</v>
      </c>
      <c r="G274" s="56">
        <f t="shared" si="29"/>
        <v>297.07</v>
      </c>
      <c r="H274" s="50" t="s">
        <v>281</v>
      </c>
      <c r="I274" s="39" t="s">
        <v>588</v>
      </c>
      <c r="J274" s="39">
        <v>436.56565449999999</v>
      </c>
      <c r="K274" s="39"/>
      <c r="L274" s="39"/>
      <c r="M274" s="39"/>
      <c r="N274" s="39"/>
      <c r="O274" s="39"/>
    </row>
    <row r="275" spans="1:15" s="282" customFormat="1" x14ac:dyDescent="0.25">
      <c r="A275" s="279">
        <f t="shared" si="26"/>
        <v>273</v>
      </c>
      <c r="B275" s="276"/>
      <c r="C275" s="53" t="str">
        <f t="shared" si="25"/>
        <v>6UOCEANTWO</v>
      </c>
      <c r="D275" s="53"/>
      <c r="E275" s="54">
        <f>+'CALCULO TARIFAS CC '!$S$45</f>
        <v>0.68047169586126532</v>
      </c>
      <c r="F275" s="55">
        <f t="shared" si="28"/>
        <v>63.192100000000003</v>
      </c>
      <c r="G275" s="56">
        <f t="shared" si="29"/>
        <v>43</v>
      </c>
      <c r="H275" s="50" t="s">
        <v>281</v>
      </c>
      <c r="I275" s="39" t="s">
        <v>611</v>
      </c>
      <c r="J275" s="39">
        <v>63.1921167</v>
      </c>
      <c r="K275" s="39"/>
      <c r="L275" s="39"/>
      <c r="M275" s="39"/>
      <c r="N275" s="39"/>
      <c r="O275" s="39"/>
    </row>
    <row r="276" spans="1:15" s="282" customFormat="1" x14ac:dyDescent="0.25">
      <c r="A276" s="279">
        <f t="shared" si="26"/>
        <v>274</v>
      </c>
      <c r="B276" s="276"/>
      <c r="C276" s="53" t="str">
        <f t="shared" si="25"/>
        <v>6UORONORTE</v>
      </c>
      <c r="D276" s="53"/>
      <c r="E276" s="54">
        <f>+'CALCULO TARIFAS CC '!$S$45</f>
        <v>0.68047169586126532</v>
      </c>
      <c r="F276" s="55">
        <f t="shared" si="28"/>
        <v>257.77710000000002</v>
      </c>
      <c r="G276" s="56">
        <f t="shared" si="29"/>
        <v>175.41</v>
      </c>
      <c r="H276" s="50" t="s">
        <v>281</v>
      </c>
      <c r="I276" s="39" t="s">
        <v>465</v>
      </c>
      <c r="J276" s="39">
        <v>257.77713770000003</v>
      </c>
      <c r="K276" s="39"/>
      <c r="L276" s="39"/>
      <c r="M276" s="39"/>
      <c r="N276" s="39"/>
      <c r="O276" s="39"/>
    </row>
    <row r="277" spans="1:15" s="282" customFormat="1" x14ac:dyDescent="0.25">
      <c r="A277" s="279">
        <f t="shared" si="26"/>
        <v>275</v>
      </c>
      <c r="B277" s="276"/>
      <c r="C277" s="53" t="str">
        <f t="shared" si="25"/>
        <v>6GPANAM</v>
      </c>
      <c r="D277" s="53"/>
      <c r="E277" s="54">
        <f>+'CALCULO TARIFAS CC '!$S$45</f>
        <v>0.68047169586126532</v>
      </c>
      <c r="F277" s="55">
        <f t="shared" si="28"/>
        <v>154.5282</v>
      </c>
      <c r="G277" s="56">
        <f t="shared" si="29"/>
        <v>105.15</v>
      </c>
      <c r="H277" s="50" t="s">
        <v>281</v>
      </c>
      <c r="I277" s="39" t="s">
        <v>35</v>
      </c>
      <c r="J277" s="39">
        <v>154.52823100000001</v>
      </c>
      <c r="K277" s="39"/>
      <c r="L277" s="39"/>
      <c r="M277" s="39"/>
      <c r="N277" s="39"/>
      <c r="O277" s="39"/>
    </row>
    <row r="278" spans="1:15" s="282" customFormat="1" x14ac:dyDescent="0.25">
      <c r="A278" s="279">
        <f t="shared" si="26"/>
        <v>276</v>
      </c>
      <c r="B278" s="276"/>
      <c r="C278" s="53" t="str">
        <f t="shared" si="25"/>
        <v>6GPANASOLAR</v>
      </c>
      <c r="D278" s="53"/>
      <c r="E278" s="54">
        <f>+'CALCULO TARIFAS CC '!$S$45</f>
        <v>0.68047169586126532</v>
      </c>
      <c r="F278" s="55">
        <f t="shared" si="28"/>
        <v>8.8541000000000007</v>
      </c>
      <c r="G278" s="56">
        <f t="shared" si="29"/>
        <v>6.02</v>
      </c>
      <c r="H278" s="50" t="s">
        <v>281</v>
      </c>
      <c r="I278" s="39" t="s">
        <v>589</v>
      </c>
      <c r="J278" s="39">
        <v>8.8541369999999997</v>
      </c>
      <c r="K278" s="39"/>
      <c r="L278" s="39"/>
      <c r="M278" s="39"/>
      <c r="N278" s="39"/>
      <c r="O278" s="39"/>
    </row>
    <row r="279" spans="1:15" s="282" customFormat="1" x14ac:dyDescent="0.25">
      <c r="A279" s="279">
        <f t="shared" si="26"/>
        <v>277</v>
      </c>
      <c r="B279" s="276"/>
      <c r="C279" s="53" t="str">
        <f t="shared" si="25"/>
        <v>6UPASCUAL</v>
      </c>
      <c r="D279" s="53"/>
      <c r="E279" s="54">
        <f>+'CALCULO TARIFAS CC '!$S$45</f>
        <v>0.68047169586126532</v>
      </c>
      <c r="F279" s="55">
        <f t="shared" si="28"/>
        <v>416.07499999999999</v>
      </c>
      <c r="G279" s="56">
        <f t="shared" si="29"/>
        <v>283.13</v>
      </c>
      <c r="H279" s="50" t="s">
        <v>281</v>
      </c>
      <c r="I279" s="39" t="s">
        <v>435</v>
      </c>
      <c r="J279" s="39">
        <v>416.07498959999998</v>
      </c>
      <c r="K279" s="39"/>
      <c r="L279" s="39"/>
      <c r="M279" s="39"/>
      <c r="N279" s="39"/>
      <c r="O279" s="39"/>
    </row>
    <row r="280" spans="1:15" s="282" customFormat="1" x14ac:dyDescent="0.25">
      <c r="A280" s="279">
        <f t="shared" si="26"/>
        <v>278</v>
      </c>
      <c r="B280" s="276"/>
      <c r="C280" s="53" t="str">
        <f t="shared" si="25"/>
        <v>6UPCLUBVAR</v>
      </c>
      <c r="D280" s="53"/>
      <c r="E280" s="54">
        <f>+'CALCULO TARIFAS CC '!$S$45</f>
        <v>0.68047169586126532</v>
      </c>
      <c r="F280" s="55">
        <f t="shared" si="28"/>
        <v>44.424100000000003</v>
      </c>
      <c r="G280" s="56">
        <f t="shared" si="29"/>
        <v>30.23</v>
      </c>
      <c r="H280" s="50" t="s">
        <v>281</v>
      </c>
      <c r="I280" s="39" t="s">
        <v>756</v>
      </c>
      <c r="J280" s="39">
        <v>44.424106700000003</v>
      </c>
      <c r="K280" s="39"/>
      <c r="L280" s="39"/>
      <c r="M280" s="39"/>
      <c r="N280" s="39"/>
      <c r="O280" s="39"/>
    </row>
    <row r="281" spans="1:15" s="282" customFormat="1" x14ac:dyDescent="0.25">
      <c r="A281" s="279">
        <f t="shared" si="26"/>
        <v>279</v>
      </c>
      <c r="B281" s="276"/>
      <c r="C281" s="53" t="str">
        <f t="shared" si="25"/>
        <v>6UPECCOLA06</v>
      </c>
      <c r="D281" s="53"/>
      <c r="E281" s="54">
        <f>+'CALCULO TARIFAS CC '!$S$45</f>
        <v>0.68047169586126532</v>
      </c>
      <c r="F281" s="55">
        <f t="shared" si="28"/>
        <v>377.65789999999998</v>
      </c>
      <c r="G281" s="56">
        <f t="shared" si="29"/>
        <v>256.99</v>
      </c>
      <c r="H281" s="50" t="s">
        <v>281</v>
      </c>
      <c r="I281" s="39" t="s">
        <v>357</v>
      </c>
      <c r="J281" s="39">
        <v>377.65787619999998</v>
      </c>
      <c r="K281" s="39"/>
      <c r="L281" s="39"/>
      <c r="M281" s="39"/>
      <c r="N281" s="39"/>
      <c r="O281" s="39"/>
    </row>
    <row r="282" spans="1:15" s="282" customFormat="1" x14ac:dyDescent="0.25">
      <c r="A282" s="279">
        <f t="shared" si="26"/>
        <v>280</v>
      </c>
      <c r="B282" s="276"/>
      <c r="C282" s="53" t="str">
        <f t="shared" si="25"/>
        <v>6UPECCOLA51</v>
      </c>
      <c r="D282" s="53"/>
      <c r="E282" s="54">
        <f>+'CALCULO TARIFAS CC '!$S$45</f>
        <v>0.68047169586126532</v>
      </c>
      <c r="F282" s="55">
        <f t="shared" si="28"/>
        <v>541.65660000000003</v>
      </c>
      <c r="G282" s="56">
        <f t="shared" si="29"/>
        <v>368.58</v>
      </c>
      <c r="H282" s="50" t="s">
        <v>281</v>
      </c>
      <c r="I282" s="39" t="s">
        <v>358</v>
      </c>
      <c r="J282" s="39">
        <v>541.65662459999999</v>
      </c>
      <c r="K282" s="39"/>
      <c r="L282" s="39"/>
      <c r="M282" s="39"/>
      <c r="N282" s="39"/>
      <c r="O282" s="39"/>
    </row>
    <row r="283" spans="1:15" s="282" customFormat="1" x14ac:dyDescent="0.25">
      <c r="A283" s="279">
        <f t="shared" si="26"/>
        <v>281</v>
      </c>
      <c r="B283" s="276"/>
      <c r="C283" s="53" t="str">
        <f t="shared" si="25"/>
        <v>6UPECCOLA63</v>
      </c>
      <c r="D283" s="53"/>
      <c r="E283" s="54">
        <f>+'CALCULO TARIFAS CC '!$S$45</f>
        <v>0.68047169586126532</v>
      </c>
      <c r="F283" s="55">
        <f t="shared" si="28"/>
        <v>115.96939999999999</v>
      </c>
      <c r="G283" s="56">
        <f t="shared" si="29"/>
        <v>78.91</v>
      </c>
      <c r="H283" s="50" t="s">
        <v>281</v>
      </c>
      <c r="I283" s="39" t="s">
        <v>493</v>
      </c>
      <c r="J283" s="39">
        <v>115.9693699</v>
      </c>
      <c r="K283" s="39"/>
      <c r="L283" s="39"/>
      <c r="M283" s="39"/>
      <c r="N283" s="39"/>
      <c r="O283" s="39"/>
    </row>
    <row r="284" spans="1:15" s="282" customFormat="1" x14ac:dyDescent="0.25">
      <c r="A284" s="279">
        <f t="shared" si="26"/>
        <v>282</v>
      </c>
      <c r="B284" s="276"/>
      <c r="C284" s="53" t="str">
        <f t="shared" si="25"/>
        <v>6GPEDREGAL</v>
      </c>
      <c r="D284" s="53"/>
      <c r="E284" s="54">
        <f>+'CALCULO TARIFAS CC '!$S$45</f>
        <v>0.68047169586126532</v>
      </c>
      <c r="F284" s="55">
        <f t="shared" si="28"/>
        <v>107.3749</v>
      </c>
      <c r="G284" s="56">
        <f t="shared" si="29"/>
        <v>73.069999999999993</v>
      </c>
      <c r="H284" s="50" t="s">
        <v>281</v>
      </c>
      <c r="I284" s="39" t="s">
        <v>36</v>
      </c>
      <c r="J284" s="39">
        <v>107.374858</v>
      </c>
      <c r="K284" s="39"/>
      <c r="L284" s="39"/>
      <c r="M284" s="39"/>
      <c r="N284" s="39"/>
      <c r="O284" s="39"/>
    </row>
    <row r="285" spans="1:15" s="282" customFormat="1" x14ac:dyDescent="0.25">
      <c r="A285" s="279">
        <f t="shared" si="26"/>
        <v>283</v>
      </c>
      <c r="B285" s="276"/>
      <c r="C285" s="53" t="str">
        <f t="shared" si="25"/>
        <v>6GPERLANORT</v>
      </c>
      <c r="D285" s="53"/>
      <c r="E285" s="54">
        <f>+'CALCULO TARIFAS CC '!$S$45</f>
        <v>0.68047169586126532</v>
      </c>
      <c r="F285" s="55">
        <f t="shared" si="28"/>
        <v>6.9500000000000006E-2</v>
      </c>
      <c r="G285" s="56">
        <f t="shared" si="29"/>
        <v>0.05</v>
      </c>
      <c r="H285" s="50" t="s">
        <v>281</v>
      </c>
      <c r="I285" s="39" t="s">
        <v>37</v>
      </c>
      <c r="J285" s="39">
        <v>6.9535299999999994E-2</v>
      </c>
      <c r="K285" s="39"/>
      <c r="L285" s="39"/>
      <c r="M285" s="39"/>
      <c r="N285" s="39"/>
      <c r="O285" s="39"/>
    </row>
    <row r="286" spans="1:15" s="282" customFormat="1" x14ac:dyDescent="0.25">
      <c r="A286" s="279">
        <f t="shared" si="26"/>
        <v>284</v>
      </c>
      <c r="B286" s="276"/>
      <c r="C286" s="53" t="str">
        <f t="shared" si="25"/>
        <v>6GPERLASUR</v>
      </c>
      <c r="D286" s="53"/>
      <c r="E286" s="54">
        <f>+'CALCULO TARIFAS CC '!$S$45</f>
        <v>0.68047169586126532</v>
      </c>
      <c r="F286" s="55">
        <f t="shared" si="28"/>
        <v>6.4500000000000002E-2</v>
      </c>
      <c r="G286" s="56">
        <f t="shared" si="29"/>
        <v>0.04</v>
      </c>
      <c r="H286" s="50" t="s">
        <v>281</v>
      </c>
      <c r="I286" s="39" t="s">
        <v>38</v>
      </c>
      <c r="J286" s="39">
        <v>6.4481700000000003E-2</v>
      </c>
      <c r="K286" s="39"/>
      <c r="L286" s="39"/>
      <c r="M286" s="39"/>
      <c r="N286" s="39"/>
      <c r="O286" s="39"/>
    </row>
    <row r="287" spans="1:15" s="282" customFormat="1" x14ac:dyDescent="0.25">
      <c r="A287" s="279">
        <f t="shared" si="26"/>
        <v>285</v>
      </c>
      <c r="B287" s="276"/>
      <c r="C287" s="53" t="str">
        <f t="shared" si="25"/>
        <v>6UPETITEPMA</v>
      </c>
      <c r="D287" s="53"/>
      <c r="E287" s="54">
        <f>+'CALCULO TARIFAS CC '!$S$45</f>
        <v>0.68047169586126532</v>
      </c>
      <c r="F287" s="55">
        <f t="shared" si="28"/>
        <v>219.04089999999999</v>
      </c>
      <c r="G287" s="56">
        <f t="shared" si="29"/>
        <v>149.05000000000001</v>
      </c>
      <c r="H287" s="50" t="s">
        <v>281</v>
      </c>
      <c r="I287" s="39" t="s">
        <v>524</v>
      </c>
      <c r="J287" s="39">
        <v>219.0409272</v>
      </c>
      <c r="K287" s="39"/>
      <c r="L287" s="39"/>
      <c r="M287" s="39"/>
      <c r="N287" s="39"/>
      <c r="O287" s="39"/>
    </row>
    <row r="288" spans="1:15" s="271" customFormat="1" x14ac:dyDescent="0.25">
      <c r="A288" s="279">
        <f t="shared" si="26"/>
        <v>286</v>
      </c>
      <c r="B288" s="276"/>
      <c r="C288" s="53" t="str">
        <f t="shared" si="25"/>
        <v>6UPETPMA</v>
      </c>
      <c r="D288" s="53"/>
      <c r="E288" s="54">
        <f>+'CALCULO TARIFAS CC '!$S$45</f>
        <v>0.68047169586126532</v>
      </c>
      <c r="F288" s="55">
        <f t="shared" si="28"/>
        <v>81.413300000000007</v>
      </c>
      <c r="G288" s="56">
        <f t="shared" si="29"/>
        <v>55.4</v>
      </c>
      <c r="H288" s="50" t="s">
        <v>281</v>
      </c>
      <c r="I288" s="39" t="s">
        <v>445</v>
      </c>
      <c r="J288" s="39">
        <v>81.413292299999995</v>
      </c>
      <c r="K288" s="39"/>
      <c r="L288" s="39"/>
      <c r="M288" s="39"/>
      <c r="N288" s="39"/>
      <c r="O288" s="39"/>
    </row>
    <row r="289" spans="1:15" s="283" customFormat="1" x14ac:dyDescent="0.25">
      <c r="A289" s="279">
        <f t="shared" si="26"/>
        <v>287</v>
      </c>
      <c r="B289" s="276"/>
      <c r="C289" s="53" t="str">
        <f t="shared" si="25"/>
        <v>6UPETROHIELO</v>
      </c>
      <c r="D289" s="53"/>
      <c r="E289" s="54">
        <f>+'CALCULO TARIFAS CC '!$S$45</f>
        <v>0.68047169586126532</v>
      </c>
      <c r="F289" s="55">
        <f t="shared" si="28"/>
        <v>522.12300000000005</v>
      </c>
      <c r="G289" s="56">
        <f t="shared" si="29"/>
        <v>355.29</v>
      </c>
      <c r="H289" s="50" t="s">
        <v>281</v>
      </c>
      <c r="I289" s="39" t="s">
        <v>757</v>
      </c>
      <c r="J289" s="39">
        <v>522.12298910000004</v>
      </c>
      <c r="K289" s="39"/>
      <c r="L289" s="39"/>
      <c r="M289" s="39"/>
      <c r="N289" s="39"/>
      <c r="O289" s="39"/>
    </row>
    <row r="290" spans="1:15" s="283" customFormat="1" x14ac:dyDescent="0.25">
      <c r="A290" s="279">
        <f t="shared" si="26"/>
        <v>288</v>
      </c>
      <c r="B290" s="276"/>
      <c r="C290" s="53" t="str">
        <f t="shared" si="25"/>
        <v>6UPFOTOC50</v>
      </c>
      <c r="D290" s="53"/>
      <c r="E290" s="54">
        <f>+'CALCULO TARIFAS CC '!$S$45</f>
        <v>0.68047169586126532</v>
      </c>
      <c r="F290" s="55">
        <f t="shared" si="28"/>
        <v>97.419300000000007</v>
      </c>
      <c r="G290" s="56">
        <f t="shared" si="29"/>
        <v>66.290000000000006</v>
      </c>
      <c r="H290" s="50" t="s">
        <v>281</v>
      </c>
      <c r="I290" s="39" t="s">
        <v>758</v>
      </c>
      <c r="J290" s="39">
        <v>97.419295899999995</v>
      </c>
      <c r="K290" s="39"/>
      <c r="L290" s="39"/>
      <c r="M290" s="39"/>
      <c r="N290" s="39"/>
      <c r="O290" s="39"/>
    </row>
    <row r="291" spans="1:15" s="283" customFormat="1" x14ac:dyDescent="0.25">
      <c r="A291" s="279">
        <f t="shared" si="26"/>
        <v>289</v>
      </c>
      <c r="B291" s="276"/>
      <c r="C291" s="53" t="str">
        <f t="shared" si="25"/>
        <v>6UPFOTOCEN</v>
      </c>
      <c r="D291" s="53"/>
      <c r="E291" s="54">
        <f>+'CALCULO TARIFAS CC '!$S$45</f>
        <v>0.68047169586126532</v>
      </c>
      <c r="F291" s="55">
        <f t="shared" si="28"/>
        <v>45.962800000000001</v>
      </c>
      <c r="G291" s="56">
        <f t="shared" si="29"/>
        <v>31.28</v>
      </c>
      <c r="H291" s="50" t="s">
        <v>281</v>
      </c>
      <c r="I291" s="39" t="s">
        <v>759</v>
      </c>
      <c r="J291" s="39">
        <v>45.962764</v>
      </c>
      <c r="K291" s="39"/>
      <c r="L291" s="39"/>
      <c r="M291" s="39"/>
      <c r="N291" s="39"/>
      <c r="O291" s="39"/>
    </row>
    <row r="292" spans="1:15" s="283" customFormat="1" x14ac:dyDescent="0.25">
      <c r="A292" s="279">
        <f t="shared" si="26"/>
        <v>290</v>
      </c>
      <c r="B292" s="276"/>
      <c r="C292" s="53" t="str">
        <f t="shared" si="25"/>
        <v>6UPFOTOMMALL</v>
      </c>
      <c r="D292" s="53"/>
      <c r="E292" s="54">
        <f>+'CALCULO TARIFAS CC '!$S$45</f>
        <v>0.68047169586126532</v>
      </c>
      <c r="F292" s="55">
        <f t="shared" si="28"/>
        <v>27.877400000000002</v>
      </c>
      <c r="G292" s="56">
        <f t="shared" si="29"/>
        <v>18.97</v>
      </c>
      <c r="H292" s="50" t="s">
        <v>281</v>
      </c>
      <c r="I292" s="39" t="s">
        <v>760</v>
      </c>
      <c r="J292" s="39">
        <v>27.877408500000001</v>
      </c>
      <c r="K292" s="39"/>
      <c r="L292" s="39"/>
      <c r="M292" s="39"/>
      <c r="N292" s="39"/>
      <c r="O292" s="39"/>
    </row>
    <row r="293" spans="1:15" s="283" customFormat="1" x14ac:dyDescent="0.25">
      <c r="A293" s="279">
        <f t="shared" si="26"/>
        <v>291</v>
      </c>
      <c r="B293" s="276"/>
      <c r="C293" s="53" t="str">
        <f t="shared" si="25"/>
        <v>6UPFOTOZLIB1</v>
      </c>
      <c r="D293" s="53"/>
      <c r="E293" s="54">
        <f>+'CALCULO TARIFAS CC '!$S$45</f>
        <v>0.68047169586126532</v>
      </c>
      <c r="F293" s="55">
        <f t="shared" si="28"/>
        <v>23.9</v>
      </c>
      <c r="G293" s="56">
        <f t="shared" si="29"/>
        <v>16.260000000000002</v>
      </c>
      <c r="H293" s="50" t="s">
        <v>281</v>
      </c>
      <c r="I293" s="39" t="s">
        <v>761</v>
      </c>
      <c r="J293" s="39">
        <v>23.900013000000001</v>
      </c>
      <c r="K293" s="39"/>
      <c r="L293" s="39"/>
      <c r="M293" s="39"/>
      <c r="N293" s="39"/>
      <c r="O293" s="39"/>
    </row>
    <row r="294" spans="1:15" s="283" customFormat="1" x14ac:dyDescent="0.25">
      <c r="A294" s="279">
        <f t="shared" si="26"/>
        <v>292</v>
      </c>
      <c r="B294" s="276"/>
      <c r="C294" s="53" t="str">
        <f t="shared" si="25"/>
        <v>6UPFOTOZLIB2</v>
      </c>
      <c r="D294" s="53"/>
      <c r="E294" s="54">
        <f>+'CALCULO TARIFAS CC '!$S$45</f>
        <v>0.68047169586126532</v>
      </c>
      <c r="F294" s="55">
        <f t="shared" si="28"/>
        <v>22.264800000000001</v>
      </c>
      <c r="G294" s="56">
        <f t="shared" si="29"/>
        <v>15.15</v>
      </c>
      <c r="H294" s="50" t="s">
        <v>281</v>
      </c>
      <c r="I294" s="39" t="s">
        <v>762</v>
      </c>
      <c r="J294" s="39">
        <v>22.264841300000001</v>
      </c>
      <c r="K294" s="39"/>
      <c r="L294" s="39"/>
      <c r="M294" s="39"/>
      <c r="N294" s="39"/>
      <c r="O294" s="39"/>
    </row>
    <row r="295" spans="1:15" s="283" customFormat="1" x14ac:dyDescent="0.25">
      <c r="A295" s="279">
        <f t="shared" si="26"/>
        <v>293</v>
      </c>
      <c r="B295" s="276"/>
      <c r="C295" s="53" t="str">
        <f t="shared" si="25"/>
        <v>6UPGENERALES</v>
      </c>
      <c r="D295" s="53"/>
      <c r="E295" s="54">
        <f>+'CALCULO TARIFAS CC '!$S$45</f>
        <v>0.68047169586126532</v>
      </c>
      <c r="F295" s="55">
        <f t="shared" si="28"/>
        <v>390.31139999999999</v>
      </c>
      <c r="G295" s="56">
        <f t="shared" si="29"/>
        <v>265.60000000000002</v>
      </c>
      <c r="H295" s="50" t="s">
        <v>281</v>
      </c>
      <c r="I295" s="39" t="s">
        <v>658</v>
      </c>
      <c r="J295" s="39">
        <v>390.3114066</v>
      </c>
      <c r="K295" s="39"/>
      <c r="L295" s="39"/>
      <c r="M295" s="39"/>
      <c r="N295" s="39"/>
      <c r="O295" s="39"/>
    </row>
    <row r="296" spans="1:15" s="283" customFormat="1" x14ac:dyDescent="0.25">
      <c r="A296" s="279">
        <f t="shared" si="26"/>
        <v>294</v>
      </c>
      <c r="B296" s="276"/>
      <c r="C296" s="53" t="str">
        <f t="shared" si="25"/>
        <v>6UPHACQUA1</v>
      </c>
      <c r="D296" s="53"/>
      <c r="E296" s="54">
        <f>+'CALCULO TARIFAS CC '!$S$45</f>
        <v>0.68047169586126532</v>
      </c>
      <c r="F296" s="55">
        <f t="shared" si="28"/>
        <v>54.299900000000001</v>
      </c>
      <c r="G296" s="56">
        <f t="shared" si="29"/>
        <v>36.950000000000003</v>
      </c>
      <c r="H296" s="50" t="s">
        <v>281</v>
      </c>
      <c r="I296" s="39" t="s">
        <v>590</v>
      </c>
      <c r="J296" s="39">
        <v>54.2999315</v>
      </c>
      <c r="K296" s="39"/>
      <c r="L296" s="39"/>
      <c r="M296" s="39"/>
      <c r="N296" s="39"/>
      <c r="O296" s="39"/>
    </row>
    <row r="297" spans="1:15" s="283" customFormat="1" x14ac:dyDescent="0.25">
      <c r="A297" s="279">
        <f t="shared" si="26"/>
        <v>295</v>
      </c>
      <c r="B297" s="276"/>
      <c r="C297" s="53" t="str">
        <f t="shared" si="25"/>
        <v>6UPHCECCLUB</v>
      </c>
      <c r="D297" s="53"/>
      <c r="E297" s="54">
        <f>+'CALCULO TARIFAS CC '!$S$45</f>
        <v>0.68047169586126532</v>
      </c>
      <c r="F297" s="55">
        <f t="shared" si="28"/>
        <v>75.300700000000006</v>
      </c>
      <c r="G297" s="56">
        <f t="shared" si="29"/>
        <v>51.24</v>
      </c>
      <c r="H297" s="50" t="s">
        <v>281</v>
      </c>
      <c r="I297" s="39" t="s">
        <v>695</v>
      </c>
      <c r="J297" s="39">
        <v>75.300708200000003</v>
      </c>
      <c r="K297" s="39"/>
      <c r="L297" s="39"/>
      <c r="M297" s="39"/>
      <c r="N297" s="39"/>
      <c r="O297" s="39"/>
    </row>
    <row r="298" spans="1:15" s="283" customFormat="1" x14ac:dyDescent="0.25">
      <c r="A298" s="279">
        <f t="shared" si="26"/>
        <v>296</v>
      </c>
      <c r="B298" s="276"/>
      <c r="C298" s="53" t="str">
        <f t="shared" si="25"/>
        <v>6UPHDREAM</v>
      </c>
      <c r="D298" s="53"/>
      <c r="E298" s="54">
        <f>+'CALCULO TARIFAS CC '!$S$45</f>
        <v>0.68047169586126532</v>
      </c>
      <c r="F298" s="55">
        <f t="shared" si="28"/>
        <v>149.86869999999999</v>
      </c>
      <c r="G298" s="56">
        <f t="shared" si="29"/>
        <v>101.98</v>
      </c>
      <c r="H298" s="50" t="s">
        <v>281</v>
      </c>
      <c r="I298" s="39" t="s">
        <v>789</v>
      </c>
      <c r="J298" s="39">
        <v>149.86865879999999</v>
      </c>
      <c r="K298" s="39"/>
      <c r="L298" s="39"/>
      <c r="M298" s="39"/>
      <c r="N298" s="39"/>
      <c r="O298" s="39"/>
    </row>
    <row r="299" spans="1:15" s="283" customFormat="1" x14ac:dyDescent="0.25">
      <c r="A299" s="279">
        <f t="shared" si="26"/>
        <v>297</v>
      </c>
      <c r="B299" s="276"/>
      <c r="C299" s="53" t="str">
        <f t="shared" si="25"/>
        <v>6UPHGLOB78</v>
      </c>
      <c r="D299" s="53"/>
      <c r="E299" s="54">
        <f>+'CALCULO TARIFAS CC '!$S$45</f>
        <v>0.68047169586126532</v>
      </c>
      <c r="F299" s="55">
        <f t="shared" si="28"/>
        <v>134.02889999999999</v>
      </c>
      <c r="G299" s="56">
        <f t="shared" si="29"/>
        <v>91.2</v>
      </c>
      <c r="H299" s="50" t="s">
        <v>281</v>
      </c>
      <c r="I299" s="39" t="s">
        <v>591</v>
      </c>
      <c r="J299" s="39">
        <v>134.02888129999999</v>
      </c>
      <c r="K299" s="39"/>
      <c r="L299" s="39"/>
      <c r="M299" s="39"/>
      <c r="N299" s="39"/>
      <c r="O299" s="39"/>
    </row>
    <row r="300" spans="1:15" s="283" customFormat="1" x14ac:dyDescent="0.25">
      <c r="A300" s="279">
        <f t="shared" si="26"/>
        <v>298</v>
      </c>
      <c r="B300" s="276"/>
      <c r="C300" s="53" t="str">
        <f t="shared" si="25"/>
        <v>6UPHMMALL</v>
      </c>
      <c r="D300" s="53"/>
      <c r="E300" s="54">
        <f>+'CALCULO TARIFAS CC '!$S$45</f>
        <v>0.68047169586126532</v>
      </c>
      <c r="F300" s="55">
        <f t="shared" si="28"/>
        <v>291.03550000000001</v>
      </c>
      <c r="G300" s="56">
        <f t="shared" si="29"/>
        <v>198.04</v>
      </c>
      <c r="H300" s="50" t="s">
        <v>281</v>
      </c>
      <c r="I300" s="39" t="s">
        <v>696</v>
      </c>
      <c r="J300" s="39">
        <v>291.03551709999999</v>
      </c>
      <c r="K300" s="39"/>
      <c r="L300" s="39"/>
      <c r="M300" s="39"/>
      <c r="N300" s="39"/>
      <c r="O300" s="39"/>
    </row>
    <row r="301" spans="1:15" s="283" customFormat="1" x14ac:dyDescent="0.25">
      <c r="A301" s="279">
        <f t="shared" si="26"/>
        <v>299</v>
      </c>
      <c r="B301" s="276"/>
      <c r="C301" s="53" t="str">
        <f t="shared" si="25"/>
        <v>6UPHPEARL</v>
      </c>
      <c r="D301" s="53"/>
      <c r="E301" s="54">
        <f>+'CALCULO TARIFAS CC '!$S$45</f>
        <v>0.68047169586126532</v>
      </c>
      <c r="F301" s="55">
        <f t="shared" si="28"/>
        <v>47.775700000000001</v>
      </c>
      <c r="G301" s="56">
        <f t="shared" si="29"/>
        <v>32.51</v>
      </c>
      <c r="H301" s="50" t="s">
        <v>281</v>
      </c>
      <c r="I301" s="39" t="s">
        <v>790</v>
      </c>
      <c r="J301" s="39">
        <v>47.775735300000001</v>
      </c>
      <c r="K301" s="39"/>
      <c r="L301" s="39"/>
      <c r="M301" s="39"/>
      <c r="N301" s="39"/>
      <c r="O301" s="39"/>
    </row>
    <row r="302" spans="1:15" s="283" customFormat="1" x14ac:dyDescent="0.25">
      <c r="A302" s="279">
        <f t="shared" si="26"/>
        <v>300</v>
      </c>
      <c r="B302" s="276"/>
      <c r="C302" s="53" t="str">
        <f t="shared" si="25"/>
        <v>6UPHTOC71</v>
      </c>
      <c r="D302" s="53"/>
      <c r="E302" s="54">
        <f>+'CALCULO TARIFAS CC '!$S$45</f>
        <v>0.68047169586126532</v>
      </c>
      <c r="F302" s="55">
        <f t="shared" si="28"/>
        <v>2248.7078999999999</v>
      </c>
      <c r="G302" s="56">
        <f t="shared" si="29"/>
        <v>1530.18</v>
      </c>
      <c r="H302" s="50" t="s">
        <v>281</v>
      </c>
      <c r="I302" s="39" t="s">
        <v>592</v>
      </c>
      <c r="J302" s="39">
        <v>2248.7079291</v>
      </c>
      <c r="K302" s="39"/>
      <c r="L302" s="39"/>
      <c r="M302" s="39"/>
      <c r="N302" s="39"/>
      <c r="O302" s="39"/>
    </row>
    <row r="303" spans="1:15" s="283" customFormat="1" x14ac:dyDescent="0.25">
      <c r="A303" s="279">
        <f t="shared" si="26"/>
        <v>301</v>
      </c>
      <c r="B303" s="276"/>
      <c r="C303" s="53" t="str">
        <f t="shared" si="25"/>
        <v>6UPHVITRI85</v>
      </c>
      <c r="D303" s="53"/>
      <c r="E303" s="54">
        <f>+'CALCULO TARIFAS CC '!$S$45</f>
        <v>0.68047169586126532</v>
      </c>
      <c r="F303" s="55">
        <f t="shared" si="28"/>
        <v>75.398399999999995</v>
      </c>
      <c r="G303" s="56">
        <f t="shared" si="29"/>
        <v>51.31</v>
      </c>
      <c r="H303" s="50" t="s">
        <v>281</v>
      </c>
      <c r="I303" s="39" t="s">
        <v>593</v>
      </c>
      <c r="J303" s="39">
        <v>75.398431400000007</v>
      </c>
      <c r="K303" s="39"/>
      <c r="L303" s="39"/>
      <c r="M303" s="39"/>
      <c r="N303" s="39"/>
      <c r="O303" s="39"/>
    </row>
    <row r="304" spans="1:15" s="283" customFormat="1" x14ac:dyDescent="0.25">
      <c r="A304" s="279">
        <f t="shared" si="26"/>
        <v>302</v>
      </c>
      <c r="B304" s="276"/>
      <c r="C304" s="53" t="str">
        <f t="shared" si="25"/>
        <v>6UPISO13</v>
      </c>
      <c r="D304" s="53"/>
      <c r="E304" s="54">
        <f>+'CALCULO TARIFAS CC '!$S$45</f>
        <v>0.68047169586126532</v>
      </c>
      <c r="F304" s="55">
        <f t="shared" si="28"/>
        <v>70.480900000000005</v>
      </c>
      <c r="G304" s="56">
        <f t="shared" si="29"/>
        <v>47.96</v>
      </c>
      <c r="H304" s="50" t="s">
        <v>281</v>
      </c>
      <c r="I304" s="39" t="s">
        <v>697</v>
      </c>
      <c r="J304" s="39">
        <v>70.480927199999996</v>
      </c>
      <c r="K304" s="39"/>
      <c r="L304" s="39"/>
      <c r="M304" s="39"/>
      <c r="N304" s="39"/>
      <c r="O304" s="39"/>
    </row>
    <row r="305" spans="1:15" s="283" customFormat="1" x14ac:dyDescent="0.25">
      <c r="A305" s="279">
        <f t="shared" si="26"/>
        <v>303</v>
      </c>
      <c r="B305" s="276"/>
      <c r="C305" s="53" t="str">
        <f t="shared" si="25"/>
        <v>6UPLASTIG25</v>
      </c>
      <c r="D305" s="53"/>
      <c r="E305" s="54">
        <f>+'CALCULO TARIFAS CC '!$S$45</f>
        <v>0.68047169586126532</v>
      </c>
      <c r="F305" s="55">
        <f t="shared" si="28"/>
        <v>478.28190000000001</v>
      </c>
      <c r="G305" s="56">
        <f t="shared" si="29"/>
        <v>325.45999999999998</v>
      </c>
      <c r="H305" s="50" t="s">
        <v>281</v>
      </c>
      <c r="I305" s="39" t="s">
        <v>698</v>
      </c>
      <c r="J305" s="39">
        <v>478.28187489999999</v>
      </c>
      <c r="K305" s="39"/>
      <c r="L305" s="39"/>
      <c r="M305" s="39"/>
      <c r="N305" s="39"/>
      <c r="O305" s="39"/>
    </row>
    <row r="306" spans="1:15" s="283" customFormat="1" x14ac:dyDescent="0.25">
      <c r="A306" s="279">
        <f t="shared" si="26"/>
        <v>304</v>
      </c>
      <c r="B306" s="276"/>
      <c r="C306" s="53" t="str">
        <f t="shared" si="25"/>
        <v>6UPMAR1</v>
      </c>
      <c r="D306" s="53"/>
      <c r="E306" s="54">
        <f>+'CALCULO TARIFAS CC '!$S$45</f>
        <v>0.68047169586126532</v>
      </c>
      <c r="F306" s="55">
        <f t="shared" si="28"/>
        <v>53.383499999999998</v>
      </c>
      <c r="G306" s="56">
        <f t="shared" si="29"/>
        <v>36.33</v>
      </c>
      <c r="H306" s="50" t="s">
        <v>281</v>
      </c>
      <c r="I306" s="39" t="s">
        <v>523</v>
      </c>
      <c r="J306" s="39">
        <v>53.383479199999996</v>
      </c>
      <c r="K306" s="39"/>
      <c r="L306" s="39"/>
      <c r="M306" s="39"/>
      <c r="N306" s="39"/>
      <c r="O306" s="39"/>
    </row>
    <row r="307" spans="1:15" s="283" customFormat="1" x14ac:dyDescent="0.25">
      <c r="A307" s="279">
        <f t="shared" si="26"/>
        <v>305</v>
      </c>
      <c r="B307" s="276"/>
      <c r="C307" s="53" t="str">
        <f t="shared" si="25"/>
        <v>6UPOTMEN</v>
      </c>
      <c r="D307" s="53"/>
      <c r="E307" s="54">
        <f>+'CALCULO TARIFAS CC '!$S$45</f>
        <v>0.68047169586126532</v>
      </c>
      <c r="F307" s="55">
        <f t="shared" si="28"/>
        <v>2405.5533999999998</v>
      </c>
      <c r="G307" s="56">
        <f t="shared" si="29"/>
        <v>1636.91</v>
      </c>
      <c r="H307" s="50" t="s">
        <v>281</v>
      </c>
      <c r="I307" s="39" t="s">
        <v>474</v>
      </c>
      <c r="J307" s="39">
        <v>2405.5534071000002</v>
      </c>
      <c r="K307" s="39"/>
      <c r="L307" s="39"/>
      <c r="M307" s="39"/>
      <c r="N307" s="39"/>
      <c r="O307" s="39"/>
    </row>
    <row r="308" spans="1:15" s="283" customFormat="1" x14ac:dyDescent="0.25">
      <c r="A308" s="279">
        <f t="shared" si="26"/>
        <v>306</v>
      </c>
      <c r="B308" s="276"/>
      <c r="C308" s="53" t="str">
        <f t="shared" si="25"/>
        <v>6UPRICEBGOLF</v>
      </c>
      <c r="D308" s="53"/>
      <c r="E308" s="54">
        <f>+'CALCULO TARIFAS CC '!$S$45</f>
        <v>0.68047169586126532</v>
      </c>
      <c r="F308" s="55">
        <f t="shared" si="28"/>
        <v>307.16160000000002</v>
      </c>
      <c r="G308" s="56">
        <f t="shared" si="29"/>
        <v>209.01</v>
      </c>
      <c r="H308" s="50" t="s">
        <v>281</v>
      </c>
      <c r="I308" s="39" t="s">
        <v>722</v>
      </c>
      <c r="J308" s="39">
        <v>307.16158619999999</v>
      </c>
      <c r="K308" s="39"/>
      <c r="L308" s="39"/>
      <c r="M308" s="39"/>
      <c r="N308" s="39"/>
      <c r="O308" s="39"/>
    </row>
    <row r="309" spans="1:15" s="271" customFormat="1" x14ac:dyDescent="0.25">
      <c r="A309" s="279">
        <f t="shared" si="26"/>
        <v>307</v>
      </c>
      <c r="B309" s="276"/>
      <c r="C309" s="53" t="str">
        <f t="shared" si="25"/>
        <v>6UPRICECVERD</v>
      </c>
      <c r="D309" s="53"/>
      <c r="E309" s="54">
        <f>+'CALCULO TARIFAS CC '!$S$45</f>
        <v>0.68047169586126532</v>
      </c>
      <c r="F309" s="55">
        <f t="shared" si="28"/>
        <v>255.28380000000001</v>
      </c>
      <c r="G309" s="56">
        <f t="shared" si="29"/>
        <v>173.71</v>
      </c>
      <c r="H309" s="50" t="s">
        <v>281</v>
      </c>
      <c r="I309" s="39" t="s">
        <v>723</v>
      </c>
      <c r="J309" s="39">
        <v>255.28378520000001</v>
      </c>
      <c r="K309" s="39"/>
      <c r="L309" s="39"/>
      <c r="M309" s="39"/>
      <c r="N309" s="39"/>
      <c r="O309" s="39"/>
    </row>
    <row r="310" spans="1:15" s="271" customFormat="1" x14ac:dyDescent="0.25">
      <c r="A310" s="279">
        <f t="shared" si="26"/>
        <v>308</v>
      </c>
      <c r="B310" s="276"/>
      <c r="C310" s="53" t="str">
        <f t="shared" si="25"/>
        <v>6UPRICEOADM</v>
      </c>
      <c r="D310" s="53"/>
      <c r="E310" s="54">
        <f>+'CALCULO TARIFAS CC '!$S$45</f>
        <v>0.68047169586126532</v>
      </c>
      <c r="F310" s="55">
        <f t="shared" si="28"/>
        <v>39.252499999999998</v>
      </c>
      <c r="G310" s="56">
        <f t="shared" si="29"/>
        <v>26.71</v>
      </c>
      <c r="H310" s="50" t="s">
        <v>281</v>
      </c>
      <c r="I310" s="39" t="s">
        <v>724</v>
      </c>
      <c r="J310" s="39">
        <v>39.252522399999997</v>
      </c>
      <c r="K310" s="39"/>
      <c r="L310" s="39"/>
      <c r="M310" s="39"/>
      <c r="N310" s="39"/>
      <c r="O310" s="39"/>
    </row>
    <row r="311" spans="1:15" s="271" customFormat="1" x14ac:dyDescent="0.25">
      <c r="A311" s="279">
        <f t="shared" si="26"/>
        <v>309</v>
      </c>
      <c r="B311" s="276"/>
      <c r="C311" s="53" t="str">
        <f t="shared" si="25"/>
        <v>6UPRICESANT</v>
      </c>
      <c r="D311" s="53"/>
      <c r="E311" s="54">
        <f>+'CALCULO TARIFAS CC '!$S$45</f>
        <v>0.68047169586126532</v>
      </c>
      <c r="F311" s="55">
        <f t="shared" si="28"/>
        <v>232.63810000000001</v>
      </c>
      <c r="G311" s="56">
        <f t="shared" si="29"/>
        <v>158.30000000000001</v>
      </c>
      <c r="H311" s="50" t="s">
        <v>281</v>
      </c>
      <c r="I311" s="39" t="s">
        <v>725</v>
      </c>
      <c r="J311" s="39">
        <v>232.6381098</v>
      </c>
      <c r="K311" s="39"/>
      <c r="L311" s="39"/>
      <c r="M311" s="39"/>
      <c r="N311" s="39"/>
      <c r="O311" s="39"/>
    </row>
    <row r="312" spans="1:15" s="271" customFormat="1" x14ac:dyDescent="0.25">
      <c r="A312" s="279">
        <f t="shared" si="26"/>
        <v>310</v>
      </c>
      <c r="B312" s="276"/>
      <c r="C312" s="53" t="str">
        <f t="shared" si="25"/>
        <v>6UPRICEVIABR</v>
      </c>
      <c r="D312" s="53"/>
      <c r="E312" s="54">
        <f>+'CALCULO TARIFAS CC '!$S$45</f>
        <v>0.68047169586126532</v>
      </c>
      <c r="F312" s="55">
        <f t="shared" si="28"/>
        <v>280.45100000000002</v>
      </c>
      <c r="G312" s="56">
        <f t="shared" si="29"/>
        <v>190.84</v>
      </c>
      <c r="H312" s="50" t="s">
        <v>281</v>
      </c>
      <c r="I312" s="39" t="s">
        <v>726</v>
      </c>
      <c r="J312" s="39">
        <v>280.45103410000002</v>
      </c>
      <c r="K312" s="39"/>
      <c r="L312" s="39"/>
      <c r="M312" s="39"/>
      <c r="N312" s="39"/>
      <c r="O312" s="39"/>
    </row>
    <row r="313" spans="1:15" s="271" customFormat="1" x14ac:dyDescent="0.25">
      <c r="A313" s="279">
        <f t="shared" si="26"/>
        <v>311</v>
      </c>
      <c r="B313" s="276"/>
      <c r="C313" s="53" t="str">
        <f t="shared" si="25"/>
        <v>6UPRICEVILAF</v>
      </c>
      <c r="D313" s="53"/>
      <c r="E313" s="54">
        <f>+'CALCULO TARIFAS CC '!$S$45</f>
        <v>0.68047169586126532</v>
      </c>
      <c r="F313" s="55">
        <f t="shared" si="28"/>
        <v>250.76920000000001</v>
      </c>
      <c r="G313" s="56">
        <f t="shared" si="29"/>
        <v>170.64</v>
      </c>
      <c r="H313" s="50" t="s">
        <v>281</v>
      </c>
      <c r="I313" s="39" t="s">
        <v>727</v>
      </c>
      <c r="J313" s="39">
        <v>250.76917209999999</v>
      </c>
      <c r="K313" s="39"/>
      <c r="L313" s="39"/>
      <c r="M313" s="39"/>
      <c r="N313" s="39"/>
      <c r="O313" s="39"/>
    </row>
    <row r="314" spans="1:15" s="271" customFormat="1" x14ac:dyDescent="0.25">
      <c r="A314" s="279">
        <f t="shared" si="26"/>
        <v>312</v>
      </c>
      <c r="B314" s="276"/>
      <c r="C314" s="53" t="str">
        <f t="shared" si="25"/>
        <v>6UPROCARSA</v>
      </c>
      <c r="D314" s="53"/>
      <c r="E314" s="54">
        <f>+'CALCULO TARIFAS CC '!$S$45</f>
        <v>0.68047169586126532</v>
      </c>
      <c r="F314" s="55">
        <f t="shared" si="28"/>
        <v>102.3807</v>
      </c>
      <c r="G314" s="56">
        <f t="shared" si="29"/>
        <v>69.67</v>
      </c>
      <c r="H314" s="50" t="s">
        <v>281</v>
      </c>
      <c r="I314" s="39" t="s">
        <v>63</v>
      </c>
      <c r="J314" s="39">
        <v>102.3807322</v>
      </c>
      <c r="K314" s="39"/>
      <c r="L314" s="39"/>
      <c r="M314" s="39"/>
      <c r="N314" s="39"/>
      <c r="O314" s="39"/>
    </row>
    <row r="315" spans="1:15" s="271" customFormat="1" x14ac:dyDescent="0.25">
      <c r="A315" s="279">
        <f t="shared" si="26"/>
        <v>313</v>
      </c>
      <c r="B315" s="276"/>
      <c r="C315" s="53" t="str">
        <f t="shared" si="25"/>
        <v>6UPROLACSA</v>
      </c>
      <c r="D315" s="53"/>
      <c r="E315" s="54">
        <f>+'CALCULO TARIFAS CC '!$S$45</f>
        <v>0.68047169586126532</v>
      </c>
      <c r="F315" s="55">
        <f t="shared" si="28"/>
        <v>203.66079999999999</v>
      </c>
      <c r="G315" s="56">
        <f t="shared" si="29"/>
        <v>138.59</v>
      </c>
      <c r="H315" s="50" t="s">
        <v>281</v>
      </c>
      <c r="I315" s="39" t="s">
        <v>791</v>
      </c>
      <c r="J315" s="39">
        <v>203.66084939999999</v>
      </c>
      <c r="K315" s="39"/>
      <c r="L315" s="39"/>
      <c r="M315" s="39"/>
      <c r="N315" s="39"/>
      <c r="O315" s="39"/>
    </row>
    <row r="316" spans="1:15" s="271" customFormat="1" x14ac:dyDescent="0.25">
      <c r="A316" s="279">
        <f t="shared" si="26"/>
        <v>314</v>
      </c>
      <c r="B316" s="276"/>
      <c r="C316" s="53" t="str">
        <f t="shared" si="25"/>
        <v>6UPROLUXSA</v>
      </c>
      <c r="D316" s="53"/>
      <c r="E316" s="54">
        <f>+'CALCULO TARIFAS CC '!$S$45</f>
        <v>0.68047169586126532</v>
      </c>
      <c r="F316" s="55">
        <f t="shared" si="28"/>
        <v>100.3116</v>
      </c>
      <c r="G316" s="56">
        <f t="shared" si="29"/>
        <v>68.260000000000005</v>
      </c>
      <c r="H316" s="50" t="s">
        <v>281</v>
      </c>
      <c r="I316" s="39" t="s">
        <v>659</v>
      </c>
      <c r="J316" s="39">
        <v>100.3115916</v>
      </c>
      <c r="K316" s="39"/>
      <c r="L316" s="39"/>
      <c r="M316" s="39"/>
      <c r="N316" s="39"/>
      <c r="O316" s="39"/>
    </row>
    <row r="317" spans="1:15" s="304" customFormat="1" x14ac:dyDescent="0.25">
      <c r="A317" s="279">
        <f t="shared" si="26"/>
        <v>315</v>
      </c>
      <c r="B317" s="276"/>
      <c r="C317" s="53" t="str">
        <f t="shared" si="25"/>
        <v>6UPROMDOR</v>
      </c>
      <c r="D317" s="53"/>
      <c r="E317" s="54">
        <f>+'CALCULO TARIFAS CC '!$S$45</f>
        <v>0.68047169586126532</v>
      </c>
      <c r="F317" s="55">
        <f t="shared" si="28"/>
        <v>171.0256</v>
      </c>
      <c r="G317" s="56">
        <f t="shared" si="29"/>
        <v>116.38</v>
      </c>
      <c r="H317" s="50" t="s">
        <v>281</v>
      </c>
      <c r="I317" s="39" t="s">
        <v>699</v>
      </c>
      <c r="J317" s="39">
        <v>171.02555910000001</v>
      </c>
      <c r="K317" s="39"/>
      <c r="L317" s="39"/>
      <c r="M317" s="39"/>
      <c r="N317" s="39"/>
      <c r="O317" s="39"/>
    </row>
    <row r="318" spans="1:15" s="304" customFormat="1" x14ac:dyDescent="0.25">
      <c r="A318" s="279">
        <f t="shared" si="26"/>
        <v>316</v>
      </c>
      <c r="B318" s="276"/>
      <c r="C318" s="53" t="str">
        <f t="shared" si="25"/>
        <v>6UPROMGTOWER</v>
      </c>
      <c r="D318" s="53"/>
      <c r="E318" s="54">
        <f>+'CALCULO TARIFAS CC '!$S$45</f>
        <v>0.68047169586126532</v>
      </c>
      <c r="F318" s="55">
        <f t="shared" si="28"/>
        <v>363.72579999999999</v>
      </c>
      <c r="G318" s="56">
        <f t="shared" si="29"/>
        <v>247.51</v>
      </c>
      <c r="H318" s="50" t="s">
        <v>281</v>
      </c>
      <c r="I318" s="39" t="s">
        <v>612</v>
      </c>
      <c r="J318" s="39">
        <v>363.72584010000003</v>
      </c>
      <c r="K318" s="39"/>
      <c r="L318" s="39"/>
      <c r="M318" s="39"/>
      <c r="N318" s="39"/>
      <c r="O318" s="39"/>
    </row>
    <row r="319" spans="1:15" s="304" customFormat="1" x14ac:dyDescent="0.25">
      <c r="A319" s="279">
        <f t="shared" si="26"/>
        <v>317</v>
      </c>
      <c r="B319" s="276"/>
      <c r="C319" s="53" t="str">
        <f t="shared" si="25"/>
        <v>6UPROSERV97</v>
      </c>
      <c r="D319" s="53"/>
      <c r="E319" s="54">
        <f>+'CALCULO TARIFAS CC '!$S$45</f>
        <v>0.68047169586126532</v>
      </c>
      <c r="F319" s="55">
        <f t="shared" si="28"/>
        <v>120.0753</v>
      </c>
      <c r="G319" s="56">
        <f t="shared" si="29"/>
        <v>81.709999999999994</v>
      </c>
      <c r="H319" s="50" t="s">
        <v>281</v>
      </c>
      <c r="I319" s="39" t="s">
        <v>594</v>
      </c>
      <c r="J319" s="39">
        <v>120.0752765</v>
      </c>
      <c r="K319" s="39"/>
      <c r="L319" s="39"/>
      <c r="M319" s="39"/>
      <c r="N319" s="39"/>
      <c r="O319" s="39"/>
    </row>
    <row r="320" spans="1:15" s="304" customFormat="1" x14ac:dyDescent="0.25">
      <c r="A320" s="279">
        <f t="shared" si="26"/>
        <v>318</v>
      </c>
      <c r="B320" s="276"/>
      <c r="C320" s="53" t="str">
        <f t="shared" si="25"/>
        <v>6UPTPCGL</v>
      </c>
      <c r="D320" s="53"/>
      <c r="E320" s="54">
        <f>+'CALCULO TARIFAS CC '!$S$45</f>
        <v>0.68047169586126532</v>
      </c>
      <c r="F320" s="55">
        <f t="shared" si="28"/>
        <v>1281.0499</v>
      </c>
      <c r="G320" s="56">
        <f t="shared" si="29"/>
        <v>871.72</v>
      </c>
      <c r="H320" s="50" t="s">
        <v>281</v>
      </c>
      <c r="I320" s="39" t="s">
        <v>64</v>
      </c>
      <c r="J320" s="39">
        <v>1281.0499308999999</v>
      </c>
      <c r="K320" s="39"/>
      <c r="L320" s="39"/>
      <c r="M320" s="39"/>
      <c r="N320" s="39"/>
      <c r="O320" s="39"/>
    </row>
    <row r="321" spans="1:15" s="304" customFormat="1" x14ac:dyDescent="0.25">
      <c r="A321" s="279">
        <f t="shared" si="26"/>
        <v>319</v>
      </c>
      <c r="B321" s="276"/>
      <c r="C321" s="53" t="str">
        <f t="shared" si="25"/>
        <v>6UPTPPSA</v>
      </c>
      <c r="D321" s="53"/>
      <c r="E321" s="54">
        <f>+'CALCULO TARIFAS CC '!$S$45</f>
        <v>0.68047169586126532</v>
      </c>
      <c r="F321" s="55">
        <f t="shared" si="28"/>
        <v>3089.0279999999998</v>
      </c>
      <c r="G321" s="56">
        <f t="shared" si="29"/>
        <v>2102</v>
      </c>
      <c r="H321" s="50" t="s">
        <v>281</v>
      </c>
      <c r="I321" s="39" t="s">
        <v>65</v>
      </c>
      <c r="J321" s="39">
        <v>3089.0279796999998</v>
      </c>
      <c r="K321" s="39"/>
      <c r="L321" s="39"/>
      <c r="M321" s="39"/>
      <c r="N321" s="39"/>
      <c r="O321" s="39"/>
    </row>
    <row r="322" spans="1:15" s="304" customFormat="1" x14ac:dyDescent="0.25">
      <c r="A322" s="279">
        <f t="shared" si="26"/>
        <v>320</v>
      </c>
      <c r="B322" s="276"/>
      <c r="C322" s="53" t="str">
        <f t="shared" si="25"/>
        <v>6UPTPPSB</v>
      </c>
      <c r="D322" s="53"/>
      <c r="E322" s="54">
        <f>+'CALCULO TARIFAS CC '!$S$45</f>
        <v>0.68047169586126532</v>
      </c>
      <c r="F322" s="55">
        <f t="shared" si="28"/>
        <v>2652.8123000000001</v>
      </c>
      <c r="G322" s="56">
        <f t="shared" si="29"/>
        <v>1805.16</v>
      </c>
      <c r="H322" s="50" t="s">
        <v>281</v>
      </c>
      <c r="I322" s="39" t="s">
        <v>66</v>
      </c>
      <c r="J322" s="39">
        <v>2652.8122855000001</v>
      </c>
      <c r="K322" s="39"/>
      <c r="L322" s="39"/>
      <c r="M322" s="39"/>
      <c r="N322" s="39"/>
      <c r="O322" s="39"/>
    </row>
    <row r="323" spans="1:15" s="304" customFormat="1" x14ac:dyDescent="0.25">
      <c r="A323" s="279">
        <f t="shared" si="26"/>
        <v>321</v>
      </c>
      <c r="B323" s="276"/>
      <c r="C323" s="53" t="str">
        <f t="shared" si="25"/>
        <v>6UPURISSIMA</v>
      </c>
      <c r="D323" s="53"/>
      <c r="E323" s="54">
        <f>+'CALCULO TARIFAS CC '!$S$45</f>
        <v>0.68047169586126532</v>
      </c>
      <c r="F323" s="55">
        <f t="shared" si="28"/>
        <v>52.965299999999999</v>
      </c>
      <c r="G323" s="56">
        <f t="shared" si="29"/>
        <v>36.04</v>
      </c>
      <c r="H323" s="50" t="s">
        <v>281</v>
      </c>
      <c r="I323" s="39" t="s">
        <v>660</v>
      </c>
      <c r="J323" s="39">
        <v>52.965297800000002</v>
      </c>
      <c r="K323" s="39"/>
      <c r="L323" s="39"/>
      <c r="M323" s="39"/>
      <c r="N323" s="39"/>
      <c r="O323" s="39"/>
    </row>
    <row r="324" spans="1:15" s="304" customFormat="1" x14ac:dyDescent="0.25">
      <c r="A324" s="279">
        <f t="shared" si="26"/>
        <v>322</v>
      </c>
      <c r="B324" s="276"/>
      <c r="C324" s="53" t="str">
        <f t="shared" si="25"/>
        <v>6UP_SLIBRADA</v>
      </c>
      <c r="D324" s="53"/>
      <c r="E324" s="54">
        <f>+'CALCULO TARIFAS CC '!$S$45</f>
        <v>0.68047169586126532</v>
      </c>
      <c r="F324" s="55">
        <f t="shared" si="28"/>
        <v>164.2141</v>
      </c>
      <c r="G324" s="56">
        <f t="shared" si="29"/>
        <v>111.74</v>
      </c>
      <c r="H324" s="50" t="s">
        <v>281</v>
      </c>
      <c r="I324" s="39" t="s">
        <v>661</v>
      </c>
      <c r="J324" s="39">
        <v>164.21414060000001</v>
      </c>
      <c r="K324" s="39"/>
      <c r="L324" s="39"/>
      <c r="M324" s="39"/>
      <c r="N324" s="39"/>
      <c r="O324" s="39"/>
    </row>
    <row r="325" spans="1:15" s="304" customFormat="1" x14ac:dyDescent="0.25">
      <c r="A325" s="279">
        <f t="shared" ref="A325:A420" si="30">A324+1</f>
        <v>323</v>
      </c>
      <c r="B325" s="276"/>
      <c r="C325" s="53" t="str">
        <f t="shared" si="25"/>
        <v>6URAMADA</v>
      </c>
      <c r="D325" s="53"/>
      <c r="E325" s="54">
        <f>+'CALCULO TARIFAS CC '!$S$45</f>
        <v>0.68047169586126532</v>
      </c>
      <c r="F325" s="55">
        <f t="shared" si="28"/>
        <v>129.3244</v>
      </c>
      <c r="G325" s="56">
        <f t="shared" si="29"/>
        <v>88</v>
      </c>
      <c r="H325" s="50" t="s">
        <v>281</v>
      </c>
      <c r="I325" s="39" t="s">
        <v>499</v>
      </c>
      <c r="J325" s="39">
        <v>129.32438250000001</v>
      </c>
      <c r="K325" s="39"/>
      <c r="L325" s="39"/>
      <c r="M325" s="39"/>
      <c r="N325" s="39"/>
      <c r="O325" s="39"/>
    </row>
    <row r="326" spans="1:15" s="304" customFormat="1" x14ac:dyDescent="0.25">
      <c r="A326" s="279">
        <f t="shared" si="30"/>
        <v>324</v>
      </c>
      <c r="B326" s="276"/>
      <c r="C326" s="53" t="str">
        <f t="shared" si="25"/>
        <v>6GRCHICO</v>
      </c>
      <c r="D326" s="53"/>
      <c r="E326" s="54">
        <f>+'CALCULO TARIFAS CC '!$S$45</f>
        <v>0.68047169586126532</v>
      </c>
      <c r="F326" s="55">
        <f t="shared" si="28"/>
        <v>18.4649</v>
      </c>
      <c r="G326" s="56">
        <f t="shared" si="29"/>
        <v>12.56</v>
      </c>
      <c r="H326" s="50" t="s">
        <v>281</v>
      </c>
      <c r="I326" s="39" t="s">
        <v>444</v>
      </c>
      <c r="J326" s="39">
        <v>18.464850999999999</v>
      </c>
      <c r="K326" s="39"/>
      <c r="L326" s="39"/>
      <c r="M326" s="39"/>
      <c r="N326" s="39"/>
      <c r="O326" s="39"/>
    </row>
    <row r="327" spans="1:15" s="304" customFormat="1" x14ac:dyDescent="0.25">
      <c r="A327" s="279">
        <f t="shared" si="30"/>
        <v>325</v>
      </c>
      <c r="B327" s="276"/>
      <c r="C327" s="53" t="str">
        <f t="shared" si="25"/>
        <v>6UREDEPROSA</v>
      </c>
      <c r="D327" s="53"/>
      <c r="E327" s="54">
        <f>+'CALCULO TARIFAS CC '!$S$45</f>
        <v>0.68047169586126532</v>
      </c>
      <c r="F327" s="55">
        <f t="shared" si="28"/>
        <v>220.78270000000001</v>
      </c>
      <c r="G327" s="56">
        <f t="shared" si="29"/>
        <v>150.24</v>
      </c>
      <c r="H327" s="50" t="s">
        <v>281</v>
      </c>
      <c r="I327" s="39" t="s">
        <v>728</v>
      </c>
      <c r="J327" s="39">
        <v>220.7826651</v>
      </c>
      <c r="K327" s="39"/>
      <c r="L327" s="39"/>
      <c r="M327" s="39"/>
      <c r="N327" s="39"/>
      <c r="O327" s="39"/>
    </row>
    <row r="328" spans="1:15" s="271" customFormat="1" x14ac:dyDescent="0.25">
      <c r="A328" s="279">
        <f t="shared" si="30"/>
        <v>326</v>
      </c>
      <c r="B328" s="276"/>
      <c r="C328" s="53" t="str">
        <f t="shared" si="25"/>
        <v>6URETCEN</v>
      </c>
      <c r="D328" s="53"/>
      <c r="E328" s="54">
        <f>+'CALCULO TARIFAS CC '!$S$45</f>
        <v>0.68047169586126532</v>
      </c>
      <c r="F328" s="55">
        <f t="shared" si="28"/>
        <v>1615.5722000000001</v>
      </c>
      <c r="G328" s="56">
        <f t="shared" si="29"/>
        <v>1099.3499999999999</v>
      </c>
      <c r="H328" s="50" t="s">
        <v>281</v>
      </c>
      <c r="I328" s="39" t="s">
        <v>595</v>
      </c>
      <c r="J328" s="39">
        <v>1615.5721919</v>
      </c>
      <c r="K328" s="39"/>
      <c r="L328" s="39"/>
      <c r="M328" s="39"/>
      <c r="N328" s="39"/>
      <c r="O328" s="39"/>
    </row>
    <row r="329" spans="1:15" s="271" customFormat="1" x14ac:dyDescent="0.25">
      <c r="A329" s="279">
        <f t="shared" si="30"/>
        <v>327</v>
      </c>
      <c r="B329" s="276"/>
      <c r="C329" s="53" t="str">
        <f t="shared" si="25"/>
        <v>6UREY12OCT</v>
      </c>
      <c r="D329" s="53"/>
      <c r="E329" s="54">
        <f>+'CALCULO TARIFAS CC '!$S$45</f>
        <v>0.68047169586126532</v>
      </c>
      <c r="F329" s="55">
        <f t="shared" si="28"/>
        <v>183.39599999999999</v>
      </c>
      <c r="G329" s="56">
        <f t="shared" si="29"/>
        <v>124.8</v>
      </c>
      <c r="H329" s="50" t="s">
        <v>281</v>
      </c>
      <c r="I329" s="39" t="s">
        <v>662</v>
      </c>
      <c r="J329" s="39">
        <v>183.39597140000001</v>
      </c>
      <c r="K329" s="39"/>
      <c r="L329" s="39"/>
      <c r="M329" s="39"/>
      <c r="N329" s="39"/>
      <c r="O329" s="39"/>
    </row>
    <row r="330" spans="1:15" s="271" customFormat="1" x14ac:dyDescent="0.25">
      <c r="A330" s="279">
        <f t="shared" si="30"/>
        <v>328</v>
      </c>
      <c r="B330" s="276"/>
      <c r="C330" s="53" t="str">
        <f t="shared" si="25"/>
        <v>6UREY24DIC</v>
      </c>
      <c r="D330" s="53"/>
      <c r="E330" s="54">
        <f>+'CALCULO TARIFAS CC '!$S$45</f>
        <v>0.68047169586126532</v>
      </c>
      <c r="F330" s="55">
        <f t="shared" si="28"/>
        <v>216.16679999999999</v>
      </c>
      <c r="G330" s="56">
        <f t="shared" si="29"/>
        <v>147.1</v>
      </c>
      <c r="H330" s="50" t="s">
        <v>281</v>
      </c>
      <c r="I330" s="39" t="s">
        <v>626</v>
      </c>
      <c r="J330" s="39">
        <v>216.16675420000001</v>
      </c>
      <c r="K330" s="39"/>
      <c r="L330" s="39"/>
      <c r="M330" s="39"/>
      <c r="N330" s="39"/>
      <c r="O330" s="39"/>
    </row>
    <row r="331" spans="1:15" s="271" customFormat="1" x14ac:dyDescent="0.25">
      <c r="A331" s="279">
        <f t="shared" si="30"/>
        <v>329</v>
      </c>
      <c r="B331" s="276"/>
      <c r="C331" s="53" t="str">
        <f t="shared" si="25"/>
        <v>6UREY4ALTOS</v>
      </c>
      <c r="D331" s="53"/>
      <c r="E331" s="54">
        <f>+'CALCULO TARIFAS CC '!$S$45</f>
        <v>0.68047169586126532</v>
      </c>
      <c r="F331" s="55">
        <f t="shared" si="28"/>
        <v>148.57259999999999</v>
      </c>
      <c r="G331" s="56">
        <f t="shared" si="29"/>
        <v>101.1</v>
      </c>
      <c r="H331" s="50" t="s">
        <v>281</v>
      </c>
      <c r="I331" s="39" t="s">
        <v>663</v>
      </c>
      <c r="J331" s="39">
        <v>148.57256430000001</v>
      </c>
      <c r="K331" s="39"/>
      <c r="L331" s="39"/>
      <c r="M331" s="39"/>
      <c r="N331" s="39"/>
      <c r="O331" s="39"/>
    </row>
    <row r="332" spans="1:15" x14ac:dyDescent="0.25">
      <c r="A332" s="279">
        <f t="shared" si="30"/>
        <v>330</v>
      </c>
      <c r="B332" s="276"/>
      <c r="C332" s="53" t="str">
        <f t="shared" si="25"/>
        <v>6UREYBGOLF</v>
      </c>
      <c r="D332" s="53"/>
      <c r="E332" s="54">
        <f>+'CALCULO TARIFAS CC '!$S$45</f>
        <v>0.68047169586126532</v>
      </c>
      <c r="F332" s="55">
        <f t="shared" si="28"/>
        <v>169.72800000000001</v>
      </c>
      <c r="G332" s="56">
        <f t="shared" si="29"/>
        <v>115.5</v>
      </c>
      <c r="H332" s="50" t="s">
        <v>281</v>
      </c>
      <c r="I332" s="39" t="s">
        <v>627</v>
      </c>
      <c r="J332" s="39">
        <v>169.72800530000001</v>
      </c>
      <c r="K332" s="39"/>
      <c r="L332" s="39"/>
      <c r="M332" s="39"/>
      <c r="N332" s="39"/>
      <c r="O332" s="39"/>
    </row>
    <row r="333" spans="1:15" s="280" customFormat="1" x14ac:dyDescent="0.25">
      <c r="A333" s="279">
        <f t="shared" si="30"/>
        <v>331</v>
      </c>
      <c r="B333" s="276"/>
      <c r="C333" s="53" t="str">
        <f t="shared" si="25"/>
        <v>6UREYCALLE13</v>
      </c>
      <c r="D333" s="53"/>
      <c r="E333" s="54">
        <f>+'CALCULO TARIFAS CC '!$S$45</f>
        <v>0.68047169586126532</v>
      </c>
      <c r="F333" s="55">
        <f t="shared" si="28"/>
        <v>127.02930000000001</v>
      </c>
      <c r="G333" s="56">
        <f t="shared" si="29"/>
        <v>86.44</v>
      </c>
      <c r="H333" s="50" t="s">
        <v>281</v>
      </c>
      <c r="I333" s="39" t="s">
        <v>763</v>
      </c>
      <c r="J333" s="39">
        <v>127.0292614</v>
      </c>
      <c r="K333" s="39"/>
      <c r="L333" s="39"/>
      <c r="M333" s="39"/>
      <c r="N333" s="39"/>
      <c r="O333" s="39"/>
    </row>
    <row r="334" spans="1:15" s="280" customFormat="1" x14ac:dyDescent="0.25">
      <c r="A334" s="279">
        <f t="shared" si="30"/>
        <v>332</v>
      </c>
      <c r="B334" s="276"/>
      <c r="C334" s="53" t="str">
        <f t="shared" si="25"/>
        <v>6UREYCALLE50</v>
      </c>
      <c r="D334" s="53"/>
      <c r="E334" s="54">
        <f>+'CALCULO TARIFAS CC '!$S$45</f>
        <v>0.68047169586126532</v>
      </c>
      <c r="F334" s="55">
        <f t="shared" si="28"/>
        <v>280.77260000000001</v>
      </c>
      <c r="G334" s="56">
        <f t="shared" si="29"/>
        <v>191.06</v>
      </c>
      <c r="H334" s="50" t="s">
        <v>281</v>
      </c>
      <c r="I334" s="39" t="s">
        <v>729</v>
      </c>
      <c r="J334" s="39">
        <v>280.77255839999998</v>
      </c>
      <c r="K334" s="39"/>
      <c r="L334" s="39"/>
      <c r="M334" s="39"/>
      <c r="N334" s="39"/>
      <c r="O334" s="39"/>
    </row>
    <row r="335" spans="1:15" s="280" customFormat="1" x14ac:dyDescent="0.25">
      <c r="A335" s="279">
        <f t="shared" si="30"/>
        <v>333</v>
      </c>
      <c r="B335" s="276"/>
      <c r="C335" s="53" t="str">
        <f t="shared" si="25"/>
        <v>6UREYCALLE7</v>
      </c>
      <c r="D335" s="53"/>
      <c r="E335" s="54">
        <f>+'CALCULO TARIFAS CC '!$S$45</f>
        <v>0.68047169586126532</v>
      </c>
      <c r="F335" s="55">
        <f t="shared" si="28"/>
        <v>83.129300000000001</v>
      </c>
      <c r="G335" s="56">
        <f t="shared" si="29"/>
        <v>56.57</v>
      </c>
      <c r="H335" s="50" t="s">
        <v>281</v>
      </c>
      <c r="I335" s="39" t="s">
        <v>664</v>
      </c>
      <c r="J335" s="39">
        <v>83.129329400000003</v>
      </c>
      <c r="K335" s="39"/>
      <c r="L335" s="39"/>
      <c r="M335" s="39"/>
      <c r="N335" s="39"/>
      <c r="O335" s="39"/>
    </row>
    <row r="336" spans="1:15" s="280" customFormat="1" x14ac:dyDescent="0.25">
      <c r="A336" s="279">
        <f t="shared" si="30"/>
        <v>334</v>
      </c>
      <c r="B336" s="276"/>
      <c r="C336" s="53" t="str">
        <f t="shared" si="25"/>
        <v>6UREYCEDIM8</v>
      </c>
      <c r="D336" s="53"/>
      <c r="E336" s="54">
        <f>+'CALCULO TARIFAS CC '!$S$45</f>
        <v>0.68047169586126532</v>
      </c>
      <c r="F336" s="55">
        <f t="shared" si="28"/>
        <v>121.8819</v>
      </c>
      <c r="G336" s="56">
        <f t="shared" si="29"/>
        <v>82.94</v>
      </c>
      <c r="H336" s="50" t="s">
        <v>281</v>
      </c>
      <c r="I336" s="39" t="s">
        <v>665</v>
      </c>
      <c r="J336" s="39">
        <v>121.8819141</v>
      </c>
      <c r="K336" s="39"/>
      <c r="L336" s="39"/>
      <c r="M336" s="39"/>
      <c r="N336" s="39"/>
      <c r="O336" s="39"/>
    </row>
    <row r="337" spans="1:15" s="280" customFormat="1" x14ac:dyDescent="0.25">
      <c r="A337" s="279">
        <f t="shared" si="30"/>
        <v>335</v>
      </c>
      <c r="B337" s="276"/>
      <c r="C337" s="53" t="str">
        <f t="shared" si="25"/>
        <v>6UREYCENTEN</v>
      </c>
      <c r="D337" s="53"/>
      <c r="E337" s="54">
        <f>+'CALCULO TARIFAS CC '!$S$45</f>
        <v>0.68047169586126532</v>
      </c>
      <c r="F337" s="55">
        <f t="shared" ref="F337:F341" si="31">ROUND(J337,4)</f>
        <v>274.04759999999999</v>
      </c>
      <c r="G337" s="56">
        <f t="shared" ref="G337:G341" si="32">+ROUND(F337*E337,2)</f>
        <v>186.48</v>
      </c>
      <c r="H337" s="50" t="s">
        <v>281</v>
      </c>
      <c r="I337" s="39" t="s">
        <v>628</v>
      </c>
      <c r="J337" s="39">
        <v>274.04760470000002</v>
      </c>
      <c r="K337" s="39"/>
      <c r="L337" s="39"/>
      <c r="M337" s="39"/>
      <c r="N337" s="39"/>
      <c r="O337" s="39"/>
    </row>
    <row r="338" spans="1:15" s="280" customFormat="1" x14ac:dyDescent="0.25">
      <c r="A338" s="279">
        <f t="shared" si="30"/>
        <v>336</v>
      </c>
      <c r="B338" s="276"/>
      <c r="C338" s="53" t="str">
        <f t="shared" si="25"/>
        <v>6UREYCESTE</v>
      </c>
      <c r="D338" s="53"/>
      <c r="E338" s="54">
        <f>+'CALCULO TARIFAS CC '!$S$45</f>
        <v>0.68047169586126532</v>
      </c>
      <c r="F338" s="55">
        <f t="shared" si="31"/>
        <v>296.11700000000002</v>
      </c>
      <c r="G338" s="56">
        <f t="shared" si="32"/>
        <v>201.5</v>
      </c>
      <c r="H338" s="50" t="s">
        <v>281</v>
      </c>
      <c r="I338" s="39" t="s">
        <v>629</v>
      </c>
      <c r="J338" s="39">
        <v>296.11701019999998</v>
      </c>
      <c r="K338" s="39"/>
      <c r="L338" s="39"/>
      <c r="M338" s="39"/>
      <c r="N338" s="39"/>
      <c r="O338" s="39"/>
    </row>
    <row r="339" spans="1:15" s="280" customFormat="1" x14ac:dyDescent="0.25">
      <c r="A339" s="279">
        <f t="shared" si="30"/>
        <v>337</v>
      </c>
      <c r="B339" s="276"/>
      <c r="C339" s="53" t="str">
        <f t="shared" si="25"/>
        <v>6UREYCHANIS</v>
      </c>
      <c r="D339" s="53"/>
      <c r="E339" s="54">
        <f>+'CALCULO TARIFAS CC '!$S$45</f>
        <v>0.68047169586126532</v>
      </c>
      <c r="F339" s="55">
        <f t="shared" si="31"/>
        <v>140.88759999999999</v>
      </c>
      <c r="G339" s="56">
        <f t="shared" si="32"/>
        <v>95.87</v>
      </c>
      <c r="H339" s="50" t="s">
        <v>281</v>
      </c>
      <c r="I339" s="39" t="s">
        <v>630</v>
      </c>
      <c r="J339" s="39">
        <v>140.8875831</v>
      </c>
      <c r="K339" s="39"/>
      <c r="L339" s="39"/>
      <c r="M339" s="39"/>
      <c r="N339" s="39"/>
      <c r="O339" s="39"/>
    </row>
    <row r="340" spans="1:15" s="280" customFormat="1" x14ac:dyDescent="0.25">
      <c r="A340" s="279">
        <f t="shared" si="30"/>
        <v>338</v>
      </c>
      <c r="B340" s="276"/>
      <c r="C340" s="53" t="str">
        <f t="shared" si="25"/>
        <v>6UREYCHORRE</v>
      </c>
      <c r="D340" s="53"/>
      <c r="E340" s="54">
        <f>+'CALCULO TARIFAS CC '!$S$45</f>
        <v>0.68047169586126532</v>
      </c>
      <c r="F340" s="55">
        <f t="shared" si="31"/>
        <v>175.81630000000001</v>
      </c>
      <c r="G340" s="56">
        <f t="shared" si="32"/>
        <v>119.64</v>
      </c>
      <c r="H340" s="50" t="s">
        <v>281</v>
      </c>
      <c r="I340" s="39" t="s">
        <v>764</v>
      </c>
      <c r="J340" s="39">
        <v>175.8163151</v>
      </c>
      <c r="K340" s="39"/>
      <c r="L340" s="39"/>
      <c r="M340" s="39"/>
      <c r="N340" s="39"/>
      <c r="O340" s="39"/>
    </row>
    <row r="341" spans="1:15" s="280" customFormat="1" x14ac:dyDescent="0.25">
      <c r="A341" s="279">
        <f t="shared" si="30"/>
        <v>339</v>
      </c>
      <c r="B341" s="276"/>
      <c r="C341" s="53" t="str">
        <f t="shared" si="25"/>
        <v>6UREYCORONA</v>
      </c>
      <c r="D341" s="53"/>
      <c r="E341" s="54">
        <f>+'CALCULO TARIFAS CC '!$S$45</f>
        <v>0.68047169586126532</v>
      </c>
      <c r="F341" s="55">
        <f t="shared" si="31"/>
        <v>80.174300000000002</v>
      </c>
      <c r="G341" s="56">
        <f t="shared" si="32"/>
        <v>54.56</v>
      </c>
      <c r="H341" s="50" t="s">
        <v>281</v>
      </c>
      <c r="I341" s="39" t="s">
        <v>700</v>
      </c>
      <c r="J341" s="39">
        <v>80.174345099999996</v>
      </c>
      <c r="K341" s="39"/>
      <c r="L341" s="39"/>
      <c r="M341" s="39"/>
      <c r="N341" s="39"/>
      <c r="O341" s="39"/>
    </row>
    <row r="342" spans="1:15" s="311" customFormat="1" x14ac:dyDescent="0.25">
      <c r="A342" s="279">
        <f t="shared" si="30"/>
        <v>340</v>
      </c>
      <c r="B342" s="276"/>
      <c r="C342" s="53" t="str">
        <f t="shared" ref="C342:C425" si="33">I342</f>
        <v>6UREYCVERDE</v>
      </c>
      <c r="D342" s="53"/>
      <c r="E342" s="54">
        <f>+'CALCULO TARIFAS CC '!$S$45</f>
        <v>0.68047169586126532</v>
      </c>
      <c r="F342" s="55">
        <f t="shared" ref="F342:F425" si="34">ROUND(J342,4)</f>
        <v>231.23140000000001</v>
      </c>
      <c r="G342" s="56">
        <f t="shared" ref="G342:G425" si="35">+ROUND(F342*E342,2)</f>
        <v>157.35</v>
      </c>
      <c r="H342" s="50" t="s">
        <v>281</v>
      </c>
      <c r="I342" s="39" t="s">
        <v>701</v>
      </c>
      <c r="J342" s="39">
        <v>231.23137980000001</v>
      </c>
      <c r="K342" s="39"/>
      <c r="L342" s="39"/>
      <c r="M342" s="39"/>
      <c r="N342" s="39"/>
      <c r="O342" s="39"/>
    </row>
    <row r="343" spans="1:15" s="323" customFormat="1" x14ac:dyDescent="0.25">
      <c r="A343" s="279">
        <f t="shared" si="30"/>
        <v>341</v>
      </c>
      <c r="B343" s="276"/>
      <c r="C343" s="53" t="str">
        <f t="shared" si="33"/>
        <v>6UREYDAVID</v>
      </c>
      <c r="D343" s="53"/>
      <c r="E343" s="54">
        <f>+'CALCULO TARIFAS CC '!$S$45</f>
        <v>0.68047169586126532</v>
      </c>
      <c r="F343" s="55">
        <f t="shared" si="34"/>
        <v>154.83519999999999</v>
      </c>
      <c r="G343" s="56">
        <f t="shared" si="35"/>
        <v>105.36</v>
      </c>
      <c r="H343" s="50" t="s">
        <v>281</v>
      </c>
      <c r="I343" s="39" t="s">
        <v>730</v>
      </c>
      <c r="J343" s="39">
        <v>154.83523600000001</v>
      </c>
      <c r="K343" s="39"/>
      <c r="L343" s="39"/>
      <c r="M343" s="39"/>
      <c r="N343" s="39"/>
      <c r="O343" s="39"/>
    </row>
    <row r="344" spans="1:15" s="323" customFormat="1" x14ac:dyDescent="0.25">
      <c r="A344" s="279">
        <f t="shared" si="30"/>
        <v>342</v>
      </c>
      <c r="B344" s="276"/>
      <c r="C344" s="53" t="str">
        <f t="shared" si="33"/>
        <v>6UREYDORADO</v>
      </c>
      <c r="D344" s="53"/>
      <c r="E344" s="54">
        <f>+'CALCULO TARIFAS CC '!$S$45</f>
        <v>0.68047169586126532</v>
      </c>
      <c r="F344" s="55">
        <f t="shared" si="34"/>
        <v>73.643699999999995</v>
      </c>
      <c r="G344" s="56">
        <f t="shared" si="35"/>
        <v>50.11</v>
      </c>
      <c r="H344" s="50" t="s">
        <v>281</v>
      </c>
      <c r="I344" s="39" t="s">
        <v>631</v>
      </c>
      <c r="J344" s="39">
        <v>73.643675999999999</v>
      </c>
      <c r="K344" s="39"/>
      <c r="L344" s="39"/>
      <c r="M344" s="39"/>
      <c r="N344" s="39"/>
      <c r="O344" s="39"/>
    </row>
    <row r="345" spans="1:15" s="323" customFormat="1" x14ac:dyDescent="0.25">
      <c r="A345" s="279">
        <f t="shared" si="30"/>
        <v>343</v>
      </c>
      <c r="B345" s="276"/>
      <c r="C345" s="53" t="str">
        <f t="shared" si="33"/>
        <v>6UREYLEFEVRE</v>
      </c>
      <c r="D345" s="53"/>
      <c r="E345" s="54">
        <f>+'CALCULO TARIFAS CC '!$S$45</f>
        <v>0.68047169586126532</v>
      </c>
      <c r="F345" s="55">
        <f t="shared" si="34"/>
        <v>118.93680000000001</v>
      </c>
      <c r="G345" s="56">
        <f t="shared" si="35"/>
        <v>80.930000000000007</v>
      </c>
      <c r="H345" s="50" t="s">
        <v>281</v>
      </c>
      <c r="I345" s="39" t="s">
        <v>666</v>
      </c>
      <c r="J345" s="39">
        <v>118.9367816</v>
      </c>
      <c r="K345" s="39"/>
      <c r="L345" s="39"/>
      <c r="M345" s="39"/>
      <c r="N345" s="39"/>
      <c r="O345" s="39"/>
    </row>
    <row r="346" spans="1:15" s="323" customFormat="1" x14ac:dyDescent="0.25">
      <c r="A346" s="279">
        <f t="shared" si="30"/>
        <v>344</v>
      </c>
      <c r="B346" s="276"/>
      <c r="C346" s="53" t="str">
        <f t="shared" si="33"/>
        <v>6UREYMILLA8</v>
      </c>
      <c r="D346" s="53"/>
      <c r="E346" s="54">
        <f>+'CALCULO TARIFAS CC '!$S$45</f>
        <v>0.68047169586126532</v>
      </c>
      <c r="F346" s="55">
        <f t="shared" si="34"/>
        <v>146.89920000000001</v>
      </c>
      <c r="G346" s="56">
        <f t="shared" si="35"/>
        <v>99.96</v>
      </c>
      <c r="H346" s="50" t="s">
        <v>281</v>
      </c>
      <c r="I346" s="39" t="s">
        <v>632</v>
      </c>
      <c r="J346" s="39">
        <v>146.89917679999999</v>
      </c>
      <c r="K346" s="39"/>
      <c r="L346" s="39"/>
      <c r="M346" s="39"/>
      <c r="N346" s="39"/>
      <c r="O346" s="39"/>
    </row>
    <row r="347" spans="1:15" s="323" customFormat="1" x14ac:dyDescent="0.25">
      <c r="A347" s="279">
        <f t="shared" si="30"/>
        <v>345</v>
      </c>
      <c r="B347" s="276"/>
      <c r="C347" s="53" t="str">
        <f t="shared" si="33"/>
        <v>6UREYMPCAB</v>
      </c>
      <c r="D347" s="53"/>
      <c r="E347" s="54">
        <f>+'CALCULO TARIFAS CC '!$S$45</f>
        <v>0.68047169586126532</v>
      </c>
      <c r="F347" s="55">
        <f t="shared" si="34"/>
        <v>65.292699999999996</v>
      </c>
      <c r="G347" s="56">
        <f t="shared" si="35"/>
        <v>44.43</v>
      </c>
      <c r="H347" s="50" t="s">
        <v>281</v>
      </c>
      <c r="I347" s="39" t="s">
        <v>633</v>
      </c>
      <c r="J347" s="39">
        <v>65.292701199999996</v>
      </c>
      <c r="K347" s="39"/>
      <c r="L347" s="39"/>
      <c r="M347" s="39"/>
      <c r="N347" s="39"/>
      <c r="O347" s="39"/>
    </row>
    <row r="348" spans="1:15" s="323" customFormat="1" x14ac:dyDescent="0.25">
      <c r="A348" s="279">
        <f t="shared" si="30"/>
        <v>346</v>
      </c>
      <c r="B348" s="276"/>
      <c r="C348" s="53" t="str">
        <f t="shared" si="33"/>
        <v>6UREYMPVMAR</v>
      </c>
      <c r="D348" s="53"/>
      <c r="E348" s="54">
        <f>+'CALCULO TARIFAS CC '!$S$45</f>
        <v>0.68047169586126532</v>
      </c>
      <c r="F348" s="55">
        <f t="shared" si="34"/>
        <v>49.368699999999997</v>
      </c>
      <c r="G348" s="56">
        <f t="shared" si="35"/>
        <v>33.590000000000003</v>
      </c>
      <c r="H348" s="50" t="s">
        <v>281</v>
      </c>
      <c r="I348" s="39" t="s">
        <v>702</v>
      </c>
      <c r="J348" s="39">
        <v>49.368714199999999</v>
      </c>
      <c r="K348" s="39"/>
      <c r="L348" s="39"/>
      <c r="M348" s="39"/>
      <c r="N348" s="39"/>
      <c r="O348" s="39"/>
    </row>
    <row r="349" spans="1:15" s="323" customFormat="1" x14ac:dyDescent="0.25">
      <c r="A349" s="279">
        <f t="shared" si="30"/>
        <v>347</v>
      </c>
      <c r="B349" s="276"/>
      <c r="C349" s="53" t="str">
        <f t="shared" si="33"/>
        <v>6UREYPARRAIJ</v>
      </c>
      <c r="D349" s="53"/>
      <c r="E349" s="54">
        <f>+'CALCULO TARIFAS CC '!$S$45</f>
        <v>0.68047169586126532</v>
      </c>
      <c r="F349" s="55">
        <f t="shared" si="34"/>
        <v>131.7594</v>
      </c>
      <c r="G349" s="56">
        <f t="shared" si="35"/>
        <v>89.66</v>
      </c>
      <c r="H349" s="50" t="s">
        <v>281</v>
      </c>
      <c r="I349" s="39" t="s">
        <v>703</v>
      </c>
      <c r="J349" s="39">
        <v>131.7594235</v>
      </c>
      <c r="K349" s="39"/>
      <c r="L349" s="39"/>
      <c r="M349" s="39"/>
      <c r="N349" s="39"/>
      <c r="O349" s="39"/>
    </row>
    <row r="350" spans="1:15" s="323" customFormat="1" x14ac:dyDescent="0.25">
      <c r="A350" s="279">
        <f t="shared" si="30"/>
        <v>348</v>
      </c>
      <c r="B350" s="276"/>
      <c r="C350" s="53" t="str">
        <f t="shared" si="33"/>
        <v>6UREYPASEOAB</v>
      </c>
      <c r="D350" s="53"/>
      <c r="E350" s="54">
        <f>+'CALCULO TARIFAS CC '!$S$45</f>
        <v>0.68047169586126532</v>
      </c>
      <c r="F350" s="55">
        <f t="shared" si="34"/>
        <v>251.57140000000001</v>
      </c>
      <c r="G350" s="56">
        <f t="shared" si="35"/>
        <v>171.19</v>
      </c>
      <c r="H350" s="50" t="s">
        <v>281</v>
      </c>
      <c r="I350" s="39" t="s">
        <v>731</v>
      </c>
      <c r="J350" s="39">
        <v>251.57135679999999</v>
      </c>
      <c r="K350" s="39"/>
      <c r="L350" s="39"/>
      <c r="M350" s="39"/>
      <c r="N350" s="39"/>
      <c r="O350" s="39"/>
    </row>
    <row r="351" spans="1:15" s="323" customFormat="1" x14ac:dyDescent="0.25">
      <c r="A351" s="279">
        <f t="shared" si="30"/>
        <v>349</v>
      </c>
      <c r="B351" s="276"/>
      <c r="C351" s="53" t="str">
        <f t="shared" si="33"/>
        <v>6UREYPME</v>
      </c>
      <c r="D351" s="53"/>
      <c r="E351" s="54">
        <f>+'CALCULO TARIFAS CC '!$S$45</f>
        <v>0.68047169586126532</v>
      </c>
      <c r="F351" s="55">
        <f t="shared" si="34"/>
        <v>79.527299999999997</v>
      </c>
      <c r="G351" s="56">
        <f t="shared" si="35"/>
        <v>54.12</v>
      </c>
      <c r="H351" s="50" t="s">
        <v>281</v>
      </c>
      <c r="I351" s="39" t="s">
        <v>765</v>
      </c>
      <c r="J351" s="39">
        <v>79.527299099999993</v>
      </c>
      <c r="K351" s="39"/>
      <c r="L351" s="39"/>
      <c r="M351" s="39"/>
      <c r="N351" s="39"/>
      <c r="O351" s="39"/>
    </row>
    <row r="352" spans="1:15" s="323" customFormat="1" x14ac:dyDescent="0.25">
      <c r="A352" s="279">
        <f t="shared" si="30"/>
        <v>350</v>
      </c>
      <c r="B352" s="276"/>
      <c r="C352" s="53" t="str">
        <f t="shared" si="33"/>
        <v>6UREYPVALLE</v>
      </c>
      <c r="D352" s="53"/>
      <c r="E352" s="54">
        <f>+'CALCULO TARIFAS CC '!$S$45</f>
        <v>0.68047169586126532</v>
      </c>
      <c r="F352" s="55">
        <f t="shared" si="34"/>
        <v>69.364999999999995</v>
      </c>
      <c r="G352" s="56">
        <f t="shared" si="35"/>
        <v>47.2</v>
      </c>
      <c r="H352" s="50" t="s">
        <v>281</v>
      </c>
      <c r="I352" s="39" t="s">
        <v>704</v>
      </c>
      <c r="J352" s="39">
        <v>69.364977199999998</v>
      </c>
      <c r="K352" s="39"/>
      <c r="L352" s="39"/>
      <c r="M352" s="39"/>
      <c r="N352" s="39"/>
      <c r="O352" s="39"/>
    </row>
    <row r="353" spans="1:15" s="323" customFormat="1" x14ac:dyDescent="0.25">
      <c r="A353" s="279">
        <f t="shared" si="30"/>
        <v>351</v>
      </c>
      <c r="B353" s="276"/>
      <c r="C353" s="53" t="str">
        <f t="shared" si="33"/>
        <v>6UREYSABANI</v>
      </c>
      <c r="D353" s="53"/>
      <c r="E353" s="54">
        <f>+'CALCULO TARIFAS CC '!$S$45</f>
        <v>0.68047169586126532</v>
      </c>
      <c r="F353" s="55">
        <f t="shared" si="34"/>
        <v>157.95230000000001</v>
      </c>
      <c r="G353" s="56">
        <f t="shared" si="35"/>
        <v>107.48</v>
      </c>
      <c r="H353" s="50" t="s">
        <v>281</v>
      </c>
      <c r="I353" s="39" t="s">
        <v>667</v>
      </c>
      <c r="J353" s="39">
        <v>157.9522719</v>
      </c>
      <c r="K353" s="39"/>
      <c r="L353" s="39"/>
      <c r="M353" s="39"/>
      <c r="N353" s="39"/>
      <c r="O353" s="39"/>
    </row>
    <row r="354" spans="1:15" s="323" customFormat="1" x14ac:dyDescent="0.25">
      <c r="A354" s="279">
        <f t="shared" si="30"/>
        <v>352</v>
      </c>
      <c r="B354" s="276"/>
      <c r="C354" s="53" t="str">
        <f t="shared" si="33"/>
        <v>6UREYSMARIA</v>
      </c>
      <c r="D354" s="53"/>
      <c r="E354" s="54">
        <f>+'CALCULO TARIFAS CC '!$S$45</f>
        <v>0.68047169586126532</v>
      </c>
      <c r="F354" s="55">
        <f t="shared" si="34"/>
        <v>110.3454</v>
      </c>
      <c r="G354" s="56">
        <f t="shared" si="35"/>
        <v>75.09</v>
      </c>
      <c r="H354" s="50" t="s">
        <v>281</v>
      </c>
      <c r="I354" s="39" t="s">
        <v>668</v>
      </c>
      <c r="J354" s="39">
        <v>110.3453588</v>
      </c>
      <c r="K354" s="39"/>
      <c r="L354" s="39"/>
      <c r="M354" s="39"/>
      <c r="N354" s="39"/>
      <c r="O354" s="39"/>
    </row>
    <row r="355" spans="1:15" s="323" customFormat="1" x14ac:dyDescent="0.25">
      <c r="A355" s="279">
        <f t="shared" si="30"/>
        <v>353</v>
      </c>
      <c r="B355" s="276"/>
      <c r="C355" s="53" t="str">
        <f t="shared" si="33"/>
        <v>6UREYSTGO</v>
      </c>
      <c r="D355" s="53"/>
      <c r="E355" s="54">
        <f>+'CALCULO TARIFAS CC '!$S$45</f>
        <v>0.68047169586126532</v>
      </c>
      <c r="F355" s="55">
        <f t="shared" si="34"/>
        <v>213.64410000000001</v>
      </c>
      <c r="G355" s="56">
        <f t="shared" si="35"/>
        <v>145.38</v>
      </c>
      <c r="H355" s="50" t="s">
        <v>281</v>
      </c>
      <c r="I355" s="39" t="s">
        <v>732</v>
      </c>
      <c r="J355" s="39">
        <v>213.64408700000001</v>
      </c>
      <c r="K355" s="39"/>
      <c r="L355" s="39"/>
      <c r="M355" s="39"/>
      <c r="N355" s="39"/>
      <c r="O355" s="39"/>
    </row>
    <row r="356" spans="1:15" s="323" customFormat="1" x14ac:dyDescent="0.25">
      <c r="A356" s="279">
        <f t="shared" si="30"/>
        <v>354</v>
      </c>
      <c r="B356" s="276"/>
      <c r="C356" s="53" t="str">
        <f t="shared" si="33"/>
        <v>6UREYVALEGRE</v>
      </c>
      <c r="D356" s="53"/>
      <c r="E356" s="54">
        <f>+'CALCULO TARIFAS CC '!$S$45</f>
        <v>0.68047169586126532</v>
      </c>
      <c r="F356" s="55">
        <f t="shared" si="34"/>
        <v>158.6696</v>
      </c>
      <c r="G356" s="56">
        <f t="shared" si="35"/>
        <v>107.97</v>
      </c>
      <c r="H356" s="50" t="s">
        <v>281</v>
      </c>
      <c r="I356" s="39" t="s">
        <v>733</v>
      </c>
      <c r="J356" s="39">
        <v>158.66963960000001</v>
      </c>
      <c r="K356" s="39"/>
      <c r="L356" s="39"/>
      <c r="M356" s="39"/>
      <c r="N356" s="39"/>
      <c r="O356" s="39"/>
    </row>
    <row r="357" spans="1:15" s="323" customFormat="1" x14ac:dyDescent="0.25">
      <c r="A357" s="279">
        <f t="shared" si="30"/>
        <v>355</v>
      </c>
      <c r="B357" s="276"/>
      <c r="C357" s="53" t="str">
        <f t="shared" si="33"/>
        <v>6UREYVERSAL</v>
      </c>
      <c r="D357" s="53"/>
      <c r="E357" s="54">
        <f>+'CALCULO TARIFAS CC '!$S$45</f>
        <v>0.68047169586126532</v>
      </c>
      <c r="F357" s="55">
        <f t="shared" si="34"/>
        <v>207.2893</v>
      </c>
      <c r="G357" s="56">
        <f t="shared" si="35"/>
        <v>141.05000000000001</v>
      </c>
      <c r="H357" s="50" t="s">
        <v>281</v>
      </c>
      <c r="I357" s="39" t="s">
        <v>669</v>
      </c>
      <c r="J357" s="39">
        <v>207.2893028</v>
      </c>
      <c r="K357" s="39"/>
      <c r="L357" s="39"/>
      <c r="M357" s="39"/>
      <c r="N357" s="39"/>
      <c r="O357" s="39"/>
    </row>
    <row r="358" spans="1:15" s="323" customFormat="1" x14ac:dyDescent="0.25">
      <c r="A358" s="279">
        <f t="shared" si="30"/>
        <v>356</v>
      </c>
      <c r="B358" s="276"/>
      <c r="C358" s="53" t="str">
        <f t="shared" si="33"/>
        <v>6UREYVESPANA</v>
      </c>
      <c r="D358" s="53"/>
      <c r="E358" s="54">
        <f>+'CALCULO TARIFAS CC '!$S$45</f>
        <v>0.68047169586126532</v>
      </c>
      <c r="F358" s="55">
        <f t="shared" si="34"/>
        <v>215.2122</v>
      </c>
      <c r="G358" s="56">
        <f t="shared" si="35"/>
        <v>146.44999999999999</v>
      </c>
      <c r="H358" s="50" t="s">
        <v>281</v>
      </c>
      <c r="I358" s="39" t="s">
        <v>734</v>
      </c>
      <c r="J358" s="39">
        <v>215.21224290000001</v>
      </c>
      <c r="K358" s="39"/>
      <c r="L358" s="39"/>
      <c r="M358" s="39"/>
      <c r="N358" s="39"/>
      <c r="O358" s="39"/>
    </row>
    <row r="359" spans="1:15" s="323" customFormat="1" x14ac:dyDescent="0.25">
      <c r="A359" s="279">
        <f t="shared" si="30"/>
        <v>357</v>
      </c>
      <c r="B359" s="276"/>
      <c r="C359" s="53" t="str">
        <f t="shared" si="33"/>
        <v>6UREYVLUCRE</v>
      </c>
      <c r="D359" s="53"/>
      <c r="E359" s="54">
        <f>+'CALCULO TARIFAS CC '!$S$45</f>
        <v>0.68047169586126532</v>
      </c>
      <c r="F359" s="55">
        <f t="shared" si="34"/>
        <v>150.8844</v>
      </c>
      <c r="G359" s="56">
        <f t="shared" si="35"/>
        <v>102.67</v>
      </c>
      <c r="H359" s="50" t="s">
        <v>281</v>
      </c>
      <c r="I359" s="39" t="s">
        <v>634</v>
      </c>
      <c r="J359" s="39">
        <v>150.88436820000001</v>
      </c>
      <c r="K359" s="39"/>
      <c r="L359" s="39"/>
      <c r="M359" s="39"/>
      <c r="N359" s="39"/>
      <c r="O359" s="39"/>
    </row>
    <row r="360" spans="1:15" s="323" customFormat="1" x14ac:dyDescent="0.25">
      <c r="A360" s="279">
        <f t="shared" si="30"/>
        <v>358</v>
      </c>
      <c r="B360" s="276"/>
      <c r="C360" s="53" t="str">
        <f t="shared" si="33"/>
        <v>6UROMBOLIVAR</v>
      </c>
      <c r="D360" s="53"/>
      <c r="E360" s="54">
        <f>+'CALCULO TARIFAS CC '!$S$45</f>
        <v>0.68047169586126532</v>
      </c>
      <c r="F360" s="55">
        <f t="shared" si="34"/>
        <v>72.061800000000005</v>
      </c>
      <c r="G360" s="56">
        <f t="shared" si="35"/>
        <v>49.04</v>
      </c>
      <c r="H360" s="50" t="s">
        <v>281</v>
      </c>
      <c r="I360" s="39" t="s">
        <v>705</v>
      </c>
      <c r="J360" s="39">
        <v>72.061832600000002</v>
      </c>
      <c r="K360" s="39"/>
      <c r="L360" s="39"/>
      <c r="M360" s="39"/>
      <c r="N360" s="39"/>
      <c r="O360" s="39"/>
    </row>
    <row r="361" spans="1:15" s="323" customFormat="1" x14ac:dyDescent="0.25">
      <c r="A361" s="279">
        <f t="shared" si="30"/>
        <v>359</v>
      </c>
      <c r="B361" s="276"/>
      <c r="C361" s="53" t="str">
        <f t="shared" si="33"/>
        <v>6UROMBUGABA</v>
      </c>
      <c r="D361" s="53"/>
      <c r="E361" s="54">
        <f>+'CALCULO TARIFAS CC '!$S$45</f>
        <v>0.68047169586126532</v>
      </c>
      <c r="F361" s="55">
        <f t="shared" si="34"/>
        <v>144.19239999999999</v>
      </c>
      <c r="G361" s="56">
        <f t="shared" si="35"/>
        <v>98.12</v>
      </c>
      <c r="H361" s="50" t="s">
        <v>281</v>
      </c>
      <c r="I361" s="39" t="s">
        <v>706</v>
      </c>
      <c r="J361" s="39">
        <v>144.1923851</v>
      </c>
      <c r="K361" s="39"/>
      <c r="L361" s="39"/>
      <c r="M361" s="39"/>
      <c r="N361" s="39"/>
      <c r="O361" s="39"/>
    </row>
    <row r="362" spans="1:15" s="311" customFormat="1" x14ac:dyDescent="0.25">
      <c r="A362" s="279">
        <f t="shared" si="30"/>
        <v>360</v>
      </c>
      <c r="B362" s="276"/>
      <c r="C362" s="53" t="str">
        <f t="shared" si="33"/>
        <v>6UROMDOLEG</v>
      </c>
      <c r="D362" s="53"/>
      <c r="E362" s="54">
        <f>+'CALCULO TARIFAS CC '!$S$45</f>
        <v>0.68047169586126532</v>
      </c>
      <c r="F362" s="55">
        <f t="shared" si="34"/>
        <v>120.3031</v>
      </c>
      <c r="G362" s="56">
        <f t="shared" si="35"/>
        <v>81.86</v>
      </c>
      <c r="H362" s="50" t="s">
        <v>281</v>
      </c>
      <c r="I362" s="39" t="s">
        <v>766</v>
      </c>
      <c r="J362" s="39">
        <v>120.3030742</v>
      </c>
      <c r="K362" s="39"/>
      <c r="L362" s="39"/>
      <c r="M362" s="39"/>
      <c r="N362" s="39"/>
      <c r="O362" s="39"/>
    </row>
    <row r="363" spans="1:15" s="311" customFormat="1" x14ac:dyDescent="0.25">
      <c r="A363" s="279">
        <f t="shared" si="30"/>
        <v>361</v>
      </c>
      <c r="B363" s="276"/>
      <c r="C363" s="53" t="str">
        <f t="shared" si="33"/>
        <v>6UROMLARIV</v>
      </c>
      <c r="D363" s="53"/>
      <c r="E363" s="54">
        <f>+'CALCULO TARIFAS CC '!$S$45</f>
        <v>0.68047169586126532</v>
      </c>
      <c r="F363" s="55">
        <f t="shared" si="34"/>
        <v>94.764300000000006</v>
      </c>
      <c r="G363" s="56">
        <f t="shared" si="35"/>
        <v>64.48</v>
      </c>
      <c r="H363" s="50" t="s">
        <v>281</v>
      </c>
      <c r="I363" s="39" t="s">
        <v>735</v>
      </c>
      <c r="J363" s="39">
        <v>94.764291700000001</v>
      </c>
      <c r="K363" s="39"/>
      <c r="L363" s="39"/>
      <c r="M363" s="39"/>
      <c r="N363" s="39"/>
      <c r="O363" s="39"/>
    </row>
    <row r="364" spans="1:15" s="311" customFormat="1" x14ac:dyDescent="0.25">
      <c r="A364" s="279">
        <f t="shared" si="30"/>
        <v>362</v>
      </c>
      <c r="B364" s="276"/>
      <c r="C364" s="53" t="str">
        <f t="shared" si="33"/>
        <v>6UROMPDAVID</v>
      </c>
      <c r="D364" s="53"/>
      <c r="E364" s="54">
        <f>+'CALCULO TARIFAS CC '!$S$45</f>
        <v>0.68047169586126532</v>
      </c>
      <c r="F364" s="55">
        <f t="shared" si="34"/>
        <v>122.4635</v>
      </c>
      <c r="G364" s="56">
        <f t="shared" si="35"/>
        <v>83.33</v>
      </c>
      <c r="H364" s="50" t="s">
        <v>281</v>
      </c>
      <c r="I364" s="39" t="s">
        <v>736</v>
      </c>
      <c r="J364" s="39">
        <v>122.4634853</v>
      </c>
      <c r="K364" s="39"/>
      <c r="L364" s="39"/>
      <c r="M364" s="39"/>
      <c r="N364" s="39"/>
      <c r="O364" s="39"/>
    </row>
    <row r="365" spans="1:15" s="311" customFormat="1" x14ac:dyDescent="0.25">
      <c r="A365" s="279">
        <f t="shared" si="30"/>
        <v>363</v>
      </c>
      <c r="B365" s="276"/>
      <c r="C365" s="53" t="str">
        <f t="shared" si="33"/>
        <v>6UROMPTOARM</v>
      </c>
      <c r="D365" s="53"/>
      <c r="E365" s="54">
        <f>+'CALCULO TARIFAS CC '!$S$45</f>
        <v>0.68047169586126532</v>
      </c>
      <c r="F365" s="55">
        <f t="shared" si="34"/>
        <v>59.4024</v>
      </c>
      <c r="G365" s="56">
        <f t="shared" si="35"/>
        <v>40.42</v>
      </c>
      <c r="H365" s="50" t="s">
        <v>281</v>
      </c>
      <c r="I365" s="39" t="s">
        <v>737</v>
      </c>
      <c r="J365" s="39">
        <v>59.402384900000001</v>
      </c>
      <c r="K365" s="39"/>
      <c r="L365" s="39"/>
      <c r="M365" s="39"/>
      <c r="N365" s="39"/>
      <c r="O365" s="39"/>
    </row>
    <row r="366" spans="1:15" s="311" customFormat="1" x14ac:dyDescent="0.25">
      <c r="A366" s="279">
        <f t="shared" si="30"/>
        <v>364</v>
      </c>
      <c r="B366" s="276"/>
      <c r="C366" s="53" t="str">
        <f t="shared" si="33"/>
        <v>6UROMSMATEO</v>
      </c>
      <c r="D366" s="53"/>
      <c r="E366" s="54">
        <f>+'CALCULO TARIFAS CC '!$S$45</f>
        <v>0.68047169586126532</v>
      </c>
      <c r="F366" s="55">
        <f t="shared" si="34"/>
        <v>188.60169999999999</v>
      </c>
      <c r="G366" s="56">
        <f t="shared" si="35"/>
        <v>128.34</v>
      </c>
      <c r="H366" s="50" t="s">
        <v>281</v>
      </c>
      <c r="I366" s="39" t="s">
        <v>738</v>
      </c>
      <c r="J366" s="39">
        <v>188.60167100000001</v>
      </c>
      <c r="K366" s="39"/>
      <c r="L366" s="39"/>
      <c r="M366" s="39"/>
      <c r="N366" s="39"/>
      <c r="O366" s="39"/>
    </row>
    <row r="367" spans="1:15" s="311" customFormat="1" x14ac:dyDescent="0.25">
      <c r="A367" s="279">
        <f t="shared" si="30"/>
        <v>365</v>
      </c>
      <c r="B367" s="276"/>
      <c r="C367" s="53" t="str">
        <f t="shared" si="33"/>
        <v>6UROROCRIST</v>
      </c>
      <c r="D367" s="53"/>
      <c r="E367" s="54">
        <f>+'CALCULO TARIFAS CC '!$S$45</f>
        <v>0.68047169586126532</v>
      </c>
      <c r="F367" s="55">
        <f t="shared" si="34"/>
        <v>65.137799999999999</v>
      </c>
      <c r="G367" s="56">
        <f t="shared" si="35"/>
        <v>44.32</v>
      </c>
      <c r="H367" s="50" t="s">
        <v>281</v>
      </c>
      <c r="I367" s="39" t="s">
        <v>635</v>
      </c>
      <c r="J367" s="39">
        <v>65.137808000000007</v>
      </c>
      <c r="K367" s="39"/>
      <c r="L367" s="39"/>
      <c r="M367" s="39"/>
      <c r="N367" s="39"/>
      <c r="O367" s="39"/>
    </row>
    <row r="368" spans="1:15" s="311" customFormat="1" x14ac:dyDescent="0.25">
      <c r="A368" s="279">
        <f t="shared" si="30"/>
        <v>366</v>
      </c>
      <c r="B368" s="276"/>
      <c r="C368" s="53" t="str">
        <f t="shared" si="33"/>
        <v>6URSAPLAZA</v>
      </c>
      <c r="D368" s="53"/>
      <c r="E368" s="54">
        <f>+'CALCULO TARIFAS CC '!$S$45</f>
        <v>0.68047169586126532</v>
      </c>
      <c r="F368" s="55">
        <f t="shared" si="34"/>
        <v>253.2388</v>
      </c>
      <c r="G368" s="56">
        <f t="shared" si="35"/>
        <v>172.32</v>
      </c>
      <c r="H368" s="50" t="s">
        <v>281</v>
      </c>
      <c r="I368" s="39" t="s">
        <v>490</v>
      </c>
      <c r="J368" s="39">
        <v>253.23881549999999</v>
      </c>
      <c r="K368" s="39"/>
      <c r="L368" s="39"/>
      <c r="M368" s="39"/>
      <c r="N368" s="39"/>
      <c r="O368" s="39"/>
    </row>
    <row r="369" spans="1:15" s="311" customFormat="1" x14ac:dyDescent="0.25">
      <c r="A369" s="279">
        <f t="shared" si="30"/>
        <v>367</v>
      </c>
      <c r="B369" s="276"/>
      <c r="C369" s="53" t="str">
        <f t="shared" si="33"/>
        <v>6URSBGOLF</v>
      </c>
      <c r="D369" s="53"/>
      <c r="E369" s="54">
        <f>+'CALCULO TARIFAS CC '!$S$45</f>
        <v>0.68047169586126532</v>
      </c>
      <c r="F369" s="55">
        <f t="shared" si="34"/>
        <v>325.4196</v>
      </c>
      <c r="G369" s="56">
        <f t="shared" si="35"/>
        <v>221.44</v>
      </c>
      <c r="H369" s="50" t="s">
        <v>281</v>
      </c>
      <c r="I369" s="39" t="s">
        <v>406</v>
      </c>
      <c r="J369" s="39">
        <v>325.41957109999998</v>
      </c>
      <c r="K369" s="39"/>
      <c r="L369" s="39"/>
      <c r="M369" s="39"/>
      <c r="N369" s="39"/>
      <c r="O369" s="39"/>
    </row>
    <row r="370" spans="1:15" s="311" customFormat="1" x14ac:dyDescent="0.25">
      <c r="A370" s="279">
        <f t="shared" si="30"/>
        <v>368</v>
      </c>
      <c r="B370" s="276"/>
      <c r="C370" s="53" t="str">
        <f t="shared" si="33"/>
        <v>6URSBVISTA</v>
      </c>
      <c r="D370" s="53"/>
      <c r="E370" s="54">
        <f>+'CALCULO TARIFAS CC '!$S$45</f>
        <v>0.68047169586126532</v>
      </c>
      <c r="F370" s="55">
        <f t="shared" si="34"/>
        <v>374.28120000000001</v>
      </c>
      <c r="G370" s="56">
        <f t="shared" si="35"/>
        <v>254.69</v>
      </c>
      <c r="H370" s="50" t="s">
        <v>281</v>
      </c>
      <c r="I370" s="39" t="s">
        <v>449</v>
      </c>
      <c r="J370" s="39">
        <v>374.28116440000002</v>
      </c>
      <c r="K370" s="39"/>
      <c r="L370" s="39"/>
      <c r="M370" s="39"/>
      <c r="N370" s="39"/>
      <c r="O370" s="39"/>
    </row>
    <row r="371" spans="1:15" s="311" customFormat="1" x14ac:dyDescent="0.25">
      <c r="A371" s="279">
        <f t="shared" si="30"/>
        <v>369</v>
      </c>
      <c r="B371" s="276"/>
      <c r="C371" s="53" t="str">
        <f t="shared" si="33"/>
        <v>6URSCESTE</v>
      </c>
      <c r="D371" s="53"/>
      <c r="E371" s="54">
        <f>+'CALCULO TARIFAS CC '!$S$45</f>
        <v>0.68047169586126532</v>
      </c>
      <c r="F371" s="55">
        <f t="shared" si="34"/>
        <v>430.8802</v>
      </c>
      <c r="G371" s="56">
        <f t="shared" si="35"/>
        <v>293.2</v>
      </c>
      <c r="H371" s="50" t="s">
        <v>281</v>
      </c>
      <c r="I371" s="39" t="s">
        <v>405</v>
      </c>
      <c r="J371" s="39">
        <v>430.880245</v>
      </c>
      <c r="K371" s="39"/>
      <c r="L371" s="39"/>
      <c r="M371" s="39"/>
      <c r="N371" s="39"/>
      <c r="O371" s="39"/>
    </row>
    <row r="372" spans="1:15" s="311" customFormat="1" x14ac:dyDescent="0.25">
      <c r="A372" s="279">
        <f t="shared" si="30"/>
        <v>370</v>
      </c>
      <c r="B372" s="276"/>
      <c r="C372" s="53" t="str">
        <f t="shared" si="33"/>
        <v>6URSCHITRE</v>
      </c>
      <c r="D372" s="53"/>
      <c r="E372" s="54">
        <f>+'CALCULO TARIFAS CC '!$S$45</f>
        <v>0.68047169586126532</v>
      </c>
      <c r="F372" s="55">
        <f t="shared" si="34"/>
        <v>83.891800000000003</v>
      </c>
      <c r="G372" s="56">
        <f t="shared" si="35"/>
        <v>57.09</v>
      </c>
      <c r="H372" s="50" t="s">
        <v>281</v>
      </c>
      <c r="I372" s="39" t="s">
        <v>452</v>
      </c>
      <c r="J372" s="39">
        <v>83.891788000000005</v>
      </c>
      <c r="K372" s="39"/>
      <c r="L372" s="39"/>
      <c r="M372" s="39"/>
      <c r="N372" s="39"/>
      <c r="O372" s="39"/>
    </row>
    <row r="373" spans="1:15" s="333" customFormat="1" x14ac:dyDescent="0.25">
      <c r="A373" s="279">
        <f t="shared" si="30"/>
        <v>371</v>
      </c>
      <c r="B373" s="276"/>
      <c r="C373" s="53" t="str">
        <f t="shared" si="33"/>
        <v>6URSCORONA</v>
      </c>
      <c r="D373" s="53"/>
      <c r="E373" s="54">
        <f>+'CALCULO TARIFAS CC '!$S$45</f>
        <v>0.68047169586126532</v>
      </c>
      <c r="F373" s="55">
        <f t="shared" ref="F373:F404" si="36">ROUND(J373,4)</f>
        <v>61.984900000000003</v>
      </c>
      <c r="G373" s="56">
        <f t="shared" ref="G373:G404" si="37">+ROUND(F373*E373,2)</f>
        <v>42.18</v>
      </c>
      <c r="H373" s="50" t="s">
        <v>281</v>
      </c>
      <c r="I373" s="39" t="s">
        <v>451</v>
      </c>
      <c r="J373" s="39">
        <v>61.984937299999999</v>
      </c>
      <c r="K373" s="39"/>
      <c r="L373" s="39"/>
      <c r="M373" s="39"/>
      <c r="N373" s="39"/>
      <c r="O373" s="39"/>
    </row>
    <row r="374" spans="1:15" s="333" customFormat="1" x14ac:dyDescent="0.25">
      <c r="A374" s="279">
        <f t="shared" si="30"/>
        <v>372</v>
      </c>
      <c r="B374" s="276"/>
      <c r="C374" s="53" t="str">
        <f t="shared" si="33"/>
        <v>6URSHOWARD</v>
      </c>
      <c r="D374" s="53"/>
      <c r="E374" s="54">
        <f>+'CALCULO TARIFAS CC '!$S$45</f>
        <v>0.68047169586126532</v>
      </c>
      <c r="F374" s="55">
        <f t="shared" si="36"/>
        <v>108.5665</v>
      </c>
      <c r="G374" s="56">
        <f t="shared" si="37"/>
        <v>73.88</v>
      </c>
      <c r="H374" s="50" t="s">
        <v>281</v>
      </c>
      <c r="I374" s="39" t="s">
        <v>448</v>
      </c>
      <c r="J374" s="39">
        <v>108.5665138</v>
      </c>
      <c r="K374" s="39"/>
      <c r="L374" s="39"/>
      <c r="M374" s="39"/>
      <c r="N374" s="39"/>
      <c r="O374" s="39"/>
    </row>
    <row r="375" spans="1:15" s="333" customFormat="1" x14ac:dyDescent="0.25">
      <c r="A375" s="279">
        <f t="shared" si="30"/>
        <v>373</v>
      </c>
      <c r="B375" s="276"/>
      <c r="C375" s="53" t="str">
        <f t="shared" si="33"/>
        <v>6URSMARKET</v>
      </c>
      <c r="D375" s="53"/>
      <c r="E375" s="54">
        <f>+'CALCULO TARIFAS CC '!$S$45</f>
        <v>0.68047169586126532</v>
      </c>
      <c r="F375" s="55">
        <f t="shared" si="36"/>
        <v>229.87880000000001</v>
      </c>
      <c r="G375" s="56">
        <f t="shared" si="37"/>
        <v>156.43</v>
      </c>
      <c r="H375" s="50" t="s">
        <v>281</v>
      </c>
      <c r="I375" s="39" t="s">
        <v>450</v>
      </c>
      <c r="J375" s="39">
        <v>229.8788113</v>
      </c>
      <c r="K375" s="39"/>
      <c r="L375" s="39"/>
      <c r="M375" s="39"/>
      <c r="N375" s="39"/>
      <c r="O375" s="39"/>
    </row>
    <row r="376" spans="1:15" s="333" customFormat="1" x14ac:dyDescent="0.25">
      <c r="A376" s="279">
        <f t="shared" si="30"/>
        <v>374</v>
      </c>
      <c r="B376" s="276"/>
      <c r="C376" s="53" t="str">
        <f t="shared" si="33"/>
        <v>6URSMPLAZA</v>
      </c>
      <c r="D376" s="53"/>
      <c r="E376" s="54">
        <f>+'CALCULO TARIFAS CC '!$S$45</f>
        <v>0.68047169586126532</v>
      </c>
      <c r="F376" s="55">
        <f t="shared" si="36"/>
        <v>266.41359999999997</v>
      </c>
      <c r="G376" s="56">
        <f t="shared" si="37"/>
        <v>181.29</v>
      </c>
      <c r="H376" s="50" t="s">
        <v>281</v>
      </c>
      <c r="I376" s="39" t="s">
        <v>447</v>
      </c>
      <c r="J376" s="39">
        <v>266.41362190000001</v>
      </c>
      <c r="K376" s="39"/>
      <c r="L376" s="39"/>
      <c r="M376" s="39"/>
      <c r="N376" s="39"/>
      <c r="O376" s="39"/>
    </row>
    <row r="377" spans="1:15" s="333" customFormat="1" x14ac:dyDescent="0.25">
      <c r="A377" s="279">
        <f t="shared" si="30"/>
        <v>375</v>
      </c>
      <c r="B377" s="276"/>
      <c r="C377" s="53" t="str">
        <f t="shared" si="33"/>
        <v>6URSPITA</v>
      </c>
      <c r="D377" s="53"/>
      <c r="E377" s="54">
        <f>+'CALCULO TARIFAS CC '!$S$45</f>
        <v>0.68047169586126532</v>
      </c>
      <c r="F377" s="55">
        <f t="shared" si="36"/>
        <v>1206.0459000000001</v>
      </c>
      <c r="G377" s="56">
        <f t="shared" si="37"/>
        <v>820.68</v>
      </c>
      <c r="H377" s="50" t="s">
        <v>281</v>
      </c>
      <c r="I377" s="39" t="s">
        <v>403</v>
      </c>
      <c r="J377" s="39">
        <v>1206.0459499000001</v>
      </c>
      <c r="K377" s="39"/>
      <c r="L377" s="39"/>
      <c r="M377" s="39"/>
      <c r="N377" s="39"/>
      <c r="O377" s="39"/>
    </row>
    <row r="378" spans="1:15" s="333" customFormat="1" x14ac:dyDescent="0.25">
      <c r="A378" s="279">
        <f t="shared" si="30"/>
        <v>376</v>
      </c>
      <c r="B378" s="276"/>
      <c r="C378" s="53" t="str">
        <f t="shared" si="33"/>
        <v>6URSTRANS</v>
      </c>
      <c r="D378" s="53"/>
      <c r="E378" s="54">
        <f>+'CALCULO TARIFAS CC '!$S$45</f>
        <v>0.68047169586126532</v>
      </c>
      <c r="F378" s="55">
        <f t="shared" si="36"/>
        <v>767.05989999999997</v>
      </c>
      <c r="G378" s="56">
        <f t="shared" si="37"/>
        <v>521.96</v>
      </c>
      <c r="H378" s="50" t="s">
        <v>281</v>
      </c>
      <c r="I378" s="39" t="s">
        <v>404</v>
      </c>
      <c r="J378" s="39">
        <v>767.05987459999994</v>
      </c>
      <c r="K378" s="39"/>
      <c r="L378" s="39"/>
      <c r="M378" s="39"/>
      <c r="N378" s="39"/>
      <c r="O378" s="39"/>
    </row>
    <row r="379" spans="1:15" s="333" customFormat="1" x14ac:dyDescent="0.25">
      <c r="A379" s="279">
        <f t="shared" si="30"/>
        <v>377</v>
      </c>
      <c r="B379" s="276"/>
      <c r="C379" s="53" t="str">
        <f t="shared" si="33"/>
        <v>6US99ALBRO</v>
      </c>
      <c r="D379" s="53"/>
      <c r="E379" s="54">
        <f>+'CALCULO TARIFAS CC '!$S$45</f>
        <v>0.68047169586126532</v>
      </c>
      <c r="F379" s="55">
        <f t="shared" si="36"/>
        <v>227.60239999999999</v>
      </c>
      <c r="G379" s="56">
        <f t="shared" si="37"/>
        <v>154.88</v>
      </c>
      <c r="H379" s="50" t="s">
        <v>281</v>
      </c>
      <c r="I379" s="39" t="s">
        <v>67</v>
      </c>
      <c r="J379" s="39">
        <v>227.60235840000001</v>
      </c>
      <c r="K379" s="39"/>
      <c r="L379" s="39"/>
      <c r="M379" s="39"/>
      <c r="N379" s="39"/>
      <c r="O379" s="39"/>
    </row>
    <row r="380" spans="1:15" s="333" customFormat="1" x14ac:dyDescent="0.25">
      <c r="A380" s="279">
        <f t="shared" si="30"/>
        <v>378</v>
      </c>
      <c r="B380" s="276"/>
      <c r="C380" s="53" t="str">
        <f t="shared" si="33"/>
        <v>6US99_ANDES</v>
      </c>
      <c r="D380" s="53"/>
      <c r="E380" s="54">
        <f>+'CALCULO TARIFAS CC '!$S$45</f>
        <v>0.68047169586126532</v>
      </c>
      <c r="F380" s="55">
        <f t="shared" si="36"/>
        <v>225.85550000000001</v>
      </c>
      <c r="G380" s="56">
        <f t="shared" si="37"/>
        <v>153.69</v>
      </c>
      <c r="H380" s="50" t="s">
        <v>281</v>
      </c>
      <c r="I380" s="39" t="s">
        <v>84</v>
      </c>
      <c r="J380" s="39">
        <v>225.85545289999999</v>
      </c>
      <c r="K380" s="39"/>
      <c r="L380" s="39"/>
      <c r="M380" s="39"/>
      <c r="N380" s="39"/>
      <c r="O380" s="39"/>
    </row>
    <row r="381" spans="1:15" s="333" customFormat="1" x14ac:dyDescent="0.25">
      <c r="A381" s="279">
        <f t="shared" si="30"/>
        <v>379</v>
      </c>
      <c r="B381" s="276"/>
      <c r="C381" s="53" t="str">
        <f t="shared" si="33"/>
        <v>6US99_ANDESM</v>
      </c>
      <c r="D381" s="53"/>
      <c r="E381" s="54">
        <f>+'CALCULO TARIFAS CC '!$S$45</f>
        <v>0.68047169586126532</v>
      </c>
      <c r="F381" s="55">
        <f t="shared" si="36"/>
        <v>190.1567</v>
      </c>
      <c r="G381" s="56">
        <f t="shared" si="37"/>
        <v>129.4</v>
      </c>
      <c r="H381" s="50" t="s">
        <v>281</v>
      </c>
      <c r="I381" s="39" t="s">
        <v>85</v>
      </c>
      <c r="J381" s="39">
        <v>190.1566924</v>
      </c>
      <c r="K381" s="39"/>
      <c r="L381" s="39"/>
      <c r="M381" s="39"/>
      <c r="N381" s="39"/>
      <c r="O381" s="39"/>
    </row>
    <row r="382" spans="1:15" s="333" customFormat="1" x14ac:dyDescent="0.25">
      <c r="A382" s="279">
        <f t="shared" si="30"/>
        <v>380</v>
      </c>
      <c r="B382" s="276"/>
      <c r="C382" s="53" t="str">
        <f t="shared" si="33"/>
        <v>6US99_ARRAJ</v>
      </c>
      <c r="D382" s="53"/>
      <c r="E382" s="54">
        <f>+'CALCULO TARIFAS CC '!$S$45</f>
        <v>0.68047169586126532</v>
      </c>
      <c r="F382" s="55">
        <f t="shared" si="36"/>
        <v>179.3126</v>
      </c>
      <c r="G382" s="56">
        <f t="shared" si="37"/>
        <v>122.02</v>
      </c>
      <c r="H382" s="50" t="s">
        <v>281</v>
      </c>
      <c r="I382" s="39" t="s">
        <v>86</v>
      </c>
      <c r="J382" s="39">
        <v>179.3125795</v>
      </c>
      <c r="K382" s="39"/>
      <c r="L382" s="39"/>
      <c r="M382" s="39"/>
      <c r="N382" s="39"/>
      <c r="O382" s="39"/>
    </row>
    <row r="383" spans="1:15" s="333" customFormat="1" x14ac:dyDescent="0.25">
      <c r="A383" s="279">
        <f t="shared" si="30"/>
        <v>381</v>
      </c>
      <c r="B383" s="276"/>
      <c r="C383" s="53" t="str">
        <f t="shared" si="33"/>
        <v>6US99BGOLF</v>
      </c>
      <c r="D383" s="53"/>
      <c r="E383" s="54">
        <f>+'CALCULO TARIFAS CC '!$S$45</f>
        <v>0.68047169586126532</v>
      </c>
      <c r="F383" s="55">
        <f t="shared" si="36"/>
        <v>184.66659999999999</v>
      </c>
      <c r="G383" s="56">
        <f t="shared" si="37"/>
        <v>125.66</v>
      </c>
      <c r="H383" s="50" t="s">
        <v>281</v>
      </c>
      <c r="I383" s="39" t="s">
        <v>68</v>
      </c>
      <c r="J383" s="39">
        <v>184.66661869999999</v>
      </c>
      <c r="K383" s="39"/>
      <c r="L383" s="39"/>
      <c r="M383" s="39"/>
      <c r="N383" s="39"/>
      <c r="O383" s="39"/>
    </row>
    <row r="384" spans="1:15" s="333" customFormat="1" x14ac:dyDescent="0.25">
      <c r="A384" s="279">
        <f t="shared" si="30"/>
        <v>382</v>
      </c>
      <c r="B384" s="276"/>
      <c r="C384" s="53" t="str">
        <f t="shared" si="33"/>
        <v>6US99_BGOLFA</v>
      </c>
      <c r="D384" s="53"/>
      <c r="E384" s="54">
        <f>+'CALCULO TARIFAS CC '!$S$45</f>
        <v>0.68047169586126532</v>
      </c>
      <c r="F384" s="55">
        <f t="shared" si="36"/>
        <v>203.66640000000001</v>
      </c>
      <c r="G384" s="56">
        <f t="shared" si="37"/>
        <v>138.59</v>
      </c>
      <c r="H384" s="50" t="s">
        <v>281</v>
      </c>
      <c r="I384" s="39" t="s">
        <v>87</v>
      </c>
      <c r="J384" s="39">
        <v>203.6664275</v>
      </c>
      <c r="K384" s="39"/>
      <c r="L384" s="39"/>
      <c r="M384" s="39"/>
      <c r="N384" s="39"/>
      <c r="O384" s="39"/>
    </row>
    <row r="385" spans="1:15" s="333" customFormat="1" x14ac:dyDescent="0.25">
      <c r="A385" s="279">
        <f t="shared" si="30"/>
        <v>383</v>
      </c>
      <c r="B385" s="276"/>
      <c r="C385" s="53" t="str">
        <f t="shared" si="33"/>
        <v>6US99_CABIMA</v>
      </c>
      <c r="D385" s="53"/>
      <c r="E385" s="54">
        <f>+'CALCULO TARIFAS CC '!$S$45</f>
        <v>0.68047169586126532</v>
      </c>
      <c r="F385" s="55">
        <f t="shared" si="36"/>
        <v>282.05829999999997</v>
      </c>
      <c r="G385" s="56">
        <f t="shared" si="37"/>
        <v>191.93</v>
      </c>
      <c r="H385" s="50" t="s">
        <v>281</v>
      </c>
      <c r="I385" s="39" t="s">
        <v>88</v>
      </c>
      <c r="J385" s="39">
        <v>282.05825809999999</v>
      </c>
      <c r="K385" s="39"/>
      <c r="L385" s="39"/>
      <c r="M385" s="39"/>
      <c r="N385" s="39"/>
      <c r="O385" s="39"/>
    </row>
    <row r="386" spans="1:15" s="333" customFormat="1" x14ac:dyDescent="0.25">
      <c r="A386" s="279">
        <f t="shared" si="30"/>
        <v>384</v>
      </c>
      <c r="B386" s="276"/>
      <c r="C386" s="53" t="str">
        <f t="shared" si="33"/>
        <v>6US99_CENCAL</v>
      </c>
      <c r="D386" s="53"/>
      <c r="E386" s="54">
        <f>+'CALCULO TARIFAS CC '!$S$45</f>
        <v>0.68047169586126532</v>
      </c>
      <c r="F386" s="55">
        <f t="shared" si="36"/>
        <v>97.076999999999998</v>
      </c>
      <c r="G386" s="56">
        <f t="shared" si="37"/>
        <v>66.06</v>
      </c>
      <c r="H386" s="50" t="s">
        <v>281</v>
      </c>
      <c r="I386" s="39" t="s">
        <v>89</v>
      </c>
      <c r="J386" s="39">
        <v>97.077025199999994</v>
      </c>
      <c r="K386" s="39"/>
      <c r="L386" s="39"/>
      <c r="M386" s="39"/>
      <c r="N386" s="39"/>
      <c r="O386" s="39"/>
    </row>
    <row r="387" spans="1:15" s="333" customFormat="1" x14ac:dyDescent="0.25">
      <c r="A387" s="279">
        <f t="shared" si="30"/>
        <v>385</v>
      </c>
      <c r="B387" s="276"/>
      <c r="C387" s="53" t="str">
        <f t="shared" si="33"/>
        <v>6US99CHITR</v>
      </c>
      <c r="D387" s="53"/>
      <c r="E387" s="54">
        <f>+'CALCULO TARIFAS CC '!$S$45</f>
        <v>0.68047169586126532</v>
      </c>
      <c r="F387" s="55">
        <f t="shared" si="36"/>
        <v>140.35980000000001</v>
      </c>
      <c r="G387" s="56">
        <f t="shared" si="37"/>
        <v>95.51</v>
      </c>
      <c r="H387" s="50" t="s">
        <v>281</v>
      </c>
      <c r="I387" s="39" t="s">
        <v>69</v>
      </c>
      <c r="J387" s="39">
        <v>140.35981050000001</v>
      </c>
      <c r="K387" s="39"/>
      <c r="L387" s="39"/>
      <c r="M387" s="39"/>
      <c r="N387" s="39"/>
      <c r="O387" s="39"/>
    </row>
    <row r="388" spans="1:15" s="333" customFormat="1" x14ac:dyDescent="0.25">
      <c r="A388" s="279">
        <f t="shared" si="30"/>
        <v>386</v>
      </c>
      <c r="B388" s="276"/>
      <c r="C388" s="53" t="str">
        <f t="shared" si="33"/>
        <v>6US99_COCO</v>
      </c>
      <c r="D388" s="53"/>
      <c r="E388" s="54">
        <f>+'CALCULO TARIFAS CC '!$S$45</f>
        <v>0.68047169586126532</v>
      </c>
      <c r="F388" s="55">
        <f t="shared" si="36"/>
        <v>218.98240000000001</v>
      </c>
      <c r="G388" s="56">
        <f t="shared" si="37"/>
        <v>149.01</v>
      </c>
      <c r="H388" s="50" t="s">
        <v>281</v>
      </c>
      <c r="I388" s="39" t="s">
        <v>90</v>
      </c>
      <c r="J388" s="39">
        <v>218.9824371</v>
      </c>
      <c r="K388" s="39"/>
      <c r="L388" s="39"/>
      <c r="M388" s="39"/>
      <c r="N388" s="39"/>
      <c r="O388" s="39"/>
    </row>
    <row r="389" spans="1:15" s="333" customFormat="1" x14ac:dyDescent="0.25">
      <c r="A389" s="279">
        <f t="shared" si="30"/>
        <v>387</v>
      </c>
      <c r="B389" s="276"/>
      <c r="C389" s="53" t="str">
        <f t="shared" si="33"/>
        <v>6US99COL2K</v>
      </c>
      <c r="D389" s="53"/>
      <c r="E389" s="54">
        <f>+'CALCULO TARIFAS CC '!$S$45</f>
        <v>0.68047169586126532</v>
      </c>
      <c r="F389" s="55">
        <f t="shared" si="36"/>
        <v>149.3817</v>
      </c>
      <c r="G389" s="56">
        <f t="shared" si="37"/>
        <v>101.65</v>
      </c>
      <c r="H389" s="50" t="s">
        <v>281</v>
      </c>
      <c r="I389" s="39" t="s">
        <v>70</v>
      </c>
      <c r="J389" s="39">
        <v>149.38165050000001</v>
      </c>
      <c r="K389" s="39"/>
      <c r="L389" s="39"/>
      <c r="M389" s="39"/>
      <c r="N389" s="39"/>
      <c r="O389" s="39"/>
    </row>
    <row r="390" spans="1:15" s="333" customFormat="1" x14ac:dyDescent="0.25">
      <c r="A390" s="279">
        <f t="shared" si="30"/>
        <v>388</v>
      </c>
      <c r="B390" s="276"/>
      <c r="C390" s="53" t="str">
        <f t="shared" si="33"/>
        <v>6US99_COLMAR</v>
      </c>
      <c r="D390" s="53"/>
      <c r="E390" s="54">
        <f>+'CALCULO TARIFAS CC '!$S$45</f>
        <v>0.68047169586126532</v>
      </c>
      <c r="F390" s="55">
        <f t="shared" si="36"/>
        <v>148.94649999999999</v>
      </c>
      <c r="G390" s="56">
        <f t="shared" si="37"/>
        <v>101.35</v>
      </c>
      <c r="H390" s="50" t="s">
        <v>281</v>
      </c>
      <c r="I390" s="39" t="s">
        <v>91</v>
      </c>
      <c r="J390" s="39">
        <v>148.94652070000001</v>
      </c>
      <c r="K390" s="39"/>
      <c r="L390" s="39"/>
      <c r="M390" s="39"/>
      <c r="N390" s="39"/>
      <c r="O390" s="39"/>
    </row>
    <row r="391" spans="1:15" s="333" customFormat="1" x14ac:dyDescent="0.25">
      <c r="A391" s="279">
        <f t="shared" si="30"/>
        <v>389</v>
      </c>
      <c r="B391" s="276"/>
      <c r="C391" s="53" t="str">
        <f t="shared" si="33"/>
        <v>6US99_CONDA</v>
      </c>
      <c r="D391" s="53"/>
      <c r="E391" s="54">
        <f>+'CALCULO TARIFAS CC '!$S$45</f>
        <v>0.68047169586126532</v>
      </c>
      <c r="F391" s="55">
        <f t="shared" si="36"/>
        <v>153.14920000000001</v>
      </c>
      <c r="G391" s="56">
        <f t="shared" si="37"/>
        <v>104.21</v>
      </c>
      <c r="H391" s="50" t="s">
        <v>281</v>
      </c>
      <c r="I391" s="39" t="s">
        <v>92</v>
      </c>
      <c r="J391" s="39">
        <v>153.1492159</v>
      </c>
      <c r="K391" s="39"/>
      <c r="L391" s="39"/>
      <c r="M391" s="39"/>
      <c r="N391" s="39"/>
      <c r="O391" s="39"/>
    </row>
    <row r="392" spans="1:15" s="333" customFormat="1" x14ac:dyDescent="0.25">
      <c r="A392" s="279">
        <f t="shared" si="30"/>
        <v>390</v>
      </c>
      <c r="B392" s="276"/>
      <c r="C392" s="53" t="str">
        <f t="shared" si="33"/>
        <v>6US99_CORON</v>
      </c>
      <c r="D392" s="53"/>
      <c r="E392" s="54">
        <f>+'CALCULO TARIFAS CC '!$S$45</f>
        <v>0.68047169586126532</v>
      </c>
      <c r="F392" s="55">
        <f t="shared" si="36"/>
        <v>148.87540000000001</v>
      </c>
      <c r="G392" s="56">
        <f t="shared" si="37"/>
        <v>101.31</v>
      </c>
      <c r="H392" s="50" t="s">
        <v>281</v>
      </c>
      <c r="I392" s="39" t="s">
        <v>93</v>
      </c>
      <c r="J392" s="39">
        <v>148.875406</v>
      </c>
      <c r="K392" s="39"/>
      <c r="L392" s="39"/>
      <c r="M392" s="39"/>
      <c r="N392" s="39"/>
      <c r="O392" s="39"/>
    </row>
    <row r="393" spans="1:15" s="333" customFormat="1" x14ac:dyDescent="0.25">
      <c r="A393" s="279">
        <f t="shared" si="30"/>
        <v>391</v>
      </c>
      <c r="B393" s="276"/>
      <c r="C393" s="53" t="str">
        <f t="shared" si="33"/>
        <v>6US99COSTE</v>
      </c>
      <c r="D393" s="53"/>
      <c r="E393" s="54">
        <f>+'CALCULO TARIFAS CC '!$S$45</f>
        <v>0.68047169586126532</v>
      </c>
      <c r="F393" s="55">
        <f t="shared" si="36"/>
        <v>162.32759999999999</v>
      </c>
      <c r="G393" s="56">
        <f t="shared" si="37"/>
        <v>110.46</v>
      </c>
      <c r="H393" s="50" t="s">
        <v>281</v>
      </c>
      <c r="I393" s="39" t="s">
        <v>71</v>
      </c>
      <c r="J393" s="39">
        <v>162.3276304</v>
      </c>
      <c r="K393" s="39"/>
      <c r="L393" s="39"/>
      <c r="M393" s="39"/>
      <c r="N393" s="39"/>
      <c r="O393" s="39"/>
    </row>
    <row r="394" spans="1:15" s="333" customFormat="1" x14ac:dyDescent="0.25">
      <c r="A394" s="279">
        <f t="shared" si="30"/>
        <v>392</v>
      </c>
      <c r="B394" s="276"/>
      <c r="C394" s="53" t="str">
        <f t="shared" si="33"/>
        <v>6US99DONA</v>
      </c>
      <c r="D394" s="53"/>
      <c r="E394" s="54">
        <f>+'CALCULO TARIFAS CC '!$S$45</f>
        <v>0.68047169586126532</v>
      </c>
      <c r="F394" s="55">
        <f t="shared" si="36"/>
        <v>178.24959999999999</v>
      </c>
      <c r="G394" s="56">
        <f t="shared" si="37"/>
        <v>121.29</v>
      </c>
      <c r="H394" s="50" t="s">
        <v>281</v>
      </c>
      <c r="I394" s="39" t="s">
        <v>72</v>
      </c>
      <c r="J394" s="39">
        <v>178.24958040000001</v>
      </c>
      <c r="K394" s="39"/>
      <c r="L394" s="39"/>
      <c r="M394" s="39"/>
      <c r="N394" s="39"/>
      <c r="O394" s="39"/>
    </row>
    <row r="395" spans="1:15" s="333" customFormat="1" x14ac:dyDescent="0.25">
      <c r="A395" s="279">
        <f t="shared" si="30"/>
        <v>393</v>
      </c>
      <c r="B395" s="276"/>
      <c r="C395" s="53" t="str">
        <f t="shared" si="33"/>
        <v>6US99_DORADO</v>
      </c>
      <c r="D395" s="53"/>
      <c r="E395" s="54">
        <f>+'CALCULO TARIFAS CC '!$S$45</f>
        <v>0.68047169586126532</v>
      </c>
      <c r="F395" s="55">
        <f t="shared" si="36"/>
        <v>199.4427</v>
      </c>
      <c r="G395" s="56">
        <f t="shared" si="37"/>
        <v>135.72</v>
      </c>
      <c r="H395" s="50" t="s">
        <v>281</v>
      </c>
      <c r="I395" s="39" t="s">
        <v>94</v>
      </c>
      <c r="J395" s="39">
        <v>199.4426599</v>
      </c>
      <c r="K395" s="39"/>
      <c r="L395" s="39"/>
      <c r="M395" s="39"/>
      <c r="N395" s="39"/>
      <c r="O395" s="39"/>
    </row>
    <row r="396" spans="1:15" s="333" customFormat="1" x14ac:dyDescent="0.25">
      <c r="A396" s="279">
        <f t="shared" si="30"/>
        <v>394</v>
      </c>
      <c r="B396" s="276"/>
      <c r="C396" s="53" t="str">
        <f t="shared" si="33"/>
        <v>6US99FARO</v>
      </c>
      <c r="D396" s="53"/>
      <c r="E396" s="54">
        <f>+'CALCULO TARIFAS CC '!$S$45</f>
        <v>0.68047169586126532</v>
      </c>
      <c r="F396" s="55">
        <f t="shared" si="36"/>
        <v>116.8079</v>
      </c>
      <c r="G396" s="56">
        <f t="shared" si="37"/>
        <v>79.48</v>
      </c>
      <c r="H396" s="50" t="s">
        <v>281</v>
      </c>
      <c r="I396" s="39" t="s">
        <v>73</v>
      </c>
      <c r="J396" s="39">
        <v>116.8078829</v>
      </c>
      <c r="K396" s="39"/>
      <c r="L396" s="39"/>
      <c r="M396" s="39"/>
      <c r="N396" s="39"/>
      <c r="O396" s="39"/>
    </row>
    <row r="397" spans="1:15" s="333" customFormat="1" x14ac:dyDescent="0.25">
      <c r="A397" s="279">
        <f t="shared" si="30"/>
        <v>395</v>
      </c>
      <c r="B397" s="276"/>
      <c r="C397" s="53" t="str">
        <f t="shared" si="33"/>
        <v>6US99_MANAN</v>
      </c>
      <c r="D397" s="53"/>
      <c r="E397" s="54">
        <f>+'CALCULO TARIFAS CC '!$S$45</f>
        <v>0.68047169586126532</v>
      </c>
      <c r="F397" s="55">
        <f t="shared" si="36"/>
        <v>213.6865</v>
      </c>
      <c r="G397" s="56">
        <f t="shared" si="37"/>
        <v>145.41</v>
      </c>
      <c r="H397" s="50" t="s">
        <v>281</v>
      </c>
      <c r="I397" s="39" t="s">
        <v>95</v>
      </c>
      <c r="J397" s="39">
        <v>213.6865492</v>
      </c>
      <c r="K397" s="39"/>
      <c r="L397" s="39"/>
      <c r="M397" s="39"/>
      <c r="N397" s="39"/>
      <c r="O397" s="39"/>
    </row>
    <row r="398" spans="1:15" s="333" customFormat="1" x14ac:dyDescent="0.25">
      <c r="A398" s="279">
        <f t="shared" si="30"/>
        <v>396</v>
      </c>
      <c r="B398" s="276"/>
      <c r="C398" s="53" t="str">
        <f t="shared" si="33"/>
        <v>6US99_MSONA</v>
      </c>
      <c r="D398" s="53"/>
      <c r="E398" s="54">
        <f>+'CALCULO TARIFAS CC '!$S$45</f>
        <v>0.68047169586126532</v>
      </c>
      <c r="F398" s="55">
        <f t="shared" si="36"/>
        <v>56.1098</v>
      </c>
      <c r="G398" s="56">
        <f t="shared" si="37"/>
        <v>38.18</v>
      </c>
      <c r="H398" s="50" t="s">
        <v>281</v>
      </c>
      <c r="I398" s="39" t="s">
        <v>96</v>
      </c>
      <c r="J398" s="39">
        <v>56.109847000000002</v>
      </c>
      <c r="K398" s="39"/>
      <c r="L398" s="39"/>
      <c r="M398" s="39"/>
      <c r="N398" s="39"/>
      <c r="O398" s="39"/>
    </row>
    <row r="399" spans="1:15" s="333" customFormat="1" x14ac:dyDescent="0.25">
      <c r="A399" s="279">
        <f t="shared" si="30"/>
        <v>397</v>
      </c>
      <c r="B399" s="276"/>
      <c r="C399" s="53" t="str">
        <f t="shared" si="33"/>
        <v>6US99_ODGCHO</v>
      </c>
      <c r="D399" s="53"/>
      <c r="E399" s="54">
        <f>+'CALCULO TARIFAS CC '!$S$45</f>
        <v>0.68047169586126532</v>
      </c>
      <c r="F399" s="55">
        <f t="shared" si="36"/>
        <v>167.9374</v>
      </c>
      <c r="G399" s="56">
        <f t="shared" si="37"/>
        <v>114.28</v>
      </c>
      <c r="H399" s="50" t="s">
        <v>281</v>
      </c>
      <c r="I399" s="39" t="s">
        <v>97</v>
      </c>
      <c r="J399" s="39">
        <v>167.937375</v>
      </c>
      <c r="K399" s="39"/>
      <c r="L399" s="39"/>
      <c r="M399" s="39"/>
      <c r="N399" s="39"/>
      <c r="O399" s="39"/>
    </row>
    <row r="400" spans="1:15" s="333" customFormat="1" x14ac:dyDescent="0.25">
      <c r="A400" s="279">
        <f t="shared" si="30"/>
        <v>398</v>
      </c>
      <c r="B400" s="276"/>
      <c r="C400" s="53" t="str">
        <f t="shared" si="33"/>
        <v>6US99PENON</v>
      </c>
      <c r="D400" s="53"/>
      <c r="E400" s="54">
        <f>+'CALCULO TARIFAS CC '!$S$45</f>
        <v>0.68047169586126532</v>
      </c>
      <c r="F400" s="55">
        <f t="shared" si="36"/>
        <v>149.98929999999999</v>
      </c>
      <c r="G400" s="56">
        <f t="shared" si="37"/>
        <v>102.06</v>
      </c>
      <c r="H400" s="50" t="s">
        <v>281</v>
      </c>
      <c r="I400" s="39" t="s">
        <v>74</v>
      </c>
      <c r="J400" s="39">
        <v>149.9892715</v>
      </c>
      <c r="K400" s="39"/>
      <c r="L400" s="39"/>
      <c r="M400" s="39"/>
      <c r="N400" s="39"/>
      <c r="O400" s="39"/>
    </row>
    <row r="401" spans="1:15" s="333" customFormat="1" x14ac:dyDescent="0.25">
      <c r="A401" s="279">
        <f t="shared" si="30"/>
        <v>399</v>
      </c>
      <c r="B401" s="276"/>
      <c r="C401" s="53" t="str">
        <f t="shared" si="33"/>
        <v>6US99PORTO</v>
      </c>
      <c r="D401" s="53"/>
      <c r="E401" s="54">
        <f>+'CALCULO TARIFAS CC '!$S$45</f>
        <v>0.68047169586126532</v>
      </c>
      <c r="F401" s="55">
        <f t="shared" si="36"/>
        <v>182.8218</v>
      </c>
      <c r="G401" s="56">
        <f t="shared" si="37"/>
        <v>124.41</v>
      </c>
      <c r="H401" s="50" t="s">
        <v>281</v>
      </c>
      <c r="I401" s="39" t="s">
        <v>75</v>
      </c>
      <c r="J401" s="39">
        <v>182.8217612</v>
      </c>
      <c r="K401" s="39"/>
      <c r="L401" s="39"/>
      <c r="M401" s="39"/>
      <c r="N401" s="39"/>
      <c r="O401" s="39"/>
    </row>
    <row r="402" spans="1:15" s="333" customFormat="1" x14ac:dyDescent="0.25">
      <c r="A402" s="279">
        <f t="shared" si="30"/>
        <v>400</v>
      </c>
      <c r="B402" s="276"/>
      <c r="C402" s="53" t="str">
        <f t="shared" si="33"/>
        <v>6US99PTAPA</v>
      </c>
      <c r="D402" s="53"/>
      <c r="E402" s="54">
        <f>+'CALCULO TARIFAS CC '!$S$45</f>
        <v>0.68047169586126532</v>
      </c>
      <c r="F402" s="55">
        <f t="shared" si="36"/>
        <v>214.97059999999999</v>
      </c>
      <c r="G402" s="56">
        <f t="shared" si="37"/>
        <v>146.28</v>
      </c>
      <c r="H402" s="50" t="s">
        <v>281</v>
      </c>
      <c r="I402" s="39" t="s">
        <v>76</v>
      </c>
      <c r="J402" s="39">
        <v>214.97059809999999</v>
      </c>
      <c r="K402" s="39"/>
      <c r="L402" s="39"/>
      <c r="M402" s="39"/>
      <c r="N402" s="39"/>
      <c r="O402" s="39"/>
    </row>
    <row r="403" spans="1:15" s="333" customFormat="1" x14ac:dyDescent="0.25">
      <c r="A403" s="279">
        <f t="shared" si="30"/>
        <v>401</v>
      </c>
      <c r="B403" s="276"/>
      <c r="C403" s="53" t="str">
        <f t="shared" si="33"/>
        <v>6US99_PTOESC</v>
      </c>
      <c r="D403" s="53"/>
      <c r="E403" s="54">
        <f>+'CALCULO TARIFAS CC '!$S$45</f>
        <v>0.68047169586126532</v>
      </c>
      <c r="F403" s="55">
        <f t="shared" si="36"/>
        <v>206.9957</v>
      </c>
      <c r="G403" s="56">
        <f t="shared" si="37"/>
        <v>140.85</v>
      </c>
      <c r="H403" s="50" t="s">
        <v>281</v>
      </c>
      <c r="I403" s="39" t="s">
        <v>98</v>
      </c>
      <c r="J403" s="39">
        <v>206.99573989999999</v>
      </c>
      <c r="K403" s="39"/>
      <c r="L403" s="39"/>
      <c r="M403" s="39"/>
      <c r="N403" s="39"/>
      <c r="O403" s="39"/>
    </row>
    <row r="404" spans="1:15" s="333" customFormat="1" x14ac:dyDescent="0.25">
      <c r="A404" s="279">
        <f t="shared" si="30"/>
        <v>402</v>
      </c>
      <c r="B404" s="276"/>
      <c r="C404" s="53" t="str">
        <f t="shared" si="33"/>
        <v>6US99_PUEBLO</v>
      </c>
      <c r="D404" s="53"/>
      <c r="E404" s="54">
        <f>+'CALCULO TARIFAS CC '!$S$45</f>
        <v>0.68047169586126532</v>
      </c>
      <c r="F404" s="55">
        <f t="shared" si="36"/>
        <v>206.9983</v>
      </c>
      <c r="G404" s="56">
        <f t="shared" si="37"/>
        <v>140.86000000000001</v>
      </c>
      <c r="H404" s="50" t="s">
        <v>281</v>
      </c>
      <c r="I404" s="39" t="s">
        <v>99</v>
      </c>
      <c r="J404" s="39">
        <v>206.99825200000001</v>
      </c>
      <c r="K404" s="39"/>
      <c r="L404" s="39"/>
      <c r="M404" s="39"/>
      <c r="N404" s="39"/>
      <c r="O404" s="39"/>
    </row>
    <row r="405" spans="1:15" s="311" customFormat="1" x14ac:dyDescent="0.25">
      <c r="A405" s="279">
        <f t="shared" si="30"/>
        <v>403</v>
      </c>
      <c r="B405" s="276"/>
      <c r="C405" s="53" t="str">
        <f t="shared" si="33"/>
        <v>6US99PZACA</v>
      </c>
      <c r="D405" s="53"/>
      <c r="E405" s="54">
        <f>+'CALCULO TARIFAS CC '!$S$45</f>
        <v>0.68047169586126532</v>
      </c>
      <c r="F405" s="55">
        <f t="shared" si="34"/>
        <v>94.696200000000005</v>
      </c>
      <c r="G405" s="56">
        <f t="shared" si="35"/>
        <v>64.44</v>
      </c>
      <c r="H405" s="50" t="s">
        <v>281</v>
      </c>
      <c r="I405" s="39" t="s">
        <v>77</v>
      </c>
      <c r="J405" s="39">
        <v>94.696192499999995</v>
      </c>
      <c r="K405" s="39"/>
      <c r="L405" s="39"/>
      <c r="M405" s="39"/>
      <c r="N405" s="39"/>
      <c r="O405" s="39"/>
    </row>
    <row r="406" spans="1:15" s="311" customFormat="1" x14ac:dyDescent="0.25">
      <c r="A406" s="279">
        <f t="shared" si="30"/>
        <v>404</v>
      </c>
      <c r="B406" s="276"/>
      <c r="C406" s="53" t="str">
        <f t="shared" si="33"/>
        <v>6US99PZAIT</v>
      </c>
      <c r="D406" s="53"/>
      <c r="E406" s="54">
        <f>+'CALCULO TARIFAS CC '!$S$45</f>
        <v>0.68047169586126532</v>
      </c>
      <c r="F406" s="55">
        <f t="shared" si="34"/>
        <v>130.50059999999999</v>
      </c>
      <c r="G406" s="56">
        <f t="shared" si="35"/>
        <v>88.8</v>
      </c>
      <c r="H406" s="50" t="s">
        <v>281</v>
      </c>
      <c r="I406" s="39" t="s">
        <v>78</v>
      </c>
      <c r="J406" s="39">
        <v>130.5006286</v>
      </c>
      <c r="K406" s="39"/>
      <c r="L406" s="39"/>
      <c r="M406" s="39"/>
      <c r="N406" s="39"/>
      <c r="O406" s="39"/>
    </row>
    <row r="407" spans="1:15" s="311" customFormat="1" x14ac:dyDescent="0.25">
      <c r="A407" s="279">
        <f t="shared" si="30"/>
        <v>405</v>
      </c>
      <c r="B407" s="276"/>
      <c r="C407" s="53" t="str">
        <f t="shared" si="33"/>
        <v>6US99PZATO</v>
      </c>
      <c r="D407" s="53"/>
      <c r="E407" s="54">
        <f>+'CALCULO TARIFAS CC '!$S$45</f>
        <v>0.68047169586126532</v>
      </c>
      <c r="F407" s="55">
        <f t="shared" si="34"/>
        <v>195.16929999999999</v>
      </c>
      <c r="G407" s="56">
        <f t="shared" si="35"/>
        <v>132.81</v>
      </c>
      <c r="H407" s="50" t="s">
        <v>281</v>
      </c>
      <c r="I407" s="39" t="s">
        <v>79</v>
      </c>
      <c r="J407" s="39">
        <v>195.16931059999999</v>
      </c>
      <c r="K407" s="39"/>
      <c r="L407" s="39"/>
      <c r="M407" s="39"/>
      <c r="N407" s="39"/>
      <c r="O407" s="39"/>
    </row>
    <row r="408" spans="1:15" s="311" customFormat="1" x14ac:dyDescent="0.25">
      <c r="A408" s="279">
        <f t="shared" si="30"/>
        <v>406</v>
      </c>
      <c r="B408" s="276"/>
      <c r="C408" s="53" t="str">
        <f t="shared" si="33"/>
        <v>6US99_RHATO</v>
      </c>
      <c r="D408" s="53"/>
      <c r="E408" s="54">
        <f>+'CALCULO TARIFAS CC '!$S$45</f>
        <v>0.68047169586126532</v>
      </c>
      <c r="F408" s="55">
        <f t="shared" si="34"/>
        <v>202.19640000000001</v>
      </c>
      <c r="G408" s="56">
        <f t="shared" si="35"/>
        <v>137.59</v>
      </c>
      <c r="H408" s="50" t="s">
        <v>281</v>
      </c>
      <c r="I408" s="39" t="s">
        <v>100</v>
      </c>
      <c r="J408" s="39">
        <v>202.1963552</v>
      </c>
      <c r="K408" s="39"/>
      <c r="L408" s="39"/>
      <c r="M408" s="39"/>
      <c r="N408" s="39"/>
      <c r="O408" s="39"/>
    </row>
    <row r="409" spans="1:15" s="311" customFormat="1" x14ac:dyDescent="0.25">
      <c r="A409" s="279">
        <f t="shared" si="30"/>
        <v>407</v>
      </c>
      <c r="B409" s="276"/>
      <c r="C409" s="53" t="str">
        <f t="shared" si="33"/>
        <v>6US99_RMAR</v>
      </c>
      <c r="D409" s="53"/>
      <c r="E409" s="54">
        <f>+'CALCULO TARIFAS CC '!$S$45</f>
        <v>0.68047169586126532</v>
      </c>
      <c r="F409" s="55">
        <f t="shared" si="34"/>
        <v>454.02350000000001</v>
      </c>
      <c r="G409" s="56">
        <f t="shared" si="35"/>
        <v>308.95</v>
      </c>
      <c r="H409" s="50" t="s">
        <v>281</v>
      </c>
      <c r="I409" s="39" t="s">
        <v>101</v>
      </c>
      <c r="J409" s="39">
        <v>454.0234964</v>
      </c>
      <c r="K409" s="39"/>
      <c r="L409" s="39"/>
      <c r="M409" s="39"/>
      <c r="N409" s="39"/>
      <c r="O409" s="39"/>
    </row>
    <row r="410" spans="1:15" s="311" customFormat="1" x14ac:dyDescent="0.25">
      <c r="A410" s="279">
        <f t="shared" si="30"/>
        <v>408</v>
      </c>
      <c r="B410" s="276"/>
      <c r="C410" s="53" t="str">
        <f t="shared" si="33"/>
        <v>6US99_SABANI</v>
      </c>
      <c r="D410" s="53"/>
      <c r="E410" s="54">
        <f>+'CALCULO TARIFAS CC '!$S$45</f>
        <v>0.68047169586126532</v>
      </c>
      <c r="F410" s="55">
        <f t="shared" si="34"/>
        <v>148.66059999999999</v>
      </c>
      <c r="G410" s="56">
        <f t="shared" si="35"/>
        <v>101.16</v>
      </c>
      <c r="H410" s="50" t="s">
        <v>281</v>
      </c>
      <c r="I410" s="39" t="s">
        <v>102</v>
      </c>
      <c r="J410" s="39">
        <v>148.66057559999999</v>
      </c>
      <c r="K410" s="39"/>
      <c r="L410" s="39"/>
      <c r="M410" s="39"/>
      <c r="N410" s="39"/>
      <c r="O410" s="39"/>
    </row>
    <row r="411" spans="1:15" s="311" customFormat="1" x14ac:dyDescent="0.25">
      <c r="A411" s="279">
        <f t="shared" si="30"/>
        <v>409</v>
      </c>
      <c r="B411" s="276"/>
      <c r="C411" s="53" t="str">
        <f t="shared" si="33"/>
        <v>6US99SANFR</v>
      </c>
      <c r="D411" s="53"/>
      <c r="E411" s="54">
        <f>+'CALCULO TARIFAS CC '!$S$45</f>
        <v>0.68047169586126532</v>
      </c>
      <c r="F411" s="55">
        <f t="shared" si="34"/>
        <v>156.4571</v>
      </c>
      <c r="G411" s="56">
        <f t="shared" si="35"/>
        <v>106.46</v>
      </c>
      <c r="H411" s="50" t="s">
        <v>281</v>
      </c>
      <c r="I411" s="39" t="s">
        <v>80</v>
      </c>
      <c r="J411" s="39">
        <v>156.45713760000001</v>
      </c>
      <c r="K411" s="39"/>
      <c r="L411" s="39"/>
      <c r="M411" s="39"/>
      <c r="N411" s="39"/>
      <c r="O411" s="39"/>
    </row>
    <row r="412" spans="1:15" s="311" customFormat="1" x14ac:dyDescent="0.25">
      <c r="A412" s="279">
        <f t="shared" si="30"/>
        <v>410</v>
      </c>
      <c r="B412" s="276"/>
      <c r="C412" s="53" t="str">
        <f t="shared" si="33"/>
        <v>6US99SANTI</v>
      </c>
      <c r="D412" s="53"/>
      <c r="E412" s="54">
        <f>+'CALCULO TARIFAS CC '!$S$45</f>
        <v>0.68047169586126532</v>
      </c>
      <c r="F412" s="55">
        <f t="shared" si="34"/>
        <v>177.67760000000001</v>
      </c>
      <c r="G412" s="56">
        <f t="shared" si="35"/>
        <v>120.9</v>
      </c>
      <c r="H412" s="50" t="s">
        <v>281</v>
      </c>
      <c r="I412" s="39" t="s">
        <v>81</v>
      </c>
      <c r="J412" s="39">
        <v>177.6776127</v>
      </c>
      <c r="K412" s="39"/>
      <c r="L412" s="39"/>
      <c r="M412" s="39"/>
      <c r="N412" s="39"/>
      <c r="O412" s="39"/>
    </row>
    <row r="413" spans="1:15" s="311" customFormat="1" x14ac:dyDescent="0.25">
      <c r="A413" s="279">
        <f t="shared" si="30"/>
        <v>411</v>
      </c>
      <c r="B413" s="276"/>
      <c r="C413" s="53" t="str">
        <f t="shared" si="33"/>
        <v>6US99TMUER</v>
      </c>
      <c r="D413" s="53"/>
      <c r="E413" s="54">
        <f>+'CALCULO TARIFAS CC '!$S$45</f>
        <v>0.68047169586126532</v>
      </c>
      <c r="F413" s="55">
        <f t="shared" si="34"/>
        <v>202.72810000000001</v>
      </c>
      <c r="G413" s="56">
        <f t="shared" si="35"/>
        <v>137.94999999999999</v>
      </c>
      <c r="H413" s="50" t="s">
        <v>281</v>
      </c>
      <c r="I413" s="39" t="s">
        <v>82</v>
      </c>
      <c r="J413" s="39">
        <v>202.7280581</v>
      </c>
      <c r="K413" s="39"/>
      <c r="L413" s="39"/>
      <c r="M413" s="39"/>
      <c r="N413" s="39"/>
      <c r="O413" s="39"/>
    </row>
    <row r="414" spans="1:15" s="311" customFormat="1" x14ac:dyDescent="0.25">
      <c r="A414" s="279">
        <f t="shared" si="30"/>
        <v>412</v>
      </c>
      <c r="B414" s="276"/>
      <c r="C414" s="53" t="str">
        <f t="shared" si="33"/>
        <v>6US99_VACAM</v>
      </c>
      <c r="D414" s="53"/>
      <c r="E414" s="54">
        <f>+'CALCULO TARIFAS CC '!$S$45</f>
        <v>0.68047169586126532</v>
      </c>
      <c r="F414" s="55">
        <f t="shared" si="34"/>
        <v>140.31790000000001</v>
      </c>
      <c r="G414" s="56">
        <f t="shared" si="35"/>
        <v>95.48</v>
      </c>
      <c r="H414" s="50" t="s">
        <v>281</v>
      </c>
      <c r="I414" s="39" t="s">
        <v>103</v>
      </c>
      <c r="J414" s="39">
        <v>140.3179026</v>
      </c>
      <c r="K414" s="39"/>
      <c r="L414" s="39"/>
      <c r="M414" s="39"/>
      <c r="N414" s="39"/>
      <c r="O414" s="39"/>
    </row>
    <row r="415" spans="1:15" s="311" customFormat="1" x14ac:dyDescent="0.25">
      <c r="A415" s="279">
        <f t="shared" si="30"/>
        <v>413</v>
      </c>
      <c r="B415" s="276"/>
      <c r="C415" s="53" t="str">
        <f t="shared" si="33"/>
        <v>6US99_VHERM</v>
      </c>
      <c r="D415" s="53"/>
      <c r="E415" s="54">
        <f>+'CALCULO TARIFAS CC '!$S$45</f>
        <v>0.68047169586126532</v>
      </c>
      <c r="F415" s="55">
        <f t="shared" si="34"/>
        <v>109.4953</v>
      </c>
      <c r="G415" s="56">
        <f t="shared" si="35"/>
        <v>74.510000000000005</v>
      </c>
      <c r="H415" s="50" t="s">
        <v>281</v>
      </c>
      <c r="I415" s="39" t="s">
        <v>104</v>
      </c>
      <c r="J415" s="39">
        <v>109.4952665</v>
      </c>
      <c r="K415" s="39"/>
      <c r="L415" s="39"/>
      <c r="M415" s="39"/>
      <c r="N415" s="39"/>
      <c r="O415" s="39"/>
    </row>
    <row r="416" spans="1:15" s="311" customFormat="1" x14ac:dyDescent="0.25">
      <c r="A416" s="279">
        <f t="shared" si="30"/>
        <v>414</v>
      </c>
      <c r="B416" s="276"/>
      <c r="C416" s="53" t="str">
        <f t="shared" si="33"/>
        <v>6US99_VLUCRE</v>
      </c>
      <c r="D416" s="53"/>
      <c r="E416" s="54">
        <f>+'CALCULO TARIFAS CC '!$S$45</f>
        <v>0.68047169586126532</v>
      </c>
      <c r="F416" s="55">
        <f t="shared" si="34"/>
        <v>206.96369999999999</v>
      </c>
      <c r="G416" s="56">
        <f t="shared" si="35"/>
        <v>140.83000000000001</v>
      </c>
      <c r="H416" s="50" t="s">
        <v>281</v>
      </c>
      <c r="I416" s="39" t="s">
        <v>105</v>
      </c>
      <c r="J416" s="39">
        <v>206.96372199999999</v>
      </c>
      <c r="K416" s="39"/>
      <c r="L416" s="39"/>
      <c r="M416" s="39"/>
      <c r="N416" s="39"/>
      <c r="O416" s="39"/>
    </row>
    <row r="417" spans="1:15" s="311" customFormat="1" x14ac:dyDescent="0.25">
      <c r="A417" s="279">
        <f t="shared" si="30"/>
        <v>415</v>
      </c>
      <c r="B417" s="276"/>
      <c r="C417" s="53" t="str">
        <f t="shared" si="33"/>
        <v>6US99VPORR</v>
      </c>
      <c r="D417" s="53"/>
      <c r="E417" s="54">
        <f>+'CALCULO TARIFAS CC '!$S$45</f>
        <v>0.68047169586126532</v>
      </c>
      <c r="F417" s="55">
        <f t="shared" si="34"/>
        <v>184.7319</v>
      </c>
      <c r="G417" s="56">
        <f t="shared" si="35"/>
        <v>125.7</v>
      </c>
      <c r="H417" s="50" t="s">
        <v>281</v>
      </c>
      <c r="I417" s="39" t="s">
        <v>83</v>
      </c>
      <c r="J417" s="39">
        <v>184.7319229</v>
      </c>
      <c r="K417" s="39"/>
      <c r="L417" s="39"/>
      <c r="M417" s="39"/>
      <c r="N417" s="39"/>
      <c r="O417" s="39"/>
    </row>
    <row r="418" spans="1:15" s="311" customFormat="1" x14ac:dyDescent="0.25">
      <c r="A418" s="279">
        <f t="shared" si="30"/>
        <v>416</v>
      </c>
      <c r="B418" s="276"/>
      <c r="C418" s="53" t="str">
        <f t="shared" si="33"/>
        <v>6US99_VZAITA</v>
      </c>
      <c r="D418" s="53"/>
      <c r="E418" s="54">
        <f>+'CALCULO TARIFAS CC '!$S$45</f>
        <v>0.68047169586126532</v>
      </c>
      <c r="F418" s="55">
        <f t="shared" si="34"/>
        <v>280.88679999999999</v>
      </c>
      <c r="G418" s="56">
        <f t="shared" si="35"/>
        <v>191.14</v>
      </c>
      <c r="H418" s="50" t="s">
        <v>281</v>
      </c>
      <c r="I418" s="39" t="s">
        <v>106</v>
      </c>
      <c r="J418" s="39">
        <v>280.88681630000002</v>
      </c>
      <c r="K418" s="39"/>
      <c r="L418" s="39"/>
      <c r="M418" s="39"/>
      <c r="N418" s="39"/>
      <c r="O418" s="39"/>
    </row>
    <row r="419" spans="1:15" s="311" customFormat="1" x14ac:dyDescent="0.25">
      <c r="A419" s="279">
        <f t="shared" si="30"/>
        <v>417</v>
      </c>
      <c r="B419" s="276"/>
      <c r="C419" s="53" t="str">
        <f t="shared" si="33"/>
        <v>6USCARCLLAN</v>
      </c>
      <c r="D419" s="53"/>
      <c r="E419" s="54">
        <f>+'CALCULO TARIFAS CC '!$S$45</f>
        <v>0.68047169586126532</v>
      </c>
      <c r="F419" s="55">
        <f t="shared" si="34"/>
        <v>117.8471</v>
      </c>
      <c r="G419" s="56">
        <f t="shared" si="35"/>
        <v>80.19</v>
      </c>
      <c r="H419" s="50" t="s">
        <v>281</v>
      </c>
      <c r="I419" s="39" t="s">
        <v>468</v>
      </c>
      <c r="J419" s="39">
        <v>117.8471291</v>
      </c>
      <c r="K419" s="39"/>
      <c r="L419" s="39"/>
      <c r="M419" s="39"/>
      <c r="N419" s="39"/>
      <c r="O419" s="39"/>
    </row>
    <row r="420" spans="1:15" s="311" customFormat="1" x14ac:dyDescent="0.25">
      <c r="A420" s="279">
        <f t="shared" si="30"/>
        <v>418</v>
      </c>
      <c r="B420" s="276"/>
      <c r="C420" s="53" t="str">
        <f t="shared" si="33"/>
        <v>6USCARPME</v>
      </c>
      <c r="D420" s="53"/>
      <c r="E420" s="54">
        <f>+'CALCULO TARIFAS CC '!$S$45</f>
        <v>0.68047169586126532</v>
      </c>
      <c r="F420" s="55">
        <f t="shared" si="34"/>
        <v>112.0372</v>
      </c>
      <c r="G420" s="56">
        <f t="shared" si="35"/>
        <v>76.239999999999995</v>
      </c>
      <c r="H420" s="50" t="s">
        <v>281</v>
      </c>
      <c r="I420" s="39" t="s">
        <v>467</v>
      </c>
      <c r="J420" s="39">
        <v>112.0371967</v>
      </c>
      <c r="K420" s="39"/>
      <c r="L420" s="39"/>
      <c r="M420" s="39"/>
      <c r="N420" s="39"/>
      <c r="O420" s="39"/>
    </row>
    <row r="421" spans="1:15" s="311" customFormat="1" x14ac:dyDescent="0.25">
      <c r="A421" s="279">
        <f t="shared" ref="A421:A478" si="38">A420+1</f>
        <v>419</v>
      </c>
      <c r="B421" s="276"/>
      <c r="C421" s="53" t="str">
        <f t="shared" si="33"/>
        <v>6USCARTSAN</v>
      </c>
      <c r="D421" s="53"/>
      <c r="E421" s="54">
        <f>+'CALCULO TARIFAS CC '!$S$45</f>
        <v>0.68047169586126532</v>
      </c>
      <c r="F421" s="55">
        <f t="shared" si="34"/>
        <v>120.4462</v>
      </c>
      <c r="G421" s="56">
        <f t="shared" si="35"/>
        <v>81.96</v>
      </c>
      <c r="H421" s="50" t="s">
        <v>281</v>
      </c>
      <c r="I421" s="39" t="s">
        <v>411</v>
      </c>
      <c r="J421" s="39">
        <v>120.4461622</v>
      </c>
      <c r="K421" s="39"/>
      <c r="L421" s="39"/>
      <c r="M421" s="39"/>
      <c r="N421" s="39"/>
      <c r="O421" s="39"/>
    </row>
    <row r="422" spans="1:15" s="311" customFormat="1" x14ac:dyDescent="0.25">
      <c r="A422" s="279">
        <f t="shared" si="38"/>
        <v>420</v>
      </c>
      <c r="B422" s="276"/>
      <c r="C422" s="53" t="str">
        <f t="shared" si="33"/>
        <v>6USCARVALG</v>
      </c>
      <c r="D422" s="53"/>
      <c r="E422" s="54">
        <f>+'CALCULO TARIFAS CC '!$S$45</f>
        <v>0.68047169586126532</v>
      </c>
      <c r="F422" s="55">
        <f t="shared" si="34"/>
        <v>164.7313</v>
      </c>
      <c r="G422" s="56">
        <f t="shared" si="35"/>
        <v>112.09</v>
      </c>
      <c r="H422" s="50" t="s">
        <v>281</v>
      </c>
      <c r="I422" s="39" t="s">
        <v>466</v>
      </c>
      <c r="J422" s="39">
        <v>164.7313102</v>
      </c>
      <c r="K422" s="39"/>
      <c r="L422" s="39"/>
      <c r="M422" s="39"/>
      <c r="N422" s="39"/>
      <c r="O422" s="39"/>
    </row>
    <row r="423" spans="1:15" s="311" customFormat="1" x14ac:dyDescent="0.25">
      <c r="A423" s="279">
        <f t="shared" si="38"/>
        <v>421</v>
      </c>
      <c r="B423" s="276"/>
      <c r="C423" s="53" t="str">
        <f t="shared" si="33"/>
        <v>6USERVICAR</v>
      </c>
      <c r="D423" s="53"/>
      <c r="E423" s="54">
        <f>+'CALCULO TARIFAS CC '!$S$45</f>
        <v>0.68047169586126532</v>
      </c>
      <c r="F423" s="55">
        <f t="shared" si="34"/>
        <v>177.94110000000001</v>
      </c>
      <c r="G423" s="56">
        <f t="shared" si="35"/>
        <v>121.08</v>
      </c>
      <c r="H423" s="50" t="s">
        <v>281</v>
      </c>
      <c r="I423" s="39" t="s">
        <v>412</v>
      </c>
      <c r="J423" s="39">
        <v>177.94110470000001</v>
      </c>
      <c r="K423" s="39"/>
      <c r="L423" s="39"/>
      <c r="M423" s="39"/>
      <c r="N423" s="39"/>
      <c r="O423" s="39"/>
    </row>
    <row r="424" spans="1:15" s="311" customFormat="1" x14ac:dyDescent="0.25">
      <c r="A424" s="279">
        <f t="shared" si="38"/>
        <v>422</v>
      </c>
      <c r="B424" s="276"/>
      <c r="C424" s="53" t="str">
        <f t="shared" si="33"/>
        <v>6USFAMILIA</v>
      </c>
      <c r="D424" s="53"/>
      <c r="E424" s="54">
        <f>+'CALCULO TARIFAS CC '!$S$45</f>
        <v>0.68047169586126532</v>
      </c>
      <c r="F424" s="55">
        <f t="shared" si="34"/>
        <v>55.0565</v>
      </c>
      <c r="G424" s="56">
        <f t="shared" si="35"/>
        <v>37.46</v>
      </c>
      <c r="H424" s="50" t="s">
        <v>281</v>
      </c>
      <c r="I424" s="39" t="s">
        <v>707</v>
      </c>
      <c r="J424" s="39">
        <v>55.056547899999998</v>
      </c>
      <c r="K424" s="39"/>
      <c r="L424" s="39"/>
      <c r="M424" s="39"/>
      <c r="N424" s="39"/>
      <c r="O424" s="39"/>
    </row>
    <row r="425" spans="1:15" s="311" customFormat="1" x14ac:dyDescent="0.25">
      <c r="A425" s="279">
        <f t="shared" si="38"/>
        <v>423</v>
      </c>
      <c r="B425" s="276"/>
      <c r="C425" s="53" t="str">
        <f t="shared" si="33"/>
        <v>6USMARIABD</v>
      </c>
      <c r="D425" s="53"/>
      <c r="E425" s="54">
        <f>+'CALCULO TARIFAS CC '!$S$45</f>
        <v>0.68047169586126532</v>
      </c>
      <c r="F425" s="55">
        <f t="shared" si="34"/>
        <v>157.15450000000001</v>
      </c>
      <c r="G425" s="56">
        <f t="shared" si="35"/>
        <v>106.94</v>
      </c>
      <c r="H425" s="50" t="s">
        <v>281</v>
      </c>
      <c r="I425" s="39" t="s">
        <v>107</v>
      </c>
      <c r="J425" s="39">
        <v>157.1544682</v>
      </c>
      <c r="K425" s="39"/>
      <c r="L425" s="39"/>
      <c r="M425" s="39"/>
      <c r="N425" s="39"/>
      <c r="O425" s="39"/>
    </row>
    <row r="426" spans="1:15" s="331" customFormat="1" x14ac:dyDescent="0.25">
      <c r="A426" s="279">
        <f t="shared" si="38"/>
        <v>424</v>
      </c>
      <c r="B426" s="276"/>
      <c r="C426" s="53" t="str">
        <f t="shared" ref="C426:C478" si="39">I426</f>
        <v>6USORTIS</v>
      </c>
      <c r="D426" s="53"/>
      <c r="E426" s="54">
        <f>+'CALCULO TARIFAS CC '!$S$45</f>
        <v>0.68047169586126532</v>
      </c>
      <c r="F426" s="55">
        <f t="shared" ref="F426:F443" si="40">ROUND(J426,4)</f>
        <v>971.96230000000003</v>
      </c>
      <c r="G426" s="56">
        <f t="shared" ref="G426:G443" si="41">+ROUND(F426*E426,2)</f>
        <v>661.39</v>
      </c>
      <c r="H426" s="50" t="s">
        <v>281</v>
      </c>
      <c r="I426" s="39" t="s">
        <v>596</v>
      </c>
      <c r="J426" s="39">
        <v>971.96227139999996</v>
      </c>
      <c r="K426" s="39"/>
      <c r="L426" s="39"/>
      <c r="M426" s="39"/>
      <c r="N426" s="39"/>
      <c r="O426" s="39"/>
    </row>
    <row r="427" spans="1:15" s="331" customFormat="1" x14ac:dyDescent="0.25">
      <c r="A427" s="279">
        <f t="shared" si="38"/>
        <v>425</v>
      </c>
      <c r="B427" s="276"/>
      <c r="C427" s="53" t="str">
        <f t="shared" si="39"/>
        <v>6USORTIS3</v>
      </c>
      <c r="D427" s="53"/>
      <c r="E427" s="54">
        <f>+'CALCULO TARIFAS CC '!$S$45</f>
        <v>0.68047169586126532</v>
      </c>
      <c r="F427" s="55">
        <f t="shared" si="40"/>
        <v>218.86969999999999</v>
      </c>
      <c r="G427" s="56">
        <f t="shared" si="41"/>
        <v>148.93</v>
      </c>
      <c r="H427" s="50" t="s">
        <v>281</v>
      </c>
      <c r="I427" s="39" t="s">
        <v>480</v>
      </c>
      <c r="J427" s="39">
        <v>218.8696803</v>
      </c>
      <c r="K427" s="39"/>
      <c r="L427" s="39"/>
      <c r="M427" s="39"/>
      <c r="N427" s="39"/>
      <c r="O427" s="39"/>
    </row>
    <row r="428" spans="1:15" s="331" customFormat="1" x14ac:dyDescent="0.25">
      <c r="A428" s="279">
        <f t="shared" si="38"/>
        <v>426</v>
      </c>
      <c r="B428" s="276"/>
      <c r="C428" s="53" t="str">
        <f t="shared" si="39"/>
        <v>6USUNSTAR</v>
      </c>
      <c r="D428" s="53"/>
      <c r="E428" s="54">
        <f>+'CALCULO TARIFAS CC '!$S$45</f>
        <v>0.68047169586126532</v>
      </c>
      <c r="F428" s="55">
        <f t="shared" si="40"/>
        <v>448.6336</v>
      </c>
      <c r="G428" s="56">
        <f t="shared" si="41"/>
        <v>305.27999999999997</v>
      </c>
      <c r="H428" s="50" t="s">
        <v>281</v>
      </c>
      <c r="I428" s="39" t="s">
        <v>108</v>
      </c>
      <c r="J428" s="39">
        <v>448.63363099999998</v>
      </c>
      <c r="K428" s="39"/>
      <c r="L428" s="39"/>
      <c r="M428" s="39"/>
      <c r="N428" s="39"/>
      <c r="O428" s="39"/>
    </row>
    <row r="429" spans="1:15" s="331" customFormat="1" x14ac:dyDescent="0.25">
      <c r="A429" s="279">
        <f t="shared" si="38"/>
        <v>427</v>
      </c>
      <c r="B429" s="276"/>
      <c r="C429" s="53" t="str">
        <f t="shared" si="39"/>
        <v>6UTAJO_ARR</v>
      </c>
      <c r="D429" s="53"/>
      <c r="E429" s="54">
        <f>+'CALCULO TARIFAS CC '!$S$45</f>
        <v>0.68047169586126532</v>
      </c>
      <c r="F429" s="55">
        <f t="shared" si="40"/>
        <v>135.85310000000001</v>
      </c>
      <c r="G429" s="56">
        <f t="shared" si="41"/>
        <v>92.44</v>
      </c>
      <c r="H429" s="50" t="s">
        <v>281</v>
      </c>
      <c r="I429" s="39" t="s">
        <v>739</v>
      </c>
      <c r="J429" s="39">
        <v>135.85311479999999</v>
      </c>
      <c r="K429" s="39"/>
      <c r="L429" s="39"/>
      <c r="M429" s="39"/>
      <c r="N429" s="39"/>
      <c r="O429" s="39"/>
    </row>
    <row r="430" spans="1:15" s="331" customFormat="1" x14ac:dyDescent="0.25">
      <c r="A430" s="279">
        <f t="shared" si="38"/>
        <v>428</v>
      </c>
      <c r="B430" s="276"/>
      <c r="C430" s="53" t="str">
        <f t="shared" si="39"/>
        <v>6UTAJO_TEC</v>
      </c>
      <c r="D430" s="53"/>
      <c r="E430" s="54">
        <f>+'CALCULO TARIFAS CC '!$S$45</f>
        <v>0.68047169586126532</v>
      </c>
      <c r="F430" s="55">
        <f t="shared" si="40"/>
        <v>86.243799999999993</v>
      </c>
      <c r="G430" s="56">
        <f t="shared" si="41"/>
        <v>58.69</v>
      </c>
      <c r="H430" s="50" t="s">
        <v>281</v>
      </c>
      <c r="I430" s="39" t="s">
        <v>740</v>
      </c>
      <c r="J430" s="39">
        <v>86.2438425</v>
      </c>
      <c r="K430" s="39"/>
      <c r="L430" s="39"/>
      <c r="M430" s="39"/>
      <c r="N430" s="39"/>
      <c r="O430" s="39"/>
    </row>
    <row r="431" spans="1:15" s="331" customFormat="1" x14ac:dyDescent="0.25">
      <c r="A431" s="279">
        <f t="shared" si="38"/>
        <v>429</v>
      </c>
      <c r="B431" s="276"/>
      <c r="C431" s="53" t="str">
        <f t="shared" si="39"/>
        <v>6UTAJO_VAC</v>
      </c>
      <c r="D431" s="53"/>
      <c r="E431" s="54">
        <f>+'CALCULO TARIFAS CC '!$S$45</f>
        <v>0.68047169586126532</v>
      </c>
      <c r="F431" s="55">
        <f t="shared" si="40"/>
        <v>128.73660000000001</v>
      </c>
      <c r="G431" s="56">
        <f t="shared" si="41"/>
        <v>87.6</v>
      </c>
      <c r="H431" s="50" t="s">
        <v>281</v>
      </c>
      <c r="I431" s="39" t="s">
        <v>741</v>
      </c>
      <c r="J431" s="39">
        <v>128.73662580000001</v>
      </c>
      <c r="K431" s="39"/>
      <c r="L431" s="39"/>
      <c r="M431" s="39"/>
      <c r="N431" s="39"/>
      <c r="O431" s="39"/>
    </row>
    <row r="432" spans="1:15" s="337" customFormat="1" x14ac:dyDescent="0.25">
      <c r="A432" s="279">
        <f t="shared" si="38"/>
        <v>430</v>
      </c>
      <c r="B432" s="276"/>
      <c r="C432" s="53" t="str">
        <f t="shared" si="39"/>
        <v>6UTDNO_CHO</v>
      </c>
      <c r="D432" s="53"/>
      <c r="E432" s="54">
        <f>+'CALCULO TARIFAS CC '!$S$45</f>
        <v>0.68047169586126532</v>
      </c>
      <c r="F432" s="55">
        <f t="shared" si="40"/>
        <v>169.41720000000001</v>
      </c>
      <c r="G432" s="56">
        <f t="shared" si="41"/>
        <v>115.28</v>
      </c>
      <c r="H432" s="50" t="s">
        <v>281</v>
      </c>
      <c r="I432" s="39" t="s">
        <v>374</v>
      </c>
      <c r="J432" s="39">
        <v>169.41722970000001</v>
      </c>
      <c r="K432" s="39"/>
      <c r="L432" s="39"/>
      <c r="M432" s="39"/>
      <c r="N432" s="39"/>
      <c r="O432" s="39"/>
    </row>
    <row r="433" spans="1:15" s="337" customFormat="1" x14ac:dyDescent="0.25">
      <c r="A433" s="279">
        <f t="shared" si="38"/>
        <v>431</v>
      </c>
      <c r="B433" s="276"/>
      <c r="C433" s="53" t="str">
        <f t="shared" si="39"/>
        <v>6UTDNO_PAV</v>
      </c>
      <c r="D433" s="53"/>
      <c r="E433" s="54">
        <f>+'CALCULO TARIFAS CC '!$S$45</f>
        <v>0.68047169586126532</v>
      </c>
      <c r="F433" s="55">
        <f t="shared" si="40"/>
        <v>289.58350000000002</v>
      </c>
      <c r="G433" s="56">
        <f t="shared" si="41"/>
        <v>197.05</v>
      </c>
      <c r="H433" s="50" t="s">
        <v>281</v>
      </c>
      <c r="I433" s="39" t="s">
        <v>375</v>
      </c>
      <c r="J433" s="39">
        <v>289.58351010000001</v>
      </c>
      <c r="K433" s="39"/>
      <c r="L433" s="39"/>
      <c r="M433" s="39"/>
      <c r="N433" s="39"/>
      <c r="O433" s="39"/>
    </row>
    <row r="434" spans="1:15" s="337" customFormat="1" x14ac:dyDescent="0.25">
      <c r="A434" s="279">
        <f t="shared" si="38"/>
        <v>432</v>
      </c>
      <c r="B434" s="276"/>
      <c r="C434" s="53" t="str">
        <f t="shared" si="39"/>
        <v>6UTDNO_PMA</v>
      </c>
      <c r="D434" s="53"/>
      <c r="E434" s="54">
        <f>+'CALCULO TARIFAS CC '!$S$45</f>
        <v>0.68047169586126532</v>
      </c>
      <c r="F434" s="55">
        <f t="shared" si="40"/>
        <v>1477.3607999999999</v>
      </c>
      <c r="G434" s="56">
        <f t="shared" si="41"/>
        <v>1005.3</v>
      </c>
      <c r="H434" s="50" t="s">
        <v>281</v>
      </c>
      <c r="I434" s="39" t="s">
        <v>373</v>
      </c>
      <c r="J434" s="39">
        <v>1477.3608228000001</v>
      </c>
      <c r="K434" s="39"/>
      <c r="L434" s="39"/>
      <c r="M434" s="39"/>
      <c r="N434" s="39"/>
      <c r="O434" s="39"/>
    </row>
    <row r="435" spans="1:15" s="337" customFormat="1" x14ac:dyDescent="0.25">
      <c r="A435" s="279">
        <f t="shared" si="38"/>
        <v>433</v>
      </c>
      <c r="B435" s="276"/>
      <c r="C435" s="53" t="str">
        <f t="shared" si="39"/>
        <v>6GTECNISOL1</v>
      </c>
      <c r="D435" s="53"/>
      <c r="E435" s="54">
        <f>+'CALCULO TARIFAS CC '!$S$45</f>
        <v>0.68047169586126532</v>
      </c>
      <c r="F435" s="55">
        <f t="shared" si="40"/>
        <v>7.3475999999999999</v>
      </c>
      <c r="G435" s="56">
        <f t="shared" si="41"/>
        <v>5</v>
      </c>
      <c r="H435" s="50" t="s">
        <v>281</v>
      </c>
      <c r="I435" s="39" t="s">
        <v>422</v>
      </c>
      <c r="J435" s="39">
        <v>7.3475840000000003</v>
      </c>
      <c r="K435" s="39"/>
      <c r="L435" s="39"/>
      <c r="M435" s="39"/>
      <c r="N435" s="39"/>
      <c r="O435" s="39"/>
    </row>
    <row r="436" spans="1:15" s="337" customFormat="1" x14ac:dyDescent="0.25">
      <c r="A436" s="279">
        <f t="shared" si="38"/>
        <v>434</v>
      </c>
      <c r="B436" s="276"/>
      <c r="C436" s="53" t="str">
        <f t="shared" si="39"/>
        <v>6GTECNISOL2</v>
      </c>
      <c r="D436" s="53"/>
      <c r="E436" s="54">
        <f>+'CALCULO TARIFAS CC '!$S$45</f>
        <v>0.68047169586126532</v>
      </c>
      <c r="F436" s="55">
        <f t="shared" si="40"/>
        <v>5.5061999999999998</v>
      </c>
      <c r="G436" s="56">
        <f t="shared" si="41"/>
        <v>3.75</v>
      </c>
      <c r="H436" s="50" t="s">
        <v>281</v>
      </c>
      <c r="I436" s="39" t="s">
        <v>423</v>
      </c>
      <c r="J436" s="39">
        <v>5.5061543999999998</v>
      </c>
      <c r="K436" s="39"/>
      <c r="L436" s="39"/>
      <c r="M436" s="39"/>
      <c r="N436" s="39"/>
      <c r="O436" s="39"/>
    </row>
    <row r="437" spans="1:15" s="337" customFormat="1" x14ac:dyDescent="0.25">
      <c r="A437" s="279">
        <f t="shared" si="38"/>
        <v>435</v>
      </c>
      <c r="B437" s="276"/>
      <c r="C437" s="53" t="str">
        <f t="shared" si="39"/>
        <v>6GTECNISOL3</v>
      </c>
      <c r="D437" s="53"/>
      <c r="E437" s="54">
        <f>+'CALCULO TARIFAS CC '!$S$45</f>
        <v>0.68047169586126532</v>
      </c>
      <c r="F437" s="55">
        <f t="shared" si="40"/>
        <v>6.3616999999999999</v>
      </c>
      <c r="G437" s="56">
        <f t="shared" si="41"/>
        <v>4.33</v>
      </c>
      <c r="H437" s="50" t="s">
        <v>281</v>
      </c>
      <c r="I437" s="39" t="s">
        <v>424</v>
      </c>
      <c r="J437" s="39">
        <v>6.3616792999999996</v>
      </c>
      <c r="K437" s="39"/>
      <c r="L437" s="39"/>
      <c r="M437" s="39"/>
      <c r="N437" s="39"/>
      <c r="O437" s="39"/>
    </row>
    <row r="438" spans="1:15" s="337" customFormat="1" x14ac:dyDescent="0.25">
      <c r="A438" s="279">
        <f t="shared" si="38"/>
        <v>436</v>
      </c>
      <c r="B438" s="276"/>
      <c r="C438" s="53" t="str">
        <f t="shared" si="39"/>
        <v>6GTECNISOL4</v>
      </c>
      <c r="D438" s="53"/>
      <c r="E438" s="54">
        <f>+'CALCULO TARIFAS CC '!$S$45</f>
        <v>0.68047169586126532</v>
      </c>
      <c r="F438" s="55">
        <f t="shared" si="40"/>
        <v>6.9316000000000004</v>
      </c>
      <c r="G438" s="56">
        <f t="shared" si="41"/>
        <v>4.72</v>
      </c>
      <c r="H438" s="50" t="s">
        <v>281</v>
      </c>
      <c r="I438" s="39" t="s">
        <v>425</v>
      </c>
      <c r="J438" s="39">
        <v>6.9315863000000002</v>
      </c>
      <c r="K438" s="39"/>
      <c r="L438" s="39"/>
      <c r="M438" s="39"/>
      <c r="N438" s="39"/>
      <c r="O438" s="39"/>
    </row>
    <row r="439" spans="1:15" s="337" customFormat="1" x14ac:dyDescent="0.25">
      <c r="A439" s="279">
        <f t="shared" si="38"/>
        <v>437</v>
      </c>
      <c r="B439" s="276"/>
      <c r="C439" s="53" t="str">
        <f t="shared" si="39"/>
        <v>6UTENTOWER</v>
      </c>
      <c r="D439" s="53"/>
      <c r="E439" s="54">
        <f>+'CALCULO TARIFAS CC '!$S$45</f>
        <v>0.68047169586126532</v>
      </c>
      <c r="F439" s="55">
        <f t="shared" si="40"/>
        <v>52.381300000000003</v>
      </c>
      <c r="G439" s="56">
        <f t="shared" si="41"/>
        <v>35.64</v>
      </c>
      <c r="H439" s="50" t="s">
        <v>281</v>
      </c>
      <c r="I439" s="39" t="s">
        <v>636</v>
      </c>
      <c r="J439" s="39">
        <v>52.381295899999998</v>
      </c>
      <c r="K439" s="39"/>
      <c r="L439" s="39"/>
      <c r="M439" s="39"/>
      <c r="N439" s="39"/>
      <c r="O439" s="39"/>
    </row>
    <row r="440" spans="1:15" s="337" customFormat="1" x14ac:dyDescent="0.25">
      <c r="A440" s="279">
        <f t="shared" si="38"/>
        <v>438</v>
      </c>
      <c r="B440" s="276"/>
      <c r="C440" s="53" t="str">
        <f t="shared" si="39"/>
        <v>6UTHEPOINT</v>
      </c>
      <c r="D440" s="53"/>
      <c r="E440" s="54">
        <f>+'CALCULO TARIFAS CC '!$S$45</f>
        <v>0.68047169586126532</v>
      </c>
      <c r="F440" s="55">
        <f t="shared" si="40"/>
        <v>158.7722</v>
      </c>
      <c r="G440" s="56">
        <f t="shared" si="41"/>
        <v>108.04</v>
      </c>
      <c r="H440" s="50" t="s">
        <v>281</v>
      </c>
      <c r="I440" s="39" t="s">
        <v>637</v>
      </c>
      <c r="J440" s="39">
        <v>158.7722479</v>
      </c>
      <c r="K440" s="39"/>
      <c r="L440" s="39"/>
      <c r="M440" s="39"/>
      <c r="N440" s="39"/>
      <c r="O440" s="39"/>
    </row>
    <row r="441" spans="1:15" s="337" customFormat="1" x14ac:dyDescent="0.25">
      <c r="A441" s="279">
        <f t="shared" si="38"/>
        <v>439</v>
      </c>
      <c r="B441" s="276"/>
      <c r="C441" s="53" t="str">
        <f t="shared" si="39"/>
        <v>6UTMECDEP</v>
      </c>
      <c r="D441" s="53"/>
      <c r="E441" s="54">
        <f>+'CALCULO TARIFAS CC '!$S$45</f>
        <v>0.68047169586126532</v>
      </c>
      <c r="F441" s="55">
        <f t="shared" si="40"/>
        <v>1400.3676</v>
      </c>
      <c r="G441" s="56">
        <f t="shared" si="41"/>
        <v>952.91</v>
      </c>
      <c r="H441" s="50" t="s">
        <v>281</v>
      </c>
      <c r="I441" s="39" t="s">
        <v>402</v>
      </c>
      <c r="J441" s="39">
        <v>1400.3676171</v>
      </c>
      <c r="K441" s="39"/>
      <c r="L441" s="39"/>
      <c r="M441" s="39"/>
      <c r="N441" s="39"/>
      <c r="O441" s="39"/>
    </row>
    <row r="442" spans="1:15" s="337" customFormat="1" x14ac:dyDescent="0.25">
      <c r="A442" s="279">
        <f t="shared" si="38"/>
        <v>440</v>
      </c>
      <c r="B442" s="276"/>
      <c r="C442" s="53" t="str">
        <f t="shared" si="39"/>
        <v>6UTORREALBA</v>
      </c>
      <c r="D442" s="53"/>
      <c r="E442" s="54">
        <f>+'CALCULO TARIFAS CC '!$S$45</f>
        <v>0.68047169586126532</v>
      </c>
      <c r="F442" s="55">
        <f t="shared" si="40"/>
        <v>245.76499999999999</v>
      </c>
      <c r="G442" s="56">
        <f t="shared" si="41"/>
        <v>167.24</v>
      </c>
      <c r="H442" s="50" t="s">
        <v>281</v>
      </c>
      <c r="I442" s="39" t="s">
        <v>372</v>
      </c>
      <c r="J442" s="39">
        <v>245.76500849999999</v>
      </c>
      <c r="K442" s="39"/>
      <c r="L442" s="39"/>
      <c r="M442" s="39"/>
      <c r="N442" s="39"/>
      <c r="O442" s="39"/>
    </row>
    <row r="443" spans="1:15" s="337" customFormat="1" x14ac:dyDescent="0.25">
      <c r="A443" s="279">
        <f t="shared" si="38"/>
        <v>441</v>
      </c>
      <c r="B443" s="276"/>
      <c r="C443" s="53" t="str">
        <f t="shared" si="39"/>
        <v>6UTORREPMA</v>
      </c>
      <c r="D443" s="53"/>
      <c r="E443" s="54">
        <f>+'CALCULO TARIFAS CC '!$S$45</f>
        <v>0.68047169586126532</v>
      </c>
      <c r="F443" s="55">
        <f t="shared" si="40"/>
        <v>36.029800000000002</v>
      </c>
      <c r="G443" s="56">
        <f t="shared" si="41"/>
        <v>24.52</v>
      </c>
      <c r="H443" s="50" t="s">
        <v>281</v>
      </c>
      <c r="I443" s="39" t="s">
        <v>792</v>
      </c>
      <c r="J443" s="39">
        <v>36.029803600000001</v>
      </c>
      <c r="K443" s="39"/>
      <c r="L443" s="39"/>
      <c r="M443" s="39"/>
      <c r="N443" s="39"/>
      <c r="O443" s="39"/>
    </row>
    <row r="444" spans="1:15" s="342" customFormat="1" x14ac:dyDescent="0.25">
      <c r="A444" s="279">
        <f t="shared" si="38"/>
        <v>442</v>
      </c>
      <c r="B444" s="276"/>
      <c r="C444" s="53" t="str">
        <f t="shared" si="39"/>
        <v>6UTOWNCENTER</v>
      </c>
      <c r="D444" s="53"/>
      <c r="E444" s="54">
        <f>+'CALCULO TARIFAS CC '!$S$45</f>
        <v>0.68047169586126532</v>
      </c>
      <c r="F444" s="55">
        <f t="shared" ref="F444:F478" si="42">ROUND(J444,4)</f>
        <v>1417.2706000000001</v>
      </c>
      <c r="G444" s="56">
        <f t="shared" ref="G444:G478" si="43">+ROUND(F444*E444,2)</f>
        <v>964.41</v>
      </c>
      <c r="H444" s="50" t="s">
        <v>281</v>
      </c>
      <c r="I444" s="39" t="s">
        <v>670</v>
      </c>
      <c r="J444" s="39">
        <v>1417.2706237</v>
      </c>
      <c r="K444" s="39"/>
      <c r="L444" s="39"/>
      <c r="M444" s="39"/>
      <c r="N444" s="39"/>
      <c r="O444" s="39"/>
    </row>
    <row r="445" spans="1:15" s="342" customFormat="1" x14ac:dyDescent="0.25">
      <c r="A445" s="279">
        <f t="shared" si="38"/>
        <v>443</v>
      </c>
      <c r="B445" s="276"/>
      <c r="C445" s="53" t="str">
        <f t="shared" si="39"/>
        <v>6UTUBOTEC</v>
      </c>
      <c r="D445" s="53"/>
      <c r="E445" s="54">
        <f>+'CALCULO TARIFAS CC '!$S$45</f>
        <v>0.68047169586126532</v>
      </c>
      <c r="F445" s="55">
        <f t="shared" si="42"/>
        <v>631.21820000000002</v>
      </c>
      <c r="G445" s="56">
        <f t="shared" si="43"/>
        <v>429.53</v>
      </c>
      <c r="H445" s="50" t="s">
        <v>281</v>
      </c>
      <c r="I445" s="39" t="s">
        <v>371</v>
      </c>
      <c r="J445" s="39">
        <v>631.21823719999998</v>
      </c>
      <c r="K445" s="39"/>
      <c r="L445" s="39"/>
      <c r="M445" s="39"/>
      <c r="N445" s="39"/>
      <c r="O445" s="39"/>
    </row>
    <row r="446" spans="1:15" s="342" customFormat="1" x14ac:dyDescent="0.25">
      <c r="A446" s="279">
        <f t="shared" si="38"/>
        <v>444</v>
      </c>
      <c r="B446" s="276"/>
      <c r="C446" s="53" t="str">
        <f t="shared" si="39"/>
        <v>6UTVNCAZUL</v>
      </c>
      <c r="D446" s="53"/>
      <c r="E446" s="54">
        <f>+'CALCULO TARIFAS CC '!$S$45</f>
        <v>0.68047169586126532</v>
      </c>
      <c r="F446" s="55">
        <f t="shared" si="42"/>
        <v>138.6377</v>
      </c>
      <c r="G446" s="56">
        <f t="shared" si="43"/>
        <v>94.34</v>
      </c>
      <c r="H446" s="50" t="s">
        <v>281</v>
      </c>
      <c r="I446" s="39" t="s">
        <v>708</v>
      </c>
      <c r="J446" s="39">
        <v>138.63773370000001</v>
      </c>
      <c r="K446" s="39"/>
      <c r="L446" s="39"/>
      <c r="M446" s="39"/>
      <c r="N446" s="39"/>
      <c r="O446" s="39"/>
    </row>
    <row r="447" spans="1:15" s="342" customFormat="1" x14ac:dyDescent="0.25">
      <c r="A447" s="279">
        <f t="shared" si="38"/>
        <v>445</v>
      </c>
      <c r="B447" s="276"/>
      <c r="C447" s="53" t="str">
        <f t="shared" si="39"/>
        <v>6UTZANETATOS</v>
      </c>
      <c r="D447" s="53"/>
      <c r="E447" s="54">
        <f>+'CALCULO TARIFAS CC '!$S$45</f>
        <v>0.68047169586126532</v>
      </c>
      <c r="F447" s="55">
        <f t="shared" si="42"/>
        <v>349.91800000000001</v>
      </c>
      <c r="G447" s="56">
        <f t="shared" si="43"/>
        <v>238.11</v>
      </c>
      <c r="H447" s="50" t="s">
        <v>281</v>
      </c>
      <c r="I447" s="39" t="s">
        <v>597</v>
      </c>
      <c r="J447" s="39">
        <v>349.91795259999998</v>
      </c>
      <c r="K447" s="39"/>
      <c r="L447" s="39"/>
      <c r="M447" s="39"/>
      <c r="N447" s="39"/>
      <c r="O447" s="39"/>
    </row>
    <row r="448" spans="1:15" s="342" customFormat="1" x14ac:dyDescent="0.25">
      <c r="A448" s="279">
        <f t="shared" si="38"/>
        <v>446</v>
      </c>
      <c r="B448" s="276"/>
      <c r="C448" s="53" t="str">
        <f t="shared" si="39"/>
        <v>6GUEPPME1</v>
      </c>
      <c r="D448" s="53"/>
      <c r="E448" s="54">
        <f>+'CALCULO TARIFAS CC '!$S$45</f>
        <v>0.68047169586126532</v>
      </c>
      <c r="F448" s="55">
        <f t="shared" si="42"/>
        <v>1.8429</v>
      </c>
      <c r="G448" s="56">
        <f t="shared" si="43"/>
        <v>1.25</v>
      </c>
      <c r="H448" s="50" t="s">
        <v>281</v>
      </c>
      <c r="I448" s="39" t="s">
        <v>507</v>
      </c>
      <c r="J448" s="39">
        <v>1.8428734</v>
      </c>
      <c r="K448" s="39"/>
      <c r="L448" s="39"/>
      <c r="M448" s="39"/>
      <c r="N448" s="39"/>
      <c r="O448" s="39"/>
    </row>
    <row r="449" spans="1:15" s="342" customFormat="1" x14ac:dyDescent="0.25">
      <c r="A449" s="279">
        <f t="shared" si="38"/>
        <v>447</v>
      </c>
      <c r="B449" s="276"/>
      <c r="C449" s="53" t="str">
        <f t="shared" si="39"/>
        <v>6GUEPPME2</v>
      </c>
      <c r="D449" s="53"/>
      <c r="E449" s="54">
        <f>+'CALCULO TARIFAS CC '!$S$45</f>
        <v>0.68047169586126532</v>
      </c>
      <c r="F449" s="55">
        <f t="shared" si="42"/>
        <v>15.112399999999999</v>
      </c>
      <c r="G449" s="56">
        <f t="shared" si="43"/>
        <v>10.28</v>
      </c>
      <c r="H449" s="50" t="s">
        <v>281</v>
      </c>
      <c r="I449" s="39" t="s">
        <v>489</v>
      </c>
      <c r="J449" s="39">
        <v>15.1123765</v>
      </c>
      <c r="K449" s="39"/>
      <c r="L449" s="39"/>
      <c r="M449" s="39"/>
      <c r="N449" s="39"/>
      <c r="O449" s="39"/>
    </row>
    <row r="450" spans="1:15" s="342" customFormat="1" x14ac:dyDescent="0.25">
      <c r="A450" s="279">
        <f t="shared" si="38"/>
        <v>448</v>
      </c>
      <c r="B450" s="276"/>
      <c r="C450" s="53" t="str">
        <f t="shared" si="39"/>
        <v>6UVH_CIA</v>
      </c>
      <c r="D450" s="53"/>
      <c r="E450" s="54">
        <f>+'CALCULO TARIFAS CC '!$S$45</f>
        <v>0.68047169586126532</v>
      </c>
      <c r="F450" s="55">
        <f t="shared" si="42"/>
        <v>76.063000000000002</v>
      </c>
      <c r="G450" s="56">
        <f t="shared" si="43"/>
        <v>51.76</v>
      </c>
      <c r="H450" s="50" t="s">
        <v>281</v>
      </c>
      <c r="I450" s="39" t="s">
        <v>109</v>
      </c>
      <c r="J450" s="39">
        <v>76.062984400000005</v>
      </c>
      <c r="K450" s="39"/>
      <c r="L450" s="39"/>
      <c r="M450" s="39"/>
      <c r="N450" s="39"/>
      <c r="O450" s="39"/>
    </row>
    <row r="451" spans="1:15" s="342" customFormat="1" x14ac:dyDescent="0.25">
      <c r="A451" s="279">
        <f t="shared" si="38"/>
        <v>449</v>
      </c>
      <c r="B451" s="276"/>
      <c r="C451" s="53" t="str">
        <f t="shared" si="39"/>
        <v>6UVH_DES</v>
      </c>
      <c r="D451" s="53"/>
      <c r="E451" s="54">
        <f>+'CALCULO TARIFAS CC '!$S$45</f>
        <v>0.68047169586126532</v>
      </c>
      <c r="F451" s="55">
        <f t="shared" si="42"/>
        <v>512.09910000000002</v>
      </c>
      <c r="G451" s="56">
        <f t="shared" si="43"/>
        <v>348.47</v>
      </c>
      <c r="H451" s="50" t="s">
        <v>281</v>
      </c>
      <c r="I451" s="39" t="s">
        <v>355</v>
      </c>
      <c r="J451" s="39">
        <v>512.09907150000004</v>
      </c>
      <c r="K451" s="39"/>
      <c r="L451" s="39"/>
      <c r="M451" s="39"/>
      <c r="N451" s="39"/>
      <c r="O451" s="39"/>
    </row>
    <row r="452" spans="1:15" s="342" customFormat="1" x14ac:dyDescent="0.25">
      <c r="A452" s="279">
        <f t="shared" si="38"/>
        <v>450</v>
      </c>
      <c r="B452" s="276"/>
      <c r="C452" s="53" t="str">
        <f t="shared" si="39"/>
        <v>6UVH_TOC</v>
      </c>
      <c r="D452" s="53"/>
      <c r="E452" s="54">
        <f>+'CALCULO TARIFAS CC '!$S$45</f>
        <v>0.68047169586126532</v>
      </c>
      <c r="F452" s="55">
        <f t="shared" si="42"/>
        <v>38.019799999999996</v>
      </c>
      <c r="G452" s="56">
        <f t="shared" si="43"/>
        <v>25.87</v>
      </c>
      <c r="H452" s="50" t="s">
        <v>281</v>
      </c>
      <c r="I452" s="39" t="s">
        <v>366</v>
      </c>
      <c r="J452" s="39">
        <v>38.019787999999998</v>
      </c>
      <c r="K452" s="39"/>
      <c r="L452" s="39"/>
      <c r="M452" s="39"/>
      <c r="N452" s="39"/>
      <c r="O452" s="39"/>
    </row>
    <row r="453" spans="1:15" s="342" customFormat="1" x14ac:dyDescent="0.25">
      <c r="A453" s="279">
        <f t="shared" si="38"/>
        <v>451</v>
      </c>
      <c r="B453" s="276"/>
      <c r="C453" s="53" t="str">
        <f t="shared" si="39"/>
        <v>6UVIVUNIDOS</v>
      </c>
      <c r="D453" s="53"/>
      <c r="E453" s="54">
        <f>+'CALCULO TARIFAS CC '!$S$45</f>
        <v>0.68047169586126532</v>
      </c>
      <c r="F453" s="55">
        <f t="shared" si="42"/>
        <v>189.97550000000001</v>
      </c>
      <c r="G453" s="56">
        <f t="shared" si="43"/>
        <v>129.27000000000001</v>
      </c>
      <c r="H453" s="50" t="s">
        <v>281</v>
      </c>
      <c r="I453" s="39" t="s">
        <v>598</v>
      </c>
      <c r="J453" s="39">
        <v>189.9754701</v>
      </c>
      <c r="K453" s="39"/>
      <c r="L453" s="39"/>
      <c r="M453" s="39"/>
      <c r="N453" s="39"/>
      <c r="O453" s="39"/>
    </row>
    <row r="454" spans="1:15" s="342" customFormat="1" x14ac:dyDescent="0.25">
      <c r="A454" s="279">
        <f t="shared" si="38"/>
        <v>452</v>
      </c>
      <c r="B454" s="276"/>
      <c r="C454" s="53" t="str">
        <f t="shared" si="39"/>
        <v>6UVMERCA</v>
      </c>
      <c r="D454" s="53"/>
      <c r="E454" s="54">
        <f>+'CALCULO TARIFAS CC '!$S$45</f>
        <v>0.68047169586126532</v>
      </c>
      <c r="F454" s="55">
        <f t="shared" ref="F454:F460" si="44">ROUND(J454,4)</f>
        <v>66.823400000000007</v>
      </c>
      <c r="G454" s="56">
        <f t="shared" ref="G454:G460" si="45">+ROUND(F454*E454,2)</f>
        <v>45.47</v>
      </c>
      <c r="H454" s="50" t="s">
        <v>281</v>
      </c>
      <c r="I454" s="39" t="s">
        <v>492</v>
      </c>
      <c r="J454" s="39">
        <v>66.823406899999995</v>
      </c>
      <c r="K454" s="39"/>
      <c r="L454" s="39"/>
      <c r="M454" s="39"/>
      <c r="N454" s="39"/>
      <c r="O454" s="39"/>
    </row>
    <row r="455" spans="1:15" s="342" customFormat="1" x14ac:dyDescent="0.25">
      <c r="A455" s="279">
        <f t="shared" si="38"/>
        <v>453</v>
      </c>
      <c r="B455" s="276"/>
      <c r="C455" s="53" t="str">
        <f t="shared" si="39"/>
        <v>6UXACACIA</v>
      </c>
      <c r="D455" s="53"/>
      <c r="E455" s="54">
        <f>+'CALCULO TARIFAS CC '!$S$45</f>
        <v>0.68047169586126532</v>
      </c>
      <c r="F455" s="55">
        <f t="shared" si="44"/>
        <v>316.6653</v>
      </c>
      <c r="G455" s="56">
        <f t="shared" si="45"/>
        <v>215.48</v>
      </c>
      <c r="H455" s="50" t="s">
        <v>281</v>
      </c>
      <c r="I455" s="39" t="s">
        <v>387</v>
      </c>
      <c r="J455" s="39">
        <v>316.66528290000002</v>
      </c>
      <c r="K455" s="39"/>
      <c r="L455" s="39"/>
      <c r="M455" s="39"/>
      <c r="N455" s="39"/>
      <c r="O455" s="39"/>
    </row>
    <row r="456" spans="1:15" s="337" customFormat="1" x14ac:dyDescent="0.25">
      <c r="A456" s="279">
        <f t="shared" si="38"/>
        <v>454</v>
      </c>
      <c r="B456" s="276"/>
      <c r="C456" s="53" t="str">
        <f t="shared" si="39"/>
        <v>6UXALBROOK</v>
      </c>
      <c r="D456" s="53"/>
      <c r="E456" s="54">
        <f>+'CALCULO TARIFAS CC '!$S$45</f>
        <v>0.68047169586126532</v>
      </c>
      <c r="F456" s="55">
        <f t="shared" si="44"/>
        <v>161.64230000000001</v>
      </c>
      <c r="G456" s="56">
        <f t="shared" si="45"/>
        <v>109.99</v>
      </c>
      <c r="H456" s="50" t="s">
        <v>281</v>
      </c>
      <c r="I456" s="39" t="s">
        <v>453</v>
      </c>
      <c r="J456" s="39">
        <v>161.64228629999999</v>
      </c>
      <c r="K456" s="39"/>
      <c r="L456" s="39"/>
      <c r="M456" s="39"/>
      <c r="N456" s="39"/>
      <c r="O456" s="39"/>
    </row>
    <row r="457" spans="1:15" s="331" customFormat="1" x14ac:dyDescent="0.25">
      <c r="A457" s="279">
        <f t="shared" si="38"/>
        <v>455</v>
      </c>
      <c r="B457" s="276"/>
      <c r="C457" s="53" t="str">
        <f t="shared" si="39"/>
        <v>6UXANCLAS</v>
      </c>
      <c r="D457" s="53"/>
      <c r="E457" s="54">
        <f>+'CALCULO TARIFAS CC '!$S$45</f>
        <v>0.68047169586126532</v>
      </c>
      <c r="F457" s="55">
        <f t="shared" si="44"/>
        <v>126.7801</v>
      </c>
      <c r="G457" s="56">
        <f t="shared" si="45"/>
        <v>86.27</v>
      </c>
      <c r="H457" s="50" t="s">
        <v>281</v>
      </c>
      <c r="I457" s="39" t="s">
        <v>380</v>
      </c>
      <c r="J457" s="39">
        <v>126.7801109</v>
      </c>
      <c r="K457" s="39"/>
      <c r="L457" s="39"/>
      <c r="M457" s="39"/>
      <c r="N457" s="39"/>
      <c r="O457" s="39"/>
    </row>
    <row r="458" spans="1:15" s="331" customFormat="1" x14ac:dyDescent="0.25">
      <c r="A458" s="279">
        <f t="shared" si="38"/>
        <v>456</v>
      </c>
      <c r="B458" s="276"/>
      <c r="C458" s="53" t="str">
        <f t="shared" si="39"/>
        <v>6UXARRAIJ</v>
      </c>
      <c r="D458" s="53"/>
      <c r="E458" s="54">
        <f>+'CALCULO TARIFAS CC '!$S$45</f>
        <v>0.68047169586126532</v>
      </c>
      <c r="F458" s="55">
        <f t="shared" si="44"/>
        <v>317.31439999999998</v>
      </c>
      <c r="G458" s="56">
        <f t="shared" si="45"/>
        <v>215.92</v>
      </c>
      <c r="H458" s="50" t="s">
        <v>281</v>
      </c>
      <c r="I458" s="39" t="s">
        <v>416</v>
      </c>
      <c r="J458" s="39">
        <v>317.3144135</v>
      </c>
      <c r="K458" s="39"/>
      <c r="L458" s="39"/>
      <c r="M458" s="39"/>
      <c r="N458" s="39"/>
      <c r="O458" s="39"/>
    </row>
    <row r="459" spans="1:15" s="331" customFormat="1" x14ac:dyDescent="0.25">
      <c r="A459" s="279">
        <f t="shared" si="38"/>
        <v>457</v>
      </c>
      <c r="B459" s="276"/>
      <c r="C459" s="53" t="str">
        <f t="shared" si="39"/>
        <v>6UXCATIVA</v>
      </c>
      <c r="D459" s="53"/>
      <c r="E459" s="54">
        <f>+'CALCULO TARIFAS CC '!$S$45</f>
        <v>0.68047169586126532</v>
      </c>
      <c r="F459" s="55">
        <f t="shared" si="44"/>
        <v>206.0206</v>
      </c>
      <c r="G459" s="56">
        <f t="shared" si="45"/>
        <v>140.19</v>
      </c>
      <c r="H459" s="50" t="s">
        <v>281</v>
      </c>
      <c r="I459" s="39" t="s">
        <v>638</v>
      </c>
      <c r="J459" s="39">
        <v>206.02057980000001</v>
      </c>
      <c r="K459" s="39"/>
      <c r="L459" s="39"/>
      <c r="M459" s="39"/>
      <c r="N459" s="39"/>
      <c r="O459" s="39"/>
    </row>
    <row r="460" spans="1:15" s="331" customFormat="1" x14ac:dyDescent="0.25">
      <c r="A460" s="279">
        <f t="shared" si="38"/>
        <v>458</v>
      </c>
      <c r="B460" s="276"/>
      <c r="C460" s="53" t="str">
        <f t="shared" si="39"/>
        <v>6UXCHANG</v>
      </c>
      <c r="D460" s="53"/>
      <c r="E460" s="54">
        <f>+'CALCULO TARIFAS CC '!$S$45</f>
        <v>0.68047169586126532</v>
      </c>
      <c r="F460" s="55">
        <f t="shared" si="44"/>
        <v>57.872500000000002</v>
      </c>
      <c r="G460" s="56">
        <f t="shared" si="45"/>
        <v>39.380000000000003</v>
      </c>
      <c r="H460" s="50" t="s">
        <v>281</v>
      </c>
      <c r="I460" s="39" t="s">
        <v>639</v>
      </c>
      <c r="J460" s="39">
        <v>57.872461899999998</v>
      </c>
      <c r="K460" s="39"/>
      <c r="L460" s="39"/>
      <c r="M460" s="39"/>
      <c r="N460" s="39"/>
      <c r="O460" s="39"/>
    </row>
    <row r="461" spans="1:15" s="331" customFormat="1" x14ac:dyDescent="0.25">
      <c r="A461" s="279">
        <f t="shared" si="38"/>
        <v>459</v>
      </c>
      <c r="B461" s="276"/>
      <c r="C461" s="53" t="str">
        <f t="shared" si="39"/>
        <v>6UXCHITRE</v>
      </c>
      <c r="D461" s="53"/>
      <c r="E461" s="54">
        <f>+'CALCULO TARIFAS CC '!$S$45</f>
        <v>0.68047169586126532</v>
      </c>
      <c r="F461" s="55">
        <f t="shared" si="42"/>
        <v>257.1438</v>
      </c>
      <c r="G461" s="56">
        <f t="shared" si="43"/>
        <v>174.98</v>
      </c>
      <c r="H461" s="50" t="s">
        <v>281</v>
      </c>
      <c r="I461" s="39" t="s">
        <v>382</v>
      </c>
      <c r="J461" s="39">
        <v>257.14381930000002</v>
      </c>
      <c r="K461" s="39"/>
      <c r="L461" s="39"/>
      <c r="M461" s="39"/>
      <c r="N461" s="39"/>
      <c r="O461" s="39"/>
    </row>
    <row r="462" spans="1:15" s="331" customFormat="1" x14ac:dyDescent="0.25">
      <c r="A462" s="279">
        <f t="shared" si="38"/>
        <v>460</v>
      </c>
      <c r="B462" s="276"/>
      <c r="C462" s="53" t="str">
        <f t="shared" si="39"/>
        <v>6UXCHORRILLO</v>
      </c>
      <c r="D462" s="53"/>
      <c r="E462" s="54">
        <f>+'CALCULO TARIFAS CC '!$S$45</f>
        <v>0.68047169586126532</v>
      </c>
      <c r="F462" s="55">
        <f t="shared" si="42"/>
        <v>113.07559999999999</v>
      </c>
      <c r="G462" s="56">
        <f t="shared" si="43"/>
        <v>76.94</v>
      </c>
      <c r="H462" s="50" t="s">
        <v>281</v>
      </c>
      <c r="I462" s="39" t="s">
        <v>640</v>
      </c>
      <c r="J462" s="39">
        <v>113.0756183</v>
      </c>
      <c r="K462" s="39"/>
      <c r="L462" s="39"/>
      <c r="M462" s="39"/>
      <c r="N462" s="39"/>
      <c r="O462" s="39"/>
    </row>
    <row r="463" spans="1:15" s="331" customFormat="1" x14ac:dyDescent="0.25">
      <c r="A463" s="279">
        <f t="shared" si="38"/>
        <v>461</v>
      </c>
      <c r="B463" s="276"/>
      <c r="C463" s="53" t="str">
        <f t="shared" si="39"/>
        <v>6UXCREY</v>
      </c>
      <c r="D463" s="53"/>
      <c r="E463" s="54">
        <f>+'CALCULO TARIFAS CC '!$S$45</f>
        <v>0.68047169586126532</v>
      </c>
      <c r="F463" s="55">
        <f t="shared" si="42"/>
        <v>286.42169999999999</v>
      </c>
      <c r="G463" s="56">
        <f t="shared" si="43"/>
        <v>194.9</v>
      </c>
      <c r="H463" s="50" t="s">
        <v>281</v>
      </c>
      <c r="I463" s="39" t="s">
        <v>385</v>
      </c>
      <c r="J463" s="39">
        <v>286.42166250000002</v>
      </c>
      <c r="K463" s="39"/>
      <c r="L463" s="39"/>
      <c r="M463" s="39"/>
      <c r="N463" s="39"/>
      <c r="O463" s="39"/>
    </row>
    <row r="464" spans="1:15" s="331" customFormat="1" x14ac:dyDescent="0.25">
      <c r="A464" s="279">
        <f t="shared" si="38"/>
        <v>462</v>
      </c>
      <c r="B464" s="276"/>
      <c r="C464" s="53" t="str">
        <f t="shared" si="39"/>
        <v>6UXDAVID</v>
      </c>
      <c r="D464" s="53"/>
      <c r="E464" s="54">
        <f>+'CALCULO TARIFAS CC '!$S$45</f>
        <v>0.68047169586126532</v>
      </c>
      <c r="F464" s="55">
        <f t="shared" si="42"/>
        <v>226.45609999999999</v>
      </c>
      <c r="G464" s="56">
        <f t="shared" si="43"/>
        <v>154.1</v>
      </c>
      <c r="H464" s="50" t="s">
        <v>281</v>
      </c>
      <c r="I464" s="39" t="s">
        <v>384</v>
      </c>
      <c r="J464" s="39">
        <v>226.4561252</v>
      </c>
      <c r="K464" s="39"/>
      <c r="L464" s="39"/>
      <c r="M464" s="39"/>
      <c r="N464" s="39"/>
      <c r="O464" s="39"/>
    </row>
    <row r="465" spans="1:15" s="331" customFormat="1" x14ac:dyDescent="0.25">
      <c r="A465" s="279">
        <f t="shared" si="38"/>
        <v>463</v>
      </c>
      <c r="B465" s="276"/>
      <c r="C465" s="53" t="str">
        <f t="shared" si="39"/>
        <v>6UXELCOCO</v>
      </c>
      <c r="D465" s="53"/>
      <c r="E465" s="54">
        <f>+'CALCULO TARIFAS CC '!$S$45</f>
        <v>0.68047169586126532</v>
      </c>
      <c r="F465" s="55">
        <f t="shared" si="42"/>
        <v>334.12670000000003</v>
      </c>
      <c r="G465" s="56">
        <f t="shared" si="43"/>
        <v>227.36</v>
      </c>
      <c r="H465" s="50" t="s">
        <v>281</v>
      </c>
      <c r="I465" s="39" t="s">
        <v>439</v>
      </c>
      <c r="J465" s="39">
        <v>334.12673330000001</v>
      </c>
      <c r="K465" s="39"/>
      <c r="L465" s="39"/>
      <c r="M465" s="39"/>
      <c r="N465" s="39"/>
      <c r="O465" s="39"/>
    </row>
    <row r="466" spans="1:15" s="331" customFormat="1" x14ac:dyDescent="0.25">
      <c r="A466" s="279">
        <f t="shared" si="38"/>
        <v>464</v>
      </c>
      <c r="B466" s="276"/>
      <c r="C466" s="53" t="str">
        <f t="shared" si="39"/>
        <v>6UXLAGO</v>
      </c>
      <c r="D466" s="53"/>
      <c r="E466" s="54">
        <f>+'CALCULO TARIFAS CC '!$S$45</f>
        <v>0.68047169586126532</v>
      </c>
      <c r="F466" s="55">
        <f t="shared" si="42"/>
        <v>169.5839</v>
      </c>
      <c r="G466" s="56">
        <f t="shared" si="43"/>
        <v>115.4</v>
      </c>
      <c r="H466" s="50" t="s">
        <v>281</v>
      </c>
      <c r="I466" s="39" t="s">
        <v>386</v>
      </c>
      <c r="J466" s="39">
        <v>169.58385079999999</v>
      </c>
      <c r="K466" s="39"/>
      <c r="L466" s="39"/>
      <c r="M466" s="39"/>
      <c r="N466" s="39"/>
      <c r="O466" s="39"/>
    </row>
    <row r="467" spans="1:15" s="331" customFormat="1" x14ac:dyDescent="0.25">
      <c r="A467" s="279">
        <f t="shared" si="38"/>
        <v>465</v>
      </c>
      <c r="B467" s="276"/>
      <c r="C467" s="53" t="str">
        <f t="shared" si="39"/>
        <v>6UXMRICO</v>
      </c>
      <c r="D467" s="53"/>
      <c r="E467" s="54">
        <f>+'CALCULO TARIFAS CC '!$S$45</f>
        <v>0.68047169586126532</v>
      </c>
      <c r="F467" s="55">
        <f t="shared" si="42"/>
        <v>368.03309999999999</v>
      </c>
      <c r="G467" s="56">
        <f t="shared" si="43"/>
        <v>250.44</v>
      </c>
      <c r="H467" s="50" t="s">
        <v>281</v>
      </c>
      <c r="I467" s="39" t="s">
        <v>389</v>
      </c>
      <c r="J467" s="39">
        <v>368.03306049999998</v>
      </c>
      <c r="K467" s="39"/>
      <c r="L467" s="39"/>
      <c r="M467" s="39"/>
      <c r="N467" s="39"/>
      <c r="O467" s="39"/>
    </row>
    <row r="468" spans="1:15" s="331" customFormat="1" x14ac:dyDescent="0.25">
      <c r="A468" s="279">
        <f t="shared" si="38"/>
        <v>466</v>
      </c>
      <c r="B468" s="276"/>
      <c r="C468" s="53" t="str">
        <f t="shared" si="39"/>
        <v>6UXOAGUA</v>
      </c>
      <c r="D468" s="53"/>
      <c r="E468" s="54">
        <f>+'CALCULO TARIFAS CC '!$S$45</f>
        <v>0.68047169586126532</v>
      </c>
      <c r="F468" s="55">
        <f t="shared" si="42"/>
        <v>410.02289999999999</v>
      </c>
      <c r="G468" s="56">
        <f t="shared" si="43"/>
        <v>279.01</v>
      </c>
      <c r="H468" s="50" t="s">
        <v>281</v>
      </c>
      <c r="I468" s="39" t="s">
        <v>391</v>
      </c>
      <c r="J468" s="39">
        <v>410.02291700000001</v>
      </c>
      <c r="K468" s="39"/>
      <c r="L468" s="39"/>
      <c r="M468" s="39"/>
      <c r="N468" s="39"/>
      <c r="O468" s="39"/>
    </row>
    <row r="469" spans="1:15" s="331" customFormat="1" x14ac:dyDescent="0.25">
      <c r="A469" s="279">
        <f t="shared" si="38"/>
        <v>467</v>
      </c>
      <c r="B469" s="276"/>
      <c r="C469" s="53" t="str">
        <f t="shared" si="39"/>
        <v>6UXOFICENT</v>
      </c>
      <c r="D469" s="53"/>
      <c r="E469" s="54">
        <f>+'CALCULO TARIFAS CC '!$S$45</f>
        <v>0.68047169586126532</v>
      </c>
      <c r="F469" s="55">
        <f t="shared" si="42"/>
        <v>98.358400000000003</v>
      </c>
      <c r="G469" s="56">
        <f t="shared" si="43"/>
        <v>66.930000000000007</v>
      </c>
      <c r="H469" s="50" t="s">
        <v>281</v>
      </c>
      <c r="I469" s="39" t="s">
        <v>390</v>
      </c>
      <c r="J469" s="39">
        <v>98.358429099999995</v>
      </c>
      <c r="K469" s="39"/>
      <c r="L469" s="39"/>
      <c r="M469" s="39"/>
      <c r="N469" s="39"/>
      <c r="O469" s="39"/>
    </row>
    <row r="470" spans="1:15" s="331" customFormat="1" x14ac:dyDescent="0.25">
      <c r="A470" s="279">
        <f t="shared" si="38"/>
        <v>468</v>
      </c>
      <c r="B470" s="276"/>
      <c r="C470" s="53" t="str">
        <f t="shared" si="39"/>
        <v>6UXPACORA</v>
      </c>
      <c r="D470" s="53"/>
      <c r="E470" s="54">
        <f>+'CALCULO TARIFAS CC '!$S$45</f>
        <v>0.68047169586126532</v>
      </c>
      <c r="F470" s="55">
        <f t="shared" si="42"/>
        <v>148.6875</v>
      </c>
      <c r="G470" s="56">
        <f t="shared" si="43"/>
        <v>101.18</v>
      </c>
      <c r="H470" s="50" t="s">
        <v>281</v>
      </c>
      <c r="I470" s="39" t="s">
        <v>392</v>
      </c>
      <c r="J470" s="39">
        <v>148.6875162</v>
      </c>
      <c r="K470" s="39"/>
      <c r="L470" s="39"/>
      <c r="M470" s="39"/>
      <c r="N470" s="39"/>
      <c r="O470" s="39"/>
    </row>
    <row r="471" spans="1:15" s="331" customFormat="1" x14ac:dyDescent="0.25">
      <c r="A471" s="279">
        <f t="shared" si="38"/>
        <v>469</v>
      </c>
      <c r="B471" s="276"/>
      <c r="C471" s="53" t="str">
        <f t="shared" si="39"/>
        <v>6UXPNOME</v>
      </c>
      <c r="D471" s="53"/>
      <c r="E471" s="54">
        <f>+'CALCULO TARIFAS CC '!$S$45</f>
        <v>0.68047169586126532</v>
      </c>
      <c r="F471" s="55">
        <f t="shared" si="42"/>
        <v>173.7929</v>
      </c>
      <c r="G471" s="56">
        <f t="shared" si="43"/>
        <v>118.26</v>
      </c>
      <c r="H471" s="50" t="s">
        <v>281</v>
      </c>
      <c r="I471" s="39" t="s">
        <v>599</v>
      </c>
      <c r="J471" s="39">
        <v>173.79287740000001</v>
      </c>
      <c r="K471" s="39"/>
      <c r="L471" s="39"/>
      <c r="M471" s="39"/>
      <c r="N471" s="39"/>
      <c r="O471" s="39"/>
    </row>
    <row r="472" spans="1:15" s="331" customFormat="1" x14ac:dyDescent="0.25">
      <c r="A472" s="279">
        <f t="shared" si="38"/>
        <v>470</v>
      </c>
      <c r="B472" s="276"/>
      <c r="C472" s="53" t="str">
        <f t="shared" si="39"/>
        <v>6UXPUEBLO</v>
      </c>
      <c r="D472" s="53"/>
      <c r="E472" s="54">
        <f>+'CALCULO TARIFAS CC '!$S$45</f>
        <v>0.68047169586126532</v>
      </c>
      <c r="F472" s="55">
        <f t="shared" si="42"/>
        <v>279.50940000000003</v>
      </c>
      <c r="G472" s="56">
        <f t="shared" si="43"/>
        <v>190.2</v>
      </c>
      <c r="H472" s="50" t="s">
        <v>281</v>
      </c>
      <c r="I472" s="39" t="s">
        <v>388</v>
      </c>
      <c r="J472" s="39">
        <v>279.50942240000001</v>
      </c>
      <c r="K472" s="39"/>
      <c r="L472" s="39"/>
      <c r="M472" s="39"/>
      <c r="N472" s="39"/>
      <c r="O472" s="39"/>
    </row>
    <row r="473" spans="1:15" s="331" customFormat="1" x14ac:dyDescent="0.25">
      <c r="A473" s="279">
        <f t="shared" si="38"/>
        <v>471</v>
      </c>
      <c r="B473" s="276"/>
      <c r="C473" s="53" t="str">
        <f t="shared" si="39"/>
        <v>6UXSBANITA</v>
      </c>
      <c r="D473" s="53"/>
      <c r="E473" s="54">
        <f>+'CALCULO TARIFAS CC '!$S$45</f>
        <v>0.68047169586126532</v>
      </c>
      <c r="F473" s="55">
        <f t="shared" si="42"/>
        <v>124.0085</v>
      </c>
      <c r="G473" s="56">
        <f t="shared" si="43"/>
        <v>84.38</v>
      </c>
      <c r="H473" s="50" t="s">
        <v>281</v>
      </c>
      <c r="I473" s="39" t="s">
        <v>381</v>
      </c>
      <c r="J473" s="39">
        <v>124.00848689999999</v>
      </c>
      <c r="K473" s="39"/>
      <c r="L473" s="39"/>
      <c r="M473" s="39"/>
      <c r="N473" s="39"/>
      <c r="O473" s="39"/>
    </row>
    <row r="474" spans="1:15" s="331" customFormat="1" x14ac:dyDescent="0.25">
      <c r="A474" s="279">
        <f t="shared" si="38"/>
        <v>472</v>
      </c>
      <c r="B474" s="276"/>
      <c r="C474" s="53" t="str">
        <f t="shared" si="39"/>
        <v>6UXSMGTO</v>
      </c>
      <c r="D474" s="53"/>
      <c r="E474" s="54">
        <f>+'CALCULO TARIFAS CC '!$S$45</f>
        <v>0.68047169586126532</v>
      </c>
      <c r="F474" s="55">
        <f t="shared" si="42"/>
        <v>253.90649999999999</v>
      </c>
      <c r="G474" s="56">
        <f t="shared" si="43"/>
        <v>172.78</v>
      </c>
      <c r="H474" s="50" t="s">
        <v>281</v>
      </c>
      <c r="I474" s="39" t="s">
        <v>393</v>
      </c>
      <c r="J474" s="39">
        <v>253.90651990000001</v>
      </c>
      <c r="K474" s="39"/>
      <c r="L474" s="39"/>
      <c r="M474" s="39"/>
      <c r="N474" s="39"/>
      <c r="O474" s="39"/>
    </row>
    <row r="475" spans="1:15" s="331" customFormat="1" x14ac:dyDescent="0.25">
      <c r="A475" s="279">
        <f t="shared" si="38"/>
        <v>473</v>
      </c>
      <c r="B475" s="276"/>
      <c r="C475" s="53" t="str">
        <f t="shared" si="39"/>
        <v>6UXSTGO</v>
      </c>
      <c r="D475" s="53"/>
      <c r="E475" s="54">
        <f>+'CALCULO TARIFAS CC '!$S$45</f>
        <v>0.68047169586126532</v>
      </c>
      <c r="F475" s="55">
        <f t="shared" si="42"/>
        <v>124.3266</v>
      </c>
      <c r="G475" s="56">
        <f t="shared" si="43"/>
        <v>84.6</v>
      </c>
      <c r="H475" s="50" t="s">
        <v>281</v>
      </c>
      <c r="I475" s="39" t="s">
        <v>383</v>
      </c>
      <c r="J475" s="39">
        <v>124.32663599999999</v>
      </c>
      <c r="K475" s="39"/>
      <c r="L475" s="39"/>
      <c r="M475" s="39"/>
      <c r="N475" s="39"/>
      <c r="O475" s="39"/>
    </row>
    <row r="476" spans="1:15" s="331" customFormat="1" x14ac:dyDescent="0.25">
      <c r="A476" s="279">
        <f t="shared" si="38"/>
        <v>474</v>
      </c>
      <c r="B476" s="276"/>
      <c r="C476" s="53" t="str">
        <f t="shared" si="39"/>
        <v>6UXTRANSIST</v>
      </c>
      <c r="D476" s="53"/>
      <c r="E476" s="54">
        <f>+'CALCULO TARIFAS CC '!$S$45</f>
        <v>0.68047169586126532</v>
      </c>
      <c r="F476" s="55">
        <f t="shared" si="42"/>
        <v>202.59299999999999</v>
      </c>
      <c r="G476" s="56">
        <f t="shared" si="43"/>
        <v>137.86000000000001</v>
      </c>
      <c r="H476" s="50" t="s">
        <v>281</v>
      </c>
      <c r="I476" s="39" t="s">
        <v>641</v>
      </c>
      <c r="J476" s="39">
        <v>202.59302080000001</v>
      </c>
      <c r="K476" s="39"/>
      <c r="L476" s="39"/>
      <c r="M476" s="39"/>
      <c r="N476" s="39"/>
      <c r="O476" s="39"/>
    </row>
    <row r="477" spans="1:15" s="331" customFormat="1" x14ac:dyDescent="0.25">
      <c r="A477" s="279">
        <f t="shared" si="38"/>
        <v>475</v>
      </c>
      <c r="B477" s="276"/>
      <c r="C477" s="53" t="str">
        <f t="shared" si="39"/>
        <v>6UXVALEGRE</v>
      </c>
      <c r="D477" s="53"/>
      <c r="E477" s="54">
        <f>+'CALCULO TARIFAS CC '!$S$45</f>
        <v>0.68047169586126532</v>
      </c>
      <c r="F477" s="55">
        <f t="shared" si="42"/>
        <v>257.73360000000002</v>
      </c>
      <c r="G477" s="56">
        <f t="shared" si="43"/>
        <v>175.38</v>
      </c>
      <c r="H477" s="50" t="s">
        <v>281</v>
      </c>
      <c r="I477" s="39" t="s">
        <v>417</v>
      </c>
      <c r="J477" s="39">
        <v>257.73364679999997</v>
      </c>
      <c r="K477" s="39"/>
      <c r="L477" s="39"/>
      <c r="M477" s="39"/>
      <c r="N477" s="39"/>
      <c r="O477" s="39"/>
    </row>
    <row r="478" spans="1:15" s="331" customFormat="1" x14ac:dyDescent="0.25">
      <c r="A478" s="279">
        <f t="shared" si="38"/>
        <v>476</v>
      </c>
      <c r="B478" s="276"/>
      <c r="C478" s="53" t="str">
        <f t="shared" si="39"/>
        <v>6UXVLUCRE</v>
      </c>
      <c r="D478" s="53"/>
      <c r="E478" s="54">
        <f>+'CALCULO TARIFAS CC '!$S$45</f>
        <v>0.68047169586126532</v>
      </c>
      <c r="F478" s="55">
        <f t="shared" si="42"/>
        <v>106.7146</v>
      </c>
      <c r="G478" s="56">
        <f t="shared" si="43"/>
        <v>72.62</v>
      </c>
      <c r="H478" s="50" t="s">
        <v>281</v>
      </c>
      <c r="I478" s="39" t="s">
        <v>394</v>
      </c>
      <c r="J478" s="39">
        <v>106.71458199999999</v>
      </c>
      <c r="K478" s="39"/>
      <c r="L478" s="39"/>
      <c r="M478" s="39"/>
      <c r="N478" s="39"/>
      <c r="O478" s="39"/>
    </row>
    <row r="479" spans="1:15" ht="12.75" customHeight="1" thickBot="1" x14ac:dyDescent="0.3">
      <c r="A479" s="277"/>
      <c r="B479" s="318"/>
      <c r="C479" s="319" t="s">
        <v>310</v>
      </c>
      <c r="D479" s="319"/>
      <c r="E479" s="319"/>
      <c r="F479" s="320">
        <f>ROUND(SUM(F3:F478),4)</f>
        <v>915609.49540000001</v>
      </c>
      <c r="G479" s="321">
        <f>SUM(G3:G478)</f>
        <v>623046.34999999939</v>
      </c>
      <c r="H479" s="38"/>
      <c r="I479" s="38"/>
      <c r="J479" s="39"/>
      <c r="K479" s="39"/>
      <c r="L479" s="39"/>
      <c r="M479" s="39"/>
      <c r="N479" s="39"/>
      <c r="O479" s="39"/>
    </row>
    <row r="480" spans="1:15" ht="15.75" thickBot="1" x14ac:dyDescent="0.3">
      <c r="A480" s="103">
        <f>A478+1</f>
        <v>477</v>
      </c>
      <c r="B480" s="104" t="s">
        <v>14</v>
      </c>
      <c r="C480" s="105" t="str">
        <f t="shared" ref="C480" si="46">I480</f>
        <v>5DICE</v>
      </c>
      <c r="D480" s="105" t="s">
        <v>312</v>
      </c>
      <c r="E480" s="106">
        <f>+'CALCULO TARIFAS CC '!R45</f>
        <v>1.7182243216738633</v>
      </c>
      <c r="F480" s="100">
        <f t="shared" ref="F480:F518" si="47">ROUND(J480,4)</f>
        <v>767599.8</v>
      </c>
      <c r="G480" s="102">
        <f>+ROUND(F480*E480,2)</f>
        <v>1318908.6499999999</v>
      </c>
      <c r="H480" s="50" t="s">
        <v>307</v>
      </c>
      <c r="I480" s="305" t="s">
        <v>110</v>
      </c>
      <c r="J480" s="209">
        <v>767599.8</v>
      </c>
      <c r="K480" s="39"/>
      <c r="L480" s="39"/>
      <c r="M480" s="39"/>
      <c r="N480" s="39"/>
      <c r="O480" s="39"/>
    </row>
    <row r="481" spans="1:16" ht="12.75" customHeight="1" x14ac:dyDescent="0.25">
      <c r="A481" s="44">
        <f t="shared" ref="A481:A518" si="48">+A480+1</f>
        <v>478</v>
      </c>
      <c r="B481" s="45" t="s">
        <v>13</v>
      </c>
      <c r="C481" s="46" t="str">
        <f>UPPER(I481)</f>
        <v>4DDISNORTE</v>
      </c>
      <c r="D481" s="46"/>
      <c r="E481" s="47">
        <f>+'CALCULO TARIFAS CC '!$Q$45</f>
        <v>0.78163201044224451</v>
      </c>
      <c r="F481" s="107">
        <f t="shared" si="47"/>
        <v>172490.01699999999</v>
      </c>
      <c r="G481" s="49">
        <f>+ROUND(F481*E481,2)</f>
        <v>134823.72</v>
      </c>
      <c r="H481" s="50" t="s">
        <v>304</v>
      </c>
      <c r="I481" s="82" t="s">
        <v>111</v>
      </c>
      <c r="J481" s="109">
        <v>172490.01699999999</v>
      </c>
      <c r="K481" s="39"/>
      <c r="L481" s="39"/>
      <c r="M481" s="39"/>
      <c r="N481" s="39"/>
      <c r="O481" s="39"/>
      <c r="P481" s="210"/>
    </row>
    <row r="482" spans="1:16" ht="14.25" customHeight="1" x14ac:dyDescent="0.25">
      <c r="A482" s="51">
        <f t="shared" si="48"/>
        <v>479</v>
      </c>
      <c r="B482" s="52"/>
      <c r="C482" s="53" t="str">
        <f t="shared" ref="C482:C518" si="49">UPPER(I482)</f>
        <v>4DDISSUR</v>
      </c>
      <c r="D482" s="53"/>
      <c r="E482" s="54">
        <f>+'CALCULO TARIFAS CC '!$Q$45</f>
        <v>0.78163201044224451</v>
      </c>
      <c r="F482" s="111">
        <f t="shared" si="47"/>
        <v>167904.23499999999</v>
      </c>
      <c r="G482" s="56">
        <f>+ROUND(F482*E482,2)</f>
        <v>131239.32</v>
      </c>
      <c r="H482" s="50" t="s">
        <v>304</v>
      </c>
      <c r="I482" s="82" t="s">
        <v>112</v>
      </c>
      <c r="J482" s="109">
        <v>167904.23499999999</v>
      </c>
      <c r="K482" s="39"/>
      <c r="L482" s="39"/>
      <c r="M482" s="39"/>
      <c r="N482" s="39"/>
      <c r="O482" s="39"/>
      <c r="P482" s="210"/>
    </row>
    <row r="483" spans="1:16" ht="14.25" customHeight="1" x14ac:dyDescent="0.25">
      <c r="A483" s="51">
        <f t="shared" si="48"/>
        <v>480</v>
      </c>
      <c r="B483" s="52"/>
      <c r="C483" s="53" t="str">
        <f t="shared" si="49"/>
        <v>4DENELBLUE</v>
      </c>
      <c r="D483" s="53"/>
      <c r="E483" s="54">
        <f>+'CALCULO TARIFAS CC '!$Q$45</f>
        <v>0.78163201044224451</v>
      </c>
      <c r="F483" s="111">
        <f t="shared" si="47"/>
        <v>2934.52</v>
      </c>
      <c r="G483" s="56">
        <f>+ROUND(F483*E483,2)</f>
        <v>2293.71</v>
      </c>
      <c r="H483" s="50" t="s">
        <v>304</v>
      </c>
      <c r="I483" s="82" t="s">
        <v>113</v>
      </c>
      <c r="J483" s="109">
        <v>2934.52</v>
      </c>
      <c r="K483" s="39"/>
      <c r="L483" s="39"/>
      <c r="M483" s="39"/>
      <c r="N483" s="39"/>
      <c r="O483" s="39"/>
      <c r="P483" s="210"/>
    </row>
    <row r="484" spans="1:16" ht="14.25" customHeight="1" x14ac:dyDescent="0.25">
      <c r="A484" s="51">
        <f t="shared" si="48"/>
        <v>481</v>
      </c>
      <c r="B484" s="52"/>
      <c r="C484" s="53" t="str">
        <f t="shared" si="49"/>
        <v>4DENELMULU</v>
      </c>
      <c r="D484" s="53"/>
      <c r="E484" s="54">
        <f>+'CALCULO TARIFAS CC '!$Q$45</f>
        <v>0.78163201044224451</v>
      </c>
      <c r="F484" s="111">
        <f t="shared" si="47"/>
        <v>997.63499999999999</v>
      </c>
      <c r="G484" s="56">
        <f t="shared" ref="G484:G518" si="50">+ROUND(F484*E484,2)</f>
        <v>779.78</v>
      </c>
      <c r="H484" s="50" t="s">
        <v>304</v>
      </c>
      <c r="I484" s="82" t="s">
        <v>114</v>
      </c>
      <c r="J484" s="115">
        <v>997.63499999999999</v>
      </c>
      <c r="K484" s="39"/>
      <c r="L484" s="39"/>
      <c r="M484" s="39"/>
      <c r="N484" s="39"/>
      <c r="O484" s="39"/>
      <c r="P484" s="210"/>
    </row>
    <row r="485" spans="1:16" ht="14.25" customHeight="1" x14ac:dyDescent="0.25">
      <c r="A485" s="51">
        <f t="shared" si="48"/>
        <v>482</v>
      </c>
      <c r="B485" s="52"/>
      <c r="C485" s="53" t="str">
        <f t="shared" si="49"/>
        <v>4DENELSIUN</v>
      </c>
      <c r="D485" s="53"/>
      <c r="E485" s="54">
        <f>+'CALCULO TARIFAS CC '!$Q$45</f>
        <v>0.78163201044224451</v>
      </c>
      <c r="F485" s="111">
        <f t="shared" si="47"/>
        <v>3063.5129999999999</v>
      </c>
      <c r="G485" s="56">
        <f>+ROUND(F485*E485,2)</f>
        <v>2394.54</v>
      </c>
      <c r="H485" s="50" t="s">
        <v>304</v>
      </c>
      <c r="I485" s="82" t="s">
        <v>115</v>
      </c>
      <c r="J485" s="109">
        <v>3063.5129999999999</v>
      </c>
      <c r="K485" s="39"/>
      <c r="L485" s="39"/>
      <c r="M485" s="39"/>
      <c r="N485" s="39"/>
      <c r="O485" s="39"/>
      <c r="P485" s="210"/>
    </row>
    <row r="486" spans="1:16" ht="14.25" customHeight="1" x14ac:dyDescent="0.25">
      <c r="A486" s="51">
        <f t="shared" si="48"/>
        <v>483</v>
      </c>
      <c r="B486" s="52"/>
      <c r="C486" s="53" t="str">
        <f t="shared" si="49"/>
        <v>4GALBAGEN</v>
      </c>
      <c r="D486" s="53"/>
      <c r="E486" s="54">
        <f>+'CALCULO TARIFAS CC '!$Q$45</f>
        <v>0.78163201044224451</v>
      </c>
      <c r="F486" s="111">
        <f t="shared" si="47"/>
        <v>0.34100000000000003</v>
      </c>
      <c r="G486" s="56">
        <f t="shared" si="50"/>
        <v>0.27</v>
      </c>
      <c r="H486" s="50" t="s">
        <v>304</v>
      </c>
      <c r="I486" s="82" t="s">
        <v>116</v>
      </c>
      <c r="J486" s="109">
        <v>0.34100000000000003</v>
      </c>
      <c r="K486" s="39"/>
      <c r="L486" s="39"/>
      <c r="M486" s="39"/>
      <c r="N486" s="39"/>
      <c r="O486" s="39"/>
      <c r="P486" s="210"/>
    </row>
    <row r="487" spans="1:16" ht="14.25" customHeight="1" x14ac:dyDescent="0.25">
      <c r="A487" s="51">
        <f t="shared" si="48"/>
        <v>484</v>
      </c>
      <c r="B487" s="52"/>
      <c r="C487" s="53" t="str">
        <f t="shared" si="49"/>
        <v>4GALBANISA</v>
      </c>
      <c r="D487" s="53"/>
      <c r="E487" s="54">
        <f>+'CALCULO TARIFAS CC '!$Q$45</f>
        <v>0.78163201044224451</v>
      </c>
      <c r="F487" s="111">
        <f t="shared" si="47"/>
        <v>667.67399999999998</v>
      </c>
      <c r="G487" s="56">
        <f t="shared" si="50"/>
        <v>521.88</v>
      </c>
      <c r="H487" s="50" t="s">
        <v>304</v>
      </c>
      <c r="I487" s="82" t="s">
        <v>117</v>
      </c>
      <c r="J487" s="109">
        <v>667.67399999999998</v>
      </c>
      <c r="K487" s="39"/>
      <c r="L487" s="39"/>
      <c r="M487" s="39"/>
      <c r="N487" s="39"/>
      <c r="O487" s="39"/>
      <c r="P487" s="210"/>
    </row>
    <row r="488" spans="1:16" ht="14.25" customHeight="1" x14ac:dyDescent="0.25">
      <c r="A488" s="51">
        <f t="shared" si="48"/>
        <v>485</v>
      </c>
      <c r="B488" s="52"/>
      <c r="C488" s="53" t="str">
        <f t="shared" si="49"/>
        <v>4GAMAYO1</v>
      </c>
      <c r="D488" s="53"/>
      <c r="E488" s="54">
        <f>+'CALCULO TARIFAS CC '!$Q$45</f>
        <v>0.78163201044224451</v>
      </c>
      <c r="F488" s="111">
        <f t="shared" si="47"/>
        <v>1.498</v>
      </c>
      <c r="G488" s="56">
        <f t="shared" si="50"/>
        <v>1.17</v>
      </c>
      <c r="H488" s="50" t="s">
        <v>304</v>
      </c>
      <c r="I488" s="82" t="s">
        <v>118</v>
      </c>
      <c r="J488" s="109">
        <v>1.498</v>
      </c>
      <c r="K488" s="39"/>
      <c r="L488" s="39"/>
      <c r="M488" s="39"/>
      <c r="N488" s="39"/>
      <c r="O488" s="39"/>
      <c r="P488" s="210"/>
    </row>
    <row r="489" spans="1:16" ht="14.25" customHeight="1" x14ac:dyDescent="0.25">
      <c r="A489" s="51">
        <f t="shared" si="48"/>
        <v>486</v>
      </c>
      <c r="B489" s="52"/>
      <c r="C489" s="53" t="str">
        <f t="shared" si="49"/>
        <v>4GAMAYO2</v>
      </c>
      <c r="D489" s="53"/>
      <c r="E489" s="54">
        <f>+'CALCULO TARIFAS CC '!$Q$45</f>
        <v>0.78163201044224451</v>
      </c>
      <c r="F489" s="111">
        <f t="shared" si="47"/>
        <v>0.72899999999999998</v>
      </c>
      <c r="G489" s="56">
        <f t="shared" si="50"/>
        <v>0.56999999999999995</v>
      </c>
      <c r="H489" s="50" t="s">
        <v>304</v>
      </c>
      <c r="I489" s="82" t="s">
        <v>119</v>
      </c>
      <c r="J489" s="109">
        <v>0.72899999999999998</v>
      </c>
      <c r="K489" s="39"/>
      <c r="L489" s="39"/>
      <c r="M489" s="39"/>
      <c r="N489" s="39"/>
      <c r="O489" s="39"/>
      <c r="P489" s="210"/>
    </row>
    <row r="490" spans="1:16" ht="14.25" customHeight="1" x14ac:dyDescent="0.25">
      <c r="A490" s="51">
        <f t="shared" si="48"/>
        <v>487</v>
      </c>
      <c r="B490" s="52"/>
      <c r="C490" s="53" t="str">
        <f t="shared" si="49"/>
        <v>4GBPOWER</v>
      </c>
      <c r="D490" s="53"/>
      <c r="E490" s="54">
        <f>+'CALCULO TARIFAS CC '!$Q$45</f>
        <v>0.78163201044224451</v>
      </c>
      <c r="F490" s="111">
        <f t="shared" si="47"/>
        <v>11.401999999999999</v>
      </c>
      <c r="G490" s="56">
        <f t="shared" si="50"/>
        <v>8.91</v>
      </c>
      <c r="H490" s="50" t="s">
        <v>304</v>
      </c>
      <c r="I490" s="82" t="s">
        <v>120</v>
      </c>
      <c r="J490" s="109">
        <v>11.401999999999999</v>
      </c>
      <c r="K490" s="39"/>
      <c r="L490" s="39"/>
      <c r="M490" s="39"/>
      <c r="N490" s="39"/>
      <c r="O490" s="39"/>
      <c r="P490" s="210"/>
    </row>
    <row r="491" spans="1:16" ht="14.25" customHeight="1" x14ac:dyDescent="0.25">
      <c r="A491" s="51">
        <f t="shared" si="48"/>
        <v>488</v>
      </c>
      <c r="B491" s="52"/>
      <c r="C491" s="53" t="str">
        <f t="shared" si="49"/>
        <v>4GEEC-20</v>
      </c>
      <c r="D491" s="53"/>
      <c r="E491" s="54">
        <f>+'CALCULO TARIFAS CC '!$Q$45</f>
        <v>0.78163201044224451</v>
      </c>
      <c r="F491" s="111">
        <f t="shared" si="47"/>
        <v>0</v>
      </c>
      <c r="G491" s="56">
        <f t="shared" si="50"/>
        <v>0</v>
      </c>
      <c r="H491" s="50" t="s">
        <v>304</v>
      </c>
      <c r="I491" s="82" t="s">
        <v>121</v>
      </c>
      <c r="J491" s="109">
        <v>0</v>
      </c>
      <c r="K491" s="39"/>
      <c r="L491" s="39"/>
      <c r="M491" s="39"/>
      <c r="N491" s="39"/>
      <c r="O491" s="39"/>
      <c r="P491" s="210"/>
    </row>
    <row r="492" spans="1:16" ht="14.25" customHeight="1" x14ac:dyDescent="0.25">
      <c r="A492" s="51">
        <f t="shared" si="48"/>
        <v>489</v>
      </c>
      <c r="B492" s="52"/>
      <c r="C492" s="53" t="str">
        <f t="shared" si="49"/>
        <v>4GEGR</v>
      </c>
      <c r="D492" s="53"/>
      <c r="E492" s="54">
        <f>+'CALCULO TARIFAS CC '!$Q$45</f>
        <v>0.78163201044224451</v>
      </c>
      <c r="F492" s="111">
        <f t="shared" si="47"/>
        <v>20.344999999999999</v>
      </c>
      <c r="G492" s="56">
        <f t="shared" si="50"/>
        <v>15.9</v>
      </c>
      <c r="H492" s="50" t="s">
        <v>304</v>
      </c>
      <c r="I492" s="82" t="s">
        <v>395</v>
      </c>
      <c r="J492" s="109">
        <v>20.344999999999999</v>
      </c>
      <c r="K492" s="39"/>
      <c r="L492" s="39"/>
      <c r="M492" s="39"/>
      <c r="N492" s="39"/>
      <c r="O492" s="39"/>
      <c r="P492" s="210"/>
    </row>
    <row r="493" spans="1:16" ht="14.25" customHeight="1" x14ac:dyDescent="0.25">
      <c r="A493" s="51">
        <f t="shared" si="48"/>
        <v>490</v>
      </c>
      <c r="B493" s="52"/>
      <c r="C493" s="53" t="str">
        <f t="shared" si="49"/>
        <v>4GENELCACF</v>
      </c>
      <c r="D493" s="53"/>
      <c r="E493" s="54">
        <f>+'CALCULO TARIFAS CC '!$Q$45</f>
        <v>0.78163201044224451</v>
      </c>
      <c r="F493" s="111">
        <f t="shared" si="47"/>
        <v>305.82900000000001</v>
      </c>
      <c r="G493" s="56">
        <f t="shared" si="50"/>
        <v>239.05</v>
      </c>
      <c r="H493" s="50" t="s">
        <v>304</v>
      </c>
      <c r="I493" s="82" t="s">
        <v>122</v>
      </c>
      <c r="J493" s="109">
        <v>305.82900000000001</v>
      </c>
      <c r="K493" s="39"/>
      <c r="L493" s="39"/>
      <c r="M493" s="39"/>
      <c r="N493" s="39"/>
      <c r="O493" s="39"/>
      <c r="P493" s="210"/>
    </row>
    <row r="494" spans="1:16" ht="14.25" customHeight="1" x14ac:dyDescent="0.25">
      <c r="A494" s="51">
        <f t="shared" si="48"/>
        <v>491</v>
      </c>
      <c r="B494" s="52"/>
      <c r="C494" s="53" t="str">
        <f t="shared" si="49"/>
        <v>4GENELLBMG</v>
      </c>
      <c r="D494" s="53"/>
      <c r="E494" s="54">
        <f>+'CALCULO TARIFAS CC '!$Q$45</f>
        <v>0.78163201044224451</v>
      </c>
      <c r="F494" s="111">
        <f t="shared" si="47"/>
        <v>125.401</v>
      </c>
      <c r="G494" s="56">
        <f t="shared" si="50"/>
        <v>98.02</v>
      </c>
      <c r="H494" s="50" t="s">
        <v>304</v>
      </c>
      <c r="I494" s="82" t="s">
        <v>123</v>
      </c>
      <c r="J494" s="109">
        <v>125.401</v>
      </c>
      <c r="K494" s="39"/>
      <c r="L494" s="39"/>
      <c r="M494" s="39"/>
      <c r="N494" s="39"/>
      <c r="O494" s="39"/>
      <c r="P494" s="210"/>
    </row>
    <row r="495" spans="1:16" ht="14.25" customHeight="1" x14ac:dyDescent="0.25">
      <c r="A495" s="51">
        <f t="shared" si="48"/>
        <v>492</v>
      </c>
      <c r="B495" s="52"/>
      <c r="C495" s="53" t="str">
        <f t="shared" si="49"/>
        <v>4GENELPHL</v>
      </c>
      <c r="D495" s="53"/>
      <c r="E495" s="54">
        <f>+'CALCULO TARIFAS CC '!$Q$45</f>
        <v>0.78163201044224451</v>
      </c>
      <c r="F495" s="111">
        <f t="shared" si="47"/>
        <v>51.176000000000002</v>
      </c>
      <c r="G495" s="56">
        <f t="shared" si="50"/>
        <v>40</v>
      </c>
      <c r="H495" s="50" t="s">
        <v>304</v>
      </c>
      <c r="I495" s="82" t="s">
        <v>124</v>
      </c>
      <c r="J495" s="109">
        <v>51.176000000000002</v>
      </c>
      <c r="K495" s="39"/>
      <c r="L495" s="39"/>
      <c r="M495" s="39"/>
      <c r="N495" s="39"/>
      <c r="O495" s="39"/>
      <c r="P495" s="210"/>
    </row>
    <row r="496" spans="1:16" ht="14.25" customHeight="1" x14ac:dyDescent="0.25">
      <c r="A496" s="51">
        <f t="shared" si="48"/>
        <v>493</v>
      </c>
      <c r="B496" s="52"/>
      <c r="C496" s="53" t="str">
        <f t="shared" si="49"/>
        <v>4GEOLO</v>
      </c>
      <c r="D496" s="53"/>
      <c r="E496" s="54">
        <f>+'CALCULO TARIFAS CC '!$Q$45</f>
        <v>0.78163201044224451</v>
      </c>
      <c r="F496" s="111">
        <f t="shared" si="47"/>
        <v>0.01</v>
      </c>
      <c r="G496" s="56">
        <f t="shared" si="50"/>
        <v>0.01</v>
      </c>
      <c r="H496" s="50" t="s">
        <v>304</v>
      </c>
      <c r="I496" s="82" t="s">
        <v>125</v>
      </c>
      <c r="J496" s="109">
        <v>0.01</v>
      </c>
      <c r="K496" s="39"/>
      <c r="L496" s="39"/>
      <c r="M496" s="39"/>
      <c r="N496" s="39"/>
      <c r="O496" s="39"/>
      <c r="P496" s="210"/>
    </row>
    <row r="497" spans="1:16" ht="14.25" customHeight="1" x14ac:dyDescent="0.25">
      <c r="A497" s="51">
        <f t="shared" si="48"/>
        <v>494</v>
      </c>
      <c r="B497" s="52"/>
      <c r="C497" s="53" t="str">
        <f t="shared" si="49"/>
        <v>4GGEOSA</v>
      </c>
      <c r="D497" s="53"/>
      <c r="E497" s="54">
        <f>+'CALCULO TARIFAS CC '!$Q$45</f>
        <v>0.78163201044224451</v>
      </c>
      <c r="F497" s="111">
        <f t="shared" si="47"/>
        <v>202.64099999999999</v>
      </c>
      <c r="G497" s="56">
        <f t="shared" si="50"/>
        <v>158.38999999999999</v>
      </c>
      <c r="H497" s="50" t="s">
        <v>304</v>
      </c>
      <c r="I497" s="82" t="s">
        <v>126</v>
      </c>
      <c r="J497" s="109">
        <v>202.64099999999999</v>
      </c>
      <c r="K497" s="39"/>
      <c r="L497" s="39"/>
      <c r="M497" s="39"/>
      <c r="N497" s="39"/>
      <c r="O497" s="39"/>
      <c r="P497" s="210"/>
    </row>
    <row r="498" spans="1:16" ht="14.25" customHeight="1" x14ac:dyDescent="0.25">
      <c r="A498" s="51">
        <f t="shared" si="48"/>
        <v>495</v>
      </c>
      <c r="B498" s="52"/>
      <c r="C498" s="53" t="str">
        <f t="shared" si="49"/>
        <v>4GGESARSA</v>
      </c>
      <c r="D498" s="53"/>
      <c r="E498" s="54">
        <f>+'CALCULO TARIFAS CC '!$Q$45</f>
        <v>0.78163201044224451</v>
      </c>
      <c r="F498" s="111">
        <f t="shared" si="47"/>
        <v>2.952</v>
      </c>
      <c r="G498" s="56">
        <f t="shared" si="50"/>
        <v>2.31</v>
      </c>
      <c r="H498" s="50" t="s">
        <v>304</v>
      </c>
      <c r="I498" s="82" t="s">
        <v>127</v>
      </c>
      <c r="J498" s="109">
        <v>2.952</v>
      </c>
      <c r="K498" s="39"/>
      <c r="L498" s="39"/>
      <c r="M498" s="39"/>
      <c r="N498" s="39"/>
      <c r="O498" s="39"/>
      <c r="P498" s="210"/>
    </row>
    <row r="499" spans="1:16" ht="14.25" customHeight="1" x14ac:dyDescent="0.25">
      <c r="A499" s="51">
        <f t="shared" si="48"/>
        <v>496</v>
      </c>
      <c r="B499" s="52"/>
      <c r="C499" s="53" t="str">
        <f t="shared" si="49"/>
        <v>4GHEMCO</v>
      </c>
      <c r="D499" s="53"/>
      <c r="E499" s="54">
        <f>+'CALCULO TARIFAS CC '!$Q$45</f>
        <v>0.78163201044224451</v>
      </c>
      <c r="F499" s="111">
        <f t="shared" si="47"/>
        <v>713.68200000000002</v>
      </c>
      <c r="G499" s="56">
        <f t="shared" si="50"/>
        <v>557.84</v>
      </c>
      <c r="H499" s="50" t="s">
        <v>304</v>
      </c>
      <c r="I499" s="82" t="s">
        <v>128</v>
      </c>
      <c r="J499" s="109">
        <v>713.68200000000002</v>
      </c>
      <c r="K499" s="39"/>
      <c r="L499" s="39"/>
      <c r="M499" s="39"/>
      <c r="N499" s="39"/>
      <c r="O499" s="39"/>
      <c r="P499" s="210"/>
    </row>
    <row r="500" spans="1:16" ht="14.25" customHeight="1" x14ac:dyDescent="0.25">
      <c r="A500" s="51">
        <f t="shared" si="48"/>
        <v>497</v>
      </c>
      <c r="B500" s="52"/>
      <c r="C500" s="53" t="str">
        <f t="shared" si="49"/>
        <v>4GHPA</v>
      </c>
      <c r="D500" s="53"/>
      <c r="E500" s="54">
        <f>+'CALCULO TARIFAS CC '!$Q$45</f>
        <v>0.78163201044224451</v>
      </c>
      <c r="F500" s="111">
        <f t="shared" si="47"/>
        <v>6.56</v>
      </c>
      <c r="G500" s="56">
        <f t="shared" si="50"/>
        <v>5.13</v>
      </c>
      <c r="H500" s="50" t="s">
        <v>304</v>
      </c>
      <c r="I500" s="82" t="s">
        <v>129</v>
      </c>
      <c r="J500" s="109">
        <v>6.56</v>
      </c>
      <c r="K500" s="39"/>
      <c r="L500" s="39"/>
      <c r="M500" s="39"/>
      <c r="N500" s="39"/>
      <c r="O500" s="39"/>
      <c r="P500" s="210"/>
    </row>
    <row r="501" spans="1:16" ht="14.25" customHeight="1" x14ac:dyDescent="0.25">
      <c r="A501" s="51">
        <f t="shared" si="48"/>
        <v>498</v>
      </c>
      <c r="B501" s="52"/>
      <c r="C501" s="53" t="str">
        <f t="shared" si="49"/>
        <v>4GIHSA</v>
      </c>
      <c r="D501" s="53"/>
      <c r="E501" s="54">
        <f>+'CALCULO TARIFAS CC '!$Q$45</f>
        <v>0.78163201044224451</v>
      </c>
      <c r="F501" s="111">
        <f t="shared" si="47"/>
        <v>2E-3</v>
      </c>
      <c r="G501" s="56">
        <f t="shared" si="50"/>
        <v>0</v>
      </c>
      <c r="H501" s="50" t="s">
        <v>304</v>
      </c>
      <c r="I501" s="82" t="s">
        <v>130</v>
      </c>
      <c r="J501" s="109">
        <v>2E-3</v>
      </c>
      <c r="K501" s="39"/>
      <c r="L501" s="39"/>
      <c r="M501" s="39"/>
      <c r="N501" s="39"/>
      <c r="O501" s="39"/>
      <c r="P501" s="210"/>
    </row>
    <row r="502" spans="1:16" ht="14.25" customHeight="1" x14ac:dyDescent="0.25">
      <c r="A502" s="51">
        <f t="shared" si="48"/>
        <v>499</v>
      </c>
      <c r="B502" s="52"/>
      <c r="C502" s="53" t="str">
        <f t="shared" si="49"/>
        <v>4GMONTEROS</v>
      </c>
      <c r="D502" s="53"/>
      <c r="E502" s="54">
        <f>+'CALCULO TARIFAS CC '!$Q$45</f>
        <v>0.78163201044224451</v>
      </c>
      <c r="F502" s="111">
        <f t="shared" si="47"/>
        <v>0.40600000000000003</v>
      </c>
      <c r="G502" s="56">
        <f t="shared" si="50"/>
        <v>0.32</v>
      </c>
      <c r="H502" s="50" t="s">
        <v>304</v>
      </c>
      <c r="I502" s="82" t="s">
        <v>131</v>
      </c>
      <c r="J502" s="109">
        <v>0.40600000000000003</v>
      </c>
      <c r="K502" s="39"/>
      <c r="L502" s="39"/>
      <c r="M502" s="39"/>
      <c r="N502" s="39"/>
      <c r="O502" s="39"/>
      <c r="P502" s="210"/>
    </row>
    <row r="503" spans="1:16" ht="14.25" customHeight="1" x14ac:dyDescent="0.25">
      <c r="A503" s="51">
        <f t="shared" si="48"/>
        <v>500</v>
      </c>
      <c r="B503" s="52"/>
      <c r="C503" s="53" t="str">
        <f t="shared" si="49"/>
        <v>4GMTL</v>
      </c>
      <c r="D503" s="53"/>
      <c r="E503" s="54">
        <f>+'CALCULO TARIFAS CC '!$Q$45</f>
        <v>0.78163201044224451</v>
      </c>
      <c r="F503" s="111">
        <f t="shared" si="47"/>
        <v>28.094000000000001</v>
      </c>
      <c r="G503" s="56">
        <f t="shared" si="50"/>
        <v>21.96</v>
      </c>
      <c r="H503" s="50" t="s">
        <v>304</v>
      </c>
      <c r="I503" s="82" t="s">
        <v>132</v>
      </c>
      <c r="J503" s="109">
        <v>28.094000000000001</v>
      </c>
      <c r="K503" s="39"/>
      <c r="L503" s="39"/>
      <c r="M503" s="39"/>
      <c r="N503" s="39"/>
      <c r="O503" s="39"/>
      <c r="P503" s="210"/>
    </row>
    <row r="504" spans="1:16" ht="14.25" customHeight="1" x14ac:dyDescent="0.25">
      <c r="A504" s="51">
        <f t="shared" si="48"/>
        <v>501</v>
      </c>
      <c r="B504" s="52"/>
      <c r="C504" s="53" t="str">
        <f t="shared" si="49"/>
        <v>4GPENSA</v>
      </c>
      <c r="D504" s="53"/>
      <c r="E504" s="54">
        <f>+'CALCULO TARIFAS CC '!$Q$45</f>
        <v>0.78163201044224451</v>
      </c>
      <c r="F504" s="111">
        <f t="shared" si="47"/>
        <v>2.71</v>
      </c>
      <c r="G504" s="56">
        <f t="shared" si="50"/>
        <v>2.12</v>
      </c>
      <c r="H504" s="50" t="s">
        <v>304</v>
      </c>
      <c r="I504" s="82" t="s">
        <v>133</v>
      </c>
      <c r="J504" s="109">
        <v>2.71</v>
      </c>
      <c r="K504" s="39"/>
      <c r="L504" s="39"/>
      <c r="M504" s="39"/>
      <c r="N504" s="39"/>
      <c r="O504" s="39"/>
      <c r="P504" s="210"/>
    </row>
    <row r="505" spans="1:16" ht="14.25" customHeight="1" x14ac:dyDescent="0.25">
      <c r="A505" s="51">
        <f t="shared" si="48"/>
        <v>502</v>
      </c>
      <c r="B505" s="52"/>
      <c r="C505" s="53" t="str">
        <f t="shared" si="49"/>
        <v>4GSOLARIS</v>
      </c>
      <c r="D505" s="53"/>
      <c r="E505" s="54">
        <f>+'CALCULO TARIFAS CC '!$Q$45</f>
        <v>0.78163201044224451</v>
      </c>
      <c r="F505" s="111">
        <f t="shared" si="47"/>
        <v>8.6319999999999997</v>
      </c>
      <c r="G505" s="56">
        <f t="shared" si="50"/>
        <v>6.75</v>
      </c>
      <c r="H505" s="50" t="s">
        <v>304</v>
      </c>
      <c r="I505" s="82" t="s">
        <v>134</v>
      </c>
      <c r="J505" s="109">
        <v>8.6319999999999997</v>
      </c>
      <c r="K505" s="39"/>
      <c r="L505" s="39"/>
      <c r="M505" s="39"/>
      <c r="N505" s="39"/>
      <c r="O505" s="39"/>
      <c r="P505" s="210"/>
    </row>
    <row r="506" spans="1:16" ht="14.25" customHeight="1" x14ac:dyDescent="0.25">
      <c r="A506" s="51">
        <f t="shared" si="48"/>
        <v>503</v>
      </c>
      <c r="B506" s="52"/>
      <c r="C506" s="53" t="str">
        <f t="shared" si="49"/>
        <v>4TENATREL</v>
      </c>
      <c r="D506" s="53"/>
      <c r="E506" s="54">
        <f>+'CALCULO TARIFAS CC '!$Q$45</f>
        <v>0.78163201044224451</v>
      </c>
      <c r="F506" s="111">
        <f t="shared" si="47"/>
        <v>0</v>
      </c>
      <c r="G506" s="56">
        <f t="shared" si="50"/>
        <v>0</v>
      </c>
      <c r="H506" s="50" t="s">
        <v>304</v>
      </c>
      <c r="I506" s="82" t="s">
        <v>135</v>
      </c>
      <c r="J506" s="109">
        <v>0</v>
      </c>
      <c r="K506" s="39"/>
      <c r="L506" s="39"/>
      <c r="M506" s="39"/>
      <c r="N506" s="39"/>
      <c r="O506" s="39"/>
      <c r="P506" s="210"/>
    </row>
    <row r="507" spans="1:16" ht="14.25" customHeight="1" x14ac:dyDescent="0.25">
      <c r="A507" s="51">
        <f t="shared" si="48"/>
        <v>504</v>
      </c>
      <c r="B507" s="52"/>
      <c r="C507" s="53" t="str">
        <f t="shared" si="49"/>
        <v>4TEPRNIC</v>
      </c>
      <c r="D507" s="53"/>
      <c r="E507" s="54">
        <f>+'CALCULO TARIFAS CC '!$Q$45</f>
        <v>0.78163201044224451</v>
      </c>
      <c r="F507" s="111">
        <f t="shared" si="47"/>
        <v>0</v>
      </c>
      <c r="G507" s="56">
        <f t="shared" si="50"/>
        <v>0</v>
      </c>
      <c r="H507" s="50" t="s">
        <v>304</v>
      </c>
      <c r="I507" s="82" t="s">
        <v>136</v>
      </c>
      <c r="J507" s="109">
        <v>0</v>
      </c>
      <c r="K507" s="39"/>
      <c r="L507" s="39"/>
      <c r="M507" s="39"/>
      <c r="N507" s="39"/>
      <c r="O507" s="39"/>
      <c r="P507" s="210"/>
    </row>
    <row r="508" spans="1:16" ht="14.25" customHeight="1" x14ac:dyDescent="0.25">
      <c r="A508" s="51">
        <f t="shared" si="48"/>
        <v>505</v>
      </c>
      <c r="B508" s="52"/>
      <c r="C508" s="53" t="str">
        <f t="shared" si="49"/>
        <v>4UCCN</v>
      </c>
      <c r="D508" s="53"/>
      <c r="E508" s="54">
        <f>+'CALCULO TARIFAS CC '!$Q$45</f>
        <v>0.78163201044224451</v>
      </c>
      <c r="F508" s="111">
        <f t="shared" si="47"/>
        <v>1304.922</v>
      </c>
      <c r="G508" s="56">
        <f>+ROUND(F508*E508,2)</f>
        <v>1019.97</v>
      </c>
      <c r="H508" s="50" t="s">
        <v>304</v>
      </c>
      <c r="I508" s="82" t="s">
        <v>137</v>
      </c>
      <c r="J508" s="109">
        <v>1304.922</v>
      </c>
      <c r="K508" s="39"/>
      <c r="L508" s="39"/>
      <c r="M508" s="39"/>
      <c r="N508" s="39"/>
      <c r="O508" s="39"/>
      <c r="P508" s="210"/>
    </row>
    <row r="509" spans="1:16" ht="14.25" customHeight="1" x14ac:dyDescent="0.25">
      <c r="A509" s="51">
        <f t="shared" si="48"/>
        <v>506</v>
      </c>
      <c r="B509" s="52"/>
      <c r="C509" s="53" t="str">
        <f t="shared" si="49"/>
        <v>4UCEMEXN</v>
      </c>
      <c r="D509" s="53"/>
      <c r="E509" s="54">
        <f>+'CALCULO TARIFAS CC '!$Q$45</f>
        <v>0.78163201044224451</v>
      </c>
      <c r="F509" s="111">
        <f t="shared" si="47"/>
        <v>2388.806</v>
      </c>
      <c r="G509" s="56">
        <f>+ROUND(F509*E509,2)</f>
        <v>1867.17</v>
      </c>
      <c r="H509" s="50" t="s">
        <v>304</v>
      </c>
      <c r="I509" s="82" t="s">
        <v>138</v>
      </c>
      <c r="J509" s="109">
        <v>2388.806</v>
      </c>
      <c r="K509" s="39"/>
      <c r="L509" s="39"/>
      <c r="M509" s="39"/>
      <c r="N509" s="39"/>
      <c r="O509" s="39"/>
      <c r="P509" s="210"/>
    </row>
    <row r="510" spans="1:16" ht="14.25" customHeight="1" x14ac:dyDescent="0.25">
      <c r="A510" s="51">
        <f t="shared" si="48"/>
        <v>507</v>
      </c>
      <c r="B510" s="52"/>
      <c r="C510" s="53" t="str">
        <f t="shared" si="49"/>
        <v>4UCHDN</v>
      </c>
      <c r="D510" s="53"/>
      <c r="E510" s="54">
        <f>+'CALCULO TARIFAS CC '!$Q$45</f>
        <v>0.78163201044224451</v>
      </c>
      <c r="F510" s="111">
        <f t="shared" si="47"/>
        <v>427.572</v>
      </c>
      <c r="G510" s="56">
        <f t="shared" si="50"/>
        <v>334.2</v>
      </c>
      <c r="H510" s="50" t="s">
        <v>304</v>
      </c>
      <c r="I510" s="82" t="s">
        <v>139</v>
      </c>
      <c r="J510" s="109">
        <v>427.572</v>
      </c>
      <c r="K510" s="39"/>
      <c r="L510" s="39"/>
      <c r="M510" s="39"/>
      <c r="N510" s="39"/>
      <c r="O510" s="39"/>
      <c r="P510" s="210"/>
    </row>
    <row r="511" spans="1:16" ht="14.25" customHeight="1" x14ac:dyDescent="0.25">
      <c r="A511" s="51">
        <f t="shared" si="48"/>
        <v>508</v>
      </c>
      <c r="B511" s="52"/>
      <c r="C511" s="53" t="str">
        <f t="shared" si="49"/>
        <v>4UDMN</v>
      </c>
      <c r="D511" s="53"/>
      <c r="E511" s="54">
        <f>+'CALCULO TARIFAS CC '!$Q$45</f>
        <v>0.78163201044224451</v>
      </c>
      <c r="F511" s="111">
        <f t="shared" si="47"/>
        <v>3041.2579999999998</v>
      </c>
      <c r="G511" s="56">
        <f>+ROUND(F511*E511,2)</f>
        <v>2377.14</v>
      </c>
      <c r="H511" s="50" t="s">
        <v>304</v>
      </c>
      <c r="I511" s="82" t="s">
        <v>140</v>
      </c>
      <c r="J511" s="109">
        <v>3041.2579999999998</v>
      </c>
      <c r="K511" s="39"/>
      <c r="L511" s="39"/>
      <c r="M511" s="39"/>
      <c r="N511" s="39"/>
      <c r="O511" s="39"/>
      <c r="P511" s="210"/>
    </row>
    <row r="512" spans="1:16" ht="14.25" customHeight="1" x14ac:dyDescent="0.25">
      <c r="A512" s="51">
        <f t="shared" si="48"/>
        <v>509</v>
      </c>
      <c r="B512" s="52"/>
      <c r="C512" s="53" t="str">
        <f t="shared" si="49"/>
        <v>4UENACAL</v>
      </c>
      <c r="D512" s="53"/>
      <c r="E512" s="54">
        <f>+'CALCULO TARIFAS CC '!$Q$45</f>
        <v>0.78163201044224451</v>
      </c>
      <c r="F512" s="111">
        <f t="shared" si="47"/>
        <v>2953.0650000000001</v>
      </c>
      <c r="G512" s="56">
        <f>+ROUND(F512*E512,2)</f>
        <v>2308.21</v>
      </c>
      <c r="H512" s="50" t="s">
        <v>304</v>
      </c>
      <c r="I512" s="82" t="s">
        <v>141</v>
      </c>
      <c r="J512" s="109">
        <v>2953.0650000000001</v>
      </c>
      <c r="K512" s="39"/>
      <c r="L512" s="39"/>
      <c r="M512" s="39"/>
      <c r="N512" s="39"/>
      <c r="O512" s="39"/>
      <c r="P512" s="210"/>
    </row>
    <row r="513" spans="1:16" ht="14.25" customHeight="1" x14ac:dyDescent="0.25">
      <c r="A513" s="51">
        <f t="shared" si="48"/>
        <v>510</v>
      </c>
      <c r="B513" s="52"/>
      <c r="C513" s="53" t="str">
        <f t="shared" si="49"/>
        <v>4UENSA</v>
      </c>
      <c r="D513" s="53"/>
      <c r="E513" s="54">
        <f>+'CALCULO TARIFAS CC '!$Q$45</f>
        <v>0.78163201044224451</v>
      </c>
      <c r="F513" s="111">
        <f t="shared" si="47"/>
        <v>678.19299999999998</v>
      </c>
      <c r="G513" s="56">
        <f t="shared" si="50"/>
        <v>530.1</v>
      </c>
      <c r="H513" s="50" t="s">
        <v>304</v>
      </c>
      <c r="I513" s="82" t="s">
        <v>142</v>
      </c>
      <c r="J513" s="109">
        <v>678.19299999999998</v>
      </c>
      <c r="K513" s="39"/>
      <c r="L513" s="39"/>
      <c r="M513" s="39"/>
      <c r="N513" s="39"/>
      <c r="O513" s="39"/>
      <c r="P513" s="210"/>
    </row>
    <row r="514" spans="1:16" s="298" customFormat="1" ht="14.25" customHeight="1" x14ac:dyDescent="0.25">
      <c r="A514" s="51">
        <f t="shared" si="48"/>
        <v>511</v>
      </c>
      <c r="B514" s="52"/>
      <c r="C514" s="53" t="str">
        <f t="shared" si="49"/>
        <v>4UHME</v>
      </c>
      <c r="D514" s="53"/>
      <c r="E514" s="54">
        <f>+'CALCULO TARIFAS CC '!$Q$45</f>
        <v>0.78163201044224451</v>
      </c>
      <c r="F514" s="111">
        <f t="shared" si="47"/>
        <v>969.54200000000003</v>
      </c>
      <c r="G514" s="56">
        <f t="shared" si="50"/>
        <v>757.83</v>
      </c>
      <c r="H514" s="50" t="s">
        <v>304</v>
      </c>
      <c r="I514" s="82" t="s">
        <v>601</v>
      </c>
      <c r="J514" s="109">
        <v>969.54200000000003</v>
      </c>
      <c r="K514" s="39"/>
      <c r="L514" s="39"/>
      <c r="M514" s="39"/>
      <c r="N514" s="39"/>
      <c r="O514" s="39"/>
      <c r="P514" s="210"/>
    </row>
    <row r="515" spans="1:16" ht="14.25" customHeight="1" x14ac:dyDescent="0.25">
      <c r="A515" s="51">
        <f t="shared" si="48"/>
        <v>512</v>
      </c>
      <c r="B515" s="52"/>
      <c r="C515" s="53" t="str">
        <f t="shared" si="49"/>
        <v>4UHOLCIM</v>
      </c>
      <c r="D515" s="53"/>
      <c r="E515" s="54">
        <f>+'CALCULO TARIFAS CC '!$Q$45</f>
        <v>0.78163201044224451</v>
      </c>
      <c r="F515" s="111">
        <f t="shared" si="47"/>
        <v>1033.8309999999999</v>
      </c>
      <c r="G515" s="56">
        <f t="shared" si="50"/>
        <v>808.08</v>
      </c>
      <c r="H515" s="50" t="s">
        <v>304</v>
      </c>
      <c r="I515" s="82" t="s">
        <v>143</v>
      </c>
      <c r="J515" s="109">
        <v>1033.8309999999999</v>
      </c>
      <c r="K515" s="39"/>
      <c r="L515" s="39"/>
      <c r="M515" s="39"/>
      <c r="N515" s="39"/>
      <c r="O515" s="39"/>
      <c r="P515" s="210"/>
    </row>
    <row r="516" spans="1:16" s="207" customFormat="1" ht="14.25" customHeight="1" x14ac:dyDescent="0.25">
      <c r="A516" s="51">
        <f t="shared" si="48"/>
        <v>513</v>
      </c>
      <c r="B516" s="52"/>
      <c r="C516" s="53" t="str">
        <f t="shared" si="49"/>
        <v>4UINDEXN</v>
      </c>
      <c r="D516" s="53"/>
      <c r="E516" s="54">
        <f>+'CALCULO TARIFAS CC '!$Q$45</f>
        <v>0.78163201044224451</v>
      </c>
      <c r="F516" s="111">
        <f t="shared" si="47"/>
        <v>252.071</v>
      </c>
      <c r="G516" s="56">
        <f t="shared" si="50"/>
        <v>197.03</v>
      </c>
      <c r="H516" s="50" t="s">
        <v>304</v>
      </c>
      <c r="I516" s="82" t="s">
        <v>144</v>
      </c>
      <c r="J516" s="109">
        <v>252.071</v>
      </c>
      <c r="K516" s="39"/>
      <c r="L516" s="39"/>
      <c r="M516" s="39"/>
      <c r="N516" s="39"/>
      <c r="O516" s="39"/>
      <c r="P516" s="210"/>
    </row>
    <row r="517" spans="1:16" ht="14.25" customHeight="1" x14ac:dyDescent="0.25">
      <c r="A517" s="51">
        <f t="shared" si="48"/>
        <v>514</v>
      </c>
      <c r="B517" s="52"/>
      <c r="C517" s="53" t="str">
        <f t="shared" si="49"/>
        <v>4UTRITONMI</v>
      </c>
      <c r="D517" s="53"/>
      <c r="E517" s="54">
        <f>+'CALCULO TARIFAS CC '!$Q$45</f>
        <v>0.78163201044224451</v>
      </c>
      <c r="F517" s="111">
        <f t="shared" si="47"/>
        <v>5015.3620000000001</v>
      </c>
      <c r="G517" s="56">
        <f>+ROUND(F517*E517,2)</f>
        <v>3920.17</v>
      </c>
      <c r="H517" s="50" t="s">
        <v>304</v>
      </c>
      <c r="I517" s="38" t="s">
        <v>145</v>
      </c>
      <c r="J517" s="143">
        <v>5015.3620000000001</v>
      </c>
      <c r="K517" s="39"/>
      <c r="L517" s="39"/>
      <c r="M517" s="39"/>
      <c r="N517" s="39"/>
      <c r="O517" s="39"/>
      <c r="P517" s="210"/>
    </row>
    <row r="518" spans="1:16" ht="15.75" thickBot="1" x14ac:dyDescent="0.3">
      <c r="A518" s="51">
        <f t="shared" si="48"/>
        <v>515</v>
      </c>
      <c r="B518" s="135"/>
      <c r="C518" s="53" t="str">
        <f t="shared" si="49"/>
        <v>4UZFLP</v>
      </c>
      <c r="D518" s="136"/>
      <c r="E518" s="140">
        <f>+'CALCULO TARIFAS CC '!$Q$45</f>
        <v>0.78163201044224451</v>
      </c>
      <c r="F518" s="111">
        <f t="shared" si="47"/>
        <v>818.88699999999994</v>
      </c>
      <c r="G518" s="56">
        <f t="shared" si="50"/>
        <v>640.07000000000005</v>
      </c>
      <c r="H518" s="50" t="s">
        <v>304</v>
      </c>
      <c r="I518" s="38" t="s">
        <v>146</v>
      </c>
      <c r="J518" s="143">
        <v>818.88699999999994</v>
      </c>
      <c r="K518" s="39"/>
      <c r="L518" s="39"/>
      <c r="M518" s="39"/>
      <c r="N518" s="39"/>
      <c r="O518" s="39"/>
      <c r="P518" s="210"/>
    </row>
    <row r="519" spans="1:16" ht="12.75" customHeight="1" thickBot="1" x14ac:dyDescent="0.3">
      <c r="A519" s="96"/>
      <c r="B519" s="97"/>
      <c r="C519" s="98" t="s">
        <v>310</v>
      </c>
      <c r="D519" s="98"/>
      <c r="E519" s="98"/>
      <c r="F519" s="144">
        <f>ROUND(SUM(F481:F518),4)</f>
        <v>368423.51299999998</v>
      </c>
      <c r="G519" s="102">
        <f>SUM(G481:G518)</f>
        <v>287971.64000000019</v>
      </c>
      <c r="H519" s="38"/>
      <c r="K519" s="39"/>
      <c r="L519" s="39"/>
      <c r="M519" s="39"/>
      <c r="N519" s="39"/>
      <c r="O519" s="39"/>
    </row>
    <row r="520" spans="1:16" ht="12.75" customHeight="1" thickBot="1" x14ac:dyDescent="0.3">
      <c r="A520" s="103">
        <f>A518+1</f>
        <v>516</v>
      </c>
      <c r="B520" s="104" t="s">
        <v>12</v>
      </c>
      <c r="C520" s="105" t="str">
        <f t="shared" ref="C520:C563" si="51">I520</f>
        <v>3DENEE</v>
      </c>
      <c r="D520" s="145" t="s">
        <v>321</v>
      </c>
      <c r="E520" s="106">
        <f>+'CALCULO TARIFAS CC '!P45</f>
        <v>0.49661855315759867</v>
      </c>
      <c r="F520" s="100">
        <f t="shared" ref="F520:F563" si="52">ROUND(J520,4)</f>
        <v>720177.16359999997</v>
      </c>
      <c r="G520" s="102">
        <f>+ROUND(F520*E520,2)</f>
        <v>357653.34</v>
      </c>
      <c r="H520" s="50" t="s">
        <v>300</v>
      </c>
      <c r="I520" s="82" t="s">
        <v>147</v>
      </c>
      <c r="J520" s="109">
        <v>720177.1635645082</v>
      </c>
      <c r="K520" s="39"/>
      <c r="L520" s="39"/>
      <c r="M520" s="39"/>
      <c r="N520" s="39"/>
      <c r="O520" s="39"/>
    </row>
    <row r="521" spans="1:16" ht="14.25" customHeight="1" x14ac:dyDescent="0.25">
      <c r="A521" s="44">
        <f t="shared" ref="A521:A563" si="53">+A520+1</f>
        <v>517</v>
      </c>
      <c r="B521" s="45" t="s">
        <v>11</v>
      </c>
      <c r="C521" s="46" t="str">
        <f t="shared" si="51"/>
        <v>2C_C03</v>
      </c>
      <c r="D521" s="46"/>
      <c r="E521" s="47">
        <f>+'CALCULO TARIFAS CC '!$O$45</f>
        <v>1.202774018425989</v>
      </c>
      <c r="F521" s="107">
        <f t="shared" si="52"/>
        <v>2395.92</v>
      </c>
      <c r="G521" s="49">
        <f>+ROUND(F521*E521,2)</f>
        <v>2881.75</v>
      </c>
      <c r="H521" s="50" t="s">
        <v>297</v>
      </c>
      <c r="I521" s="27" t="s">
        <v>148</v>
      </c>
      <c r="J521" s="27">
        <v>2395.92</v>
      </c>
      <c r="K521" s="39"/>
      <c r="L521" s="39"/>
      <c r="M521" s="39"/>
      <c r="N521" s="39"/>
      <c r="O521" s="39"/>
      <c r="P521" s="39"/>
    </row>
    <row r="522" spans="1:16" ht="14.25" customHeight="1" x14ac:dyDescent="0.25">
      <c r="A522" s="51">
        <f t="shared" si="53"/>
        <v>518</v>
      </c>
      <c r="B522" s="52"/>
      <c r="C522" s="53" t="str">
        <f t="shared" si="51"/>
        <v>2C_C04</v>
      </c>
      <c r="D522" s="53"/>
      <c r="E522" s="54">
        <f>+'CALCULO TARIFAS CC '!$O$45</f>
        <v>1.202774018425989</v>
      </c>
      <c r="F522" s="111">
        <f t="shared" si="52"/>
        <v>1019.482</v>
      </c>
      <c r="G522" s="56">
        <f>+ROUND(F522*E522,2)</f>
        <v>1226.21</v>
      </c>
      <c r="H522" s="50" t="s">
        <v>297</v>
      </c>
      <c r="I522" s="27" t="s">
        <v>149</v>
      </c>
      <c r="J522" s="27">
        <v>1019.482</v>
      </c>
      <c r="K522" s="39"/>
      <c r="L522" s="39"/>
      <c r="M522" s="39"/>
      <c r="N522" s="39"/>
      <c r="O522" s="39"/>
      <c r="P522" s="39"/>
    </row>
    <row r="523" spans="1:16" ht="14.25" customHeight="1" x14ac:dyDescent="0.25">
      <c r="A523" s="51">
        <f t="shared" si="53"/>
        <v>519</v>
      </c>
      <c r="B523" s="52"/>
      <c r="C523" s="53" t="str">
        <f t="shared" si="51"/>
        <v>2C_C08</v>
      </c>
      <c r="D523" s="53"/>
      <c r="E523" s="54">
        <f>+'CALCULO TARIFAS CC '!$O$45</f>
        <v>1.202774018425989</v>
      </c>
      <c r="F523" s="111">
        <f t="shared" si="52"/>
        <v>3.1</v>
      </c>
      <c r="G523" s="56">
        <f t="shared" ref="G523:G561" si="54">+ROUND(F523*E523,2)</f>
        <v>3.73</v>
      </c>
      <c r="H523" s="50" t="s">
        <v>297</v>
      </c>
      <c r="I523" s="27" t="s">
        <v>150</v>
      </c>
      <c r="J523" s="27">
        <v>3.1</v>
      </c>
      <c r="K523" s="39"/>
      <c r="L523" s="39"/>
      <c r="M523" s="39"/>
      <c r="N523" s="39"/>
      <c r="O523" s="39"/>
      <c r="P523" s="39"/>
    </row>
    <row r="524" spans="1:16" ht="14.25" customHeight="1" x14ac:dyDescent="0.25">
      <c r="A524" s="51">
        <f t="shared" si="53"/>
        <v>520</v>
      </c>
      <c r="B524" s="52"/>
      <c r="C524" s="53" t="str">
        <f t="shared" si="51"/>
        <v>2C_C13</v>
      </c>
      <c r="D524" s="53"/>
      <c r="E524" s="54">
        <f>+'CALCULO TARIFAS CC '!$O$45</f>
        <v>1.202774018425989</v>
      </c>
      <c r="F524" s="111">
        <f t="shared" si="52"/>
        <v>0</v>
      </c>
      <c r="G524" s="111">
        <f t="shared" si="54"/>
        <v>0</v>
      </c>
      <c r="H524" s="50" t="s">
        <v>297</v>
      </c>
      <c r="I524" s="27" t="s">
        <v>151</v>
      </c>
      <c r="J524" s="27">
        <v>0</v>
      </c>
      <c r="K524" s="39"/>
      <c r="L524" s="39"/>
      <c r="M524" s="39"/>
      <c r="N524" s="39"/>
      <c r="O524" s="39"/>
      <c r="P524" s="39"/>
    </row>
    <row r="525" spans="1:16" ht="14.25" customHeight="1" x14ac:dyDescent="0.25">
      <c r="A525" s="51">
        <f t="shared" si="53"/>
        <v>521</v>
      </c>
      <c r="B525" s="52"/>
      <c r="C525" s="53" t="str">
        <f t="shared" si="51"/>
        <v>2G_C14</v>
      </c>
      <c r="D525" s="53"/>
      <c r="E525" s="54">
        <f>+'CALCULO TARIFAS CC '!$O$45</f>
        <v>1.202774018425989</v>
      </c>
      <c r="F525" s="111">
        <f t="shared" si="52"/>
        <v>138.048</v>
      </c>
      <c r="G525" s="56">
        <f t="shared" si="54"/>
        <v>166.04</v>
      </c>
      <c r="H525" s="50" t="s">
        <v>297</v>
      </c>
      <c r="I525" s="27" t="s">
        <v>165</v>
      </c>
      <c r="J525" s="27">
        <v>138.04794999999999</v>
      </c>
      <c r="K525" s="39"/>
      <c r="L525" s="39"/>
      <c r="M525" s="39"/>
      <c r="N525" s="39"/>
      <c r="O525" s="39"/>
      <c r="P525" s="39"/>
    </row>
    <row r="526" spans="1:16" ht="14.25" customHeight="1" x14ac:dyDescent="0.25">
      <c r="A526" s="51">
        <f t="shared" si="53"/>
        <v>522</v>
      </c>
      <c r="B526" s="52"/>
      <c r="C526" s="53" t="str">
        <f t="shared" si="51"/>
        <v>2C_C15</v>
      </c>
      <c r="D526" s="53"/>
      <c r="E526" s="54">
        <f>+'CALCULO TARIFAS CC '!$O$45</f>
        <v>1.202774018425989</v>
      </c>
      <c r="F526" s="111">
        <f t="shared" si="52"/>
        <v>1.375</v>
      </c>
      <c r="G526" s="56">
        <f t="shared" si="54"/>
        <v>1.65</v>
      </c>
      <c r="H526" s="50" t="s">
        <v>297</v>
      </c>
      <c r="I526" s="27" t="s">
        <v>152</v>
      </c>
      <c r="J526" s="27">
        <v>1.375</v>
      </c>
      <c r="K526" s="39"/>
      <c r="L526" s="39"/>
      <c r="M526" s="39"/>
      <c r="N526" s="39"/>
      <c r="O526" s="39"/>
      <c r="P526" s="39"/>
    </row>
    <row r="527" spans="1:16" ht="14.25" customHeight="1" x14ac:dyDescent="0.25">
      <c r="A527" s="51">
        <f t="shared" si="53"/>
        <v>523</v>
      </c>
      <c r="B527" s="52"/>
      <c r="C527" s="53" t="str">
        <f t="shared" si="51"/>
        <v>2C_C16</v>
      </c>
      <c r="D527" s="53"/>
      <c r="E527" s="54">
        <f>+'CALCULO TARIFAS CC '!$O$45</f>
        <v>1.202774018425989</v>
      </c>
      <c r="F527" s="111">
        <f t="shared" si="52"/>
        <v>637.22149999999999</v>
      </c>
      <c r="G527" s="56">
        <f t="shared" si="54"/>
        <v>766.43</v>
      </c>
      <c r="H527" s="50" t="s">
        <v>297</v>
      </c>
      <c r="I527" s="27" t="s">
        <v>153</v>
      </c>
      <c r="J527" s="27">
        <v>637.22145</v>
      </c>
      <c r="K527" s="39"/>
      <c r="L527" s="39"/>
      <c r="M527" s="39"/>
      <c r="N527" s="39"/>
      <c r="O527" s="39"/>
      <c r="P527" s="39"/>
    </row>
    <row r="528" spans="1:16" ht="14.25" customHeight="1" x14ac:dyDescent="0.25">
      <c r="A528" s="51">
        <f t="shared" si="53"/>
        <v>524</v>
      </c>
      <c r="B528" s="52"/>
      <c r="C528" s="53" t="str">
        <f t="shared" si="51"/>
        <v>2G_C18</v>
      </c>
      <c r="D528" s="53"/>
      <c r="E528" s="54">
        <f>+'CALCULO TARIFAS CC '!$O$45</f>
        <v>1.202774018425989</v>
      </c>
      <c r="F528" s="111">
        <f t="shared" si="52"/>
        <v>23.333200000000001</v>
      </c>
      <c r="G528" s="56">
        <f t="shared" si="54"/>
        <v>28.06</v>
      </c>
      <c r="H528" s="50" t="s">
        <v>297</v>
      </c>
      <c r="I528" s="27" t="s">
        <v>166</v>
      </c>
      <c r="J528" s="27">
        <v>23.333183999999999</v>
      </c>
      <c r="K528" s="39"/>
      <c r="L528" s="39"/>
      <c r="M528" s="39"/>
      <c r="N528" s="39"/>
      <c r="O528" s="39"/>
      <c r="P528" s="39"/>
    </row>
    <row r="529" spans="1:16" ht="14.25" customHeight="1" x14ac:dyDescent="0.25">
      <c r="A529" s="51">
        <f t="shared" si="53"/>
        <v>525</v>
      </c>
      <c r="B529" s="52"/>
      <c r="C529" s="53" t="str">
        <f t="shared" si="51"/>
        <v>2G_C19</v>
      </c>
      <c r="D529" s="53"/>
      <c r="E529" s="54">
        <f>+'CALCULO TARIFAS CC '!$O$45</f>
        <v>1.202774018425989</v>
      </c>
      <c r="F529" s="111">
        <f t="shared" si="52"/>
        <v>26.107199999999999</v>
      </c>
      <c r="G529" s="56">
        <f t="shared" si="54"/>
        <v>31.4</v>
      </c>
      <c r="H529" s="50" t="s">
        <v>297</v>
      </c>
      <c r="I529" s="27" t="s">
        <v>167</v>
      </c>
      <c r="J529" s="27">
        <v>26.107199999999999</v>
      </c>
      <c r="K529" s="39"/>
      <c r="L529" s="39"/>
      <c r="M529" s="39"/>
      <c r="N529" s="39"/>
      <c r="O529" s="39"/>
      <c r="P529" s="39"/>
    </row>
    <row r="530" spans="1:16" ht="14.25" customHeight="1" x14ac:dyDescent="0.25">
      <c r="A530" s="51">
        <f t="shared" si="53"/>
        <v>526</v>
      </c>
      <c r="B530" s="52"/>
      <c r="C530" s="53" t="str">
        <f t="shared" si="51"/>
        <v>2G_C20</v>
      </c>
      <c r="D530" s="53"/>
      <c r="E530" s="54">
        <f>+'CALCULO TARIFAS CC '!$O$45</f>
        <v>1.202774018425989</v>
      </c>
      <c r="F530" s="111">
        <f t="shared" si="52"/>
        <v>4.1932999999999998</v>
      </c>
      <c r="G530" s="56">
        <f t="shared" si="54"/>
        <v>5.04</v>
      </c>
      <c r="H530" s="50" t="s">
        <v>297</v>
      </c>
      <c r="I530" s="27" t="s">
        <v>168</v>
      </c>
      <c r="J530" s="27">
        <v>4.1932799999999997</v>
      </c>
      <c r="K530" s="39"/>
      <c r="L530" s="39"/>
      <c r="M530" s="39"/>
      <c r="N530" s="39"/>
      <c r="O530" s="39"/>
      <c r="P530" s="39"/>
    </row>
    <row r="531" spans="1:16" ht="14.25" customHeight="1" x14ac:dyDescent="0.25">
      <c r="A531" s="51">
        <f t="shared" si="53"/>
        <v>527</v>
      </c>
      <c r="B531" s="52"/>
      <c r="C531" s="53" t="str">
        <f t="shared" si="51"/>
        <v>2G_C29</v>
      </c>
      <c r="D531" s="53"/>
      <c r="E531" s="54">
        <f>+'CALCULO TARIFAS CC '!$O$45</f>
        <v>1.202774018425989</v>
      </c>
      <c r="F531" s="111">
        <f t="shared" si="52"/>
        <v>94.48</v>
      </c>
      <c r="G531" s="56">
        <f t="shared" si="54"/>
        <v>113.64</v>
      </c>
      <c r="H531" s="50" t="s">
        <v>297</v>
      </c>
      <c r="I531" s="27" t="s">
        <v>169</v>
      </c>
      <c r="J531" s="27">
        <v>94.48</v>
      </c>
      <c r="K531" s="39"/>
      <c r="L531" s="39"/>
      <c r="M531" s="39"/>
      <c r="N531" s="39"/>
      <c r="O531" s="39"/>
      <c r="P531" s="39"/>
    </row>
    <row r="532" spans="1:16" ht="14.25" customHeight="1" x14ac:dyDescent="0.25">
      <c r="A532" s="51">
        <f t="shared" si="53"/>
        <v>528</v>
      </c>
      <c r="B532" s="52"/>
      <c r="C532" s="53" t="str">
        <f t="shared" si="51"/>
        <v>2C_C39</v>
      </c>
      <c r="D532" s="53"/>
      <c r="E532" s="54">
        <f>+'CALCULO TARIFAS CC '!$O$45</f>
        <v>1.202774018425989</v>
      </c>
      <c r="F532" s="111">
        <f t="shared" si="52"/>
        <v>4341.3407999999999</v>
      </c>
      <c r="G532" s="56">
        <f>+ROUND(F532*E532,2)</f>
        <v>5221.6499999999996</v>
      </c>
      <c r="H532" s="50" t="s">
        <v>297</v>
      </c>
      <c r="I532" s="27" t="s">
        <v>154</v>
      </c>
      <c r="J532" s="27">
        <v>4341.3407999999999</v>
      </c>
      <c r="K532" s="39"/>
      <c r="L532" s="39"/>
      <c r="M532" s="39"/>
      <c r="N532" s="39"/>
      <c r="O532" s="39"/>
      <c r="P532" s="39"/>
    </row>
    <row r="533" spans="1:16" ht="14.25" customHeight="1" x14ac:dyDescent="0.25">
      <c r="A533" s="51">
        <f t="shared" si="53"/>
        <v>529</v>
      </c>
      <c r="B533" s="52"/>
      <c r="C533" s="53" t="str">
        <f t="shared" si="51"/>
        <v>2C_C40</v>
      </c>
      <c r="D533" s="53"/>
      <c r="E533" s="54">
        <f>+'CALCULO TARIFAS CC '!$O$45</f>
        <v>1.202774018425989</v>
      </c>
      <c r="F533" s="111">
        <f t="shared" si="52"/>
        <v>479.31599999999997</v>
      </c>
      <c r="G533" s="56">
        <f t="shared" si="54"/>
        <v>576.51</v>
      </c>
      <c r="H533" s="50" t="s">
        <v>297</v>
      </c>
      <c r="I533" s="27" t="s">
        <v>155</v>
      </c>
      <c r="J533" s="27">
        <v>479.31599999999997</v>
      </c>
      <c r="K533" s="39"/>
      <c r="L533" s="39"/>
      <c r="M533" s="39"/>
      <c r="N533" s="39"/>
      <c r="O533" s="39"/>
      <c r="P533" s="39"/>
    </row>
    <row r="534" spans="1:16" x14ac:dyDescent="0.25">
      <c r="A534" s="51">
        <f t="shared" si="53"/>
        <v>530</v>
      </c>
      <c r="B534" s="52"/>
      <c r="C534" s="53" t="str">
        <f t="shared" si="51"/>
        <v>2C_C51</v>
      </c>
      <c r="D534" s="53"/>
      <c r="E534" s="54">
        <f>+'CALCULO TARIFAS CC '!$O$45</f>
        <v>1.202774018425989</v>
      </c>
      <c r="F534" s="111">
        <f t="shared" si="52"/>
        <v>1057.559</v>
      </c>
      <c r="G534" s="56">
        <f>+ROUND(F534*E534,2)</f>
        <v>1272</v>
      </c>
      <c r="H534" s="50" t="s">
        <v>297</v>
      </c>
      <c r="I534" s="27" t="s">
        <v>430</v>
      </c>
      <c r="J534" s="27">
        <v>1057.559</v>
      </c>
      <c r="K534" s="39"/>
      <c r="L534" s="39"/>
      <c r="M534" s="39"/>
      <c r="N534" s="39"/>
      <c r="O534" s="39"/>
      <c r="P534" s="39"/>
    </row>
    <row r="535" spans="1:16" ht="14.25" customHeight="1" x14ac:dyDescent="0.25">
      <c r="A535" s="51">
        <f t="shared" si="53"/>
        <v>531</v>
      </c>
      <c r="B535" s="52"/>
      <c r="C535" s="53" t="str">
        <f t="shared" si="51"/>
        <v>2C_C58</v>
      </c>
      <c r="D535" s="53"/>
      <c r="E535" s="54">
        <f>+'CALCULO TARIFAS CC '!$O$45</f>
        <v>1.202774018425989</v>
      </c>
      <c r="F535" s="111">
        <f t="shared" si="52"/>
        <v>6080.1679999999997</v>
      </c>
      <c r="G535" s="56">
        <f>+ROUND(F535*E535,2)</f>
        <v>7313.07</v>
      </c>
      <c r="H535" s="50" t="s">
        <v>297</v>
      </c>
      <c r="I535" s="27" t="s">
        <v>156</v>
      </c>
      <c r="J535" s="27">
        <v>6080.1679999999997</v>
      </c>
      <c r="K535" s="39"/>
      <c r="L535" s="39"/>
      <c r="M535" s="39"/>
      <c r="N535" s="39"/>
      <c r="O535" s="39"/>
      <c r="P535" s="39"/>
    </row>
    <row r="536" spans="1:16" ht="14.25" customHeight="1" x14ac:dyDescent="0.25">
      <c r="A536" s="51">
        <f t="shared" si="53"/>
        <v>532</v>
      </c>
      <c r="B536" s="52"/>
      <c r="C536" s="53" t="str">
        <f t="shared" si="51"/>
        <v>2C_C60</v>
      </c>
      <c r="D536" s="53"/>
      <c r="E536" s="54">
        <f>+'CALCULO TARIFAS CC '!$O$45</f>
        <v>1.202774018425989</v>
      </c>
      <c r="F536" s="111">
        <f t="shared" si="52"/>
        <v>6551.8149999999996</v>
      </c>
      <c r="G536" s="56">
        <f>+ROUND(F536*E536,2)</f>
        <v>7880.35</v>
      </c>
      <c r="H536" s="50" t="s">
        <v>297</v>
      </c>
      <c r="I536" s="27" t="s">
        <v>362</v>
      </c>
      <c r="J536" s="27">
        <v>6551.8149999999996</v>
      </c>
      <c r="K536" s="39"/>
      <c r="L536" s="39"/>
      <c r="M536" s="39"/>
      <c r="N536" s="39"/>
      <c r="O536" s="39"/>
      <c r="P536" s="39"/>
    </row>
    <row r="537" spans="1:16" ht="14.25" customHeight="1" x14ac:dyDescent="0.25">
      <c r="A537" s="51">
        <f t="shared" si="53"/>
        <v>533</v>
      </c>
      <c r="B537" s="52"/>
      <c r="C537" s="53" t="str">
        <f t="shared" si="51"/>
        <v>2C_C61</v>
      </c>
      <c r="D537" s="53"/>
      <c r="E537" s="54">
        <f>+'CALCULO TARIFAS CC '!$O$45</f>
        <v>1.202774018425989</v>
      </c>
      <c r="F537" s="111">
        <f t="shared" si="52"/>
        <v>8.8629999999999995</v>
      </c>
      <c r="G537" s="56">
        <f t="shared" si="54"/>
        <v>10.66</v>
      </c>
      <c r="H537" s="50" t="s">
        <v>297</v>
      </c>
      <c r="I537" s="27" t="s">
        <v>475</v>
      </c>
      <c r="J537" s="27">
        <v>8.8629999999999995</v>
      </c>
      <c r="K537" s="39"/>
      <c r="L537" s="39"/>
      <c r="M537" s="39"/>
      <c r="N537" s="39"/>
      <c r="O537" s="39"/>
      <c r="P537" s="39"/>
    </row>
    <row r="538" spans="1:16" ht="14.25" customHeight="1" x14ac:dyDescent="0.25">
      <c r="A538" s="51">
        <f t="shared" si="53"/>
        <v>534</v>
      </c>
      <c r="B538" s="52"/>
      <c r="C538" s="53" t="str">
        <f t="shared" si="51"/>
        <v>2C_C64</v>
      </c>
      <c r="D538" s="53"/>
      <c r="E538" s="54">
        <f>+'CALCULO TARIFAS CC '!$O$45</f>
        <v>1.202774018425989</v>
      </c>
      <c r="F538" s="111">
        <f t="shared" si="52"/>
        <v>610.02300000000002</v>
      </c>
      <c r="G538" s="56">
        <f t="shared" si="54"/>
        <v>733.72</v>
      </c>
      <c r="H538" s="50" t="s">
        <v>297</v>
      </c>
      <c r="I538" s="27" t="s">
        <v>505</v>
      </c>
      <c r="J538" s="27">
        <v>610.02300000000002</v>
      </c>
      <c r="K538" s="39"/>
      <c r="L538" s="39"/>
      <c r="M538" s="39"/>
      <c r="N538" s="39"/>
      <c r="O538" s="39"/>
      <c r="P538" s="39"/>
    </row>
    <row r="539" spans="1:16" ht="14.25" customHeight="1" x14ac:dyDescent="0.25">
      <c r="A539" s="51">
        <f t="shared" si="53"/>
        <v>535</v>
      </c>
      <c r="B539" s="52"/>
      <c r="C539" s="53" t="str">
        <f t="shared" si="51"/>
        <v>2C_C66</v>
      </c>
      <c r="D539" s="53"/>
      <c r="E539" s="54">
        <f>+'CALCULO TARIFAS CC '!$O$45</f>
        <v>1.202774018425989</v>
      </c>
      <c r="F539" s="111">
        <f t="shared" si="52"/>
        <v>44.209000000000003</v>
      </c>
      <c r="G539" s="56">
        <f t="shared" si="54"/>
        <v>53.17</v>
      </c>
      <c r="H539" s="50" t="s">
        <v>297</v>
      </c>
      <c r="I539" s="27" t="s">
        <v>600</v>
      </c>
      <c r="J539" s="27">
        <v>44.209000000000003</v>
      </c>
      <c r="K539" s="39"/>
      <c r="L539" s="39"/>
      <c r="M539" s="39"/>
      <c r="N539" s="39"/>
      <c r="O539" s="39"/>
      <c r="P539" s="39"/>
    </row>
    <row r="540" spans="1:16" ht="14.25" customHeight="1" x14ac:dyDescent="0.25">
      <c r="A540" s="51">
        <f t="shared" si="53"/>
        <v>536</v>
      </c>
      <c r="B540" s="52"/>
      <c r="C540" s="53" t="str">
        <f t="shared" si="51"/>
        <v>2D_D01</v>
      </c>
      <c r="D540" s="53"/>
      <c r="E540" s="54">
        <f>+'CALCULO TARIFAS CC '!$O$45</f>
        <v>1.202774018425989</v>
      </c>
      <c r="F540" s="111">
        <f t="shared" si="52"/>
        <v>183015.59460000001</v>
      </c>
      <c r="G540" s="56">
        <f t="shared" ref="G540:G547" si="55">+ROUND(F540*E540,2)</f>
        <v>220126.4</v>
      </c>
      <c r="H540" s="50" t="s">
        <v>297</v>
      </c>
      <c r="I540" s="27" t="s">
        <v>157</v>
      </c>
      <c r="J540" s="27">
        <v>183015.59460000001</v>
      </c>
      <c r="K540" s="39"/>
      <c r="L540" s="39"/>
      <c r="M540" s="39"/>
      <c r="N540" s="39"/>
      <c r="O540" s="39"/>
      <c r="P540" s="39"/>
    </row>
    <row r="541" spans="1:16" ht="14.25" customHeight="1" x14ac:dyDescent="0.25">
      <c r="A541" s="51">
        <f t="shared" si="53"/>
        <v>537</v>
      </c>
      <c r="B541" s="52"/>
      <c r="C541" s="53" t="str">
        <f t="shared" si="51"/>
        <v>2D_D02</v>
      </c>
      <c r="D541" s="53"/>
      <c r="E541" s="54">
        <f>+'CALCULO TARIFAS CC '!$O$45</f>
        <v>1.202774018425989</v>
      </c>
      <c r="F541" s="111">
        <f t="shared" si="52"/>
        <v>135135.29980000001</v>
      </c>
      <c r="G541" s="56">
        <f t="shared" si="55"/>
        <v>162537.23000000001</v>
      </c>
      <c r="H541" s="50" t="s">
        <v>297</v>
      </c>
      <c r="I541" s="27" t="s">
        <v>158</v>
      </c>
      <c r="J541" s="27">
        <v>135135.29980000001</v>
      </c>
      <c r="K541" s="39"/>
      <c r="L541" s="39"/>
      <c r="M541" s="39"/>
      <c r="N541" s="39"/>
      <c r="O541" s="39"/>
      <c r="P541" s="39"/>
    </row>
    <row r="542" spans="1:16" s="258" customFormat="1" ht="14.25" customHeight="1" x14ac:dyDescent="0.25">
      <c r="A542" s="51">
        <f t="shared" si="53"/>
        <v>538</v>
      </c>
      <c r="B542" s="52"/>
      <c r="C542" s="53" t="str">
        <f t="shared" si="51"/>
        <v>2D_D03</v>
      </c>
      <c r="D542" s="53"/>
      <c r="E542" s="54">
        <f>+'CALCULO TARIFAS CC '!$O$45</f>
        <v>1.202774018425989</v>
      </c>
      <c r="F542" s="111">
        <f t="shared" ref="F542:F545" si="56">ROUND(J542,4)</f>
        <v>77217.020799999998</v>
      </c>
      <c r="G542" s="56">
        <f t="shared" si="55"/>
        <v>92874.63</v>
      </c>
      <c r="H542" s="50" t="s">
        <v>297</v>
      </c>
      <c r="I542" s="27" t="s">
        <v>159</v>
      </c>
      <c r="J542" s="27">
        <v>77217.020839999997</v>
      </c>
      <c r="K542" s="39"/>
      <c r="L542" s="39"/>
      <c r="M542" s="39"/>
      <c r="N542" s="39"/>
      <c r="O542" s="39"/>
      <c r="P542" s="39"/>
    </row>
    <row r="543" spans="1:16" s="298" customFormat="1" ht="14.25" customHeight="1" x14ac:dyDescent="0.25">
      <c r="A543" s="51">
        <f t="shared" si="53"/>
        <v>539</v>
      </c>
      <c r="B543" s="52"/>
      <c r="C543" s="53" t="str">
        <f t="shared" si="51"/>
        <v>2D_D04</v>
      </c>
      <c r="D543" s="53"/>
      <c r="E543" s="54">
        <f>+'CALCULO TARIFAS CC '!$O$45</f>
        <v>1.202774018425989</v>
      </c>
      <c r="F543" s="111">
        <f t="shared" si="56"/>
        <v>51981.184200000003</v>
      </c>
      <c r="G543" s="56">
        <f t="shared" si="55"/>
        <v>62521.62</v>
      </c>
      <c r="H543" s="50" t="s">
        <v>297</v>
      </c>
      <c r="I543" s="27" t="s">
        <v>160</v>
      </c>
      <c r="J543" s="27">
        <v>51981.184220000003</v>
      </c>
      <c r="K543" s="39"/>
      <c r="L543" s="39"/>
      <c r="M543" s="39"/>
      <c r="N543" s="39"/>
      <c r="O543" s="39"/>
      <c r="P543" s="39"/>
    </row>
    <row r="544" spans="1:16" ht="14.25" customHeight="1" x14ac:dyDescent="0.25">
      <c r="A544" s="51">
        <f t="shared" si="53"/>
        <v>540</v>
      </c>
      <c r="B544" s="52"/>
      <c r="C544" s="53" t="str">
        <f t="shared" si="51"/>
        <v>2D_D05</v>
      </c>
      <c r="D544" s="53"/>
      <c r="E544" s="54">
        <f>+'CALCULO TARIFAS CC '!$O$45</f>
        <v>1.202774018425989</v>
      </c>
      <c r="F544" s="111">
        <f t="shared" si="56"/>
        <v>11294.8524</v>
      </c>
      <c r="G544" s="56">
        <f t="shared" si="55"/>
        <v>13585.16</v>
      </c>
      <c r="H544" s="50" t="s">
        <v>297</v>
      </c>
      <c r="I544" s="27" t="s">
        <v>161</v>
      </c>
      <c r="J544" s="27">
        <v>11294.852419999999</v>
      </c>
      <c r="K544" s="39"/>
      <c r="L544" s="39"/>
      <c r="M544" s="39"/>
      <c r="N544" s="39"/>
      <c r="O544" s="39"/>
      <c r="P544" s="39"/>
    </row>
    <row r="545" spans="1:16" ht="14.25" customHeight="1" x14ac:dyDescent="0.25">
      <c r="A545" s="51">
        <f t="shared" si="53"/>
        <v>541</v>
      </c>
      <c r="B545" s="52"/>
      <c r="C545" s="53" t="str">
        <f t="shared" si="51"/>
        <v>2D_D06</v>
      </c>
      <c r="D545" s="53"/>
      <c r="E545" s="54">
        <f>+'CALCULO TARIFAS CC '!$O$45</f>
        <v>1.202774018425989</v>
      </c>
      <c r="F545" s="111">
        <f t="shared" si="56"/>
        <v>2561.6048999999998</v>
      </c>
      <c r="G545" s="56">
        <f t="shared" si="55"/>
        <v>3081.03</v>
      </c>
      <c r="H545" s="50" t="s">
        <v>297</v>
      </c>
      <c r="I545" s="27" t="s">
        <v>162</v>
      </c>
      <c r="J545" s="27">
        <v>2561.6048999999998</v>
      </c>
      <c r="K545" s="39"/>
      <c r="L545" s="39"/>
      <c r="M545" s="39"/>
      <c r="N545" s="39"/>
      <c r="O545" s="39"/>
      <c r="P545" s="39"/>
    </row>
    <row r="546" spans="1:16" ht="14.25" customHeight="1" x14ac:dyDescent="0.25">
      <c r="A546" s="51">
        <f t="shared" si="53"/>
        <v>542</v>
      </c>
      <c r="B546" s="52"/>
      <c r="C546" s="53" t="str">
        <f t="shared" si="51"/>
        <v>2D_D07</v>
      </c>
      <c r="D546" s="53"/>
      <c r="E546" s="54">
        <f>+'CALCULO TARIFAS CC '!$O$45</f>
        <v>1.202774018425989</v>
      </c>
      <c r="F546" s="111">
        <f t="shared" si="52"/>
        <v>9017.7762999999995</v>
      </c>
      <c r="G546" s="56">
        <f t="shared" si="55"/>
        <v>10846.35</v>
      </c>
      <c r="H546" s="50" t="s">
        <v>297</v>
      </c>
      <c r="I546" s="27" t="s">
        <v>163</v>
      </c>
      <c r="J546" s="27">
        <v>9017.7762750000002</v>
      </c>
      <c r="K546" s="39"/>
      <c r="L546" s="39"/>
      <c r="M546" s="39"/>
      <c r="N546" s="39"/>
      <c r="O546" s="39"/>
      <c r="P546" s="39"/>
    </row>
    <row r="547" spans="1:16" ht="14.25" customHeight="1" x14ac:dyDescent="0.25">
      <c r="A547" s="51">
        <f t="shared" si="53"/>
        <v>543</v>
      </c>
      <c r="B547" s="52"/>
      <c r="C547" s="53" t="str">
        <f t="shared" si="51"/>
        <v>2D_D08</v>
      </c>
      <c r="D547" s="53"/>
      <c r="E547" s="54">
        <f>+'CALCULO TARIFAS CC '!$O$45</f>
        <v>1.202774018425989</v>
      </c>
      <c r="F547" s="111">
        <f t="shared" si="52"/>
        <v>926.84249999999997</v>
      </c>
      <c r="G547" s="56">
        <f t="shared" si="55"/>
        <v>1114.78</v>
      </c>
      <c r="H547" s="50" t="s">
        <v>297</v>
      </c>
      <c r="I547" s="27" t="s">
        <v>164</v>
      </c>
      <c r="J547" s="27">
        <v>926.84251589999997</v>
      </c>
      <c r="K547" s="39"/>
      <c r="L547" s="39"/>
      <c r="M547" s="39"/>
      <c r="N547" s="39"/>
      <c r="O547" s="39"/>
      <c r="P547" s="39"/>
    </row>
    <row r="548" spans="1:16" ht="14.25" customHeight="1" x14ac:dyDescent="0.25">
      <c r="A548" s="51">
        <f t="shared" si="53"/>
        <v>544</v>
      </c>
      <c r="B548" s="52"/>
      <c r="C548" s="53" t="str">
        <f t="shared" si="51"/>
        <v>2G_G01</v>
      </c>
      <c r="D548" s="53"/>
      <c r="E548" s="54">
        <f>+'CALCULO TARIFAS CC '!$O$45</f>
        <v>1.202774018425989</v>
      </c>
      <c r="F548" s="111">
        <f t="shared" si="52"/>
        <v>574.32500000000005</v>
      </c>
      <c r="G548" s="56">
        <f t="shared" si="54"/>
        <v>690.78</v>
      </c>
      <c r="H548" s="50" t="s">
        <v>297</v>
      </c>
      <c r="I548" s="27" t="s">
        <v>170</v>
      </c>
      <c r="J548" s="27">
        <v>574.32504500000005</v>
      </c>
      <c r="K548" s="39"/>
      <c r="L548" s="39"/>
      <c r="M548" s="39"/>
      <c r="N548" s="39"/>
      <c r="O548" s="39"/>
      <c r="P548" s="39"/>
    </row>
    <row r="549" spans="1:16" ht="14.25" customHeight="1" x14ac:dyDescent="0.25">
      <c r="A549" s="51">
        <f t="shared" si="53"/>
        <v>545</v>
      </c>
      <c r="B549" s="52"/>
      <c r="C549" s="53" t="str">
        <f t="shared" si="51"/>
        <v>2G_G02</v>
      </c>
      <c r="D549" s="53"/>
      <c r="E549" s="54">
        <f>+'CALCULO TARIFAS CC '!$O$45</f>
        <v>1.202774018425989</v>
      </c>
      <c r="F549" s="111">
        <f t="shared" si="52"/>
        <v>707.36519999999996</v>
      </c>
      <c r="G549" s="203">
        <f t="shared" si="54"/>
        <v>850.8</v>
      </c>
      <c r="H549" s="50" t="s">
        <v>297</v>
      </c>
      <c r="I549" s="27" t="s">
        <v>171</v>
      </c>
      <c r="J549" s="27">
        <v>707.36515399999996</v>
      </c>
      <c r="K549" s="39"/>
      <c r="L549" s="39"/>
      <c r="M549" s="39"/>
      <c r="N549" s="39"/>
      <c r="O549" s="39"/>
      <c r="P549" s="39"/>
    </row>
    <row r="550" spans="1:16" ht="14.25" customHeight="1" x14ac:dyDescent="0.25">
      <c r="A550" s="51">
        <f t="shared" si="53"/>
        <v>546</v>
      </c>
      <c r="B550" s="52"/>
      <c r="C550" s="53" t="str">
        <f t="shared" si="51"/>
        <v>2G_G03</v>
      </c>
      <c r="D550" s="53"/>
      <c r="E550" s="54">
        <f>+'CALCULO TARIFAS CC '!$O$45</f>
        <v>1.202774018425989</v>
      </c>
      <c r="F550" s="111">
        <f t="shared" si="52"/>
        <v>267.26310000000001</v>
      </c>
      <c r="G550" s="203">
        <f t="shared" si="54"/>
        <v>321.45999999999998</v>
      </c>
      <c r="H550" s="50" t="s">
        <v>297</v>
      </c>
      <c r="I550" s="27" t="s">
        <v>172</v>
      </c>
      <c r="J550" s="27">
        <v>267.26314200000002</v>
      </c>
      <c r="K550" s="39"/>
      <c r="L550" s="39"/>
      <c r="M550" s="39"/>
      <c r="N550" s="39"/>
      <c r="O550" s="39"/>
      <c r="P550" s="39"/>
    </row>
    <row r="551" spans="1:16" s="198" customFormat="1" ht="14.25" customHeight="1" x14ac:dyDescent="0.25">
      <c r="A551" s="51">
        <f t="shared" si="53"/>
        <v>547</v>
      </c>
      <c r="B551" s="52"/>
      <c r="C551" s="53" t="str">
        <f t="shared" si="51"/>
        <v>2G_G05</v>
      </c>
      <c r="D551" s="53"/>
      <c r="E551" s="54">
        <f>+'CALCULO TARIFAS CC '!$O$45</f>
        <v>1.202774018425989</v>
      </c>
      <c r="F551" s="111">
        <f t="shared" si="52"/>
        <v>953.20169999999996</v>
      </c>
      <c r="G551" s="203">
        <f>+ROUND(F551*E551,2)</f>
        <v>1146.49</v>
      </c>
      <c r="H551" s="50" t="s">
        <v>297</v>
      </c>
      <c r="I551" s="27" t="s">
        <v>173</v>
      </c>
      <c r="J551" s="27">
        <v>953.20171000000005</v>
      </c>
      <c r="K551" s="39"/>
      <c r="L551" s="39"/>
      <c r="M551" s="39"/>
      <c r="N551" s="39"/>
      <c r="O551" s="39"/>
      <c r="P551" s="39"/>
    </row>
    <row r="552" spans="1:16" s="198" customFormat="1" ht="14.25" customHeight="1" x14ac:dyDescent="0.25">
      <c r="A552" s="51">
        <f t="shared" si="53"/>
        <v>548</v>
      </c>
      <c r="B552" s="52"/>
      <c r="C552" s="53" t="str">
        <f t="shared" si="51"/>
        <v>2G_G06</v>
      </c>
      <c r="D552" s="53"/>
      <c r="E552" s="54">
        <f>+'CALCULO TARIFAS CC '!$O$45</f>
        <v>1.202774018425989</v>
      </c>
      <c r="F552" s="111">
        <f t="shared" si="52"/>
        <v>0</v>
      </c>
      <c r="G552" s="203">
        <f t="shared" si="54"/>
        <v>0</v>
      </c>
      <c r="H552" s="50" t="s">
        <v>297</v>
      </c>
      <c r="I552" s="27" t="s">
        <v>174</v>
      </c>
      <c r="J552" s="27">
        <v>0</v>
      </c>
      <c r="K552" s="39"/>
      <c r="L552" s="39"/>
      <c r="M552" s="39"/>
      <c r="N552" s="39"/>
      <c r="O552" s="39"/>
      <c r="P552" s="39"/>
    </row>
    <row r="553" spans="1:16" ht="14.25" customHeight="1" x14ac:dyDescent="0.25">
      <c r="A553" s="51">
        <f t="shared" si="53"/>
        <v>549</v>
      </c>
      <c r="B553" s="52"/>
      <c r="C553" s="53" t="str">
        <f t="shared" si="51"/>
        <v>2G_G07</v>
      </c>
      <c r="D553" s="53"/>
      <c r="E553" s="54">
        <f>+'CALCULO TARIFAS CC '!$O$45</f>
        <v>1.202774018425989</v>
      </c>
      <c r="F553" s="111">
        <f t="shared" si="52"/>
        <v>2.6204999999999998</v>
      </c>
      <c r="G553" s="56">
        <f t="shared" si="54"/>
        <v>3.15</v>
      </c>
      <c r="H553" s="50" t="s">
        <v>297</v>
      </c>
      <c r="I553" s="27" t="s">
        <v>175</v>
      </c>
      <c r="J553" s="27">
        <v>2.62046</v>
      </c>
      <c r="K553" s="39"/>
      <c r="L553" s="39"/>
      <c r="M553" s="39"/>
      <c r="N553" s="39"/>
      <c r="O553" s="39"/>
      <c r="P553" s="39"/>
    </row>
    <row r="554" spans="1:16" ht="14.25" customHeight="1" x14ac:dyDescent="0.25">
      <c r="A554" s="51">
        <f t="shared" si="53"/>
        <v>550</v>
      </c>
      <c r="B554" s="52"/>
      <c r="C554" s="53" t="str">
        <f t="shared" si="51"/>
        <v>2G_G08</v>
      </c>
      <c r="D554" s="53"/>
      <c r="E554" s="54">
        <f>+'CALCULO TARIFAS CC '!$O$45</f>
        <v>1.202774018425989</v>
      </c>
      <c r="F554" s="111">
        <f t="shared" si="52"/>
        <v>202.7646</v>
      </c>
      <c r="G554" s="56">
        <f t="shared" si="54"/>
        <v>243.88</v>
      </c>
      <c r="H554" s="50" t="s">
        <v>297</v>
      </c>
      <c r="I554" s="27" t="s">
        <v>176</v>
      </c>
      <c r="J554" s="27">
        <v>202.764636</v>
      </c>
      <c r="K554" s="39"/>
      <c r="L554" s="39"/>
      <c r="M554" s="39"/>
      <c r="N554" s="39"/>
      <c r="O554" s="39"/>
      <c r="P554" s="39"/>
    </row>
    <row r="555" spans="1:16" ht="14.25" customHeight="1" x14ac:dyDescent="0.25">
      <c r="A555" s="51">
        <f t="shared" si="53"/>
        <v>551</v>
      </c>
      <c r="B555" s="52"/>
      <c r="C555" s="53" t="str">
        <f t="shared" si="51"/>
        <v>2G_G09</v>
      </c>
      <c r="D555" s="53"/>
      <c r="E555" s="54">
        <f>+'CALCULO TARIFAS CC '!$O$45</f>
        <v>1.202774018425989</v>
      </c>
      <c r="F555" s="111">
        <f t="shared" si="52"/>
        <v>1.5299999999999999E-2</v>
      </c>
      <c r="G555" s="56">
        <f t="shared" si="54"/>
        <v>0.02</v>
      </c>
      <c r="H555" s="50" t="s">
        <v>297</v>
      </c>
      <c r="I555" s="27" t="s">
        <v>177</v>
      </c>
      <c r="J555" s="27">
        <v>1.5304E-2</v>
      </c>
      <c r="K555" s="39"/>
      <c r="L555" s="39"/>
      <c r="M555" s="39"/>
      <c r="N555" s="39"/>
      <c r="O555" s="39"/>
      <c r="P555" s="39"/>
    </row>
    <row r="556" spans="1:16" ht="14.25" customHeight="1" x14ac:dyDescent="0.25">
      <c r="A556" s="51">
        <f t="shared" si="53"/>
        <v>552</v>
      </c>
      <c r="B556" s="52"/>
      <c r="C556" s="53" t="str">
        <f t="shared" si="51"/>
        <v>2G_G10</v>
      </c>
      <c r="D556" s="53"/>
      <c r="E556" s="54">
        <f>+'CALCULO TARIFAS CC '!$O$45</f>
        <v>1.202774018425989</v>
      </c>
      <c r="F556" s="111">
        <f t="shared" si="52"/>
        <v>64.8964</v>
      </c>
      <c r="G556" s="56">
        <f t="shared" si="54"/>
        <v>78.06</v>
      </c>
      <c r="H556" s="50" t="s">
        <v>297</v>
      </c>
      <c r="I556" s="27" t="s">
        <v>178</v>
      </c>
      <c r="J556" s="27">
        <v>64.896389999999997</v>
      </c>
      <c r="K556" s="39"/>
      <c r="L556" s="39"/>
      <c r="M556" s="39"/>
      <c r="N556" s="39"/>
      <c r="O556" s="39"/>
      <c r="P556" s="39"/>
    </row>
    <row r="557" spans="1:16" s="282" customFormat="1" ht="14.25" customHeight="1" x14ac:dyDescent="0.25">
      <c r="A557" s="51">
        <f t="shared" si="53"/>
        <v>553</v>
      </c>
      <c r="B557" s="52"/>
      <c r="C557" s="53" t="str">
        <f t="shared" si="51"/>
        <v>2G_G11</v>
      </c>
      <c r="D557" s="53"/>
      <c r="E557" s="54">
        <f>+'CALCULO TARIFAS CC '!$O$45</f>
        <v>1.202774018425989</v>
      </c>
      <c r="F557" s="111">
        <f t="shared" si="52"/>
        <v>38.306399999999996</v>
      </c>
      <c r="G557" s="56">
        <f t="shared" si="54"/>
        <v>46.07</v>
      </c>
      <c r="H557" s="50" t="s">
        <v>297</v>
      </c>
      <c r="I557" s="27" t="s">
        <v>179</v>
      </c>
      <c r="J557" s="27">
        <v>38.30641</v>
      </c>
      <c r="K557" s="39"/>
      <c r="L557" s="39"/>
      <c r="M557" s="39"/>
      <c r="N557" s="39"/>
      <c r="O557" s="39"/>
      <c r="P557" s="39"/>
    </row>
    <row r="558" spans="1:16" s="337" customFormat="1" ht="14.25" customHeight="1" x14ac:dyDescent="0.25">
      <c r="A558" s="51">
        <f t="shared" si="53"/>
        <v>554</v>
      </c>
      <c r="B558" s="52"/>
      <c r="C558" s="53" t="str">
        <f t="shared" si="51"/>
        <v>2G_G12</v>
      </c>
      <c r="D558" s="53"/>
      <c r="E558" s="54">
        <f>+'CALCULO TARIFAS CC '!$O$45</f>
        <v>1.202774018425989</v>
      </c>
      <c r="F558" s="111">
        <f t="shared" si="52"/>
        <v>0</v>
      </c>
      <c r="G558" s="56">
        <f t="shared" si="54"/>
        <v>0</v>
      </c>
      <c r="H558" s="50" t="s">
        <v>297</v>
      </c>
      <c r="I558" s="27" t="s">
        <v>363</v>
      </c>
      <c r="J558" s="27">
        <v>0</v>
      </c>
      <c r="K558" s="39"/>
      <c r="L558" s="39"/>
      <c r="M558" s="39"/>
      <c r="N558" s="39"/>
      <c r="O558" s="39"/>
      <c r="P558" s="39"/>
    </row>
    <row r="559" spans="1:16" ht="14.25" customHeight="1" x14ac:dyDescent="0.25">
      <c r="A559" s="51">
        <f t="shared" si="53"/>
        <v>555</v>
      </c>
      <c r="B559" s="52"/>
      <c r="C559" s="53" t="str">
        <f t="shared" si="51"/>
        <v>2G_G13</v>
      </c>
      <c r="D559" s="53"/>
      <c r="E559" s="54">
        <f>+'CALCULO TARIFAS CC '!$O$45</f>
        <v>1.202774018425989</v>
      </c>
      <c r="F559" s="111">
        <f t="shared" si="52"/>
        <v>0</v>
      </c>
      <c r="G559" s="56">
        <f t="shared" si="54"/>
        <v>0</v>
      </c>
      <c r="H559" s="50" t="s">
        <v>297</v>
      </c>
      <c r="I559" s="27" t="s">
        <v>476</v>
      </c>
      <c r="J559" s="27">
        <v>0</v>
      </c>
      <c r="K559" s="39"/>
      <c r="L559" s="39"/>
      <c r="M559" s="39"/>
      <c r="N559" s="39"/>
      <c r="O559" s="39"/>
      <c r="P559" s="39"/>
    </row>
    <row r="560" spans="1:16" s="271" customFormat="1" ht="14.25" customHeight="1" x14ac:dyDescent="0.25">
      <c r="A560" s="51">
        <f t="shared" si="53"/>
        <v>556</v>
      </c>
      <c r="B560" s="41"/>
      <c r="C560" s="53" t="str">
        <f t="shared" si="51"/>
        <v>2G_G14</v>
      </c>
      <c r="D560" s="53"/>
      <c r="E560" s="54">
        <f>+'CALCULO TARIFAS CC '!$O$45</f>
        <v>1.202774018425989</v>
      </c>
      <c r="F560" s="111">
        <f t="shared" si="52"/>
        <v>32.625</v>
      </c>
      <c r="G560" s="56">
        <f t="shared" si="54"/>
        <v>39.24</v>
      </c>
      <c r="H560" s="50" t="s">
        <v>297</v>
      </c>
      <c r="I560" s="27" t="s">
        <v>477</v>
      </c>
      <c r="J560" s="27">
        <v>32.625</v>
      </c>
      <c r="K560" s="39"/>
      <c r="L560" s="39"/>
      <c r="M560" s="39"/>
      <c r="N560" s="39"/>
      <c r="O560" s="39"/>
      <c r="P560" s="39"/>
    </row>
    <row r="561" spans="1:16" s="271" customFormat="1" ht="14.25" customHeight="1" x14ac:dyDescent="0.25">
      <c r="A561" s="51">
        <f t="shared" si="53"/>
        <v>557</v>
      </c>
      <c r="B561" s="41"/>
      <c r="C561" s="53" t="str">
        <f t="shared" si="51"/>
        <v>2G_G16</v>
      </c>
      <c r="D561" s="53"/>
      <c r="E561" s="54">
        <f>+'CALCULO TARIFAS CC '!$O$45</f>
        <v>1.202774018425989</v>
      </c>
      <c r="F561" s="111">
        <f t="shared" ref="F561:F562" si="57">ROUND(J561,4)</f>
        <v>61.161000000000001</v>
      </c>
      <c r="G561" s="56">
        <f t="shared" si="54"/>
        <v>73.56</v>
      </c>
      <c r="H561" s="50" t="s">
        <v>297</v>
      </c>
      <c r="I561" s="27" t="s">
        <v>767</v>
      </c>
      <c r="J561" s="27">
        <v>61.161000000000001</v>
      </c>
      <c r="K561" s="39"/>
      <c r="L561" s="39"/>
      <c r="M561" s="39"/>
      <c r="N561" s="39"/>
      <c r="O561" s="39"/>
      <c r="P561" s="39"/>
    </row>
    <row r="562" spans="1:16" s="271" customFormat="1" ht="14.25" customHeight="1" x14ac:dyDescent="0.25">
      <c r="A562" s="51">
        <f t="shared" si="53"/>
        <v>558</v>
      </c>
      <c r="B562" s="41"/>
      <c r="C562" s="53" t="str">
        <f t="shared" si="51"/>
        <v>2U_U02</v>
      </c>
      <c r="D562" s="53"/>
      <c r="E562" s="54">
        <f>+'CALCULO TARIFAS CC '!$O$45</f>
        <v>1.202774018425989</v>
      </c>
      <c r="F562" s="111">
        <f t="shared" si="57"/>
        <v>19555.443599999999</v>
      </c>
      <c r="G562" s="56">
        <f>+ROUND(F562*E562,2)</f>
        <v>23520.78</v>
      </c>
      <c r="H562" s="50" t="s">
        <v>297</v>
      </c>
      <c r="I562" s="27" t="s">
        <v>180</v>
      </c>
      <c r="J562" s="27">
        <v>19555.443609999998</v>
      </c>
      <c r="K562" s="39"/>
      <c r="L562" s="39"/>
      <c r="M562" s="39"/>
      <c r="N562" s="39"/>
      <c r="O562" s="39"/>
      <c r="P562" s="39"/>
    </row>
    <row r="563" spans="1:16" ht="15.75" thickBot="1" x14ac:dyDescent="0.3">
      <c r="A563" s="51">
        <f t="shared" si="53"/>
        <v>559</v>
      </c>
      <c r="B563" s="135"/>
      <c r="C563" s="53" t="str">
        <f t="shared" si="51"/>
        <v>2U_U05</v>
      </c>
      <c r="D563" s="136"/>
      <c r="E563" s="140">
        <f>+'CALCULO TARIFAS CC '!$O$45</f>
        <v>1.202774018425989</v>
      </c>
      <c r="F563" s="141">
        <f t="shared" si="52"/>
        <v>6725.3822</v>
      </c>
      <c r="G563" s="142">
        <f>+ROUND(F563*E563,2)</f>
        <v>8089.11</v>
      </c>
      <c r="H563" s="50" t="s">
        <v>297</v>
      </c>
      <c r="I563" s="27" t="s">
        <v>181</v>
      </c>
      <c r="J563" s="27">
        <v>6725.3822</v>
      </c>
      <c r="K563" s="39"/>
      <c r="L563" s="39"/>
      <c r="M563" s="39"/>
      <c r="N563" s="39"/>
      <c r="O563" s="39"/>
      <c r="P563" s="39"/>
    </row>
    <row r="564" spans="1:16" ht="12.75" customHeight="1" thickBot="1" x14ac:dyDescent="0.3">
      <c r="A564" s="96"/>
      <c r="B564" s="97"/>
      <c r="C564" s="98" t="s">
        <v>310</v>
      </c>
      <c r="D564" s="98"/>
      <c r="E564" s="98"/>
      <c r="F564" s="100">
        <f>ROUND(SUM(F521:F563),4)</f>
        <v>523852.09950000001</v>
      </c>
      <c r="G564" s="102">
        <f>SUM(G521:G563)</f>
        <v>630075.68000000017</v>
      </c>
      <c r="H564" s="38"/>
      <c r="I564" s="39"/>
      <c r="J564" s="39"/>
      <c r="K564" s="39"/>
      <c r="L564" s="39"/>
      <c r="M564" s="39"/>
      <c r="N564" s="39"/>
      <c r="O564" s="39"/>
    </row>
    <row r="565" spans="1:16" ht="12.75" customHeight="1" x14ac:dyDescent="0.25">
      <c r="A565" s="44">
        <f>A563+1</f>
        <v>560</v>
      </c>
      <c r="B565" s="45" t="s">
        <v>10</v>
      </c>
      <c r="C565" s="46" t="str">
        <f t="shared" ref="C565:C596" si="58">I565</f>
        <v>1CCOMCCELC</v>
      </c>
      <c r="D565" s="46"/>
      <c r="E565" s="47">
        <f>+'CALCULO TARIFAS CC '!$N$45</f>
        <v>0.66469420081526975</v>
      </c>
      <c r="F565" s="156">
        <f t="shared" ref="F565:F628" si="59">J565</f>
        <v>4.8404385644204694E-3</v>
      </c>
      <c r="G565" s="158">
        <f t="shared" ref="G565:G596" si="60">+ROUND(E565*F565*$F$683,2)</f>
        <v>2906.28</v>
      </c>
      <c r="H565" s="38" t="s">
        <v>293</v>
      </c>
      <c r="I565" s="306" t="s">
        <v>182</v>
      </c>
      <c r="J565" s="307">
        <v>4.8404385644204694E-3</v>
      </c>
      <c r="K565" s="39"/>
      <c r="L565" s="39"/>
      <c r="M565" s="39"/>
      <c r="N565" s="39"/>
      <c r="O565" s="39"/>
      <c r="P565" s="211"/>
    </row>
    <row r="566" spans="1:16" ht="12.75" customHeight="1" x14ac:dyDescent="0.25">
      <c r="A566" s="51">
        <f t="shared" ref="A566:A672" si="61">+A565+1</f>
        <v>561</v>
      </c>
      <c r="B566" s="52"/>
      <c r="C566" s="53" t="str">
        <f t="shared" si="58"/>
        <v>1CCOMCECEE</v>
      </c>
      <c r="D566" s="53"/>
      <c r="E566" s="54">
        <f>+'CALCULO TARIFAS CC '!$N$45</f>
        <v>0.66469420081526975</v>
      </c>
      <c r="F566" s="162">
        <f t="shared" si="59"/>
        <v>1.4117585739026302E-2</v>
      </c>
      <c r="G566" s="164">
        <f t="shared" si="60"/>
        <v>8476.44</v>
      </c>
      <c r="H566" s="38" t="s">
        <v>293</v>
      </c>
      <c r="I566" s="306" t="s">
        <v>183</v>
      </c>
      <c r="J566" s="307">
        <v>1.4117585739026302E-2</v>
      </c>
      <c r="K566" s="39"/>
      <c r="L566" s="39"/>
      <c r="M566" s="39"/>
      <c r="N566" s="39"/>
      <c r="O566" s="39"/>
      <c r="P566" s="211"/>
    </row>
    <row r="567" spans="1:16" ht="12.75" customHeight="1" x14ac:dyDescent="0.25">
      <c r="A567" s="51">
        <f t="shared" si="61"/>
        <v>562</v>
      </c>
      <c r="B567" s="52"/>
      <c r="C567" s="53" t="str">
        <f t="shared" si="58"/>
        <v>1CCOMCOELC</v>
      </c>
      <c r="D567" s="53"/>
      <c r="E567" s="54">
        <f>+'CALCULO TARIFAS CC '!$N$45</f>
        <v>0.66469420081526975</v>
      </c>
      <c r="F567" s="162">
        <f t="shared" si="59"/>
        <v>1.3145364728931574E-2</v>
      </c>
      <c r="G567" s="164">
        <f t="shared" si="60"/>
        <v>7892.7</v>
      </c>
      <c r="H567" s="38" t="s">
        <v>293</v>
      </c>
      <c r="I567" s="306" t="s">
        <v>184</v>
      </c>
      <c r="J567" s="307">
        <v>1.3145364728931574E-2</v>
      </c>
      <c r="K567" s="39"/>
      <c r="L567" s="39"/>
      <c r="M567" s="39"/>
      <c r="N567" s="39"/>
      <c r="O567" s="39"/>
      <c r="P567" s="211"/>
    </row>
    <row r="568" spans="1:16" ht="12.75" customHeight="1" x14ac:dyDescent="0.25">
      <c r="A568" s="51">
        <f t="shared" si="61"/>
        <v>563</v>
      </c>
      <c r="B568" s="52"/>
      <c r="C568" s="53" t="str">
        <f t="shared" si="58"/>
        <v>1CCOMCOELG</v>
      </c>
      <c r="D568" s="53"/>
      <c r="E568" s="54">
        <f>+'CALCULO TARIFAS CC '!$N$45</f>
        <v>0.66469420081526975</v>
      </c>
      <c r="F568" s="162">
        <f t="shared" si="59"/>
        <v>7.5428758633690682E-2</v>
      </c>
      <c r="G568" s="164">
        <f t="shared" si="60"/>
        <v>45288.73</v>
      </c>
      <c r="H568" s="38" t="s">
        <v>293</v>
      </c>
      <c r="I568" s="306" t="s">
        <v>185</v>
      </c>
      <c r="J568" s="307">
        <v>7.5428758633690682E-2</v>
      </c>
      <c r="K568" s="39"/>
      <c r="L568" s="39"/>
      <c r="M568" s="39"/>
      <c r="N568" s="39"/>
      <c r="O568" s="39"/>
      <c r="P568" s="211"/>
    </row>
    <row r="569" spans="1:16" ht="12.75" customHeight="1" x14ac:dyDescent="0.25">
      <c r="A569" s="51">
        <f t="shared" si="61"/>
        <v>564</v>
      </c>
      <c r="B569" s="52"/>
      <c r="C569" s="53" t="str">
        <f t="shared" si="58"/>
        <v>1CCOMCOELP</v>
      </c>
      <c r="D569" s="53"/>
      <c r="E569" s="54">
        <f>+'CALCULO TARIFAS CC '!$N$45</f>
        <v>0.66469420081526975</v>
      </c>
      <c r="F569" s="162">
        <f t="shared" si="59"/>
        <v>5.2302555574450385E-3</v>
      </c>
      <c r="G569" s="164">
        <f t="shared" si="60"/>
        <v>3140.34</v>
      </c>
      <c r="H569" s="38" t="s">
        <v>293</v>
      </c>
      <c r="I569" s="306" t="s">
        <v>186</v>
      </c>
      <c r="J569" s="307">
        <v>5.2302555574450385E-3</v>
      </c>
      <c r="K569" s="39"/>
      <c r="L569" s="39"/>
      <c r="M569" s="39"/>
      <c r="N569" s="39"/>
      <c r="O569" s="39"/>
      <c r="P569" s="211"/>
    </row>
    <row r="570" spans="1:16" ht="12.75" customHeight="1" x14ac:dyDescent="0.25">
      <c r="A570" s="51">
        <f t="shared" si="61"/>
        <v>565</v>
      </c>
      <c r="B570" s="52"/>
      <c r="C570" s="53" t="str">
        <f t="shared" si="58"/>
        <v>1CCOMCOELU</v>
      </c>
      <c r="D570" s="53"/>
      <c r="E570" s="54">
        <f>+'CALCULO TARIFAS CC '!$N$45</f>
        <v>0.66469420081526975</v>
      </c>
      <c r="F570" s="162">
        <f t="shared" si="59"/>
        <v>1.4603211231152552E-2</v>
      </c>
      <c r="G570" s="164">
        <f t="shared" si="60"/>
        <v>8768.02</v>
      </c>
      <c r="H570" s="38" t="s">
        <v>293</v>
      </c>
      <c r="I570" s="306" t="s">
        <v>187</v>
      </c>
      <c r="J570" s="307">
        <v>1.4603211231152552E-2</v>
      </c>
      <c r="K570" s="39"/>
      <c r="L570" s="39"/>
      <c r="M570" s="39"/>
      <c r="N570" s="39"/>
      <c r="O570" s="39"/>
      <c r="P570" s="211"/>
    </row>
    <row r="571" spans="1:16" ht="12.75" customHeight="1" x14ac:dyDescent="0.25">
      <c r="A571" s="51">
        <f t="shared" si="61"/>
        <v>566</v>
      </c>
      <c r="B571" s="52"/>
      <c r="C571" s="53" t="str">
        <f t="shared" si="58"/>
        <v>1CCOMCOEND</v>
      </c>
      <c r="D571" s="53"/>
      <c r="E571" s="54">
        <f>+'CALCULO TARIFAS CC '!$N$45</f>
        <v>0.66469420081526975</v>
      </c>
      <c r="F571" s="162">
        <f t="shared" si="59"/>
        <v>3.2972460734279389E-2</v>
      </c>
      <c r="G571" s="164">
        <f t="shared" si="60"/>
        <v>19797.240000000002</v>
      </c>
      <c r="H571" s="38" t="s">
        <v>293</v>
      </c>
      <c r="I571" s="306" t="s">
        <v>188</v>
      </c>
      <c r="J571" s="307">
        <v>3.2972460734279389E-2</v>
      </c>
      <c r="K571" s="39"/>
      <c r="L571" s="39"/>
      <c r="M571" s="39"/>
      <c r="N571" s="39"/>
      <c r="O571" s="39"/>
      <c r="P571" s="211"/>
    </row>
    <row r="572" spans="1:16" ht="12.75" customHeight="1" x14ac:dyDescent="0.25">
      <c r="A572" s="51">
        <f t="shared" si="61"/>
        <v>567</v>
      </c>
      <c r="B572" s="52"/>
      <c r="C572" s="53" t="str">
        <f t="shared" si="58"/>
        <v>1CCOMCOESD</v>
      </c>
      <c r="D572" s="53"/>
      <c r="E572" s="54">
        <f>+'CALCULO TARIFAS CC '!$N$45</f>
        <v>0.66469420081526975</v>
      </c>
      <c r="F572" s="162">
        <f t="shared" si="59"/>
        <v>2.2810471339320355E-2</v>
      </c>
      <c r="G572" s="164">
        <f t="shared" si="60"/>
        <v>13695.8</v>
      </c>
      <c r="H572" s="38" t="s">
        <v>293</v>
      </c>
      <c r="I572" s="306" t="s">
        <v>189</v>
      </c>
      <c r="J572" s="307">
        <v>2.2810471339320355E-2</v>
      </c>
      <c r="K572" s="39"/>
      <c r="L572" s="39"/>
      <c r="M572" s="39"/>
      <c r="N572" s="39"/>
      <c r="O572" s="39"/>
      <c r="P572" s="211"/>
    </row>
    <row r="573" spans="1:16" ht="12.75" customHeight="1" x14ac:dyDescent="0.25">
      <c r="A573" s="51">
        <f t="shared" si="61"/>
        <v>568</v>
      </c>
      <c r="B573" s="52"/>
      <c r="C573" s="53" t="str">
        <f t="shared" si="58"/>
        <v>1CCOMCOGUE</v>
      </c>
      <c r="D573" s="53"/>
      <c r="E573" s="54">
        <f>+'CALCULO TARIFAS CC '!$N$45</f>
        <v>0.66469420081526975</v>
      </c>
      <c r="F573" s="162">
        <f t="shared" si="59"/>
        <v>6.6065499598301752E-3</v>
      </c>
      <c r="G573" s="164">
        <f t="shared" si="60"/>
        <v>3966.69</v>
      </c>
      <c r="H573" s="38" t="s">
        <v>293</v>
      </c>
      <c r="I573" s="306" t="s">
        <v>190</v>
      </c>
      <c r="J573" s="307">
        <v>6.6065499598301752E-3</v>
      </c>
      <c r="K573" s="39"/>
      <c r="L573" s="39"/>
      <c r="M573" s="39"/>
      <c r="N573" s="39"/>
      <c r="O573" s="39"/>
      <c r="P573" s="211"/>
    </row>
    <row r="574" spans="1:16" ht="12.75" customHeight="1" x14ac:dyDescent="0.25">
      <c r="A574" s="51">
        <f t="shared" si="61"/>
        <v>569</v>
      </c>
      <c r="B574" s="52"/>
      <c r="C574" s="53" t="str">
        <f t="shared" si="58"/>
        <v>1CCOMCOMCO</v>
      </c>
      <c r="D574" s="53"/>
      <c r="E574" s="54">
        <f>+'CALCULO TARIFAS CC '!$N$45</f>
        <v>0.66469420081526975</v>
      </c>
      <c r="F574" s="162">
        <f t="shared" si="59"/>
        <v>5.7335670573565336E-7</v>
      </c>
      <c r="G574" s="164">
        <f t="shared" si="60"/>
        <v>0.34</v>
      </c>
      <c r="H574" s="38" t="s">
        <v>293</v>
      </c>
      <c r="I574" s="306" t="s">
        <v>768</v>
      </c>
      <c r="J574" s="307">
        <v>5.7335670573565336E-7</v>
      </c>
      <c r="K574" s="39"/>
      <c r="L574" s="39"/>
      <c r="M574" s="39"/>
      <c r="N574" s="39"/>
      <c r="O574" s="39"/>
      <c r="P574" s="211"/>
    </row>
    <row r="575" spans="1:16" ht="12.75" customHeight="1" x14ac:dyDescent="0.25">
      <c r="A575" s="51">
        <f t="shared" si="61"/>
        <v>570</v>
      </c>
      <c r="B575" s="52"/>
      <c r="C575" s="53" t="str">
        <f t="shared" si="58"/>
        <v>1CCOMCOMEL</v>
      </c>
      <c r="D575" s="53"/>
      <c r="E575" s="54">
        <f>+'CALCULO TARIFAS CC '!$N$45</f>
        <v>0.66469420081526975</v>
      </c>
      <c r="F575" s="162">
        <f t="shared" si="59"/>
        <v>3.1651316814184517E-2</v>
      </c>
      <c r="G575" s="164">
        <f t="shared" si="60"/>
        <v>19004</v>
      </c>
      <c r="H575" s="38" t="s">
        <v>293</v>
      </c>
      <c r="I575" s="306" t="s">
        <v>191</v>
      </c>
      <c r="J575" s="307">
        <v>3.1651316814184517E-2</v>
      </c>
      <c r="K575" s="39"/>
      <c r="L575" s="39"/>
      <c r="M575" s="39"/>
      <c r="N575" s="39"/>
      <c r="O575" s="39"/>
      <c r="P575" s="211"/>
    </row>
    <row r="576" spans="1:16" ht="12.75" customHeight="1" x14ac:dyDescent="0.25">
      <c r="A576" s="51">
        <f t="shared" si="61"/>
        <v>571</v>
      </c>
      <c r="B576" s="52"/>
      <c r="C576" s="53" t="str">
        <f t="shared" si="58"/>
        <v>1CCOMCUCOE</v>
      </c>
      <c r="D576" s="53"/>
      <c r="E576" s="54">
        <f>+'CALCULO TARIFAS CC '!$N$45</f>
        <v>0.66469420081526975</v>
      </c>
      <c r="F576" s="162">
        <f t="shared" si="59"/>
        <v>5.7440024536670091E-3</v>
      </c>
      <c r="G576" s="164">
        <f t="shared" si="60"/>
        <v>3448.8</v>
      </c>
      <c r="H576" s="38" t="s">
        <v>293</v>
      </c>
      <c r="I576" s="306" t="s">
        <v>192</v>
      </c>
      <c r="J576" s="307">
        <v>5.7440024536670091E-3</v>
      </c>
      <c r="K576" s="39"/>
      <c r="L576" s="39"/>
      <c r="M576" s="39"/>
      <c r="N576" s="39"/>
      <c r="O576" s="39"/>
      <c r="P576" s="211"/>
    </row>
    <row r="577" spans="1:16" ht="12.75" customHeight="1" x14ac:dyDescent="0.25">
      <c r="A577" s="51">
        <f t="shared" si="61"/>
        <v>572</v>
      </c>
      <c r="B577" s="52"/>
      <c r="C577" s="53" t="str">
        <f t="shared" si="58"/>
        <v>1CCOMECONO</v>
      </c>
      <c r="D577" s="53"/>
      <c r="E577" s="54">
        <f>+'CALCULO TARIFAS CC '!$N$45</f>
        <v>0.66469420081526975</v>
      </c>
      <c r="F577" s="162">
        <f t="shared" si="59"/>
        <v>5.4588910814211767E-3</v>
      </c>
      <c r="G577" s="164">
        <f t="shared" si="60"/>
        <v>3277.61</v>
      </c>
      <c r="H577" s="38" t="s">
        <v>293</v>
      </c>
      <c r="I577" s="306" t="s">
        <v>193</v>
      </c>
      <c r="J577" s="307">
        <v>5.4588910814211767E-3</v>
      </c>
      <c r="K577" s="39"/>
      <c r="L577" s="39"/>
      <c r="M577" s="39"/>
      <c r="N577" s="39"/>
      <c r="O577" s="39"/>
      <c r="P577" s="211"/>
    </row>
    <row r="578" spans="1:16" ht="12.75" customHeight="1" x14ac:dyDescent="0.25">
      <c r="A578" s="51">
        <f t="shared" si="61"/>
        <v>573</v>
      </c>
      <c r="B578" s="52"/>
      <c r="C578" s="53" t="str">
        <f t="shared" si="58"/>
        <v>1CCOMINVNA</v>
      </c>
      <c r="D578" s="53"/>
      <c r="E578" s="54">
        <f>+'CALCULO TARIFAS CC '!$N$45</f>
        <v>0.66469420081526975</v>
      </c>
      <c r="F578" s="162">
        <f t="shared" si="59"/>
        <v>4.9945903978222812E-6</v>
      </c>
      <c r="G578" s="164">
        <f t="shared" si="60"/>
        <v>3</v>
      </c>
      <c r="H578" s="38" t="s">
        <v>293</v>
      </c>
      <c r="I578" s="306" t="s">
        <v>364</v>
      </c>
      <c r="J578" s="307">
        <v>4.9945903978222812E-6</v>
      </c>
      <c r="K578" s="39"/>
      <c r="L578" s="39"/>
      <c r="M578" s="39"/>
      <c r="N578" s="39"/>
      <c r="O578" s="39"/>
      <c r="P578" s="211"/>
    </row>
    <row r="579" spans="1:16" ht="12.75" customHeight="1" x14ac:dyDescent="0.25">
      <c r="A579" s="51">
        <f t="shared" si="61"/>
        <v>574</v>
      </c>
      <c r="B579" s="52"/>
      <c r="C579" s="53" t="str">
        <f t="shared" si="58"/>
        <v>1CCOMIONEN</v>
      </c>
      <c r="D579" s="53"/>
      <c r="E579" s="54">
        <f>+'CALCULO TARIFAS CC '!$N$45</f>
        <v>0.66469420081526975</v>
      </c>
      <c r="F579" s="162">
        <f t="shared" si="59"/>
        <v>3.8516931594354632E-2</v>
      </c>
      <c r="G579" s="164">
        <f t="shared" si="60"/>
        <v>23126.23</v>
      </c>
      <c r="H579" s="38" t="s">
        <v>293</v>
      </c>
      <c r="I579" s="306" t="s">
        <v>194</v>
      </c>
      <c r="J579" s="307">
        <v>3.8516931594354632E-2</v>
      </c>
      <c r="K579" s="39"/>
      <c r="L579" s="39"/>
      <c r="M579" s="39"/>
      <c r="N579" s="39"/>
      <c r="O579" s="39"/>
      <c r="P579" s="211"/>
    </row>
    <row r="580" spans="1:16" ht="12.75" customHeight="1" x14ac:dyDescent="0.25">
      <c r="A580" s="51">
        <f t="shared" si="61"/>
        <v>575</v>
      </c>
      <c r="B580" s="52"/>
      <c r="C580" s="53" t="str">
        <f t="shared" si="58"/>
        <v>1CCOMMAYEL</v>
      </c>
      <c r="D580" s="53"/>
      <c r="E580" s="54">
        <f>+'CALCULO TARIFAS CC '!$N$45</f>
        <v>0.66469420081526975</v>
      </c>
      <c r="F580" s="162">
        <f t="shared" si="59"/>
        <v>9.4169815509818795E-3</v>
      </c>
      <c r="G580" s="164">
        <f t="shared" si="60"/>
        <v>5654.12</v>
      </c>
      <c r="H580" s="38" t="s">
        <v>293</v>
      </c>
      <c r="I580" s="306" t="s">
        <v>195</v>
      </c>
      <c r="J580" s="307">
        <v>9.4169815509818795E-3</v>
      </c>
      <c r="K580" s="39"/>
      <c r="L580" s="39"/>
      <c r="M580" s="39"/>
      <c r="N580" s="39"/>
      <c r="O580" s="39"/>
      <c r="P580" s="211"/>
    </row>
    <row r="581" spans="1:16" ht="12.75" customHeight="1" x14ac:dyDescent="0.25">
      <c r="A581" s="51">
        <f t="shared" si="61"/>
        <v>576</v>
      </c>
      <c r="B581" s="52"/>
      <c r="C581" s="53" t="str">
        <f t="shared" si="58"/>
        <v>1CCOMRECGE</v>
      </c>
      <c r="D581" s="53"/>
      <c r="E581" s="54">
        <f>+'CALCULO TARIFAS CC '!$N$45</f>
        <v>0.66469420081526975</v>
      </c>
      <c r="F581" s="162">
        <f t="shared" si="59"/>
        <v>8.2524704452125851E-3</v>
      </c>
      <c r="G581" s="164">
        <f t="shared" si="60"/>
        <v>4954.93</v>
      </c>
      <c r="H581" s="38" t="s">
        <v>293</v>
      </c>
      <c r="I581" s="306" t="s">
        <v>196</v>
      </c>
      <c r="J581" s="307">
        <v>8.2524704452125851E-3</v>
      </c>
      <c r="K581" s="39"/>
      <c r="L581" s="39"/>
      <c r="M581" s="39"/>
      <c r="N581" s="39"/>
      <c r="O581" s="39"/>
      <c r="P581" s="211"/>
    </row>
    <row r="582" spans="1:16" ht="12.75" customHeight="1" x14ac:dyDescent="0.25">
      <c r="A582" s="51">
        <f t="shared" si="61"/>
        <v>577</v>
      </c>
      <c r="B582" s="52"/>
      <c r="C582" s="53" t="str">
        <f t="shared" si="58"/>
        <v>1CCOMSOLGU</v>
      </c>
      <c r="D582" s="53"/>
      <c r="E582" s="54">
        <f>+'CALCULO TARIFAS CC '!$N$45</f>
        <v>0.66469420081526975</v>
      </c>
      <c r="F582" s="162">
        <f t="shared" si="59"/>
        <v>5.2895326781283569E-3</v>
      </c>
      <c r="G582" s="164">
        <f t="shared" si="60"/>
        <v>3175.93</v>
      </c>
      <c r="H582" s="38" t="s">
        <v>293</v>
      </c>
      <c r="I582" s="306" t="s">
        <v>197</v>
      </c>
      <c r="J582" s="307">
        <v>5.2895326781283569E-3</v>
      </c>
      <c r="K582" s="39"/>
      <c r="L582" s="39"/>
      <c r="M582" s="39"/>
      <c r="N582" s="39"/>
      <c r="O582" s="39"/>
      <c r="P582" s="211"/>
    </row>
    <row r="583" spans="1:16" ht="12.75" customHeight="1" x14ac:dyDescent="0.25">
      <c r="A583" s="51">
        <f t="shared" si="61"/>
        <v>578</v>
      </c>
      <c r="B583" s="52"/>
      <c r="C583" s="53" t="str">
        <f t="shared" si="58"/>
        <v>1DDISDIELO</v>
      </c>
      <c r="D583" s="53"/>
      <c r="E583" s="54">
        <f>+'CALCULO TARIFAS CC '!$N$45</f>
        <v>0.66469420081526975</v>
      </c>
      <c r="F583" s="162">
        <f t="shared" si="59"/>
        <v>0.1587632287751751</v>
      </c>
      <c r="G583" s="164">
        <f t="shared" si="60"/>
        <v>95324.19</v>
      </c>
      <c r="H583" s="38" t="s">
        <v>293</v>
      </c>
      <c r="I583" s="306" t="s">
        <v>198</v>
      </c>
      <c r="J583" s="307">
        <v>0.1587632287751751</v>
      </c>
      <c r="K583" s="39"/>
      <c r="L583" s="39"/>
      <c r="M583" s="39"/>
      <c r="N583" s="39"/>
      <c r="O583" s="39"/>
      <c r="P583" s="211"/>
    </row>
    <row r="584" spans="1:16" ht="12.75" customHeight="1" x14ac:dyDescent="0.25">
      <c r="A584" s="51">
        <f t="shared" si="61"/>
        <v>579</v>
      </c>
      <c r="B584" s="52"/>
      <c r="C584" s="53" t="str">
        <f t="shared" si="58"/>
        <v>1DDISDISEL</v>
      </c>
      <c r="D584" s="53"/>
      <c r="E584" s="54">
        <f>+'CALCULO TARIFAS CC '!$N$45</f>
        <v>0.66469420081526975</v>
      </c>
      <c r="F584" s="162">
        <f t="shared" si="59"/>
        <v>0.12296857267363889</v>
      </c>
      <c r="G584" s="164">
        <f t="shared" si="60"/>
        <v>73832.460000000006</v>
      </c>
      <c r="H584" s="38" t="s">
        <v>293</v>
      </c>
      <c r="I584" s="306" t="s">
        <v>199</v>
      </c>
      <c r="J584" s="307">
        <v>0.12296857267363889</v>
      </c>
      <c r="K584" s="39"/>
      <c r="L584" s="39"/>
      <c r="M584" s="39"/>
      <c r="N584" s="39"/>
      <c r="O584" s="39"/>
      <c r="P584" s="211"/>
    </row>
    <row r="585" spans="1:16" ht="12.75" customHeight="1" x14ac:dyDescent="0.25">
      <c r="A585" s="214">
        <f t="shared" si="61"/>
        <v>580</v>
      </c>
      <c r="B585" s="52"/>
      <c r="C585" s="215" t="str">
        <f t="shared" si="58"/>
        <v>1DDISEMPEL</v>
      </c>
      <c r="D585" s="215"/>
      <c r="E585" s="216">
        <f>+'CALCULO TARIFAS CC '!$N$45</f>
        <v>0.66469420081526975</v>
      </c>
      <c r="F585" s="217">
        <f t="shared" si="59"/>
        <v>0.34091115808344502</v>
      </c>
      <c r="G585" s="218">
        <f t="shared" si="60"/>
        <v>204688.95</v>
      </c>
      <c r="H585" s="38" t="s">
        <v>293</v>
      </c>
      <c r="I585" s="366" t="s">
        <v>200</v>
      </c>
      <c r="J585" s="307">
        <v>0.34091115808344502</v>
      </c>
      <c r="K585" s="39"/>
      <c r="L585" s="39"/>
      <c r="M585" s="39"/>
      <c r="N585" s="39"/>
      <c r="O585" s="39"/>
      <c r="P585" s="211"/>
    </row>
    <row r="586" spans="1:16" ht="12.75" customHeight="1" x14ac:dyDescent="0.25">
      <c r="A586" s="51">
        <f t="shared" si="61"/>
        <v>581</v>
      </c>
      <c r="B586" s="52"/>
      <c r="C586" s="53" t="str">
        <f t="shared" si="58"/>
        <v>1DDISEMREP</v>
      </c>
      <c r="D586" s="53"/>
      <c r="E586" s="54">
        <f>+'CALCULO TARIFAS CC '!$N$45</f>
        <v>0.66469420081526975</v>
      </c>
      <c r="F586" s="162">
        <f t="shared" si="59"/>
        <v>7.3529461922551423E-4</v>
      </c>
      <c r="G586" s="164">
        <f t="shared" si="60"/>
        <v>441.48</v>
      </c>
      <c r="H586" s="38" t="s">
        <v>293</v>
      </c>
      <c r="I586" s="306" t="s">
        <v>201</v>
      </c>
      <c r="J586" s="307">
        <v>7.3529461922551423E-4</v>
      </c>
      <c r="K586" s="39"/>
      <c r="L586" s="39"/>
      <c r="M586" s="39"/>
      <c r="N586" s="39"/>
      <c r="O586" s="39"/>
      <c r="P586" s="211"/>
    </row>
    <row r="587" spans="1:16" ht="12.75" customHeight="1" x14ac:dyDescent="0.25">
      <c r="A587" s="51">
        <f t="shared" si="61"/>
        <v>582</v>
      </c>
      <c r="B587" s="52"/>
      <c r="C587" s="53" t="str">
        <f t="shared" si="58"/>
        <v>1GGDRAGAAC</v>
      </c>
      <c r="D587" s="53"/>
      <c r="E587" s="54">
        <f>+'CALCULO TARIFAS CC '!$N$45</f>
        <v>0.66469420081526975</v>
      </c>
      <c r="F587" s="162">
        <f t="shared" si="59"/>
        <v>2.1932157204937976E-7</v>
      </c>
      <c r="G587" s="164">
        <f t="shared" si="60"/>
        <v>0.13</v>
      </c>
      <c r="H587" s="38" t="s">
        <v>293</v>
      </c>
      <c r="I587" s="306" t="s">
        <v>202</v>
      </c>
      <c r="J587" s="307">
        <v>2.1932157204937976E-7</v>
      </c>
      <c r="K587" s="39"/>
      <c r="L587" s="39"/>
      <c r="M587" s="39"/>
      <c r="N587" s="39"/>
      <c r="O587" s="39"/>
      <c r="P587" s="211"/>
    </row>
    <row r="588" spans="1:16" ht="12.75" customHeight="1" x14ac:dyDescent="0.25">
      <c r="A588" s="51">
        <f t="shared" si="61"/>
        <v>583</v>
      </c>
      <c r="B588" s="52"/>
      <c r="C588" s="53" t="str">
        <f t="shared" si="58"/>
        <v>1GGDRAGELC</v>
      </c>
      <c r="D588" s="53"/>
      <c r="E588" s="54">
        <f>+'CALCULO TARIFAS CC '!$N$45</f>
        <v>0.66469420081526975</v>
      </c>
      <c r="F588" s="162">
        <f t="shared" si="59"/>
        <v>2.7505305871317145E-8</v>
      </c>
      <c r="G588" s="164">
        <f t="shared" si="60"/>
        <v>0.02</v>
      </c>
      <c r="H588" s="38" t="s">
        <v>293</v>
      </c>
      <c r="I588" s="306" t="s">
        <v>203</v>
      </c>
      <c r="J588" s="307">
        <v>2.7505305871317145E-8</v>
      </c>
      <c r="K588" s="39"/>
      <c r="L588" s="39"/>
      <c r="M588" s="39"/>
      <c r="N588" s="39"/>
      <c r="O588" s="39"/>
      <c r="P588" s="211"/>
    </row>
    <row r="589" spans="1:16" ht="12.75" customHeight="1" x14ac:dyDescent="0.25">
      <c r="A589" s="51">
        <f t="shared" si="61"/>
        <v>584</v>
      </c>
      <c r="B589" s="52"/>
      <c r="C589" s="53" t="str">
        <f t="shared" si="58"/>
        <v>1GGDRAGLAE</v>
      </c>
      <c r="D589" s="53"/>
      <c r="E589" s="54">
        <f>+'CALCULO TARIFAS CC '!$N$45</f>
        <v>0.66469420081526975</v>
      </c>
      <c r="F589" s="162">
        <f t="shared" si="59"/>
        <v>1.8027707025480387E-6</v>
      </c>
      <c r="G589" s="164">
        <f t="shared" si="60"/>
        <v>1.08</v>
      </c>
      <c r="H589" s="38" t="s">
        <v>293</v>
      </c>
      <c r="I589" s="306" t="s">
        <v>431</v>
      </c>
      <c r="J589" s="307">
        <v>1.8027707025480387E-6</v>
      </c>
      <c r="K589" s="39"/>
      <c r="L589" s="39"/>
      <c r="M589" s="39"/>
      <c r="N589" s="39"/>
      <c r="O589" s="39"/>
      <c r="P589" s="211"/>
    </row>
    <row r="590" spans="1:16" ht="12.75" customHeight="1" x14ac:dyDescent="0.25">
      <c r="A590" s="51">
        <f t="shared" si="61"/>
        <v>585</v>
      </c>
      <c r="B590" s="52"/>
      <c r="C590" s="53" t="str">
        <f t="shared" si="58"/>
        <v>1GGDRAGPIN</v>
      </c>
      <c r="D590" s="53"/>
      <c r="E590" s="54">
        <f>+'CALCULO TARIFAS CC '!$N$45</f>
        <v>0.66469420081526975</v>
      </c>
      <c r="F590" s="162">
        <f t="shared" si="59"/>
        <v>5.2669645040569597E-7</v>
      </c>
      <c r="G590" s="164">
        <f t="shared" si="60"/>
        <v>0.32</v>
      </c>
      <c r="H590" s="38" t="s">
        <v>293</v>
      </c>
      <c r="I590" s="306" t="s">
        <v>204</v>
      </c>
      <c r="J590" s="307">
        <v>5.2669645040569597E-7</v>
      </c>
      <c r="K590" s="39"/>
      <c r="L590" s="39"/>
      <c r="M590" s="39"/>
      <c r="N590" s="39"/>
      <c r="O590" s="39"/>
      <c r="P590" s="211"/>
    </row>
    <row r="591" spans="1:16" ht="12.75" customHeight="1" x14ac:dyDescent="0.25">
      <c r="A591" s="51">
        <f t="shared" si="61"/>
        <v>586</v>
      </c>
      <c r="B591" s="52"/>
      <c r="C591" s="53" t="str">
        <f t="shared" si="58"/>
        <v>1GGDRAGRAL</v>
      </c>
      <c r="D591" s="53"/>
      <c r="E591" s="54">
        <f>+'CALCULO TARIFAS CC '!$N$45</f>
        <v>0.66469420081526975</v>
      </c>
      <c r="F591" s="162">
        <f t="shared" si="59"/>
        <v>3.8655443315592666E-7</v>
      </c>
      <c r="G591" s="164">
        <f t="shared" si="60"/>
        <v>0.23</v>
      </c>
      <c r="H591" s="38" t="s">
        <v>293</v>
      </c>
      <c r="I591" s="306" t="s">
        <v>205</v>
      </c>
      <c r="J591" s="307">
        <v>3.8655443315592666E-7</v>
      </c>
      <c r="K591" s="39"/>
      <c r="L591" s="39"/>
      <c r="M591" s="39"/>
      <c r="N591" s="39"/>
      <c r="O591" s="39"/>
      <c r="P591" s="211"/>
    </row>
    <row r="592" spans="1:16" ht="12.75" customHeight="1" x14ac:dyDescent="0.25">
      <c r="A592" s="51">
        <f t="shared" si="61"/>
        <v>587</v>
      </c>
      <c r="B592" s="52"/>
      <c r="C592" s="53" t="str">
        <f t="shared" si="58"/>
        <v>1GGDRAGROG</v>
      </c>
      <c r="D592" s="53"/>
      <c r="E592" s="54">
        <f>+'CALCULO TARIFAS CC '!$N$45</f>
        <v>0.66469420081526975</v>
      </c>
      <c r="F592" s="162">
        <f t="shared" si="59"/>
        <v>1.6307198165609889E-5</v>
      </c>
      <c r="G592" s="164">
        <f t="shared" si="60"/>
        <v>9.7899999999999991</v>
      </c>
      <c r="H592" s="38" t="s">
        <v>293</v>
      </c>
      <c r="I592" s="306" t="s">
        <v>206</v>
      </c>
      <c r="J592" s="307">
        <v>1.6307198165609889E-5</v>
      </c>
      <c r="K592" s="39"/>
      <c r="L592" s="39"/>
      <c r="M592" s="39"/>
      <c r="N592" s="39"/>
      <c r="O592" s="39"/>
      <c r="P592" s="211"/>
    </row>
    <row r="593" spans="1:16" ht="12.75" customHeight="1" x14ac:dyDescent="0.25">
      <c r="A593" s="51">
        <f t="shared" si="61"/>
        <v>588</v>
      </c>
      <c r="B593" s="52"/>
      <c r="C593" s="53" t="str">
        <f t="shared" si="58"/>
        <v>1GGDRAGROP</v>
      </c>
      <c r="D593" s="53"/>
      <c r="E593" s="54">
        <f>+'CALCULO TARIFAS CC '!$N$45</f>
        <v>0.66469420081526975</v>
      </c>
      <c r="F593" s="162">
        <f t="shared" si="59"/>
        <v>3.9734769728469895E-8</v>
      </c>
      <c r="G593" s="164">
        <f t="shared" si="60"/>
        <v>0.02</v>
      </c>
      <c r="H593" s="38" t="s">
        <v>293</v>
      </c>
      <c r="I593" s="306" t="s">
        <v>207</v>
      </c>
      <c r="J593" s="307">
        <v>3.9734769728469895E-8</v>
      </c>
      <c r="K593" s="39"/>
      <c r="L593" s="39"/>
      <c r="M593" s="39"/>
      <c r="N593" s="39"/>
      <c r="O593" s="39"/>
      <c r="P593" s="211"/>
    </row>
    <row r="594" spans="1:16" ht="12.75" customHeight="1" x14ac:dyDescent="0.25">
      <c r="A594" s="51">
        <f t="shared" si="61"/>
        <v>589</v>
      </c>
      <c r="B594" s="52"/>
      <c r="C594" s="53" t="str">
        <f t="shared" si="58"/>
        <v>1GGDRCAURE</v>
      </c>
      <c r="D594" s="53"/>
      <c r="E594" s="54">
        <f>+'CALCULO TARIFAS CC '!$N$45</f>
        <v>0.66469420081526975</v>
      </c>
      <c r="F594" s="162">
        <f t="shared" si="59"/>
        <v>9.8886538292631029E-9</v>
      </c>
      <c r="G594" s="164">
        <f t="shared" si="60"/>
        <v>0.01</v>
      </c>
      <c r="H594" s="38" t="s">
        <v>293</v>
      </c>
      <c r="I594" s="306" t="s">
        <v>208</v>
      </c>
      <c r="J594" s="307">
        <v>9.8886538292631029E-9</v>
      </c>
      <c r="K594" s="39"/>
      <c r="L594" s="39"/>
      <c r="M594" s="39"/>
      <c r="N594" s="39"/>
      <c r="O594" s="39"/>
      <c r="P594" s="211"/>
    </row>
    <row r="595" spans="1:16" ht="12.75" customHeight="1" x14ac:dyDescent="0.25">
      <c r="A595" s="51">
        <f t="shared" si="61"/>
        <v>590</v>
      </c>
      <c r="B595" s="52"/>
      <c r="C595" s="53" t="str">
        <f t="shared" si="58"/>
        <v>1GGDRCOAGO</v>
      </c>
      <c r="D595" s="53"/>
      <c r="E595" s="54">
        <f>+'CALCULO TARIFAS CC '!$N$45</f>
        <v>0.66469420081526975</v>
      </c>
      <c r="F595" s="162">
        <f t="shared" si="59"/>
        <v>1.1082974468861872E-7</v>
      </c>
      <c r="G595" s="164">
        <f t="shared" si="60"/>
        <v>7.0000000000000007E-2</v>
      </c>
      <c r="H595" s="38" t="s">
        <v>293</v>
      </c>
      <c r="I595" s="306" t="s">
        <v>209</v>
      </c>
      <c r="J595" s="307">
        <v>1.1082974468861872E-7</v>
      </c>
      <c r="K595" s="39"/>
      <c r="L595" s="39"/>
      <c r="M595" s="39"/>
      <c r="N595" s="39"/>
      <c r="O595" s="39"/>
      <c r="P595" s="211"/>
    </row>
    <row r="596" spans="1:16" ht="12.75" customHeight="1" x14ac:dyDescent="0.25">
      <c r="A596" s="51">
        <f t="shared" si="61"/>
        <v>591</v>
      </c>
      <c r="B596" s="52"/>
      <c r="C596" s="53" t="str">
        <f t="shared" si="58"/>
        <v>1GGDRCOMAP</v>
      </c>
      <c r="D596" s="53"/>
      <c r="E596" s="54">
        <f>+'CALCULO TARIFAS CC '!$N$45</f>
        <v>0.66469420081526975</v>
      </c>
      <c r="F596" s="162">
        <f t="shared" si="59"/>
        <v>2.5172170129335218E-8</v>
      </c>
      <c r="G596" s="164">
        <f t="shared" si="60"/>
        <v>0.02</v>
      </c>
      <c r="H596" s="38" t="s">
        <v>293</v>
      </c>
      <c r="I596" s="306" t="s">
        <v>210</v>
      </c>
      <c r="J596" s="307">
        <v>2.5172170129335218E-8</v>
      </c>
      <c r="K596" s="39"/>
      <c r="L596" s="39"/>
      <c r="M596" s="39"/>
      <c r="N596" s="39"/>
      <c r="O596" s="39"/>
      <c r="P596" s="211"/>
    </row>
    <row r="597" spans="1:16" ht="12.75" customHeight="1" x14ac:dyDescent="0.25">
      <c r="A597" s="51">
        <f t="shared" si="61"/>
        <v>592</v>
      </c>
      <c r="B597" s="52"/>
      <c r="C597" s="53" t="str">
        <f t="shared" ref="C597:C628" si="62">I597</f>
        <v>1GGDRCOMOE</v>
      </c>
      <c r="D597" s="53"/>
      <c r="E597" s="54">
        <f>+'CALCULO TARIFAS CC '!$N$45</f>
        <v>0.66469420081526975</v>
      </c>
      <c r="F597" s="162">
        <f t="shared" si="59"/>
        <v>4.6727414127393013E-8</v>
      </c>
      <c r="G597" s="164">
        <f t="shared" ref="G597:G628" si="63">+ROUND(E597*F597*$F$683,2)</f>
        <v>0.03</v>
      </c>
      <c r="H597" s="38" t="s">
        <v>293</v>
      </c>
      <c r="I597" s="306" t="s">
        <v>769</v>
      </c>
      <c r="J597" s="307">
        <v>4.6727414127393013E-8</v>
      </c>
      <c r="K597" s="39"/>
      <c r="L597" s="39"/>
      <c r="M597" s="39"/>
      <c r="N597" s="39"/>
      <c r="O597" s="39"/>
      <c r="P597" s="211"/>
    </row>
    <row r="598" spans="1:16" ht="12.75" customHeight="1" x14ac:dyDescent="0.25">
      <c r="A598" s="51">
        <f t="shared" si="61"/>
        <v>593</v>
      </c>
      <c r="B598" s="52"/>
      <c r="C598" s="53" t="str">
        <f t="shared" si="62"/>
        <v>1GGDRCORAL</v>
      </c>
      <c r="D598" s="53"/>
      <c r="E598" s="54">
        <f>+'CALCULO TARIFAS CC '!$N$45</f>
        <v>0.66469420081526975</v>
      </c>
      <c r="F598" s="162">
        <f t="shared" si="59"/>
        <v>1.3963242267613937E-8</v>
      </c>
      <c r="G598" s="164">
        <f t="shared" si="63"/>
        <v>0.01</v>
      </c>
      <c r="H598" s="38" t="s">
        <v>293</v>
      </c>
      <c r="I598" s="306" t="s">
        <v>211</v>
      </c>
      <c r="J598" s="307">
        <v>1.3963242267613937E-8</v>
      </c>
      <c r="K598" s="39"/>
      <c r="L598" s="39"/>
      <c r="M598" s="39"/>
      <c r="N598" s="39"/>
      <c r="O598" s="39"/>
      <c r="P598" s="211"/>
    </row>
    <row r="599" spans="1:16" ht="12.75" customHeight="1" x14ac:dyDescent="0.25">
      <c r="A599" s="51">
        <f t="shared" si="61"/>
        <v>594</v>
      </c>
      <c r="B599" s="52"/>
      <c r="C599" s="53" t="str">
        <f t="shared" si="62"/>
        <v>1GGDRDELAU</v>
      </c>
      <c r="D599" s="53"/>
      <c r="E599" s="54">
        <f>+'CALCULO TARIFAS CC '!$N$45</f>
        <v>0.66469420081526975</v>
      </c>
      <c r="F599" s="162">
        <f t="shared" si="59"/>
        <v>3.0513873327416738E-6</v>
      </c>
      <c r="G599" s="164">
        <f t="shared" si="63"/>
        <v>1.83</v>
      </c>
      <c r="H599" s="38" t="s">
        <v>293</v>
      </c>
      <c r="I599" s="306" t="s">
        <v>212</v>
      </c>
      <c r="J599" s="307">
        <v>3.0513873327416738E-6</v>
      </c>
      <c r="K599" s="39"/>
      <c r="L599" s="39"/>
      <c r="M599" s="39"/>
      <c r="N599" s="39"/>
      <c r="O599" s="39"/>
      <c r="P599" s="211"/>
    </row>
    <row r="600" spans="1:16" ht="12.75" customHeight="1" x14ac:dyDescent="0.25">
      <c r="A600" s="51">
        <f t="shared" si="61"/>
        <v>595</v>
      </c>
      <c r="B600" s="52"/>
      <c r="C600" s="53" t="str">
        <f t="shared" si="62"/>
        <v>1GGDRENREA</v>
      </c>
      <c r="D600" s="53"/>
      <c r="E600" s="54">
        <f>+'CALCULO TARIFAS CC '!$N$45</f>
        <v>0.66469420081526975</v>
      </c>
      <c r="F600" s="162">
        <f t="shared" si="59"/>
        <v>5.1286054301235187E-7</v>
      </c>
      <c r="G600" s="164">
        <f t="shared" si="63"/>
        <v>0.31</v>
      </c>
      <c r="H600" s="38" t="s">
        <v>293</v>
      </c>
      <c r="I600" s="306" t="s">
        <v>213</v>
      </c>
      <c r="J600" s="307">
        <v>5.1286054301235187E-7</v>
      </c>
      <c r="K600" s="39"/>
      <c r="L600" s="39"/>
      <c r="M600" s="39"/>
      <c r="N600" s="39"/>
      <c r="O600" s="39"/>
      <c r="P600" s="211"/>
    </row>
    <row r="601" spans="1:16" ht="12.75" customHeight="1" x14ac:dyDescent="0.25">
      <c r="A601" s="51">
        <f t="shared" si="61"/>
        <v>596</v>
      </c>
      <c r="B601" s="52"/>
      <c r="C601" s="53" t="str">
        <f t="shared" si="62"/>
        <v>1GGDRGEELP</v>
      </c>
      <c r="D601" s="53"/>
      <c r="E601" s="54">
        <f>+'CALCULO TARIFAS CC '!$N$45</f>
        <v>0.66469420081526975</v>
      </c>
      <c r="F601" s="162">
        <f t="shared" si="59"/>
        <v>8.2605323044776304E-8</v>
      </c>
      <c r="G601" s="164">
        <f t="shared" si="63"/>
        <v>0.05</v>
      </c>
      <c r="H601" s="38" t="s">
        <v>293</v>
      </c>
      <c r="I601" s="306" t="s">
        <v>214</v>
      </c>
      <c r="J601" s="307">
        <v>8.2605323044776304E-8</v>
      </c>
      <c r="K601" s="39"/>
      <c r="L601" s="39"/>
      <c r="M601" s="39"/>
      <c r="N601" s="39"/>
      <c r="O601" s="39"/>
      <c r="P601" s="211"/>
    </row>
    <row r="602" spans="1:16" ht="12.75" customHeight="1" x14ac:dyDescent="0.25">
      <c r="A602" s="51">
        <f t="shared" si="61"/>
        <v>597</v>
      </c>
      <c r="B602" s="52"/>
      <c r="C602" s="53" t="str">
        <f t="shared" si="62"/>
        <v>1GGDRGEENP</v>
      </c>
      <c r="D602" s="53"/>
      <c r="E602" s="54">
        <f>+'CALCULO TARIFAS CC '!$N$45</f>
        <v>0.66469420081526975</v>
      </c>
      <c r="F602" s="162">
        <f t="shared" si="59"/>
        <v>1.1565383280472235E-6</v>
      </c>
      <c r="G602" s="164">
        <f t="shared" si="63"/>
        <v>0.69</v>
      </c>
      <c r="H602" s="38" t="s">
        <v>293</v>
      </c>
      <c r="I602" s="306" t="s">
        <v>215</v>
      </c>
      <c r="J602" s="307">
        <v>1.1565383280472235E-6</v>
      </c>
      <c r="K602" s="39"/>
      <c r="L602" s="39"/>
      <c r="M602" s="39"/>
      <c r="N602" s="39"/>
      <c r="O602" s="39"/>
      <c r="P602" s="211"/>
    </row>
    <row r="603" spans="1:16" ht="12.75" customHeight="1" x14ac:dyDescent="0.25">
      <c r="A603" s="51">
        <f t="shared" si="61"/>
        <v>598</v>
      </c>
      <c r="B603" s="52"/>
      <c r="C603" s="53" t="str">
        <f t="shared" si="62"/>
        <v>1GGDRGEVEL</v>
      </c>
      <c r="D603" s="53"/>
      <c r="E603" s="54">
        <f>+'CALCULO TARIFAS CC '!$N$45</f>
        <v>0.66469420081526975</v>
      </c>
      <c r="F603" s="162">
        <f t="shared" si="59"/>
        <v>2.2966574862119242E-8</v>
      </c>
      <c r="G603" s="164">
        <f t="shared" si="63"/>
        <v>0.01</v>
      </c>
      <c r="H603" s="38" t="s">
        <v>293</v>
      </c>
      <c r="I603" s="306" t="s">
        <v>216</v>
      </c>
      <c r="J603" s="307">
        <v>2.2966574862119242E-8</v>
      </c>
      <c r="K603" s="39"/>
      <c r="L603" s="39"/>
      <c r="M603" s="39"/>
      <c r="N603" s="39"/>
      <c r="O603" s="39"/>
      <c r="P603" s="211"/>
    </row>
    <row r="604" spans="1:16" ht="12.75" customHeight="1" x14ac:dyDescent="0.25">
      <c r="A604" s="51">
        <f t="shared" si="61"/>
        <v>599</v>
      </c>
      <c r="B604" s="52"/>
      <c r="C604" s="53" t="str">
        <f t="shared" si="62"/>
        <v>1GGDRGRUCU</v>
      </c>
      <c r="D604" s="53"/>
      <c r="E604" s="54">
        <f>+'CALCULO TARIFAS CC '!$N$45</f>
        <v>0.66469420081526975</v>
      </c>
      <c r="F604" s="162">
        <f t="shared" si="59"/>
        <v>3.0945462852826056E-8</v>
      </c>
      <c r="G604" s="164">
        <f t="shared" si="63"/>
        <v>0.02</v>
      </c>
      <c r="H604" s="38" t="s">
        <v>293</v>
      </c>
      <c r="I604" s="306" t="s">
        <v>217</v>
      </c>
      <c r="J604" s="307">
        <v>3.0945462852826056E-8</v>
      </c>
      <c r="K604" s="39"/>
      <c r="L604" s="39"/>
      <c r="M604" s="39"/>
      <c r="N604" s="39"/>
      <c r="O604" s="39"/>
      <c r="P604" s="211"/>
    </row>
    <row r="605" spans="1:16" ht="12.75" customHeight="1" x14ac:dyDescent="0.25">
      <c r="A605" s="51">
        <f t="shared" si="61"/>
        <v>600</v>
      </c>
      <c r="B605" s="52"/>
      <c r="C605" s="53" t="str">
        <f t="shared" si="62"/>
        <v>1GGDRHICAA</v>
      </c>
      <c r="D605" s="53"/>
      <c r="E605" s="54">
        <f>+'CALCULO TARIFAS CC '!$N$45</f>
        <v>0.66469420081526975</v>
      </c>
      <c r="F605" s="162">
        <f t="shared" si="59"/>
        <v>5.3046577268244362E-8</v>
      </c>
      <c r="G605" s="164">
        <f t="shared" si="63"/>
        <v>0.03</v>
      </c>
      <c r="H605" s="38" t="s">
        <v>293</v>
      </c>
      <c r="I605" s="306" t="s">
        <v>218</v>
      </c>
      <c r="J605" s="307">
        <v>5.3046577268244362E-8</v>
      </c>
      <c r="K605" s="39"/>
      <c r="L605" s="39"/>
      <c r="M605" s="39"/>
      <c r="N605" s="39"/>
      <c r="O605" s="39"/>
      <c r="P605" s="211"/>
    </row>
    <row r="606" spans="1:16" ht="12.75" customHeight="1" x14ac:dyDescent="0.25">
      <c r="A606" s="51">
        <f t="shared" si="61"/>
        <v>601</v>
      </c>
      <c r="B606" s="52"/>
      <c r="C606" s="53" t="str">
        <f t="shared" si="62"/>
        <v>1GGDRHIDCH</v>
      </c>
      <c r="D606" s="53"/>
      <c r="E606" s="54">
        <f>+'CALCULO TARIFAS CC '!$N$45</f>
        <v>0.66469420081526975</v>
      </c>
      <c r="F606" s="162">
        <f t="shared" si="59"/>
        <v>9.3748329010443913E-7</v>
      </c>
      <c r="G606" s="164">
        <f t="shared" si="63"/>
        <v>0.56000000000000005</v>
      </c>
      <c r="H606" s="38" t="s">
        <v>293</v>
      </c>
      <c r="I606" s="306" t="s">
        <v>770</v>
      </c>
      <c r="J606" s="307">
        <v>9.3748329010443913E-7</v>
      </c>
      <c r="K606" s="39"/>
      <c r="L606" s="39"/>
      <c r="M606" s="39"/>
      <c r="N606" s="39"/>
      <c r="O606" s="39"/>
      <c r="P606" s="211"/>
    </row>
    <row r="607" spans="1:16" ht="12.75" customHeight="1" x14ac:dyDescent="0.25">
      <c r="A607" s="51">
        <f t="shared" si="61"/>
        <v>602</v>
      </c>
      <c r="B607" s="52"/>
      <c r="C607" s="53" t="str">
        <f t="shared" si="62"/>
        <v>1GGDRHIDMA</v>
      </c>
      <c r="D607" s="53"/>
      <c r="E607" s="54">
        <f>+'CALCULO TARIFAS CC '!$N$45</f>
        <v>0.66469420081526975</v>
      </c>
      <c r="F607" s="162">
        <f t="shared" si="59"/>
        <v>1.4546167374170373E-5</v>
      </c>
      <c r="G607" s="164">
        <f t="shared" si="63"/>
        <v>8.73</v>
      </c>
      <c r="H607" s="38" t="s">
        <v>293</v>
      </c>
      <c r="I607" s="306" t="s">
        <v>219</v>
      </c>
      <c r="J607" s="307">
        <v>1.4546167374170373E-5</v>
      </c>
      <c r="K607" s="39"/>
      <c r="L607" s="39"/>
      <c r="M607" s="39"/>
      <c r="N607" s="39"/>
      <c r="O607" s="39"/>
      <c r="P607" s="211"/>
    </row>
    <row r="608" spans="1:16" ht="12.75" customHeight="1" x14ac:dyDescent="0.25">
      <c r="A608" s="51">
        <f t="shared" si="61"/>
        <v>603</v>
      </c>
      <c r="B608" s="52"/>
      <c r="C608" s="53" t="str">
        <f t="shared" si="62"/>
        <v>1GGDRHIDRL</v>
      </c>
      <c r="D608" s="53"/>
      <c r="E608" s="54">
        <f>+'CALCULO TARIFAS CC '!$N$45</f>
        <v>0.66469420081526975</v>
      </c>
      <c r="F608" s="162">
        <f t="shared" si="59"/>
        <v>2.2723733738929382E-6</v>
      </c>
      <c r="G608" s="164">
        <f t="shared" si="63"/>
        <v>1.36</v>
      </c>
      <c r="H608" s="38" t="s">
        <v>293</v>
      </c>
      <c r="I608" s="306" t="s">
        <v>220</v>
      </c>
      <c r="J608" s="307">
        <v>2.2723733738929382E-6</v>
      </c>
      <c r="K608" s="39"/>
      <c r="L608" s="39"/>
      <c r="M608" s="39"/>
      <c r="N608" s="39"/>
      <c r="O608" s="39"/>
      <c r="P608" s="211"/>
    </row>
    <row r="609" spans="1:16" ht="12.75" customHeight="1" x14ac:dyDescent="0.25">
      <c r="A609" s="51">
        <f t="shared" si="61"/>
        <v>604</v>
      </c>
      <c r="B609" s="52"/>
      <c r="C609" s="53" t="str">
        <f t="shared" si="62"/>
        <v>1GGDRHIDRO</v>
      </c>
      <c r="D609" s="53"/>
      <c r="E609" s="54">
        <f>+'CALCULO TARIFAS CC '!$N$45</f>
        <v>0.66469420081526975</v>
      </c>
      <c r="F609" s="162">
        <f t="shared" si="59"/>
        <v>2.3891866691474326E-6</v>
      </c>
      <c r="G609" s="164">
        <f t="shared" si="63"/>
        <v>1.43</v>
      </c>
      <c r="H609" s="38" t="s">
        <v>293</v>
      </c>
      <c r="I609" s="306" t="s">
        <v>221</v>
      </c>
      <c r="J609" s="307">
        <v>2.3891866691474326E-6</v>
      </c>
      <c r="K609" s="39"/>
      <c r="L609" s="39"/>
      <c r="M609" s="39"/>
      <c r="N609" s="39"/>
      <c r="O609" s="39"/>
      <c r="P609" s="211"/>
    </row>
    <row r="610" spans="1:16" ht="12.75" customHeight="1" x14ac:dyDescent="0.25">
      <c r="A610" s="51">
        <f t="shared" si="61"/>
        <v>605</v>
      </c>
      <c r="B610" s="52"/>
      <c r="C610" s="53" t="str">
        <f t="shared" si="62"/>
        <v>1GGDRHIDRX</v>
      </c>
      <c r="D610" s="53"/>
      <c r="E610" s="54">
        <f>+'CALCULO TARIFAS CC '!$N$45</f>
        <v>0.66469420081526975</v>
      </c>
      <c r="F610" s="162">
        <f t="shared" si="59"/>
        <v>1.1198520298626378E-6</v>
      </c>
      <c r="G610" s="164">
        <f t="shared" si="63"/>
        <v>0.67</v>
      </c>
      <c r="H610" s="38" t="s">
        <v>293</v>
      </c>
      <c r="I610" s="306" t="s">
        <v>426</v>
      </c>
      <c r="J610" s="307">
        <v>1.1198520298626378E-6</v>
      </c>
      <c r="K610" s="39"/>
      <c r="L610" s="39"/>
      <c r="M610" s="39"/>
      <c r="N610" s="39"/>
      <c r="O610" s="39"/>
      <c r="P610" s="211"/>
    </row>
    <row r="611" spans="1:16" ht="12.75" customHeight="1" x14ac:dyDescent="0.25">
      <c r="A611" s="51">
        <f t="shared" si="61"/>
        <v>606</v>
      </c>
      <c r="B611" s="52"/>
      <c r="C611" s="53" t="str">
        <f t="shared" si="62"/>
        <v>1GGDRHIDSA</v>
      </c>
      <c r="D611" s="53"/>
      <c r="E611" s="54">
        <f>+'CALCULO TARIFAS CC '!$N$45</f>
        <v>0.66469420081526975</v>
      </c>
      <c r="F611" s="162">
        <f t="shared" si="59"/>
        <v>2.5385174442522143E-7</v>
      </c>
      <c r="G611" s="164">
        <f t="shared" si="63"/>
        <v>0.15</v>
      </c>
      <c r="H611" s="38" t="s">
        <v>293</v>
      </c>
      <c r="I611" s="306" t="s">
        <v>487</v>
      </c>
      <c r="J611" s="307">
        <v>2.5385174442522143E-7</v>
      </c>
      <c r="K611" s="39"/>
      <c r="L611" s="39"/>
      <c r="M611" s="39"/>
      <c r="N611" s="39"/>
      <c r="O611" s="39"/>
      <c r="P611" s="211"/>
    </row>
    <row r="612" spans="1:16" ht="12.75" customHeight="1" x14ac:dyDescent="0.25">
      <c r="A612" s="51">
        <f t="shared" si="61"/>
        <v>607</v>
      </c>
      <c r="B612" s="52"/>
      <c r="C612" s="53" t="str">
        <f t="shared" si="62"/>
        <v>1GGDRHIDSD</v>
      </c>
      <c r="D612" s="53"/>
      <c r="E612" s="54">
        <f>+'CALCULO TARIFAS CC '!$N$45</f>
        <v>0.66469420081526975</v>
      </c>
      <c r="F612" s="162">
        <f t="shared" si="59"/>
        <v>2.5186573158760863E-8</v>
      </c>
      <c r="G612" s="164">
        <f t="shared" si="63"/>
        <v>0.02</v>
      </c>
      <c r="H612" s="38" t="s">
        <v>293</v>
      </c>
      <c r="I612" s="306" t="s">
        <v>222</v>
      </c>
      <c r="J612" s="307">
        <v>2.5186573158760863E-8</v>
      </c>
      <c r="K612" s="39"/>
      <c r="L612" s="39"/>
      <c r="M612" s="39"/>
      <c r="N612" s="39"/>
      <c r="O612" s="39"/>
      <c r="P612" s="211"/>
    </row>
    <row r="613" spans="1:16" ht="12.75" customHeight="1" x14ac:dyDescent="0.25">
      <c r="A613" s="51">
        <f t="shared" si="61"/>
        <v>608</v>
      </c>
      <c r="B613" s="52"/>
      <c r="C613" s="53" t="str">
        <f t="shared" si="62"/>
        <v>1GGDRHIDSM</v>
      </c>
      <c r="D613" s="53"/>
      <c r="E613" s="54">
        <f>+'CALCULO TARIFAS CC '!$N$45</f>
        <v>0.66469420081526975</v>
      </c>
      <c r="F613" s="162">
        <f t="shared" si="59"/>
        <v>2.0065134060377532E-8</v>
      </c>
      <c r="G613" s="164">
        <f t="shared" si="63"/>
        <v>0.01</v>
      </c>
      <c r="H613" s="38" t="s">
        <v>293</v>
      </c>
      <c r="I613" s="306" t="s">
        <v>223</v>
      </c>
      <c r="J613" s="307">
        <v>2.0065134060377532E-8</v>
      </c>
      <c r="K613" s="39"/>
      <c r="L613" s="39"/>
      <c r="M613" s="39"/>
      <c r="N613" s="39"/>
      <c r="O613" s="39"/>
      <c r="P613" s="211"/>
    </row>
    <row r="614" spans="1:16" ht="12.75" customHeight="1" x14ac:dyDescent="0.25">
      <c r="A614" s="51">
        <f t="shared" si="61"/>
        <v>609</v>
      </c>
      <c r="B614" s="52"/>
      <c r="C614" s="53" t="str">
        <f t="shared" si="62"/>
        <v>1GGDRHIELB</v>
      </c>
      <c r="D614" s="53"/>
      <c r="E614" s="54">
        <f>+'CALCULO TARIFAS CC '!$N$45</f>
        <v>0.66469420081526975</v>
      </c>
      <c r="F614" s="162">
        <f t="shared" si="59"/>
        <v>2.7426600462047305E-6</v>
      </c>
      <c r="G614" s="164">
        <f t="shared" si="63"/>
        <v>1.65</v>
      </c>
      <c r="H614" s="38" t="s">
        <v>293</v>
      </c>
      <c r="I614" s="306" t="s">
        <v>224</v>
      </c>
      <c r="J614" s="307">
        <v>2.7426600462047305E-6</v>
      </c>
      <c r="K614" s="39"/>
      <c r="L614" s="39"/>
      <c r="M614" s="39"/>
      <c r="N614" s="39"/>
      <c r="O614" s="39"/>
      <c r="P614" s="211"/>
    </row>
    <row r="615" spans="1:16" ht="12.75" customHeight="1" x14ac:dyDescent="0.25">
      <c r="A615" s="51">
        <f t="shared" si="61"/>
        <v>610</v>
      </c>
      <c r="B615" s="52"/>
      <c r="C615" s="53" t="str">
        <f t="shared" si="62"/>
        <v>1GGDRHIELC</v>
      </c>
      <c r="D615" s="53"/>
      <c r="E615" s="54">
        <f>+'CALCULO TARIFAS CC '!$N$45</f>
        <v>0.66469420081526975</v>
      </c>
      <c r="F615" s="162">
        <f t="shared" si="59"/>
        <v>7.745908544801926E-9</v>
      </c>
      <c r="G615" s="164">
        <f t="shared" si="63"/>
        <v>0</v>
      </c>
      <c r="H615" s="38" t="s">
        <v>293</v>
      </c>
      <c r="I615" s="306" t="s">
        <v>225</v>
      </c>
      <c r="J615" s="307">
        <v>7.745908544801926E-9</v>
      </c>
      <c r="K615" s="39"/>
      <c r="L615" s="39"/>
      <c r="M615" s="39"/>
      <c r="N615" s="39"/>
      <c r="O615" s="39"/>
      <c r="P615" s="211"/>
    </row>
    <row r="616" spans="1:16" ht="12.75" customHeight="1" x14ac:dyDescent="0.25">
      <c r="A616" s="51">
        <f t="shared" si="61"/>
        <v>611</v>
      </c>
      <c r="B616" s="52"/>
      <c r="C616" s="53" t="str">
        <f t="shared" si="62"/>
        <v>1GGDRHISAA</v>
      </c>
      <c r="D616" s="53"/>
      <c r="E616" s="54">
        <f>+'CALCULO TARIFAS CC '!$N$45</f>
        <v>0.66469420081526975</v>
      </c>
      <c r="F616" s="162">
        <f t="shared" si="59"/>
        <v>2.0918956199621798E-7</v>
      </c>
      <c r="G616" s="164">
        <f t="shared" si="63"/>
        <v>0.13</v>
      </c>
      <c r="H616" s="38" t="s">
        <v>293</v>
      </c>
      <c r="I616" s="306" t="s">
        <v>226</v>
      </c>
      <c r="J616" s="307">
        <v>2.0918956199621798E-7</v>
      </c>
      <c r="K616" s="39"/>
      <c r="L616" s="39"/>
      <c r="M616" s="39"/>
      <c r="N616" s="39"/>
      <c r="O616" s="39"/>
      <c r="P616" s="211"/>
    </row>
    <row r="617" spans="1:16" ht="12.75" customHeight="1" x14ac:dyDescent="0.25">
      <c r="A617" s="51">
        <f t="shared" si="61"/>
        <v>612</v>
      </c>
      <c r="B617" s="52"/>
      <c r="C617" s="53" t="str">
        <f t="shared" si="62"/>
        <v>1GGDRINDBI</v>
      </c>
      <c r="D617" s="53"/>
      <c r="E617" s="54">
        <f>+'CALCULO TARIFAS CC '!$N$45</f>
        <v>0.66469420081526975</v>
      </c>
      <c r="F617" s="162">
        <f t="shared" si="59"/>
        <v>1.0991277395113935E-6</v>
      </c>
      <c r="G617" s="164">
        <f t="shared" si="63"/>
        <v>0.66</v>
      </c>
      <c r="H617" s="38" t="s">
        <v>293</v>
      </c>
      <c r="I617" s="306" t="s">
        <v>227</v>
      </c>
      <c r="J617" s="307">
        <v>1.0991277395113935E-6</v>
      </c>
      <c r="K617" s="39"/>
      <c r="L617" s="39"/>
      <c r="M617" s="39"/>
      <c r="N617" s="39"/>
      <c r="O617" s="39"/>
      <c r="P617" s="211"/>
    </row>
    <row r="618" spans="1:16" ht="12.75" customHeight="1" x14ac:dyDescent="0.25">
      <c r="A618" s="51">
        <f t="shared" si="61"/>
        <v>613</v>
      </c>
      <c r="B618" s="52"/>
      <c r="C618" s="53" t="str">
        <f t="shared" si="62"/>
        <v>1GGDRLEEVE</v>
      </c>
      <c r="D618" s="53"/>
      <c r="E618" s="54">
        <f>+'CALCULO TARIFAS CC '!$N$45</f>
        <v>0.66469420081526975</v>
      </c>
      <c r="F618" s="162">
        <f t="shared" si="59"/>
        <v>1.5569015128389542E-8</v>
      </c>
      <c r="G618" s="164">
        <f t="shared" si="63"/>
        <v>0.01</v>
      </c>
      <c r="H618" s="38" t="s">
        <v>293</v>
      </c>
      <c r="I618" s="306" t="s">
        <v>455</v>
      </c>
      <c r="J618" s="307">
        <v>1.5569015128389542E-8</v>
      </c>
      <c r="K618" s="39"/>
      <c r="L618" s="39"/>
      <c r="M618" s="39"/>
      <c r="N618" s="39"/>
      <c r="O618" s="39"/>
      <c r="P618" s="211"/>
    </row>
    <row r="619" spans="1:16" ht="12.75" customHeight="1" x14ac:dyDescent="0.25">
      <c r="A619" s="51">
        <f t="shared" si="61"/>
        <v>614</v>
      </c>
      <c r="B619" s="52"/>
      <c r="C619" s="53" t="str">
        <f t="shared" si="62"/>
        <v>1GGDRMONMA</v>
      </c>
      <c r="D619" s="53"/>
      <c r="E619" s="54">
        <f>+'CALCULO TARIFAS CC '!$N$45</f>
        <v>0.66469420081526975</v>
      </c>
      <c r="F619" s="162">
        <f t="shared" si="59"/>
        <v>1.6516979975778217E-7</v>
      </c>
      <c r="G619" s="164">
        <f t="shared" si="63"/>
        <v>0.1</v>
      </c>
      <c r="H619" s="38" t="s">
        <v>293</v>
      </c>
      <c r="I619" s="306" t="s">
        <v>228</v>
      </c>
      <c r="J619" s="307">
        <v>1.6516979975778217E-7</v>
      </c>
      <c r="K619" s="39"/>
      <c r="L619" s="39"/>
      <c r="M619" s="39"/>
      <c r="N619" s="39"/>
      <c r="O619" s="39"/>
      <c r="P619" s="211"/>
    </row>
    <row r="620" spans="1:16" ht="12.75" customHeight="1" x14ac:dyDescent="0.25">
      <c r="A620" s="51">
        <f t="shared" si="61"/>
        <v>615</v>
      </c>
      <c r="B620" s="52"/>
      <c r="C620" s="53" t="str">
        <f t="shared" si="62"/>
        <v>1GGDROSCAN</v>
      </c>
      <c r="D620" s="53"/>
      <c r="E620" s="54">
        <f>+'CALCULO TARIFAS CC '!$N$45</f>
        <v>0.66469420081526975</v>
      </c>
      <c r="F620" s="162">
        <f t="shared" si="59"/>
        <v>2.2271096549870459E-7</v>
      </c>
      <c r="G620" s="164">
        <f t="shared" si="63"/>
        <v>0.13</v>
      </c>
      <c r="H620" s="38" t="s">
        <v>293</v>
      </c>
      <c r="I620" s="306" t="s">
        <v>229</v>
      </c>
      <c r="J620" s="307">
        <v>2.2271096549870459E-7</v>
      </c>
      <c r="K620" s="39"/>
      <c r="L620" s="39"/>
      <c r="M620" s="39"/>
      <c r="N620" s="39"/>
      <c r="O620" s="39"/>
      <c r="P620" s="211"/>
    </row>
    <row r="621" spans="1:16" ht="12.75" customHeight="1" x14ac:dyDescent="0.25">
      <c r="A621" s="51">
        <f t="shared" si="61"/>
        <v>616</v>
      </c>
      <c r="B621" s="52"/>
      <c r="C621" s="53" t="str">
        <f t="shared" si="62"/>
        <v>1GGDRPRSOG</v>
      </c>
      <c r="D621" s="53"/>
      <c r="E621" s="54">
        <f>+'CALCULO TARIFAS CC '!$N$45</f>
        <v>0.66469420081526975</v>
      </c>
      <c r="F621" s="162">
        <f t="shared" si="59"/>
        <v>1.515700382778806E-8</v>
      </c>
      <c r="G621" s="164">
        <f t="shared" si="63"/>
        <v>0.01</v>
      </c>
      <c r="H621" s="38" t="s">
        <v>293</v>
      </c>
      <c r="I621" s="306" t="s">
        <v>230</v>
      </c>
      <c r="J621" s="307">
        <v>1.515700382778806E-8</v>
      </c>
      <c r="K621" s="39"/>
      <c r="L621" s="39"/>
      <c r="M621" s="39"/>
      <c r="N621" s="39"/>
      <c r="O621" s="39"/>
      <c r="P621" s="211"/>
    </row>
    <row r="622" spans="1:16" ht="12.75" customHeight="1" x14ac:dyDescent="0.25">
      <c r="A622" s="51">
        <f t="shared" si="61"/>
        <v>617</v>
      </c>
      <c r="B622" s="52"/>
      <c r="C622" s="53" t="str">
        <f t="shared" si="62"/>
        <v>1GGDRPUNCI   </v>
      </c>
      <c r="D622" s="53"/>
      <c r="E622" s="54">
        <f>+'CALCULO TARIFAS CC '!$N$45</f>
        <v>0.66469420081526975</v>
      </c>
      <c r="F622" s="162">
        <f t="shared" si="59"/>
        <v>8.2383129378922236E-8</v>
      </c>
      <c r="G622" s="164">
        <f t="shared" si="63"/>
        <v>0.05</v>
      </c>
      <c r="H622" s="38" t="s">
        <v>293</v>
      </c>
      <c r="I622" s="306" t="s">
        <v>793</v>
      </c>
      <c r="J622" s="307">
        <v>8.2383129378922236E-8</v>
      </c>
      <c r="K622" s="39"/>
      <c r="L622" s="39"/>
      <c r="M622" s="39"/>
      <c r="N622" s="39"/>
      <c r="O622" s="39"/>
      <c r="P622" s="211"/>
    </row>
    <row r="623" spans="1:16" ht="12.75" customHeight="1" x14ac:dyDescent="0.25">
      <c r="A623" s="51">
        <f t="shared" si="61"/>
        <v>618</v>
      </c>
      <c r="B623" s="52"/>
      <c r="C623" s="53" t="str">
        <f t="shared" si="62"/>
        <v>1GGDRREGEN</v>
      </c>
      <c r="D623" s="53"/>
      <c r="E623" s="54">
        <f>+'CALCULO TARIFAS CC '!$N$45</f>
        <v>0.66469420081526975</v>
      </c>
      <c r="F623" s="162">
        <f t="shared" si="59"/>
        <v>4.0828520390503154E-7</v>
      </c>
      <c r="G623" s="164">
        <f t="shared" si="63"/>
        <v>0.25</v>
      </c>
      <c r="H623" s="38" t="s">
        <v>293</v>
      </c>
      <c r="I623" s="306" t="s">
        <v>231</v>
      </c>
      <c r="J623" s="307">
        <v>4.0828520390503154E-7</v>
      </c>
      <c r="K623" s="39"/>
      <c r="L623" s="39"/>
      <c r="M623" s="39"/>
      <c r="N623" s="39"/>
      <c r="O623" s="39"/>
      <c r="P623" s="211"/>
    </row>
    <row r="624" spans="1:16" ht="12.75" customHeight="1" x14ac:dyDescent="0.25">
      <c r="A624" s="51">
        <f t="shared" si="61"/>
        <v>619</v>
      </c>
      <c r="B624" s="52"/>
      <c r="C624" s="53" t="str">
        <f t="shared" si="62"/>
        <v>1GGDRSERGE</v>
      </c>
      <c r="D624" s="53"/>
      <c r="E624" s="54">
        <f>+'CALCULO TARIFAS CC '!$N$45</f>
        <v>0.66469420081526975</v>
      </c>
      <c r="F624" s="162">
        <f t="shared" si="59"/>
        <v>2.034554894914807E-8</v>
      </c>
      <c r="G624" s="164">
        <f t="shared" si="63"/>
        <v>0.01</v>
      </c>
      <c r="H624" s="38" t="s">
        <v>293</v>
      </c>
      <c r="I624" s="306" t="s">
        <v>232</v>
      </c>
      <c r="J624" s="307">
        <v>2.034554894914807E-8</v>
      </c>
      <c r="K624" s="39"/>
      <c r="L624" s="39"/>
      <c r="M624" s="39"/>
      <c r="N624" s="39"/>
      <c r="O624" s="39"/>
      <c r="P624" s="211"/>
    </row>
    <row r="625" spans="1:16" ht="12.75" customHeight="1" x14ac:dyDescent="0.25">
      <c r="A625" s="51">
        <f t="shared" si="61"/>
        <v>620</v>
      </c>
      <c r="B625" s="52"/>
      <c r="C625" s="53" t="str">
        <f t="shared" si="62"/>
        <v>1GGDRSIBOS</v>
      </c>
      <c r="D625" s="53"/>
      <c r="E625" s="54">
        <f>+'CALCULO TARIFAS CC '!$N$45</f>
        <v>0.66469420081526975</v>
      </c>
      <c r="F625" s="162">
        <f t="shared" si="59"/>
        <v>6.9682362996096021E-6</v>
      </c>
      <c r="G625" s="164">
        <f t="shared" si="63"/>
        <v>4.18</v>
      </c>
      <c r="H625" s="38" t="s">
        <v>293</v>
      </c>
      <c r="I625" s="306" t="s">
        <v>233</v>
      </c>
      <c r="J625" s="307">
        <v>6.9682362996096021E-6</v>
      </c>
      <c r="K625" s="39"/>
      <c r="L625" s="39"/>
      <c r="M625" s="39"/>
      <c r="N625" s="39"/>
      <c r="O625" s="39"/>
      <c r="P625" s="211"/>
    </row>
    <row r="626" spans="1:16" ht="12.75" customHeight="1" x14ac:dyDescent="0.25">
      <c r="A626" s="51">
        <f t="shared" si="61"/>
        <v>621</v>
      </c>
      <c r="B626" s="52"/>
      <c r="C626" s="53" t="str">
        <f t="shared" si="62"/>
        <v>1GGDRTUNCA</v>
      </c>
      <c r="D626" s="53"/>
      <c r="E626" s="54">
        <f>+'CALCULO TARIFAS CC '!$N$45</f>
        <v>0.66469420081526975</v>
      </c>
      <c r="F626" s="162">
        <f t="shared" si="59"/>
        <v>5.4494751609321231E-6</v>
      </c>
      <c r="G626" s="164">
        <f t="shared" si="63"/>
        <v>3.27</v>
      </c>
      <c r="H626" s="38" t="s">
        <v>293</v>
      </c>
      <c r="I626" s="306" t="s">
        <v>234</v>
      </c>
      <c r="J626" s="307">
        <v>5.4494751609321231E-6</v>
      </c>
      <c r="K626" s="39"/>
      <c r="L626" s="39"/>
      <c r="M626" s="39"/>
      <c r="N626" s="39"/>
      <c r="O626" s="39"/>
      <c r="P626" s="211"/>
    </row>
    <row r="627" spans="1:16" ht="12.75" customHeight="1" x14ac:dyDescent="0.25">
      <c r="A627" s="51">
        <f t="shared" si="61"/>
        <v>622</v>
      </c>
      <c r="B627" s="52"/>
      <c r="C627" s="53" t="str">
        <f t="shared" si="62"/>
        <v>1GGDRXOLPR</v>
      </c>
      <c r="D627" s="53"/>
      <c r="E627" s="54">
        <f>+'CALCULO TARIFAS CC '!$N$45</f>
        <v>0.66469420081526975</v>
      </c>
      <c r="F627" s="162">
        <f t="shared" si="59"/>
        <v>1.9034273401730452E-6</v>
      </c>
      <c r="G627" s="164">
        <f t="shared" si="63"/>
        <v>1.1399999999999999</v>
      </c>
      <c r="H627" s="38" t="s">
        <v>293</v>
      </c>
      <c r="I627" s="306" t="s">
        <v>235</v>
      </c>
      <c r="J627" s="307">
        <v>1.9034273401730452E-6</v>
      </c>
      <c r="K627" s="39"/>
      <c r="L627" s="39"/>
      <c r="M627" s="39"/>
      <c r="N627" s="39"/>
      <c r="O627" s="39"/>
      <c r="P627" s="211"/>
    </row>
    <row r="628" spans="1:16" ht="12.75" customHeight="1" x14ac:dyDescent="0.25">
      <c r="A628" s="51">
        <f t="shared" si="61"/>
        <v>623</v>
      </c>
      <c r="B628" s="52"/>
      <c r="C628" s="53" t="str">
        <f t="shared" si="62"/>
        <v>1GGENAGENA</v>
      </c>
      <c r="D628" s="53"/>
      <c r="E628" s="54">
        <f>+'CALCULO TARIFAS CC '!$N$45</f>
        <v>0.66469420081526975</v>
      </c>
      <c r="F628" s="162">
        <f t="shared" si="59"/>
        <v>4.3159018509004776E-9</v>
      </c>
      <c r="G628" s="164">
        <f t="shared" si="63"/>
        <v>0</v>
      </c>
      <c r="H628" s="38" t="s">
        <v>293</v>
      </c>
      <c r="I628" s="306" t="s">
        <v>794</v>
      </c>
      <c r="J628" s="307">
        <v>4.3159018509004776E-9</v>
      </c>
      <c r="K628" s="39"/>
      <c r="L628" s="39"/>
      <c r="M628" s="39"/>
      <c r="N628" s="39"/>
      <c r="O628" s="39"/>
      <c r="P628" s="211"/>
    </row>
    <row r="629" spans="1:16" ht="12.75" customHeight="1" x14ac:dyDescent="0.25">
      <c r="A629" s="51">
        <f t="shared" si="61"/>
        <v>624</v>
      </c>
      <c r="B629" s="52"/>
      <c r="C629" s="53" t="str">
        <f t="shared" ref="C629:C682" si="64">I629</f>
        <v>1GGENAGRPO</v>
      </c>
      <c r="D629" s="53"/>
      <c r="E629" s="54">
        <f>+'CALCULO TARIFAS CC '!$N$45</f>
        <v>0.66469420081526975</v>
      </c>
      <c r="F629" s="162">
        <f t="shared" ref="F629:F682" si="65">J629</f>
        <v>1.5013610834599614E-5</v>
      </c>
      <c r="G629" s="164">
        <f t="shared" ref="G629:G660" si="66">+ROUND(E629*F629*$F$683,2)</f>
        <v>9.01</v>
      </c>
      <c r="H629" s="38" t="s">
        <v>293</v>
      </c>
      <c r="I629" s="306" t="s">
        <v>236</v>
      </c>
      <c r="J629" s="307">
        <v>1.5013610834599614E-5</v>
      </c>
      <c r="K629" s="39"/>
      <c r="L629" s="39"/>
      <c r="M629" s="39"/>
      <c r="N629" s="39"/>
      <c r="O629" s="39"/>
      <c r="P629" s="211"/>
    </row>
    <row r="630" spans="1:16" ht="12.75" customHeight="1" x14ac:dyDescent="0.25">
      <c r="A630" s="51">
        <f t="shared" si="61"/>
        <v>625</v>
      </c>
      <c r="B630" s="52"/>
      <c r="C630" s="53" t="str">
        <f t="shared" si="64"/>
        <v>1GGENALENR</v>
      </c>
      <c r="D630" s="53"/>
      <c r="E630" s="54">
        <f>+'CALCULO TARIFAS CC '!$N$45</f>
        <v>0.66469420081526975</v>
      </c>
      <c r="F630" s="162">
        <f t="shared" si="65"/>
        <v>1.2011440380779393E-4</v>
      </c>
      <c r="G630" s="164">
        <f t="shared" si="66"/>
        <v>72.12</v>
      </c>
      <c r="H630" s="38" t="s">
        <v>293</v>
      </c>
      <c r="I630" s="306" t="s">
        <v>237</v>
      </c>
      <c r="J630" s="307">
        <v>1.2011440380779393E-4</v>
      </c>
      <c r="K630" s="39"/>
      <c r="L630" s="39"/>
      <c r="M630" s="39"/>
      <c r="N630" s="39"/>
      <c r="O630" s="39"/>
      <c r="P630" s="211"/>
    </row>
    <row r="631" spans="1:16" ht="12.75" customHeight="1" x14ac:dyDescent="0.25">
      <c r="A631" s="51">
        <f t="shared" si="61"/>
        <v>626</v>
      </c>
      <c r="B631" s="52"/>
      <c r="C631" s="53" t="str">
        <f t="shared" si="64"/>
        <v>1GGENANACA</v>
      </c>
      <c r="D631" s="53"/>
      <c r="E631" s="54">
        <f>+'CALCULO TARIFAS CC '!$N$45</f>
        <v>0.66469420081526975</v>
      </c>
      <c r="F631" s="162">
        <f t="shared" si="65"/>
        <v>1.4987139740345199E-4</v>
      </c>
      <c r="G631" s="164">
        <f t="shared" si="66"/>
        <v>89.99</v>
      </c>
      <c r="H631" s="38" t="s">
        <v>293</v>
      </c>
      <c r="I631" s="306" t="s">
        <v>238</v>
      </c>
      <c r="J631" s="307">
        <v>1.4987139740345199E-4</v>
      </c>
      <c r="K631" s="39"/>
      <c r="L631" s="39"/>
      <c r="M631" s="39"/>
      <c r="N631" s="39"/>
      <c r="O631" s="39"/>
      <c r="P631" s="211"/>
    </row>
    <row r="632" spans="1:16" ht="12.75" customHeight="1" x14ac:dyDescent="0.25">
      <c r="A632" s="51">
        <f t="shared" si="61"/>
        <v>627</v>
      </c>
      <c r="B632" s="52"/>
      <c r="C632" s="53" t="str">
        <f t="shared" si="64"/>
        <v>1GGENCAISA</v>
      </c>
      <c r="D632" s="53"/>
      <c r="E632" s="54">
        <f>+'CALCULO TARIFAS CC '!$N$45</f>
        <v>0.66469420081526975</v>
      </c>
      <c r="F632" s="162">
        <f t="shared" si="65"/>
        <v>1.5038377707878785E-4</v>
      </c>
      <c r="G632" s="164">
        <f t="shared" si="66"/>
        <v>90.29</v>
      </c>
      <c r="H632" s="38" t="s">
        <v>293</v>
      </c>
      <c r="I632" s="306" t="s">
        <v>239</v>
      </c>
      <c r="J632" s="307">
        <v>1.5038377707878785E-4</v>
      </c>
      <c r="K632" s="39"/>
      <c r="L632" s="39"/>
      <c r="M632" s="39"/>
      <c r="N632" s="39"/>
      <c r="O632" s="39"/>
      <c r="P632" s="211"/>
    </row>
    <row r="633" spans="1:16" ht="12.75" customHeight="1" x14ac:dyDescent="0.25">
      <c r="A633" s="51">
        <f t="shared" si="61"/>
        <v>628</v>
      </c>
      <c r="B633" s="52"/>
      <c r="C633" s="53" t="str">
        <f t="shared" si="64"/>
        <v>1GGENCEAIG</v>
      </c>
      <c r="D633" s="53"/>
      <c r="E633" s="54">
        <f>+'CALCULO TARIFAS CC '!$N$45</f>
        <v>0.66469420081526975</v>
      </c>
      <c r="F633" s="162">
        <f t="shared" si="65"/>
        <v>1.8141823275412704E-5</v>
      </c>
      <c r="G633" s="164">
        <f t="shared" si="66"/>
        <v>10.89</v>
      </c>
      <c r="H633" s="38" t="s">
        <v>293</v>
      </c>
      <c r="I633" s="306" t="s">
        <v>240</v>
      </c>
      <c r="J633" s="307">
        <v>1.8141823275412704E-5</v>
      </c>
      <c r="K633" s="39"/>
      <c r="L633" s="39"/>
      <c r="M633" s="39"/>
      <c r="N633" s="39"/>
      <c r="O633" s="39"/>
      <c r="P633" s="211"/>
    </row>
    <row r="634" spans="1:16" ht="12.75" customHeight="1" x14ac:dyDescent="0.25">
      <c r="A634" s="51">
        <f t="shared" si="61"/>
        <v>629</v>
      </c>
      <c r="B634" s="52"/>
      <c r="C634" s="53" t="str">
        <f t="shared" si="64"/>
        <v>1GGENCINMC</v>
      </c>
      <c r="D634" s="53"/>
      <c r="E634" s="54">
        <f>+'CALCULO TARIFAS CC '!$N$45</f>
        <v>0.66469420081526975</v>
      </c>
      <c r="F634" s="162">
        <f t="shared" si="65"/>
        <v>3.5582748558916491E-5</v>
      </c>
      <c r="G634" s="164">
        <f t="shared" si="66"/>
        <v>21.36</v>
      </c>
      <c r="H634" s="38" t="s">
        <v>293</v>
      </c>
      <c r="I634" s="306" t="s">
        <v>241</v>
      </c>
      <c r="J634" s="307">
        <v>3.5582748558916491E-5</v>
      </c>
      <c r="K634" s="39"/>
      <c r="L634" s="39"/>
      <c r="M634" s="39"/>
      <c r="N634" s="39"/>
      <c r="O634" s="39"/>
      <c r="P634" s="211"/>
    </row>
    <row r="635" spans="1:16" ht="12.75" customHeight="1" x14ac:dyDescent="0.25">
      <c r="A635" s="51">
        <f t="shared" si="61"/>
        <v>630</v>
      </c>
      <c r="B635" s="52"/>
      <c r="C635" s="53" t="str">
        <f t="shared" si="64"/>
        <v>1GGENCOELL</v>
      </c>
      <c r="D635" s="53"/>
      <c r="E635" s="54">
        <f>+'CALCULO TARIFAS CC '!$N$45</f>
        <v>0.66469420081526975</v>
      </c>
      <c r="F635" s="162">
        <f t="shared" si="65"/>
        <v>7.6902681264811668E-4</v>
      </c>
      <c r="G635" s="164">
        <f t="shared" si="66"/>
        <v>461.74</v>
      </c>
      <c r="H635" s="38" t="s">
        <v>293</v>
      </c>
      <c r="I635" s="306" t="s">
        <v>506</v>
      </c>
      <c r="J635" s="307">
        <v>7.6902681264811668E-4</v>
      </c>
      <c r="K635" s="39"/>
      <c r="L635" s="39"/>
      <c r="M635" s="39"/>
      <c r="N635" s="39"/>
      <c r="O635" s="39"/>
      <c r="P635" s="211"/>
    </row>
    <row r="636" spans="1:16" ht="12.75" customHeight="1" x14ac:dyDescent="0.25">
      <c r="A636" s="51">
        <f t="shared" si="61"/>
        <v>631</v>
      </c>
      <c r="B636" s="52"/>
      <c r="C636" s="53" t="str">
        <f t="shared" si="64"/>
        <v>1GGENELEGE</v>
      </c>
      <c r="D636" s="53"/>
      <c r="E636" s="54">
        <f>+'CALCULO TARIFAS CC '!$N$45</f>
        <v>0.66469420081526975</v>
      </c>
      <c r="F636" s="162">
        <f t="shared" si="65"/>
        <v>1.8948720627351461E-5</v>
      </c>
      <c r="G636" s="164">
        <f t="shared" si="66"/>
        <v>11.38</v>
      </c>
      <c r="H636" s="38" t="s">
        <v>293</v>
      </c>
      <c r="I636" s="306" t="s">
        <v>242</v>
      </c>
      <c r="J636" s="307">
        <v>1.8948720627351461E-5</v>
      </c>
      <c r="K636" s="39"/>
      <c r="L636" s="39"/>
      <c r="M636" s="39"/>
      <c r="N636" s="39"/>
      <c r="O636" s="39"/>
      <c r="P636" s="211"/>
    </row>
    <row r="637" spans="1:16" ht="12.75" customHeight="1" x14ac:dyDescent="0.25">
      <c r="A637" s="51">
        <f t="shared" si="61"/>
        <v>632</v>
      </c>
      <c r="B637" s="52"/>
      <c r="C637" s="53" t="str">
        <f t="shared" si="64"/>
        <v>1GGENEMGEE</v>
      </c>
      <c r="D637" s="53"/>
      <c r="E637" s="54">
        <f>+'CALCULO TARIFAS CC '!$N$45</f>
        <v>0.66469420081526975</v>
      </c>
      <c r="F637" s="162">
        <f t="shared" si="65"/>
        <v>7.3189067866707036E-2</v>
      </c>
      <c r="G637" s="164">
        <f t="shared" si="66"/>
        <v>43943.98</v>
      </c>
      <c r="H637" s="38" t="s">
        <v>293</v>
      </c>
      <c r="I637" s="306" t="s">
        <v>243</v>
      </c>
      <c r="J637" s="307">
        <v>7.3189067866707036E-2</v>
      </c>
      <c r="K637" s="39"/>
      <c r="L637" s="39"/>
      <c r="M637" s="39"/>
      <c r="N637" s="39"/>
      <c r="O637" s="39"/>
      <c r="P637" s="211"/>
    </row>
    <row r="638" spans="1:16" ht="12.75" customHeight="1" x14ac:dyDescent="0.25">
      <c r="A638" s="51">
        <f t="shared" si="61"/>
        <v>633</v>
      </c>
      <c r="B638" s="52"/>
      <c r="C638" s="53" t="str">
        <f t="shared" si="64"/>
        <v>1GGENENDEO</v>
      </c>
      <c r="D638" s="53"/>
      <c r="E638" s="54">
        <f>+'CALCULO TARIFAS CC '!$N$45</f>
        <v>0.66469420081526975</v>
      </c>
      <c r="F638" s="162">
        <f t="shared" si="65"/>
        <v>2.1354145666582342E-5</v>
      </c>
      <c r="G638" s="164">
        <f t="shared" si="66"/>
        <v>12.82</v>
      </c>
      <c r="H638" s="38" t="s">
        <v>293</v>
      </c>
      <c r="I638" s="306" t="s">
        <v>244</v>
      </c>
      <c r="J638" s="307">
        <v>2.1354145666582342E-5</v>
      </c>
      <c r="K638" s="39"/>
      <c r="L638" s="39"/>
      <c r="M638" s="39"/>
      <c r="N638" s="39"/>
      <c r="O638" s="39"/>
      <c r="P638" s="211"/>
    </row>
    <row r="639" spans="1:16" ht="12.75" customHeight="1" x14ac:dyDescent="0.25">
      <c r="A639" s="51">
        <f t="shared" si="61"/>
        <v>634</v>
      </c>
      <c r="B639" s="52"/>
      <c r="C639" s="53" t="str">
        <f t="shared" si="64"/>
        <v>1GGENENLIG</v>
      </c>
      <c r="D639" s="53"/>
      <c r="E639" s="54">
        <f>+'CALCULO TARIFAS CC '!$N$45</f>
        <v>0.66469420081526975</v>
      </c>
      <c r="F639" s="162">
        <f t="shared" si="65"/>
        <v>9.2082537296743377E-7</v>
      </c>
      <c r="G639" s="164">
        <f t="shared" si="66"/>
        <v>0.55000000000000004</v>
      </c>
      <c r="H639" s="38" t="s">
        <v>293</v>
      </c>
      <c r="I639" s="306" t="s">
        <v>245</v>
      </c>
      <c r="J639" s="307">
        <v>9.2082537296743377E-7</v>
      </c>
      <c r="K639" s="39"/>
      <c r="L639" s="39"/>
      <c r="M639" s="39"/>
      <c r="N639" s="39"/>
      <c r="O639" s="39"/>
      <c r="P639" s="211"/>
    </row>
    <row r="640" spans="1:16" ht="12.75" customHeight="1" x14ac:dyDescent="0.25">
      <c r="A640" s="51">
        <f t="shared" si="61"/>
        <v>635</v>
      </c>
      <c r="B640" s="52"/>
      <c r="C640" s="53" t="str">
        <f t="shared" si="64"/>
        <v>1GGENENSAJ</v>
      </c>
      <c r="D640" s="53"/>
      <c r="E640" s="54">
        <f>+'CALCULO TARIFAS CC '!$N$45</f>
        <v>0.66469420081526975</v>
      </c>
      <c r="F640" s="162">
        <f t="shared" si="65"/>
        <v>2.89537947114472E-4</v>
      </c>
      <c r="G640" s="164">
        <f t="shared" si="66"/>
        <v>173.84</v>
      </c>
      <c r="H640" s="38" t="s">
        <v>293</v>
      </c>
      <c r="I640" s="306" t="s">
        <v>795</v>
      </c>
      <c r="J640" s="307">
        <v>2.89537947114472E-4</v>
      </c>
      <c r="K640" s="39"/>
      <c r="L640" s="39"/>
      <c r="M640" s="39"/>
      <c r="N640" s="39"/>
      <c r="O640" s="39"/>
      <c r="P640" s="211"/>
    </row>
    <row r="641" spans="1:16" ht="12.75" customHeight="1" x14ac:dyDescent="0.25">
      <c r="A641" s="51">
        <f t="shared" si="61"/>
        <v>636</v>
      </c>
      <c r="B641" s="52"/>
      <c r="C641" s="53" t="str">
        <f t="shared" si="64"/>
        <v>1GGENESAES</v>
      </c>
      <c r="D641" s="53"/>
      <c r="E641" s="54">
        <f>+'CALCULO TARIFAS CC '!$N$45</f>
        <v>0.66469420081526975</v>
      </c>
      <c r="F641" s="162">
        <f t="shared" si="65"/>
        <v>8.0987958323565254E-5</v>
      </c>
      <c r="G641" s="164">
        <f t="shared" si="66"/>
        <v>48.63</v>
      </c>
      <c r="H641" s="38" t="s">
        <v>293</v>
      </c>
      <c r="I641" s="306" t="s">
        <v>796</v>
      </c>
      <c r="J641" s="307">
        <v>8.0987958323565254E-5</v>
      </c>
      <c r="K641" s="39"/>
      <c r="L641" s="39"/>
      <c r="M641" s="39"/>
      <c r="N641" s="39"/>
      <c r="O641" s="39"/>
      <c r="P641" s="211"/>
    </row>
    <row r="642" spans="1:16" ht="12.75" customHeight="1" x14ac:dyDescent="0.25">
      <c r="A642" s="51">
        <f t="shared" si="61"/>
        <v>637</v>
      </c>
      <c r="B642" s="52"/>
      <c r="C642" s="53" t="str">
        <f t="shared" si="64"/>
        <v>1GGENESIES</v>
      </c>
      <c r="D642" s="53"/>
      <c r="E642" s="54">
        <f>+'CALCULO TARIFAS CC '!$N$45</f>
        <v>0.66469420081526975</v>
      </c>
      <c r="F642" s="162">
        <f t="shared" si="65"/>
        <v>1.4397914375668526E-4</v>
      </c>
      <c r="G642" s="164">
        <f t="shared" si="66"/>
        <v>86.45</v>
      </c>
      <c r="H642" s="38" t="s">
        <v>293</v>
      </c>
      <c r="I642" s="306" t="s">
        <v>432</v>
      </c>
      <c r="J642" s="307">
        <v>1.4397914375668526E-4</v>
      </c>
      <c r="K642" s="39"/>
      <c r="L642" s="39"/>
      <c r="M642" s="39"/>
      <c r="N642" s="39"/>
      <c r="O642" s="39"/>
      <c r="P642" s="211"/>
    </row>
    <row r="643" spans="1:16" ht="12.75" customHeight="1" x14ac:dyDescent="0.25">
      <c r="A643" s="51">
        <f t="shared" si="61"/>
        <v>638</v>
      </c>
      <c r="B643" s="52"/>
      <c r="C643" s="53" t="str">
        <f t="shared" si="64"/>
        <v>1GGENGEELN</v>
      </c>
      <c r="D643" s="53"/>
      <c r="E643" s="54">
        <f>+'CALCULO TARIFAS CC '!$N$45</f>
        <v>0.66469420081526975</v>
      </c>
      <c r="F643" s="162">
        <f t="shared" si="65"/>
        <v>1.0433378601076939E-4</v>
      </c>
      <c r="G643" s="164">
        <f t="shared" si="66"/>
        <v>62.64</v>
      </c>
      <c r="H643" s="38" t="s">
        <v>293</v>
      </c>
      <c r="I643" s="306" t="s">
        <v>246</v>
      </c>
      <c r="J643" s="307">
        <v>1.0433378601076939E-4</v>
      </c>
      <c r="K643" s="39"/>
      <c r="L643" s="39"/>
      <c r="M643" s="39"/>
      <c r="N643" s="39"/>
      <c r="O643" s="39"/>
      <c r="P643" s="211"/>
    </row>
    <row r="644" spans="1:16" ht="12.75" customHeight="1" x14ac:dyDescent="0.25">
      <c r="A644" s="51">
        <f t="shared" si="61"/>
        <v>639</v>
      </c>
      <c r="B644" s="52"/>
      <c r="C644" s="53" t="str">
        <f t="shared" si="64"/>
        <v>1GGENGENAT</v>
      </c>
      <c r="D644" s="53"/>
      <c r="E644" s="54">
        <f>+'CALCULO TARIFAS CC '!$N$45</f>
        <v>0.66469420081526975</v>
      </c>
      <c r="F644" s="162">
        <f t="shared" si="65"/>
        <v>9.1592160586323888E-6</v>
      </c>
      <c r="G644" s="164">
        <f t="shared" si="66"/>
        <v>5.5</v>
      </c>
      <c r="H644" s="38" t="s">
        <v>293</v>
      </c>
      <c r="I644" s="306" t="s">
        <v>247</v>
      </c>
      <c r="J644" s="307">
        <v>9.1592160586323888E-6</v>
      </c>
      <c r="K644" s="39"/>
      <c r="L644" s="39"/>
      <c r="M644" s="39"/>
      <c r="N644" s="39"/>
      <c r="O644" s="39"/>
      <c r="P644" s="211"/>
    </row>
    <row r="645" spans="1:16" ht="12.75" customHeight="1" x14ac:dyDescent="0.25">
      <c r="A645" s="51">
        <f t="shared" si="61"/>
        <v>640</v>
      </c>
      <c r="B645" s="52"/>
      <c r="C645" s="53" t="str">
        <f t="shared" si="64"/>
        <v>1GGENGENES</v>
      </c>
      <c r="D645" s="53"/>
      <c r="E645" s="54">
        <f>+'CALCULO TARIFAS CC '!$N$45</f>
        <v>0.66469420081526975</v>
      </c>
      <c r="F645" s="162">
        <f t="shared" si="65"/>
        <v>9.2101268724572021E-4</v>
      </c>
      <c r="G645" s="164">
        <f t="shared" si="66"/>
        <v>552.99</v>
      </c>
      <c r="H645" s="38" t="s">
        <v>293</v>
      </c>
      <c r="I645" s="306" t="s">
        <v>248</v>
      </c>
      <c r="J645" s="307">
        <v>9.2101268724572021E-4</v>
      </c>
      <c r="K645" s="39"/>
      <c r="L645" s="39"/>
      <c r="M645" s="39"/>
      <c r="N645" s="39"/>
      <c r="O645" s="39"/>
      <c r="P645" s="211"/>
    </row>
    <row r="646" spans="1:16" ht="12.75" customHeight="1" x14ac:dyDescent="0.25">
      <c r="A646" s="51">
        <f t="shared" si="61"/>
        <v>641</v>
      </c>
      <c r="B646" s="52"/>
      <c r="C646" s="53" t="str">
        <f t="shared" si="64"/>
        <v>1GGENGENOC</v>
      </c>
      <c r="D646" s="53"/>
      <c r="E646" s="54">
        <f>+'CALCULO TARIFAS CC '!$N$45</f>
        <v>0.66469420081526975</v>
      </c>
      <c r="F646" s="162">
        <f t="shared" si="65"/>
        <v>5.9685380475220046E-6</v>
      </c>
      <c r="G646" s="164">
        <f t="shared" si="66"/>
        <v>3.58</v>
      </c>
      <c r="H646" s="38" t="s">
        <v>293</v>
      </c>
      <c r="I646" s="306" t="s">
        <v>249</v>
      </c>
      <c r="J646" s="307">
        <v>5.9685380475220046E-6</v>
      </c>
      <c r="K646" s="39"/>
      <c r="L646" s="39"/>
      <c r="M646" s="39"/>
      <c r="N646" s="39"/>
      <c r="O646" s="39"/>
      <c r="P646" s="211"/>
    </row>
    <row r="647" spans="1:16" ht="12.75" customHeight="1" x14ac:dyDescent="0.25">
      <c r="A647" s="51">
        <f t="shared" si="61"/>
        <v>642</v>
      </c>
      <c r="B647" s="52"/>
      <c r="C647" s="53" t="str">
        <f t="shared" si="64"/>
        <v>1GGENGRGEO</v>
      </c>
      <c r="D647" s="53"/>
      <c r="E647" s="54">
        <f>+'CALCULO TARIFAS CC '!$N$45</f>
        <v>0.66469420081526975</v>
      </c>
      <c r="F647" s="162">
        <f t="shared" si="65"/>
        <v>4.6996906555761383E-5</v>
      </c>
      <c r="G647" s="164">
        <f t="shared" si="66"/>
        <v>28.22</v>
      </c>
      <c r="H647" s="38" t="s">
        <v>293</v>
      </c>
      <c r="I647" s="306" t="s">
        <v>250</v>
      </c>
      <c r="J647" s="307">
        <v>4.6996906555761383E-5</v>
      </c>
      <c r="K647" s="39"/>
      <c r="L647" s="39"/>
      <c r="M647" s="39"/>
      <c r="N647" s="39"/>
      <c r="O647" s="39"/>
      <c r="P647" s="211"/>
    </row>
    <row r="648" spans="1:16" ht="12.75" customHeight="1" x14ac:dyDescent="0.25">
      <c r="A648" s="51">
        <f t="shared" si="61"/>
        <v>643</v>
      </c>
      <c r="B648" s="52"/>
      <c r="C648" s="53" t="str">
        <f t="shared" si="64"/>
        <v>1GGENHIDCA</v>
      </c>
      <c r="D648" s="53"/>
      <c r="E648" s="54">
        <f>+'CALCULO TARIFAS CC '!$N$45</f>
        <v>0.66469420081526975</v>
      </c>
      <c r="F648" s="162">
        <f t="shared" si="65"/>
        <v>3.4435731096195607E-6</v>
      </c>
      <c r="G648" s="164">
        <f t="shared" si="66"/>
        <v>2.0699999999999998</v>
      </c>
      <c r="H648" s="38" t="s">
        <v>293</v>
      </c>
      <c r="I648" s="306" t="s">
        <v>478</v>
      </c>
      <c r="J648" s="307">
        <v>3.4435731096195607E-6</v>
      </c>
      <c r="K648" s="39"/>
      <c r="L648" s="39"/>
      <c r="M648" s="39"/>
      <c r="N648" s="39"/>
      <c r="O648" s="39"/>
      <c r="P648" s="211"/>
    </row>
    <row r="649" spans="1:16" ht="12.75" customHeight="1" x14ac:dyDescent="0.25">
      <c r="A649" s="51">
        <f t="shared" si="61"/>
        <v>644</v>
      </c>
      <c r="B649" s="52"/>
      <c r="C649" s="53" t="str">
        <f t="shared" si="64"/>
        <v>1GGENHIDCO</v>
      </c>
      <c r="D649" s="53"/>
      <c r="E649" s="54">
        <f>+'CALCULO TARIFAS CC '!$N$45</f>
        <v>0.66469420081526975</v>
      </c>
      <c r="F649" s="162">
        <f t="shared" si="65"/>
        <v>1.8293295685339375E-5</v>
      </c>
      <c r="G649" s="164">
        <f t="shared" si="66"/>
        <v>10.98</v>
      </c>
      <c r="H649" s="38" t="s">
        <v>293</v>
      </c>
      <c r="I649" s="306" t="s">
        <v>251</v>
      </c>
      <c r="J649" s="307">
        <v>1.8293295685339375E-5</v>
      </c>
      <c r="K649" s="39"/>
      <c r="L649" s="39"/>
      <c r="M649" s="39"/>
      <c r="N649" s="39"/>
      <c r="O649" s="39"/>
      <c r="P649" s="211"/>
    </row>
    <row r="650" spans="1:16" ht="12.75" customHeight="1" x14ac:dyDescent="0.25">
      <c r="A650" s="51">
        <f t="shared" si="61"/>
        <v>645</v>
      </c>
      <c r="B650" s="52"/>
      <c r="C650" s="53" t="str">
        <f t="shared" si="64"/>
        <v>1GGENHIHIJ</v>
      </c>
      <c r="D650" s="53"/>
      <c r="E650" s="54">
        <f>+'CALCULO TARIFAS CC '!$N$45</f>
        <v>0.66469420081526975</v>
      </c>
      <c r="F650" s="162">
        <f t="shared" si="65"/>
        <v>1.0982236372759986E-5</v>
      </c>
      <c r="G650" s="164">
        <f t="shared" si="66"/>
        <v>6.59</v>
      </c>
      <c r="H650" s="38" t="s">
        <v>293</v>
      </c>
      <c r="I650" s="306" t="s">
        <v>252</v>
      </c>
      <c r="J650" s="307">
        <v>1.0982236372759986E-5</v>
      </c>
      <c r="K650" s="39"/>
      <c r="L650" s="39"/>
      <c r="M650" s="39"/>
      <c r="N650" s="39"/>
      <c r="O650" s="39"/>
      <c r="P650" s="211"/>
    </row>
    <row r="651" spans="1:16" ht="12.75" customHeight="1" x14ac:dyDescent="0.25">
      <c r="A651" s="51">
        <f t="shared" si="61"/>
        <v>646</v>
      </c>
      <c r="B651" s="52"/>
      <c r="C651" s="53" t="str">
        <f t="shared" si="64"/>
        <v>1GGENHIVIA</v>
      </c>
      <c r="D651" s="53"/>
      <c r="E651" s="54">
        <f>+'CALCULO TARIFAS CC '!$N$45</f>
        <v>0.66469420081526975</v>
      </c>
      <c r="F651" s="162">
        <f t="shared" si="65"/>
        <v>1.4293082636140251E-9</v>
      </c>
      <c r="G651" s="164">
        <f t="shared" si="66"/>
        <v>0</v>
      </c>
      <c r="H651" s="38" t="s">
        <v>293</v>
      </c>
      <c r="I651" s="306" t="s">
        <v>253</v>
      </c>
      <c r="J651" s="307">
        <v>1.4293082636140251E-9</v>
      </c>
      <c r="K651" s="39"/>
      <c r="L651" s="39"/>
      <c r="M651" s="39"/>
      <c r="N651" s="39"/>
      <c r="O651" s="39"/>
      <c r="P651" s="211"/>
    </row>
    <row r="652" spans="1:16" ht="12.75" customHeight="1" x14ac:dyDescent="0.25">
      <c r="A652" s="51">
        <f t="shared" si="61"/>
        <v>647</v>
      </c>
      <c r="B652" s="52"/>
      <c r="C652" s="53" t="str">
        <f t="shared" si="64"/>
        <v>1GGENHIXAC</v>
      </c>
      <c r="D652" s="53"/>
      <c r="E652" s="54">
        <f>+'CALCULO TARIFAS CC '!$N$45</f>
        <v>0.66469420081526975</v>
      </c>
      <c r="F652" s="162">
        <f t="shared" si="65"/>
        <v>2.1201147783322669E-4</v>
      </c>
      <c r="G652" s="164">
        <f t="shared" si="66"/>
        <v>127.3</v>
      </c>
      <c r="H652" s="38" t="s">
        <v>293</v>
      </c>
      <c r="I652" s="306" t="s">
        <v>254</v>
      </c>
      <c r="J652" s="307">
        <v>2.1201147783322669E-4</v>
      </c>
      <c r="K652" s="39"/>
      <c r="L652" s="39"/>
      <c r="M652" s="39"/>
      <c r="N652" s="39"/>
      <c r="O652" s="39"/>
      <c r="P652" s="211"/>
    </row>
    <row r="653" spans="1:16" ht="12.75" customHeight="1" x14ac:dyDescent="0.25">
      <c r="A653" s="51">
        <f t="shared" si="61"/>
        <v>648</v>
      </c>
      <c r="B653" s="52"/>
      <c r="C653" s="53" t="str">
        <f t="shared" si="64"/>
        <v>1GGENINGMA</v>
      </c>
      <c r="D653" s="53"/>
      <c r="E653" s="54">
        <f>+'CALCULO TARIFAS CC '!$N$45</f>
        <v>0.66469420081526975</v>
      </c>
      <c r="F653" s="162">
        <f t="shared" si="65"/>
        <v>6.1800047399048836E-5</v>
      </c>
      <c r="G653" s="164">
        <f t="shared" si="66"/>
        <v>37.11</v>
      </c>
      <c r="H653" s="38" t="s">
        <v>293</v>
      </c>
      <c r="I653" s="306" t="s">
        <v>255</v>
      </c>
      <c r="J653" s="307">
        <v>6.1800047399048836E-5</v>
      </c>
      <c r="K653" s="39"/>
      <c r="L653" s="39"/>
      <c r="M653" s="39"/>
      <c r="N653" s="39"/>
      <c r="O653" s="39"/>
      <c r="P653" s="211"/>
    </row>
    <row r="654" spans="1:16" ht="12.75" customHeight="1" x14ac:dyDescent="0.25">
      <c r="A654" s="51">
        <f t="shared" si="61"/>
        <v>649</v>
      </c>
      <c r="B654" s="52"/>
      <c r="C654" s="53" t="str">
        <f t="shared" si="64"/>
        <v>1GGENINPAG</v>
      </c>
      <c r="D654" s="53"/>
      <c r="E654" s="54">
        <f>+'CALCULO TARIFAS CC '!$N$45</f>
        <v>0.66469420081526975</v>
      </c>
      <c r="F654" s="162">
        <f t="shared" si="65"/>
        <v>9.2123011986375873E-6</v>
      </c>
      <c r="G654" s="164">
        <f t="shared" si="66"/>
        <v>5.53</v>
      </c>
      <c r="H654" s="38" t="s">
        <v>293</v>
      </c>
      <c r="I654" s="306" t="s">
        <v>671</v>
      </c>
      <c r="J654" s="307">
        <v>9.2123011986375873E-6</v>
      </c>
      <c r="K654" s="39"/>
      <c r="L654" s="39"/>
      <c r="M654" s="39"/>
      <c r="N654" s="39"/>
      <c r="O654" s="39"/>
      <c r="P654" s="211"/>
    </row>
    <row r="655" spans="1:16" ht="12.75" customHeight="1" x14ac:dyDescent="0.25">
      <c r="A655" s="51">
        <f t="shared" si="61"/>
        <v>650</v>
      </c>
      <c r="B655" s="52"/>
      <c r="C655" s="53" t="str">
        <f t="shared" si="64"/>
        <v>1GGENJAEGL</v>
      </c>
      <c r="D655" s="53"/>
      <c r="E655" s="54">
        <f>+'CALCULO TARIFAS CC '!$N$45</f>
        <v>0.66469420081526975</v>
      </c>
      <c r="F655" s="162">
        <f t="shared" si="65"/>
        <v>4.6058208404098437E-4</v>
      </c>
      <c r="G655" s="164">
        <f t="shared" si="66"/>
        <v>276.54000000000002</v>
      </c>
      <c r="H655" s="38" t="s">
        <v>293</v>
      </c>
      <c r="I655" s="306" t="s">
        <v>742</v>
      </c>
      <c r="J655" s="307">
        <v>4.6058208404098437E-4</v>
      </c>
      <c r="K655" s="39"/>
      <c r="L655" s="39"/>
      <c r="M655" s="39"/>
      <c r="N655" s="39"/>
      <c r="O655" s="39"/>
      <c r="P655" s="211"/>
    </row>
    <row r="656" spans="1:16" ht="12.75" customHeight="1" x14ac:dyDescent="0.25">
      <c r="A656" s="51">
        <f t="shared" si="61"/>
        <v>651</v>
      </c>
      <c r="B656" s="52"/>
      <c r="C656" s="53" t="str">
        <f t="shared" si="64"/>
        <v>1GGENLUFEG</v>
      </c>
      <c r="D656" s="53"/>
      <c r="E656" s="54">
        <f>+'CALCULO TARIFAS CC '!$N$45</f>
        <v>0.66469420081526975</v>
      </c>
      <c r="F656" s="162">
        <f t="shared" si="65"/>
        <v>1.4459163443341543E-4</v>
      </c>
      <c r="G656" s="164">
        <f t="shared" si="66"/>
        <v>86.82</v>
      </c>
      <c r="H656" s="38" t="s">
        <v>293</v>
      </c>
      <c r="I656" s="306" t="s">
        <v>256</v>
      </c>
      <c r="J656" s="307">
        <v>1.4459163443341543E-4</v>
      </c>
      <c r="K656" s="39"/>
      <c r="L656" s="39"/>
      <c r="M656" s="39"/>
      <c r="N656" s="39"/>
      <c r="O656" s="39"/>
      <c r="P656" s="211"/>
    </row>
    <row r="657" spans="1:16" ht="12.75" customHeight="1" x14ac:dyDescent="0.25">
      <c r="A657" s="51">
        <f t="shared" si="61"/>
        <v>652</v>
      </c>
      <c r="B657" s="52"/>
      <c r="C657" s="53" t="str">
        <f t="shared" si="64"/>
        <v>1GGENOEGYC</v>
      </c>
      <c r="D657" s="53"/>
      <c r="E657" s="54">
        <f>+'CALCULO TARIFAS CC '!$N$45</f>
        <v>0.66469420081526975</v>
      </c>
      <c r="F657" s="162">
        <f t="shared" si="65"/>
        <v>8.7873323497829326E-4</v>
      </c>
      <c r="G657" s="164">
        <f t="shared" si="66"/>
        <v>527.61</v>
      </c>
      <c r="H657" s="38" t="s">
        <v>293</v>
      </c>
      <c r="I657" s="306" t="s">
        <v>257</v>
      </c>
      <c r="J657" s="307">
        <v>8.7873323497829326E-4</v>
      </c>
      <c r="K657" s="39"/>
      <c r="L657" s="39"/>
      <c r="M657" s="39"/>
      <c r="N657" s="39"/>
      <c r="O657" s="39"/>
      <c r="P657" s="211"/>
    </row>
    <row r="658" spans="1:16" ht="12.75" customHeight="1" x14ac:dyDescent="0.25">
      <c r="A658" s="51">
        <f t="shared" si="61"/>
        <v>653</v>
      </c>
      <c r="B658" s="52"/>
      <c r="C658" s="53" t="str">
        <f t="shared" si="64"/>
        <v>1GGENOXECO</v>
      </c>
      <c r="D658" s="53"/>
      <c r="E658" s="54">
        <f>+'CALCULO TARIFAS CC '!$N$45</f>
        <v>0.66469420081526975</v>
      </c>
      <c r="F658" s="162">
        <f t="shared" si="65"/>
        <v>9.1511203367852796E-6</v>
      </c>
      <c r="G658" s="164">
        <f t="shared" si="66"/>
        <v>5.49</v>
      </c>
      <c r="H658" s="38" t="s">
        <v>293</v>
      </c>
      <c r="I658" s="306" t="s">
        <v>258</v>
      </c>
      <c r="J658" s="307">
        <v>9.1511203367852796E-6</v>
      </c>
      <c r="K658" s="39"/>
      <c r="L658" s="39"/>
      <c r="M658" s="39"/>
      <c r="N658" s="39"/>
      <c r="O658" s="39"/>
      <c r="P658" s="211"/>
    </row>
    <row r="659" spans="1:16" ht="12.75" customHeight="1" x14ac:dyDescent="0.25">
      <c r="A659" s="51">
        <f t="shared" si="61"/>
        <v>654</v>
      </c>
      <c r="B659" s="52"/>
      <c r="C659" s="53" t="str">
        <f t="shared" si="64"/>
        <v>1GGENOXEII</v>
      </c>
      <c r="D659" s="53"/>
      <c r="E659" s="54">
        <f>+'CALCULO TARIFAS CC '!$N$45</f>
        <v>0.66469420081526975</v>
      </c>
      <c r="F659" s="162">
        <f t="shared" si="65"/>
        <v>2.1675873371560751E-6</v>
      </c>
      <c r="G659" s="164">
        <f t="shared" si="66"/>
        <v>1.3</v>
      </c>
      <c r="H659" s="38" t="s">
        <v>293</v>
      </c>
      <c r="I659" s="306" t="s">
        <v>427</v>
      </c>
      <c r="J659" s="307">
        <v>2.1675873371560751E-6</v>
      </c>
      <c r="K659" s="39"/>
      <c r="L659" s="39"/>
      <c r="M659" s="39"/>
      <c r="N659" s="39"/>
      <c r="O659" s="39"/>
      <c r="P659" s="211"/>
    </row>
    <row r="660" spans="1:16" ht="12.75" customHeight="1" x14ac:dyDescent="0.25">
      <c r="A660" s="51">
        <f t="shared" si="61"/>
        <v>655</v>
      </c>
      <c r="B660" s="52"/>
      <c r="C660" s="53" t="str">
        <f t="shared" si="64"/>
        <v>1GGENPAPEL</v>
      </c>
      <c r="D660" s="53"/>
      <c r="E660" s="54">
        <f>+'CALCULO TARIFAS CC '!$N$45</f>
        <v>0.66469420081526975</v>
      </c>
      <c r="F660" s="162">
        <f t="shared" si="65"/>
        <v>1.0332992806373208E-5</v>
      </c>
      <c r="G660" s="164">
        <f t="shared" si="66"/>
        <v>6.2</v>
      </c>
      <c r="H660" s="38" t="s">
        <v>293</v>
      </c>
      <c r="I660" s="306" t="s">
        <v>259</v>
      </c>
      <c r="J660" s="307">
        <v>1.0332992806373208E-5</v>
      </c>
      <c r="K660" s="39"/>
      <c r="L660" s="39"/>
      <c r="M660" s="39"/>
      <c r="N660" s="39"/>
      <c r="O660" s="39"/>
      <c r="P660" s="211"/>
    </row>
    <row r="661" spans="1:16" ht="12.75" customHeight="1" x14ac:dyDescent="0.25">
      <c r="A661" s="51">
        <f t="shared" si="61"/>
        <v>656</v>
      </c>
      <c r="B661" s="52"/>
      <c r="C661" s="53" t="str">
        <f t="shared" si="64"/>
        <v>1GGENPUQPL</v>
      </c>
      <c r="D661" s="53"/>
      <c r="E661" s="54">
        <f>+'CALCULO TARIFAS CC '!$N$45</f>
        <v>0.66469420081526975</v>
      </c>
      <c r="F661" s="162">
        <f t="shared" si="65"/>
        <v>2.9491543650495857E-4</v>
      </c>
      <c r="G661" s="164">
        <f t="shared" ref="G661:G682" si="67">+ROUND(E661*F661*$F$683,2)</f>
        <v>177.07</v>
      </c>
      <c r="H661" s="38" t="s">
        <v>293</v>
      </c>
      <c r="I661" s="306" t="s">
        <v>260</v>
      </c>
      <c r="J661" s="307">
        <v>2.9491543650495857E-4</v>
      </c>
      <c r="K661" s="39"/>
      <c r="L661" s="39"/>
      <c r="M661" s="39"/>
      <c r="N661" s="39"/>
      <c r="O661" s="39"/>
      <c r="P661" s="211"/>
    </row>
    <row r="662" spans="1:16" ht="12.75" customHeight="1" x14ac:dyDescent="0.25">
      <c r="A662" s="51">
        <f t="shared" si="61"/>
        <v>657</v>
      </c>
      <c r="B662" s="52"/>
      <c r="C662" s="53" t="str">
        <f t="shared" si="64"/>
        <v>1GGENRENGU</v>
      </c>
      <c r="D662" s="53"/>
      <c r="E662" s="54">
        <f>+'CALCULO TARIFAS CC '!$N$45</f>
        <v>0.66469420081526975</v>
      </c>
      <c r="F662" s="162">
        <f t="shared" si="65"/>
        <v>1.2546752511739944E-4</v>
      </c>
      <c r="G662" s="164">
        <f t="shared" si="67"/>
        <v>75.33</v>
      </c>
      <c r="H662" s="38" t="s">
        <v>293</v>
      </c>
      <c r="I662" s="306" t="s">
        <v>261</v>
      </c>
      <c r="J662" s="307">
        <v>1.2546752511739944E-4</v>
      </c>
      <c r="K662" s="39"/>
      <c r="L662" s="39"/>
      <c r="M662" s="39"/>
      <c r="N662" s="39"/>
      <c r="O662" s="39"/>
      <c r="P662" s="211"/>
    </row>
    <row r="663" spans="1:16" ht="12.75" customHeight="1" x14ac:dyDescent="0.25">
      <c r="A663" s="51">
        <f t="shared" si="61"/>
        <v>658</v>
      </c>
      <c r="B663" s="52"/>
      <c r="C663" s="53" t="str">
        <f t="shared" si="64"/>
        <v>1GGENRNACE</v>
      </c>
      <c r="D663" s="53"/>
      <c r="E663" s="54">
        <f>+'CALCULO TARIFAS CC '!$N$45</f>
        <v>0.66469420081526975</v>
      </c>
      <c r="F663" s="162">
        <f t="shared" si="65"/>
        <v>2.9686882084834818E-5</v>
      </c>
      <c r="G663" s="164">
        <f t="shared" si="67"/>
        <v>17.82</v>
      </c>
      <c r="H663" s="38" t="s">
        <v>293</v>
      </c>
      <c r="I663" s="306" t="s">
        <v>262</v>
      </c>
      <c r="J663" s="307">
        <v>2.9686882084834818E-5</v>
      </c>
      <c r="K663" s="39"/>
      <c r="L663" s="39"/>
      <c r="M663" s="39"/>
      <c r="N663" s="39"/>
      <c r="O663" s="39"/>
      <c r="P663" s="211"/>
    </row>
    <row r="664" spans="1:16" ht="12.75" customHeight="1" x14ac:dyDescent="0.25">
      <c r="A664" s="51">
        <f t="shared" si="61"/>
        <v>659</v>
      </c>
      <c r="B664" s="52"/>
      <c r="C664" s="53" t="str">
        <f t="shared" si="64"/>
        <v>1GGENSERCM</v>
      </c>
      <c r="D664" s="53"/>
      <c r="E664" s="54">
        <f>+'CALCULO TARIFAS CC '!$N$45</f>
        <v>0.66469420081526975</v>
      </c>
      <c r="F664" s="162">
        <f t="shared" si="65"/>
        <v>1.7534038929059343E-4</v>
      </c>
      <c r="G664" s="164">
        <f t="shared" si="67"/>
        <v>105.28</v>
      </c>
      <c r="H664" s="38" t="s">
        <v>293</v>
      </c>
      <c r="I664" s="306" t="s">
        <v>263</v>
      </c>
      <c r="J664" s="307">
        <v>1.7534038929059343E-4</v>
      </c>
      <c r="K664" s="39"/>
      <c r="L664" s="39"/>
      <c r="M664" s="39"/>
      <c r="N664" s="39"/>
      <c r="O664" s="39"/>
      <c r="P664" s="211"/>
    </row>
    <row r="665" spans="1:16" ht="12.75" customHeight="1" x14ac:dyDescent="0.25">
      <c r="A665" s="51">
        <f t="shared" si="61"/>
        <v>660</v>
      </c>
      <c r="B665" s="52"/>
      <c r="C665" s="53" t="str">
        <f t="shared" si="64"/>
        <v>1GGENTERMI</v>
      </c>
      <c r="D665" s="53"/>
      <c r="E665" s="54">
        <f>+'CALCULO TARIFAS CC '!$N$45</f>
        <v>0.66469420081526975</v>
      </c>
      <c r="F665" s="162">
        <f t="shared" si="65"/>
        <v>1.1088295080637481E-4</v>
      </c>
      <c r="G665" s="164">
        <f t="shared" si="67"/>
        <v>66.58</v>
      </c>
      <c r="H665" s="38" t="s">
        <v>293</v>
      </c>
      <c r="I665" s="306" t="s">
        <v>264</v>
      </c>
      <c r="J665" s="307">
        <v>1.1088295080637481E-4</v>
      </c>
      <c r="K665" s="39"/>
      <c r="L665" s="39"/>
      <c r="M665" s="39"/>
      <c r="N665" s="39"/>
      <c r="O665" s="39"/>
      <c r="P665" s="211"/>
    </row>
    <row r="666" spans="1:16" ht="12.75" customHeight="1" x14ac:dyDescent="0.25">
      <c r="A666" s="51">
        <f t="shared" si="61"/>
        <v>661</v>
      </c>
      <c r="B666" s="52"/>
      <c r="C666" s="53" t="str">
        <f t="shared" si="64"/>
        <v>1GGENTRAEL</v>
      </c>
      <c r="D666" s="53"/>
      <c r="E666" s="54">
        <f>+'CALCULO TARIFAS CC '!$N$45</f>
        <v>0.66469420081526975</v>
      </c>
      <c r="F666" s="162">
        <f t="shared" si="65"/>
        <v>2.5116611026043766E-5</v>
      </c>
      <c r="G666" s="164">
        <f t="shared" si="67"/>
        <v>15.08</v>
      </c>
      <c r="H666" s="38" t="s">
        <v>293</v>
      </c>
      <c r="I666" s="306" t="s">
        <v>365</v>
      </c>
      <c r="J666" s="307">
        <v>2.5116611026043766E-5</v>
      </c>
      <c r="K666" s="39"/>
      <c r="L666" s="39"/>
      <c r="M666" s="39"/>
      <c r="N666" s="39"/>
      <c r="O666" s="39"/>
      <c r="P666" s="211"/>
    </row>
    <row r="667" spans="1:16" s="258" customFormat="1" ht="12.75" customHeight="1" x14ac:dyDescent="0.25">
      <c r="A667" s="51">
        <f t="shared" si="61"/>
        <v>662</v>
      </c>
      <c r="B667" s="52"/>
      <c r="C667" s="53" t="str">
        <f t="shared" si="64"/>
        <v>1GGENVIEBL</v>
      </c>
      <c r="D667" s="53"/>
      <c r="E667" s="54">
        <f>+'CALCULO TARIFAS CC '!$N$45</f>
        <v>0.66469420081526975</v>
      </c>
      <c r="F667" s="162">
        <f t="shared" si="65"/>
        <v>3.4126163511634203E-5</v>
      </c>
      <c r="G667" s="164">
        <f t="shared" si="67"/>
        <v>20.49</v>
      </c>
      <c r="H667" s="38" t="s">
        <v>293</v>
      </c>
      <c r="I667" s="306" t="s">
        <v>265</v>
      </c>
      <c r="J667" s="307">
        <v>3.4126163511634203E-5</v>
      </c>
      <c r="K667" s="39"/>
      <c r="L667" s="39"/>
      <c r="M667" s="39"/>
      <c r="N667" s="39"/>
      <c r="O667" s="39"/>
      <c r="P667" s="211"/>
    </row>
    <row r="668" spans="1:16" s="258" customFormat="1" ht="12.75" customHeight="1" x14ac:dyDescent="0.25">
      <c r="A668" s="51">
        <f t="shared" si="61"/>
        <v>663</v>
      </c>
      <c r="B668" s="52"/>
      <c r="C668" s="53" t="str">
        <f t="shared" si="64"/>
        <v>1TTRAEMPRR</v>
      </c>
      <c r="D668" s="53"/>
      <c r="E668" s="54">
        <f>+'CALCULO TARIFAS CC '!$N$45</f>
        <v>0.66469420081526975</v>
      </c>
      <c r="F668" s="162">
        <f t="shared" si="65"/>
        <v>9.5948594189240623E-6</v>
      </c>
      <c r="G668" s="164">
        <f t="shared" si="67"/>
        <v>5.76</v>
      </c>
      <c r="H668" s="38" t="s">
        <v>293</v>
      </c>
      <c r="I668" s="306" t="s">
        <v>266</v>
      </c>
      <c r="J668" s="307">
        <v>9.5948594189240623E-6</v>
      </c>
      <c r="K668" s="39"/>
      <c r="L668" s="39"/>
      <c r="M668" s="39"/>
      <c r="N668" s="39"/>
      <c r="O668" s="39"/>
      <c r="P668" s="211"/>
    </row>
    <row r="669" spans="1:16" s="258" customFormat="1" ht="12.75" customHeight="1" x14ac:dyDescent="0.25">
      <c r="A669" s="51">
        <f t="shared" si="61"/>
        <v>664</v>
      </c>
      <c r="B669" s="52"/>
      <c r="C669" s="53" t="str">
        <f t="shared" si="64"/>
        <v>1TTRAETCEE</v>
      </c>
      <c r="D669" s="53"/>
      <c r="E669" s="54">
        <f>+'CALCULO TARIFAS CC '!$N$45</f>
        <v>0.66469420081526975</v>
      </c>
      <c r="F669" s="162">
        <f t="shared" si="65"/>
        <v>5.3956673657473524E-4</v>
      </c>
      <c r="G669" s="164">
        <f t="shared" si="67"/>
        <v>323.97000000000003</v>
      </c>
      <c r="H669" s="38" t="s">
        <v>293</v>
      </c>
      <c r="I669" s="306" t="s">
        <v>267</v>
      </c>
      <c r="J669" s="307">
        <v>5.3956673657473524E-4</v>
      </c>
      <c r="K669" s="39"/>
      <c r="L669" s="39"/>
      <c r="M669" s="39"/>
      <c r="N669" s="39"/>
      <c r="O669" s="39"/>
      <c r="P669" s="211"/>
    </row>
    <row r="670" spans="1:16" ht="12.75" customHeight="1" x14ac:dyDescent="0.25">
      <c r="A670" s="51">
        <f t="shared" si="61"/>
        <v>665</v>
      </c>
      <c r="B670" s="52"/>
      <c r="C670" s="53" t="str">
        <f t="shared" si="64"/>
        <v>1TTRAREELC</v>
      </c>
      <c r="D670" s="53"/>
      <c r="E670" s="54">
        <f>+'CALCULO TARIFAS CC '!$N$45</f>
        <v>0.66469420081526975</v>
      </c>
      <c r="F670" s="162">
        <f t="shared" si="65"/>
        <v>1.7111384701391083E-5</v>
      </c>
      <c r="G670" s="164">
        <f t="shared" si="67"/>
        <v>10.27</v>
      </c>
      <c r="H670" s="38" t="s">
        <v>293</v>
      </c>
      <c r="I670" s="306" t="s">
        <v>797</v>
      </c>
      <c r="J670" s="307">
        <v>1.7111384701391083E-5</v>
      </c>
      <c r="K670" s="39"/>
      <c r="L670" s="39"/>
      <c r="M670" s="39"/>
      <c r="N670" s="39"/>
      <c r="O670" s="39"/>
      <c r="P670" s="211"/>
    </row>
    <row r="671" spans="1:16" ht="12.75" customHeight="1" x14ac:dyDescent="0.25">
      <c r="A671" s="51">
        <f t="shared" si="61"/>
        <v>666</v>
      </c>
      <c r="B671" s="52"/>
      <c r="C671" s="53" t="str">
        <f t="shared" si="64"/>
        <v>1TTRATEEDN</v>
      </c>
      <c r="D671" s="53"/>
      <c r="E671" s="54">
        <f>+'CALCULO TARIFAS CC '!$N$45</f>
        <v>0.66469420081526975</v>
      </c>
      <c r="F671" s="162">
        <f t="shared" si="65"/>
        <v>4.9362787706083987E-5</v>
      </c>
      <c r="G671" s="164">
        <f t="shared" si="67"/>
        <v>29.64</v>
      </c>
      <c r="H671" s="38" t="s">
        <v>293</v>
      </c>
      <c r="I671" s="306" t="s">
        <v>479</v>
      </c>
      <c r="J671" s="307">
        <v>4.9362787706083987E-5</v>
      </c>
      <c r="K671" s="39"/>
      <c r="L671" s="39"/>
      <c r="M671" s="39"/>
      <c r="N671" s="39"/>
      <c r="O671" s="39"/>
      <c r="P671" s="211"/>
    </row>
    <row r="672" spans="1:16" ht="12.75" customHeight="1" x14ac:dyDescent="0.25">
      <c r="A672" s="51">
        <f t="shared" si="61"/>
        <v>667</v>
      </c>
      <c r="B672" s="52"/>
      <c r="C672" s="53" t="str">
        <f t="shared" si="64"/>
        <v>1TTRATRELC</v>
      </c>
      <c r="D672" s="53"/>
      <c r="E672" s="54">
        <f>+'CALCULO TARIFAS CC '!$N$45</f>
        <v>0.66469420081526975</v>
      </c>
      <c r="F672" s="162">
        <f t="shared" si="65"/>
        <v>9.4099382187095551E-5</v>
      </c>
      <c r="G672" s="164">
        <f t="shared" si="67"/>
        <v>56.5</v>
      </c>
      <c r="H672" s="38" t="s">
        <v>293</v>
      </c>
      <c r="I672" s="306" t="s">
        <v>268</v>
      </c>
      <c r="J672" s="307">
        <v>9.4099382187095551E-5</v>
      </c>
      <c r="K672" s="39"/>
      <c r="L672" s="39"/>
      <c r="M672" s="39"/>
      <c r="N672" s="39"/>
      <c r="O672" s="39"/>
      <c r="P672" s="211"/>
    </row>
    <row r="673" spans="1:16" s="198" customFormat="1" ht="12.75" customHeight="1" x14ac:dyDescent="0.25">
      <c r="A673" s="51">
        <f>+A672+1</f>
        <v>668</v>
      </c>
      <c r="B673" s="52"/>
      <c r="C673" s="53" t="str">
        <f t="shared" si="64"/>
        <v>1TTRATRENC</v>
      </c>
      <c r="D673" s="53"/>
      <c r="E673" s="54">
        <f>+'CALCULO TARIFAS CC '!$N$45</f>
        <v>0.66469420081526975</v>
      </c>
      <c r="F673" s="162">
        <f t="shared" si="65"/>
        <v>8.8908103946871723E-5</v>
      </c>
      <c r="G673" s="164">
        <f t="shared" si="67"/>
        <v>53.38</v>
      </c>
      <c r="H673" s="38" t="s">
        <v>293</v>
      </c>
      <c r="I673" s="306" t="s">
        <v>443</v>
      </c>
      <c r="J673" s="307">
        <v>8.8908103946871723E-5</v>
      </c>
      <c r="K673" s="39"/>
      <c r="L673" s="39"/>
      <c r="M673" s="39"/>
      <c r="N673" s="39"/>
      <c r="O673" s="39"/>
      <c r="P673" s="211"/>
    </row>
    <row r="674" spans="1:16" s="298" customFormat="1" ht="12.75" customHeight="1" x14ac:dyDescent="0.25">
      <c r="A674" s="51">
        <f t="shared" ref="A674:A682" si="68">+A673+1</f>
        <v>669</v>
      </c>
      <c r="B674" s="52"/>
      <c r="C674" s="53" t="str">
        <f t="shared" si="64"/>
        <v>1TTRATRENR</v>
      </c>
      <c r="D674" s="53"/>
      <c r="E674" s="54">
        <f>+'CALCULO TARIFAS CC '!$N$45</f>
        <v>0.66469420081526975</v>
      </c>
      <c r="F674" s="162">
        <f t="shared" si="65"/>
        <v>2.0352799623269421E-5</v>
      </c>
      <c r="G674" s="164">
        <f t="shared" si="67"/>
        <v>12.22</v>
      </c>
      <c r="H674" s="38" t="s">
        <v>293</v>
      </c>
      <c r="I674" s="306" t="s">
        <v>488</v>
      </c>
      <c r="J674" s="307">
        <v>2.0352799623269421E-5</v>
      </c>
      <c r="K674" s="39"/>
      <c r="L674" s="39"/>
      <c r="M674" s="39"/>
      <c r="N674" s="39"/>
      <c r="O674" s="39"/>
      <c r="P674" s="211"/>
    </row>
    <row r="675" spans="1:16" s="298" customFormat="1" ht="12.75" customHeight="1" x14ac:dyDescent="0.25">
      <c r="A675" s="51">
        <f t="shared" si="68"/>
        <v>670</v>
      </c>
      <c r="B675" s="52"/>
      <c r="C675" s="53" t="str">
        <f t="shared" si="64"/>
        <v>1UGUSAGJIC</v>
      </c>
      <c r="D675" s="53"/>
      <c r="E675" s="54">
        <f>+'CALCULO TARIFAS CC '!$N$45</f>
        <v>0.66469420081526975</v>
      </c>
      <c r="F675" s="162">
        <f t="shared" si="65"/>
        <v>9.4134141260990864E-5</v>
      </c>
      <c r="G675" s="164">
        <f t="shared" si="67"/>
        <v>56.52</v>
      </c>
      <c r="H675" s="38" t="s">
        <v>293</v>
      </c>
      <c r="I675" s="306" t="s">
        <v>269</v>
      </c>
      <c r="J675" s="307">
        <v>9.4134141260990864E-5</v>
      </c>
      <c r="K675" s="39"/>
      <c r="L675" s="39"/>
      <c r="M675" s="39"/>
      <c r="N675" s="39"/>
      <c r="O675" s="39"/>
      <c r="P675" s="211"/>
    </row>
    <row r="676" spans="1:16" s="298" customFormat="1" ht="12.75" customHeight="1" x14ac:dyDescent="0.25">
      <c r="A676" s="51">
        <f t="shared" si="68"/>
        <v>671</v>
      </c>
      <c r="B676" s="52"/>
      <c r="C676" s="53" t="str">
        <f t="shared" si="64"/>
        <v>1UGUSEMGEE</v>
      </c>
      <c r="D676" s="53"/>
      <c r="E676" s="54">
        <f>+'CALCULO TARIFAS CC '!$N$45</f>
        <v>0.66469420081526975</v>
      </c>
      <c r="F676" s="162">
        <f t="shared" si="65"/>
        <v>1.3250469432573542E-4</v>
      </c>
      <c r="G676" s="164">
        <f t="shared" si="67"/>
        <v>79.56</v>
      </c>
      <c r="H676" s="38" t="s">
        <v>293</v>
      </c>
      <c r="I676" s="306" t="s">
        <v>270</v>
      </c>
      <c r="J676" s="307">
        <v>1.3250469432573542E-4</v>
      </c>
      <c r="K676" s="39"/>
      <c r="L676" s="39"/>
      <c r="M676" s="39"/>
      <c r="N676" s="39"/>
      <c r="O676" s="39"/>
      <c r="P676" s="211"/>
    </row>
    <row r="677" spans="1:16" s="198" customFormat="1" ht="12.75" customHeight="1" x14ac:dyDescent="0.25">
      <c r="A677" s="51">
        <f t="shared" si="68"/>
        <v>672</v>
      </c>
      <c r="B677" s="52"/>
      <c r="C677" s="53" t="str">
        <f t="shared" si="64"/>
        <v>1UGUSENRSW</v>
      </c>
      <c r="D677" s="53"/>
      <c r="E677" s="54">
        <f>+'CALCULO TARIFAS CC '!$N$45</f>
        <v>0.66469420081526975</v>
      </c>
      <c r="F677" s="162">
        <f t="shared" si="65"/>
        <v>1.4985707267483136E-4</v>
      </c>
      <c r="G677" s="164">
        <f t="shared" si="67"/>
        <v>89.98</v>
      </c>
      <c r="H677" s="38" t="s">
        <v>293</v>
      </c>
      <c r="I677" s="306" t="s">
        <v>368</v>
      </c>
      <c r="J677" s="307">
        <v>1.4985707267483136E-4</v>
      </c>
      <c r="K677" s="39"/>
      <c r="L677" s="39"/>
      <c r="M677" s="39"/>
      <c r="N677" s="39"/>
      <c r="O677" s="39"/>
      <c r="P677" s="211"/>
    </row>
    <row r="678" spans="1:16" s="198" customFormat="1" ht="12.75" customHeight="1" x14ac:dyDescent="0.25">
      <c r="A678" s="51">
        <f t="shared" si="68"/>
        <v>673</v>
      </c>
      <c r="B678" s="52"/>
      <c r="C678" s="53" t="str">
        <f t="shared" si="64"/>
        <v>1UGUSENTRI</v>
      </c>
      <c r="D678" s="53"/>
      <c r="E678" s="54">
        <f>+'CALCULO TARIFAS CC '!$N$45</f>
        <v>0.66469420081526975</v>
      </c>
      <c r="F678" s="162">
        <f t="shared" si="65"/>
        <v>1.4399584512369399E-4</v>
      </c>
      <c r="G678" s="164">
        <f t="shared" si="67"/>
        <v>86.46</v>
      </c>
      <c r="H678" s="38" t="s">
        <v>293</v>
      </c>
      <c r="I678" s="306" t="s">
        <v>369</v>
      </c>
      <c r="J678" s="307">
        <v>1.4399584512369399E-4</v>
      </c>
      <c r="K678" s="39"/>
      <c r="L678" s="39"/>
      <c r="M678" s="39"/>
      <c r="N678" s="39"/>
      <c r="O678" s="39"/>
      <c r="P678" s="211"/>
    </row>
    <row r="679" spans="1:16" s="323" customFormat="1" ht="12.75" customHeight="1" x14ac:dyDescent="0.25">
      <c r="A679" s="51">
        <f t="shared" si="68"/>
        <v>674</v>
      </c>
      <c r="B679" s="52"/>
      <c r="C679" s="53" t="str">
        <f t="shared" si="64"/>
        <v>1UGUSGUAMO</v>
      </c>
      <c r="D679" s="53"/>
      <c r="E679" s="54">
        <f>+'CALCULO TARIFAS CC '!$N$45</f>
        <v>0.66469420081526975</v>
      </c>
      <c r="F679" s="162">
        <f t="shared" si="65"/>
        <v>4.9645037769382734E-4</v>
      </c>
      <c r="G679" s="164">
        <f t="shared" si="67"/>
        <v>298.08</v>
      </c>
      <c r="H679" s="38" t="s">
        <v>293</v>
      </c>
      <c r="I679" s="306" t="s">
        <v>271</v>
      </c>
      <c r="J679" s="307">
        <v>4.9645037769382734E-4</v>
      </c>
      <c r="K679" s="39"/>
      <c r="L679" s="39"/>
      <c r="M679" s="39"/>
      <c r="N679" s="39"/>
      <c r="O679" s="39"/>
      <c r="P679" s="211"/>
    </row>
    <row r="680" spans="1:16" s="323" customFormat="1" ht="12.75" customHeight="1" x14ac:dyDescent="0.25">
      <c r="A680" s="51">
        <f t="shared" si="68"/>
        <v>675</v>
      </c>
      <c r="B680" s="52"/>
      <c r="C680" s="53" t="str">
        <f t="shared" si="64"/>
        <v>1UGUSINMRO</v>
      </c>
      <c r="D680" s="53"/>
      <c r="E680" s="54">
        <f>+'CALCULO TARIFAS CC '!$N$45</f>
        <v>0.66469420081526975</v>
      </c>
      <c r="F680" s="162">
        <f t="shared" si="65"/>
        <v>2.5096743712315099E-4</v>
      </c>
      <c r="G680" s="164">
        <f t="shared" si="67"/>
        <v>150.69</v>
      </c>
      <c r="H680" s="38" t="s">
        <v>293</v>
      </c>
      <c r="I680" s="306" t="s">
        <v>272</v>
      </c>
      <c r="J680" s="307">
        <v>2.5096743712315099E-4</v>
      </c>
      <c r="K680" s="39"/>
      <c r="L680" s="39"/>
      <c r="M680" s="39"/>
      <c r="N680" s="39"/>
      <c r="O680" s="39"/>
      <c r="P680" s="211"/>
    </row>
    <row r="681" spans="1:16" s="323" customFormat="1" ht="12.75" customHeight="1" x14ac:dyDescent="0.25">
      <c r="A681" s="51">
        <f t="shared" si="68"/>
        <v>676</v>
      </c>
      <c r="B681" s="52"/>
      <c r="C681" s="53" t="str">
        <f t="shared" si="64"/>
        <v>1UGUSIRTRA</v>
      </c>
      <c r="D681" s="53"/>
      <c r="E681" s="54">
        <f>+'CALCULO TARIFAS CC '!$N$45</f>
        <v>0.66469420081526975</v>
      </c>
      <c r="F681" s="162">
        <f t="shared" si="65"/>
        <v>1.6607588143130664E-3</v>
      </c>
      <c r="G681" s="164">
        <f t="shared" si="67"/>
        <v>997.15</v>
      </c>
      <c r="H681" s="38" t="s">
        <v>293</v>
      </c>
      <c r="I681" s="306" t="s">
        <v>273</v>
      </c>
      <c r="J681" s="307">
        <v>1.6607588143130664E-3</v>
      </c>
      <c r="K681" s="39"/>
      <c r="L681" s="39"/>
      <c r="M681" s="39"/>
      <c r="N681" s="39"/>
      <c r="O681" s="39"/>
      <c r="P681" s="211"/>
    </row>
    <row r="682" spans="1:16" ht="12.75" customHeight="1" thickBot="1" x14ac:dyDescent="0.3">
      <c r="A682" s="51">
        <f t="shared" si="68"/>
        <v>677</v>
      </c>
      <c r="B682" s="52"/>
      <c r="C682" s="53" t="str">
        <f t="shared" si="64"/>
        <v>1UGUSOEGYC</v>
      </c>
      <c r="D682" s="53"/>
      <c r="E682" s="54">
        <f>+'CALCULO TARIFAS CC '!$N$45</f>
        <v>0.66469420081526975</v>
      </c>
      <c r="F682" s="162">
        <f t="shared" si="65"/>
        <v>1.0744392835809059E-5</v>
      </c>
      <c r="G682" s="164">
        <f t="shared" si="67"/>
        <v>6.45</v>
      </c>
      <c r="H682" s="38" t="s">
        <v>293</v>
      </c>
      <c r="I682" s="306" t="s">
        <v>274</v>
      </c>
      <c r="J682" s="307">
        <v>1.0744392835809059E-5</v>
      </c>
      <c r="K682" s="39"/>
      <c r="L682" s="39"/>
      <c r="M682" s="39"/>
      <c r="N682" s="39"/>
      <c r="O682" s="39"/>
      <c r="P682" s="211"/>
    </row>
    <row r="683" spans="1:16" ht="12.75" customHeight="1" thickBot="1" x14ac:dyDescent="0.3">
      <c r="A683" s="96"/>
      <c r="B683" s="98"/>
      <c r="C683" s="98" t="s">
        <v>310</v>
      </c>
      <c r="D683" s="98"/>
      <c r="E683" s="98"/>
      <c r="F683" s="184">
        <v>903298.52520000003</v>
      </c>
      <c r="G683" s="102">
        <f>SUM(G565:G682)</f>
        <v>600417.2699999999</v>
      </c>
      <c r="H683" s="38"/>
      <c r="K683" s="39"/>
      <c r="L683" s="39"/>
      <c r="M683" s="39"/>
      <c r="N683" s="39"/>
      <c r="O683" s="39"/>
    </row>
    <row r="684" spans="1:16" ht="12.75" customHeight="1" x14ac:dyDescent="0.25">
      <c r="A684" s="185"/>
      <c r="B684" s="39"/>
      <c r="C684" s="39"/>
      <c r="D684" s="39"/>
      <c r="E684" s="39"/>
      <c r="F684" s="186"/>
      <c r="G684" s="187"/>
      <c r="H684" s="38"/>
      <c r="K684" s="39"/>
      <c r="L684" s="39"/>
      <c r="M684" s="39"/>
      <c r="N684" s="39"/>
      <c r="O684" s="39"/>
    </row>
    <row r="685" spans="1:16" ht="12.75" customHeight="1" thickBot="1" x14ac:dyDescent="0.3">
      <c r="A685" s="185"/>
      <c r="B685" s="39"/>
      <c r="C685" s="188" t="s">
        <v>334</v>
      </c>
      <c r="D685" s="188"/>
      <c r="E685" s="188"/>
      <c r="F685" s="189"/>
      <c r="G685" s="188"/>
      <c r="H685" s="38"/>
      <c r="J685" s="334"/>
      <c r="K685" s="39"/>
      <c r="L685" s="39"/>
      <c r="M685" s="39"/>
      <c r="N685" s="39"/>
      <c r="O685" s="39"/>
    </row>
    <row r="686" spans="1:16" ht="12.75" customHeight="1" thickBot="1" x14ac:dyDescent="0.3">
      <c r="A686" s="185"/>
      <c r="B686" s="39"/>
      <c r="C686" s="190" t="s">
        <v>276</v>
      </c>
      <c r="D686" s="191"/>
      <c r="E686" s="191" t="s">
        <v>335</v>
      </c>
      <c r="F686" s="192" t="s">
        <v>336</v>
      </c>
      <c r="G686" s="193" t="s">
        <v>337</v>
      </c>
      <c r="H686" s="38"/>
      <c r="K686" s="39"/>
      <c r="L686" s="39"/>
      <c r="M686" s="39"/>
      <c r="N686" s="39"/>
      <c r="O686" s="39"/>
    </row>
    <row r="687" spans="1:16" ht="12.75" customHeight="1" x14ac:dyDescent="0.25">
      <c r="A687" s="185"/>
      <c r="B687" s="39"/>
      <c r="C687" s="227" t="s">
        <v>338</v>
      </c>
      <c r="D687" s="228"/>
      <c r="E687" s="229">
        <f>+'CALCULO TARIFAS CC '!N45</f>
        <v>0.66469420081526975</v>
      </c>
      <c r="F687" s="340">
        <f>+F683</f>
        <v>903298.52520000003</v>
      </c>
      <c r="G687" s="221">
        <f>+ROUND(G683,2)</f>
        <v>600417.27</v>
      </c>
      <c r="H687" s="194"/>
      <c r="I687" s="39"/>
      <c r="J687" s="360"/>
      <c r="K687" s="39"/>
      <c r="L687" s="39"/>
      <c r="M687" s="39"/>
      <c r="N687" s="39"/>
      <c r="O687" s="39"/>
    </row>
    <row r="688" spans="1:16" ht="12.75" customHeight="1" x14ac:dyDescent="0.25">
      <c r="A688" s="185"/>
      <c r="B688" s="39"/>
      <c r="C688" s="230" t="s">
        <v>339</v>
      </c>
      <c r="D688" s="231"/>
      <c r="E688" s="232">
        <f>+'CALCULO TARIFAS CC '!O45</f>
        <v>1.202774018425989</v>
      </c>
      <c r="F688" s="222">
        <f>+F564</f>
        <v>523852.09950000001</v>
      </c>
      <c r="G688" s="223">
        <f>+ROUND(G564,2)</f>
        <v>630075.68000000005</v>
      </c>
      <c r="H688" s="194"/>
      <c r="I688" s="338"/>
      <c r="J688" s="360"/>
      <c r="K688" s="39"/>
      <c r="L688" s="39"/>
      <c r="M688" s="39"/>
      <c r="N688" s="39"/>
      <c r="O688" s="39"/>
    </row>
    <row r="689" spans="1:15" ht="12.75" customHeight="1" x14ac:dyDescent="0.25">
      <c r="A689" s="185"/>
      <c r="B689" s="39"/>
      <c r="C689" s="230" t="s">
        <v>340</v>
      </c>
      <c r="D689" s="231"/>
      <c r="E689" s="232">
        <f>+'CALCULO TARIFAS CC '!P45</f>
        <v>0.49661855315759867</v>
      </c>
      <c r="F689" s="222">
        <f>+F520</f>
        <v>720177.16359999997</v>
      </c>
      <c r="G689" s="223">
        <f>+ROUND(G520,2)</f>
        <v>357653.34</v>
      </c>
      <c r="H689" s="194"/>
      <c r="I689" s="39"/>
      <c r="J689" s="360"/>
      <c r="K689" s="39"/>
      <c r="L689" s="39"/>
      <c r="M689" s="39"/>
      <c r="N689" s="39"/>
      <c r="O689" s="39"/>
    </row>
    <row r="690" spans="1:15" ht="12.75" customHeight="1" x14ac:dyDescent="0.25">
      <c r="A690" s="185"/>
      <c r="B690" s="39"/>
      <c r="C690" s="230" t="s">
        <v>341</v>
      </c>
      <c r="D690" s="231"/>
      <c r="E690" s="232">
        <f>+'CALCULO TARIFAS CC '!Q45</f>
        <v>0.78163201044224451</v>
      </c>
      <c r="F690" s="222">
        <f>+F519</f>
        <v>368423.51299999998</v>
      </c>
      <c r="G690" s="223">
        <f>+ROUND(G519,2)</f>
        <v>287971.64</v>
      </c>
      <c r="H690" s="194"/>
      <c r="I690" s="39"/>
      <c r="J690" s="360"/>
      <c r="K690" s="39"/>
      <c r="L690" s="39"/>
      <c r="M690" s="39"/>
      <c r="N690" s="39"/>
      <c r="O690" s="39"/>
    </row>
    <row r="691" spans="1:15" ht="12.75" customHeight="1" x14ac:dyDescent="0.25">
      <c r="A691" s="185"/>
      <c r="B691" s="39"/>
      <c r="C691" s="230" t="s">
        <v>342</v>
      </c>
      <c r="D691" s="231"/>
      <c r="E691" s="232">
        <f>+'CALCULO TARIFAS CC '!R45</f>
        <v>1.7182243216738633</v>
      </c>
      <c r="F691" s="222">
        <f>+F480</f>
        <v>767599.8</v>
      </c>
      <c r="G691" s="223">
        <f>+ROUND(G480,2)</f>
        <v>1318908.6499999999</v>
      </c>
      <c r="H691" s="194"/>
      <c r="I691" s="39"/>
      <c r="J691" s="360"/>
      <c r="K691" s="39"/>
      <c r="L691" s="39"/>
      <c r="M691" s="39"/>
      <c r="N691" s="39"/>
      <c r="O691" s="39"/>
    </row>
    <row r="692" spans="1:15" ht="12.75" customHeight="1" thickBot="1" x14ac:dyDescent="0.3">
      <c r="A692" s="185"/>
      <c r="B692" s="39"/>
      <c r="C692" s="233" t="s">
        <v>343</v>
      </c>
      <c r="D692" s="234"/>
      <c r="E692" s="235">
        <f>+'CALCULO TARIFAS CC '!S45</f>
        <v>0.68047169586126532</v>
      </c>
      <c r="F692" s="224">
        <f>+F479</f>
        <v>915609.49540000001</v>
      </c>
      <c r="G692" s="225">
        <f>+ROUND(G479,2)</f>
        <v>623046.35</v>
      </c>
      <c r="H692" s="194"/>
      <c r="I692" s="39"/>
      <c r="J692" s="360"/>
      <c r="K692" s="39"/>
      <c r="L692" s="39"/>
      <c r="M692" s="39"/>
      <c r="N692" s="39"/>
      <c r="O692" s="39"/>
    </row>
    <row r="693" spans="1:15" ht="12.75" customHeight="1" thickBot="1" x14ac:dyDescent="0.3">
      <c r="A693" s="185"/>
      <c r="B693" s="39"/>
      <c r="C693" s="39"/>
      <c r="D693" s="39"/>
      <c r="E693" s="39"/>
      <c r="F693" s="226">
        <f t="shared" ref="F693:G693" si="69">SUM(F687:F692)</f>
        <v>4198960.5967000006</v>
      </c>
      <c r="G693" s="220">
        <f t="shared" si="69"/>
        <v>3818072.93</v>
      </c>
      <c r="H693" s="38"/>
      <c r="I693" s="39"/>
      <c r="J693" s="360"/>
      <c r="K693" s="39"/>
      <c r="L693" s="39"/>
      <c r="M693" s="39"/>
      <c r="N693" s="39"/>
      <c r="O693" s="39"/>
    </row>
    <row r="694" spans="1:15" ht="12.75" customHeight="1" x14ac:dyDescent="0.25">
      <c r="A694" s="185"/>
      <c r="B694" s="39"/>
      <c r="C694" s="39"/>
      <c r="D694" s="39"/>
      <c r="E694" s="39"/>
      <c r="F694" s="186"/>
      <c r="G694" s="195"/>
      <c r="I694" s="39"/>
      <c r="J694" s="212"/>
      <c r="K694" s="39"/>
      <c r="L694" s="39"/>
      <c r="M694" s="39"/>
      <c r="N694" s="39"/>
      <c r="O694" s="39"/>
    </row>
    <row r="695" spans="1:15" ht="12.75" customHeight="1" x14ac:dyDescent="0.25">
      <c r="A695" s="39"/>
      <c r="B695" s="39"/>
      <c r="C695" s="39"/>
      <c r="D695" s="39"/>
      <c r="E695" s="39"/>
      <c r="F695" s="186"/>
      <c r="G695" s="339"/>
      <c r="H695" s="38"/>
      <c r="I695" s="38"/>
      <c r="J695" s="213"/>
      <c r="K695" s="39"/>
      <c r="L695" s="39"/>
      <c r="M695" s="39"/>
      <c r="N695" s="39"/>
      <c r="O695" s="39"/>
    </row>
    <row r="696" spans="1:15" ht="12.75" customHeight="1" x14ac:dyDescent="0.25">
      <c r="A696" s="39"/>
      <c r="B696" s="39"/>
      <c r="C696" s="39"/>
      <c r="D696" s="39"/>
      <c r="E696" s="39"/>
      <c r="F696" s="186"/>
      <c r="G696" s="186"/>
      <c r="H696" s="38"/>
      <c r="I696" s="38"/>
      <c r="J696" s="38"/>
      <c r="K696" s="39"/>
      <c r="L696" s="39"/>
      <c r="M696" s="39"/>
      <c r="N696" s="39"/>
      <c r="O696" s="39"/>
    </row>
    <row r="697" spans="1:15" ht="12.75" customHeight="1" x14ac:dyDescent="0.25">
      <c r="A697" s="39"/>
      <c r="B697" s="39"/>
      <c r="C697" s="39"/>
      <c r="D697" s="39"/>
      <c r="E697" s="196"/>
      <c r="F697" s="197"/>
      <c r="G697" s="186"/>
      <c r="H697" s="38"/>
      <c r="I697" s="38"/>
      <c r="J697" s="38"/>
      <c r="K697" s="39"/>
      <c r="L697" s="39"/>
      <c r="M697" s="39"/>
      <c r="N697" s="39"/>
      <c r="O697" s="39"/>
    </row>
    <row r="698" spans="1:15" ht="12.75" customHeight="1" x14ac:dyDescent="0.25">
      <c r="A698" s="39"/>
      <c r="B698" s="39"/>
      <c r="C698" s="39"/>
      <c r="D698" s="39"/>
      <c r="E698" s="196"/>
      <c r="F698" s="186"/>
      <c r="G698" s="186"/>
      <c r="H698" s="38"/>
      <c r="I698" s="38"/>
      <c r="J698" s="38"/>
      <c r="K698" s="39"/>
      <c r="L698" s="39"/>
      <c r="M698" s="39"/>
      <c r="N698" s="39"/>
      <c r="O698" s="39"/>
    </row>
    <row r="699" spans="1:15" ht="12.75" customHeight="1" x14ac:dyDescent="0.25">
      <c r="A699" s="39"/>
      <c r="B699" s="39"/>
      <c r="C699" s="39"/>
      <c r="D699" s="39"/>
      <c r="E699" s="196"/>
      <c r="F699" s="186"/>
      <c r="G699" s="186"/>
      <c r="H699" s="38"/>
      <c r="I699" s="38"/>
      <c r="J699" s="38"/>
      <c r="K699" s="39"/>
      <c r="L699" s="39"/>
      <c r="M699" s="39"/>
      <c r="N699" s="39"/>
      <c r="O699" s="39"/>
    </row>
    <row r="700" spans="1:15" ht="12.75" customHeight="1" x14ac:dyDescent="0.25">
      <c r="A700" s="39"/>
      <c r="B700" s="39"/>
      <c r="C700" s="39"/>
      <c r="D700" s="39"/>
      <c r="E700" s="196"/>
      <c r="F700" s="186"/>
      <c r="G700" s="186"/>
      <c r="H700" s="284"/>
      <c r="I700" s="38"/>
      <c r="J700" s="38"/>
      <c r="K700" s="39"/>
      <c r="L700" s="39"/>
      <c r="M700" s="39"/>
      <c r="N700" s="39"/>
      <c r="O700" s="39"/>
    </row>
    <row r="701" spans="1:15" ht="12.75" customHeight="1" x14ac:dyDescent="0.25">
      <c r="A701" s="39"/>
      <c r="B701" s="39"/>
      <c r="C701" s="39"/>
      <c r="D701" s="39"/>
      <c r="E701" s="196"/>
      <c r="F701" s="186"/>
      <c r="G701" s="186"/>
      <c r="H701" s="38"/>
      <c r="I701" s="38"/>
      <c r="J701" s="38"/>
      <c r="K701" s="39"/>
      <c r="L701" s="39"/>
      <c r="M701" s="39"/>
      <c r="N701" s="39"/>
      <c r="O701" s="39"/>
    </row>
    <row r="702" spans="1:15" ht="12.75" customHeight="1" x14ac:dyDescent="0.25">
      <c r="A702" s="39"/>
      <c r="B702" s="39"/>
      <c r="C702" s="39"/>
      <c r="D702" s="39"/>
      <c r="E702" s="39"/>
      <c r="F702" s="186"/>
      <c r="G702" s="186"/>
      <c r="H702" s="38"/>
      <c r="I702" s="38"/>
      <c r="J702" s="38"/>
      <c r="K702" s="39"/>
      <c r="L702" s="39"/>
      <c r="M702" s="39"/>
      <c r="N702" s="39"/>
      <c r="O702" s="39"/>
    </row>
    <row r="703" spans="1:15" ht="12.75" customHeight="1" x14ac:dyDescent="0.25">
      <c r="A703" s="39"/>
      <c r="B703" s="39"/>
      <c r="C703" s="39"/>
      <c r="D703" s="39"/>
      <c r="E703" s="39"/>
      <c r="F703" s="186"/>
      <c r="G703" s="36"/>
      <c r="H703" s="38"/>
      <c r="I703" s="38"/>
      <c r="J703" s="38"/>
      <c r="K703" s="39"/>
      <c r="L703" s="39"/>
      <c r="M703" s="39"/>
      <c r="N703" s="39"/>
      <c r="O703" s="39"/>
    </row>
    <row r="704" spans="1:15" ht="12.75" customHeight="1" x14ac:dyDescent="0.25">
      <c r="A704" s="39"/>
      <c r="B704" s="39"/>
      <c r="C704" s="39"/>
      <c r="D704" s="39"/>
      <c r="E704" s="39"/>
      <c r="F704" s="186"/>
      <c r="G704" s="186"/>
      <c r="H704" s="38"/>
      <c r="I704" s="38"/>
      <c r="J704" s="38"/>
      <c r="K704" s="39"/>
      <c r="L704" s="39"/>
      <c r="M704" s="39"/>
      <c r="N704" s="39"/>
      <c r="O704" s="39"/>
    </row>
    <row r="705" spans="1:15" ht="12.75" customHeight="1" x14ac:dyDescent="0.25">
      <c r="A705" s="39"/>
      <c r="B705" s="39"/>
      <c r="C705" s="39"/>
      <c r="D705" s="39"/>
      <c r="E705" s="39"/>
      <c r="F705" s="186"/>
      <c r="G705" s="335"/>
      <c r="H705" s="38"/>
      <c r="I705" s="38"/>
      <c r="J705" s="38"/>
      <c r="K705" s="39"/>
      <c r="L705" s="39"/>
      <c r="M705" s="39"/>
      <c r="N705" s="39"/>
      <c r="O705" s="39"/>
    </row>
    <row r="706" spans="1:15" ht="12.75" customHeight="1" x14ac:dyDescent="0.25">
      <c r="A706" s="39"/>
      <c r="B706" s="39"/>
      <c r="C706" s="39"/>
      <c r="D706" s="39"/>
      <c r="E706" s="39"/>
      <c r="F706" s="186"/>
      <c r="G706" s="186"/>
      <c r="H706" s="38"/>
      <c r="I706" s="38"/>
      <c r="J706" s="38"/>
      <c r="K706" s="39"/>
      <c r="L706" s="39"/>
      <c r="M706" s="39"/>
      <c r="N706" s="39"/>
      <c r="O706" s="39"/>
    </row>
    <row r="707" spans="1:15" ht="12.75" customHeight="1" x14ac:dyDescent="0.25">
      <c r="A707" s="39"/>
      <c r="B707" s="39"/>
      <c r="C707" s="39"/>
      <c r="D707" s="39"/>
      <c r="E707" s="39"/>
      <c r="F707" s="186"/>
      <c r="G707" s="186"/>
      <c r="H707" s="38"/>
      <c r="I707" s="38"/>
      <c r="J707" s="38"/>
      <c r="K707" s="39"/>
      <c r="L707" s="39"/>
      <c r="M707" s="39"/>
      <c r="N707" s="39"/>
      <c r="O707" s="39"/>
    </row>
    <row r="708" spans="1:15" ht="12.75" customHeight="1" x14ac:dyDescent="0.25">
      <c r="A708" s="39"/>
      <c r="B708" s="39"/>
      <c r="C708" s="39"/>
      <c r="D708" s="39"/>
      <c r="E708" s="39"/>
      <c r="F708" s="186"/>
      <c r="G708" s="186"/>
      <c r="H708" s="38"/>
      <c r="I708" s="38"/>
      <c r="J708" s="38"/>
      <c r="K708" s="39"/>
      <c r="L708" s="39"/>
      <c r="M708" s="39"/>
      <c r="N708" s="39"/>
      <c r="O708" s="39"/>
    </row>
    <row r="709" spans="1:15" ht="12.75" customHeight="1" x14ac:dyDescent="0.25">
      <c r="A709" s="39"/>
      <c r="B709" s="39"/>
      <c r="C709" s="39"/>
      <c r="D709" s="39"/>
      <c r="E709" s="39"/>
      <c r="F709" s="186"/>
      <c r="G709" s="186"/>
      <c r="H709" s="38"/>
      <c r="I709" s="38"/>
      <c r="J709" s="38"/>
      <c r="K709" s="39"/>
      <c r="L709" s="39"/>
      <c r="M709" s="39"/>
      <c r="N709" s="39"/>
      <c r="O709" s="39"/>
    </row>
    <row r="710" spans="1:15" ht="12.75" customHeight="1" x14ac:dyDescent="0.25">
      <c r="A710" s="185"/>
      <c r="B710" s="39"/>
      <c r="C710" s="39"/>
      <c r="D710" s="39"/>
      <c r="E710" s="39"/>
      <c r="F710" s="186"/>
      <c r="G710" s="186"/>
      <c r="H710" s="38"/>
      <c r="I710" s="38"/>
      <c r="J710" s="38"/>
      <c r="K710" s="39"/>
      <c r="L710" s="39"/>
      <c r="M710" s="39"/>
      <c r="N710" s="39"/>
      <c r="O710" s="39"/>
    </row>
    <row r="711" spans="1:15" ht="12.75" customHeight="1" x14ac:dyDescent="0.25">
      <c r="A711" s="185"/>
      <c r="B711" s="39"/>
      <c r="C711" s="39"/>
      <c r="D711" s="39"/>
      <c r="E711" s="39"/>
      <c r="F711" s="186"/>
      <c r="G711" s="186"/>
      <c r="H711" s="38"/>
      <c r="I711" s="38"/>
      <c r="J711" s="38"/>
      <c r="K711" s="39"/>
      <c r="L711" s="39"/>
      <c r="M711" s="39"/>
      <c r="N711" s="39"/>
      <c r="O711" s="39"/>
    </row>
    <row r="712" spans="1:15" ht="12.75" customHeight="1" x14ac:dyDescent="0.25">
      <c r="A712" s="185"/>
      <c r="B712" s="39"/>
      <c r="C712" s="39"/>
      <c r="D712" s="39"/>
      <c r="E712" s="39"/>
      <c r="F712" s="39"/>
      <c r="G712" s="39"/>
      <c r="H712" s="38"/>
      <c r="I712" s="38"/>
      <c r="J712" s="38"/>
      <c r="K712" s="39"/>
      <c r="L712" s="39"/>
      <c r="M712" s="39"/>
      <c r="N712" s="39"/>
      <c r="O712" s="39"/>
    </row>
    <row r="713" spans="1:15" ht="12.75" customHeight="1" x14ac:dyDescent="0.25">
      <c r="A713" s="185"/>
      <c r="B713" s="39"/>
      <c r="C713" s="39"/>
      <c r="D713" s="39"/>
      <c r="E713" s="39"/>
      <c r="F713" s="186"/>
      <c r="G713" s="187"/>
      <c r="H713" s="38"/>
      <c r="I713" s="38"/>
      <c r="J713" s="38"/>
      <c r="K713" s="39"/>
      <c r="L713" s="39"/>
      <c r="M713" s="39"/>
      <c r="N713" s="39"/>
      <c r="O713" s="39"/>
    </row>
    <row r="714" spans="1:15" ht="12.75" customHeight="1" x14ac:dyDescent="0.25">
      <c r="A714" s="185"/>
      <c r="B714" s="39"/>
      <c r="C714" s="39"/>
      <c r="D714" s="39"/>
      <c r="E714" s="39"/>
      <c r="F714" s="186"/>
      <c r="G714" s="187"/>
      <c r="H714" s="38"/>
      <c r="I714" s="38"/>
      <c r="J714" s="38"/>
      <c r="K714" s="39"/>
      <c r="L714" s="39"/>
      <c r="M714" s="39"/>
      <c r="N714" s="39"/>
      <c r="O714" s="39"/>
    </row>
    <row r="715" spans="1:15" ht="12.75" customHeight="1" x14ac:dyDescent="0.25">
      <c r="A715" s="185"/>
      <c r="B715" s="39"/>
      <c r="C715" s="39"/>
      <c r="D715" s="39"/>
      <c r="E715" s="39"/>
      <c r="F715" s="186"/>
      <c r="G715" s="187"/>
      <c r="H715" s="38"/>
      <c r="I715" s="38"/>
      <c r="J715" s="38"/>
      <c r="K715" s="39"/>
      <c r="L715" s="39"/>
      <c r="M715" s="39"/>
      <c r="N715" s="39"/>
      <c r="O715" s="39"/>
    </row>
    <row r="716" spans="1:15" ht="12.75" customHeight="1" x14ac:dyDescent="0.25">
      <c r="A716" s="185"/>
      <c r="B716" s="39"/>
      <c r="C716" s="39"/>
      <c r="D716" s="39"/>
      <c r="E716" s="39"/>
      <c r="F716" s="186"/>
      <c r="G716" s="187"/>
      <c r="H716" s="38"/>
      <c r="I716" s="38"/>
      <c r="J716" s="38"/>
      <c r="K716" s="39"/>
      <c r="L716" s="39"/>
      <c r="M716" s="39"/>
      <c r="N716" s="39"/>
      <c r="O716" s="39"/>
    </row>
    <row r="717" spans="1:15" ht="12.75" customHeight="1" x14ac:dyDescent="0.25">
      <c r="A717" s="185"/>
      <c r="B717" s="39"/>
      <c r="C717" s="39"/>
      <c r="D717" s="39"/>
      <c r="E717" s="39"/>
      <c r="F717" s="186"/>
      <c r="G717" s="187"/>
      <c r="H717" s="38"/>
      <c r="I717" s="38"/>
      <c r="J717" s="38"/>
      <c r="K717" s="39"/>
      <c r="L717" s="39"/>
      <c r="M717" s="39"/>
      <c r="N717" s="39"/>
      <c r="O717" s="39"/>
    </row>
    <row r="718" spans="1:15" ht="12.75" customHeight="1" x14ac:dyDescent="0.25">
      <c r="A718" s="185"/>
      <c r="B718" s="39"/>
      <c r="C718" s="39"/>
      <c r="D718" s="39"/>
      <c r="E718" s="39"/>
      <c r="F718" s="186"/>
      <c r="G718" s="187"/>
      <c r="H718" s="38"/>
      <c r="I718" s="38"/>
      <c r="J718" s="38"/>
      <c r="K718" s="39"/>
      <c r="L718" s="39"/>
      <c r="M718" s="39"/>
      <c r="N718" s="39"/>
      <c r="O718" s="39"/>
    </row>
    <row r="719" spans="1:15" ht="12.75" customHeight="1" x14ac:dyDescent="0.25">
      <c r="A719" s="185"/>
      <c r="B719" s="39"/>
      <c r="C719" s="39"/>
      <c r="D719" s="39"/>
      <c r="E719" s="39"/>
      <c r="F719" s="186"/>
      <c r="G719" s="187"/>
      <c r="H719" s="38"/>
      <c r="I719" s="38"/>
      <c r="J719" s="38"/>
      <c r="K719" s="39"/>
      <c r="L719" s="39"/>
      <c r="M719" s="39"/>
      <c r="N719" s="39"/>
      <c r="O719" s="39"/>
    </row>
    <row r="720" spans="1:15" ht="12.75" customHeight="1" x14ac:dyDescent="0.25">
      <c r="A720" s="185"/>
      <c r="B720" s="39"/>
      <c r="C720" s="39"/>
      <c r="D720" s="39"/>
      <c r="E720" s="39"/>
      <c r="F720" s="186"/>
      <c r="G720" s="187"/>
      <c r="H720" s="38"/>
      <c r="I720" s="38"/>
      <c r="J720" s="38"/>
      <c r="K720" s="39"/>
      <c r="L720" s="39"/>
      <c r="M720" s="39"/>
      <c r="N720" s="39"/>
      <c r="O720" s="39"/>
    </row>
    <row r="721" spans="1:15" ht="12.75" customHeight="1" x14ac:dyDescent="0.25">
      <c r="A721" s="185"/>
      <c r="B721" s="39"/>
      <c r="C721" s="39"/>
      <c r="D721" s="39"/>
      <c r="E721" s="39"/>
      <c r="F721" s="186"/>
      <c r="G721" s="187"/>
      <c r="H721" s="38"/>
      <c r="I721" s="38"/>
      <c r="J721" s="38"/>
      <c r="K721" s="39"/>
      <c r="L721" s="39"/>
      <c r="M721" s="39"/>
      <c r="N721" s="39"/>
      <c r="O721" s="39"/>
    </row>
    <row r="722" spans="1:15" ht="12.75" customHeight="1" x14ac:dyDescent="0.25">
      <c r="A722" s="185"/>
      <c r="B722" s="39"/>
      <c r="C722" s="39"/>
      <c r="D722" s="39"/>
      <c r="E722" s="39"/>
      <c r="F722" s="186"/>
      <c r="G722" s="187"/>
      <c r="H722" s="38"/>
      <c r="I722" s="38"/>
      <c r="J722" s="38"/>
      <c r="K722" s="39"/>
      <c r="L722" s="39"/>
      <c r="M722" s="39"/>
      <c r="N722" s="39"/>
      <c r="O722" s="39"/>
    </row>
    <row r="723" spans="1:15" ht="12.75" customHeight="1" x14ac:dyDescent="0.25">
      <c r="A723" s="185"/>
      <c r="B723" s="39"/>
      <c r="C723" s="39"/>
      <c r="D723" s="39"/>
      <c r="E723" s="39"/>
      <c r="F723" s="186"/>
      <c r="G723" s="187"/>
      <c r="H723" s="38"/>
      <c r="I723" s="38"/>
      <c r="J723" s="38"/>
      <c r="K723" s="39"/>
      <c r="L723" s="39"/>
      <c r="M723" s="39"/>
      <c r="N723" s="39"/>
      <c r="O723" s="39"/>
    </row>
    <row r="724" spans="1:15" ht="12.75" customHeight="1" x14ac:dyDescent="0.25">
      <c r="A724" s="185"/>
      <c r="B724" s="39"/>
      <c r="C724" s="39"/>
      <c r="D724" s="39"/>
      <c r="E724" s="39"/>
      <c r="F724" s="186"/>
      <c r="G724" s="187"/>
      <c r="H724" s="38"/>
      <c r="I724" s="38"/>
      <c r="J724" s="38"/>
      <c r="K724" s="39"/>
      <c r="L724" s="39"/>
      <c r="M724" s="39"/>
      <c r="N724" s="39"/>
      <c r="O724" s="39"/>
    </row>
    <row r="725" spans="1:15" ht="12.75" customHeight="1" x14ac:dyDescent="0.25">
      <c r="A725" s="185"/>
      <c r="B725" s="39"/>
      <c r="C725" s="39"/>
      <c r="D725" s="39"/>
      <c r="E725" s="39"/>
      <c r="F725" s="186"/>
      <c r="G725" s="187"/>
      <c r="H725" s="38"/>
      <c r="I725" s="38"/>
      <c r="J725" s="38"/>
      <c r="K725" s="39"/>
      <c r="L725" s="39"/>
      <c r="M725" s="39"/>
      <c r="N725" s="39"/>
      <c r="O725" s="39"/>
    </row>
    <row r="726" spans="1:15" ht="12.75" customHeight="1" x14ac:dyDescent="0.25">
      <c r="A726" s="185"/>
      <c r="B726" s="39"/>
      <c r="C726" s="39"/>
      <c r="D726" s="39"/>
      <c r="E726" s="39"/>
      <c r="F726" s="186"/>
      <c r="G726" s="187"/>
      <c r="H726" s="38"/>
      <c r="I726" s="38"/>
      <c r="J726" s="38"/>
      <c r="K726" s="39"/>
      <c r="L726" s="39"/>
      <c r="M726" s="39"/>
      <c r="N726" s="39"/>
      <c r="O726" s="39"/>
    </row>
    <row r="727" spans="1:15" ht="12.75" customHeight="1" x14ac:dyDescent="0.25">
      <c r="A727" s="185"/>
      <c r="B727" s="39"/>
      <c r="C727" s="39"/>
      <c r="D727" s="39"/>
      <c r="E727" s="39"/>
      <c r="F727" s="186"/>
      <c r="G727" s="187"/>
      <c r="H727" s="38"/>
      <c r="I727" s="38"/>
      <c r="J727" s="38"/>
      <c r="K727" s="39"/>
      <c r="L727" s="39"/>
      <c r="M727" s="39"/>
      <c r="N727" s="39"/>
      <c r="O727" s="39"/>
    </row>
    <row r="728" spans="1:15" ht="12.75" customHeight="1" x14ac:dyDescent="0.25">
      <c r="A728" s="185"/>
      <c r="B728" s="39"/>
      <c r="C728" s="39"/>
      <c r="D728" s="39"/>
      <c r="E728" s="39"/>
      <c r="F728" s="186"/>
      <c r="G728" s="187"/>
      <c r="H728" s="38"/>
      <c r="I728" s="38"/>
      <c r="J728" s="38"/>
      <c r="K728" s="39"/>
      <c r="L728" s="39"/>
      <c r="M728" s="39"/>
      <c r="N728" s="39"/>
      <c r="O728" s="39"/>
    </row>
    <row r="729" spans="1:15" ht="12.75" customHeight="1" x14ac:dyDescent="0.25">
      <c r="A729" s="185"/>
      <c r="B729" s="39"/>
      <c r="C729" s="39"/>
      <c r="D729" s="39"/>
      <c r="E729" s="39"/>
      <c r="F729" s="186"/>
      <c r="G729" s="187"/>
      <c r="H729" s="38"/>
      <c r="I729" s="38"/>
      <c r="J729" s="38"/>
      <c r="K729" s="39"/>
      <c r="L729" s="39"/>
      <c r="M729" s="39"/>
      <c r="N729" s="39"/>
      <c r="O729" s="39"/>
    </row>
    <row r="730" spans="1:15" ht="12.75" customHeight="1" x14ac:dyDescent="0.25">
      <c r="A730" s="185"/>
      <c r="B730" s="39"/>
      <c r="C730" s="39"/>
      <c r="D730" s="39"/>
      <c r="E730" s="39"/>
      <c r="F730" s="186"/>
      <c r="G730" s="187"/>
      <c r="H730" s="38"/>
      <c r="I730" s="38"/>
      <c r="J730" s="38"/>
      <c r="K730" s="39"/>
      <c r="L730" s="39"/>
      <c r="M730" s="39"/>
      <c r="N730" s="39"/>
      <c r="O730" s="39"/>
    </row>
    <row r="731" spans="1:15" ht="12.75" customHeight="1" x14ac:dyDescent="0.25">
      <c r="A731" s="185"/>
      <c r="B731" s="39"/>
      <c r="C731" s="39"/>
      <c r="D731" s="39"/>
      <c r="E731" s="39"/>
      <c r="F731" s="186"/>
      <c r="G731" s="187"/>
      <c r="H731" s="38"/>
      <c r="I731" s="38"/>
      <c r="J731" s="38"/>
      <c r="K731" s="39"/>
      <c r="L731" s="39"/>
      <c r="M731" s="39"/>
      <c r="N731" s="39"/>
      <c r="O731" s="39"/>
    </row>
    <row r="732" spans="1:15" ht="12.75" customHeight="1" x14ac:dyDescent="0.25">
      <c r="A732" s="185"/>
      <c r="B732" s="39"/>
      <c r="C732" s="39"/>
      <c r="D732" s="39"/>
      <c r="E732" s="39"/>
      <c r="F732" s="186"/>
      <c r="G732" s="187"/>
      <c r="H732" s="38"/>
      <c r="I732" s="38"/>
      <c r="J732" s="38"/>
      <c r="K732" s="39"/>
      <c r="L732" s="39"/>
      <c r="M732" s="39"/>
      <c r="N732" s="39"/>
      <c r="O732" s="39"/>
    </row>
    <row r="733" spans="1:15" ht="12.75" customHeight="1" x14ac:dyDescent="0.25">
      <c r="A733" s="185"/>
      <c r="B733" s="39"/>
      <c r="C733" s="39"/>
      <c r="D733" s="39"/>
      <c r="E733" s="39"/>
      <c r="F733" s="186"/>
      <c r="G733" s="187"/>
      <c r="H733" s="38"/>
      <c r="I733" s="38"/>
      <c r="J733" s="38"/>
      <c r="K733" s="39"/>
      <c r="L733" s="39"/>
      <c r="M733" s="39"/>
      <c r="N733" s="39"/>
      <c r="O733" s="39"/>
    </row>
    <row r="734" spans="1:15" ht="12.75" customHeight="1" x14ac:dyDescent="0.25">
      <c r="A734" s="185"/>
      <c r="B734" s="39"/>
      <c r="C734" s="39"/>
      <c r="D734" s="39"/>
      <c r="E734" s="39"/>
      <c r="F734" s="186"/>
      <c r="G734" s="187"/>
      <c r="H734" s="38"/>
      <c r="I734" s="38"/>
      <c r="J734" s="38"/>
      <c r="K734" s="39"/>
      <c r="L734" s="39"/>
      <c r="M734" s="39"/>
      <c r="N734" s="39"/>
      <c r="O734" s="39"/>
    </row>
    <row r="735" spans="1:15" ht="12.75" customHeight="1" x14ac:dyDescent="0.25">
      <c r="A735" s="185"/>
      <c r="B735" s="39"/>
      <c r="C735" s="39"/>
      <c r="D735" s="39"/>
      <c r="E735" s="39"/>
      <c r="F735" s="186"/>
      <c r="G735" s="187"/>
      <c r="H735" s="38"/>
      <c r="I735" s="38"/>
      <c r="J735" s="38"/>
      <c r="K735" s="39"/>
      <c r="L735" s="39"/>
      <c r="M735" s="39"/>
      <c r="N735" s="39"/>
      <c r="O735" s="39"/>
    </row>
    <row r="736" spans="1:15" ht="12.75" customHeight="1" x14ac:dyDescent="0.25">
      <c r="A736" s="185"/>
      <c r="B736" s="39"/>
      <c r="C736" s="39"/>
      <c r="D736" s="39"/>
      <c r="E736" s="39"/>
      <c r="F736" s="186"/>
      <c r="G736" s="187"/>
      <c r="H736" s="38"/>
      <c r="I736" s="38"/>
      <c r="J736" s="38"/>
      <c r="K736" s="39"/>
      <c r="L736" s="39"/>
      <c r="M736" s="39"/>
      <c r="N736" s="39"/>
      <c r="O736" s="39"/>
    </row>
    <row r="737" spans="1:15" ht="12.75" customHeight="1" x14ac:dyDescent="0.25">
      <c r="A737" s="185"/>
      <c r="B737" s="39"/>
      <c r="C737" s="39"/>
      <c r="D737" s="39"/>
      <c r="E737" s="39"/>
      <c r="F737" s="186"/>
      <c r="G737" s="187"/>
      <c r="H737" s="38"/>
      <c r="I737" s="38"/>
      <c r="J737" s="38"/>
      <c r="K737" s="39"/>
      <c r="L737" s="39"/>
      <c r="M737" s="39"/>
      <c r="N737" s="39"/>
      <c r="O737" s="39"/>
    </row>
    <row r="738" spans="1:15" ht="12.75" customHeight="1" x14ac:dyDescent="0.25">
      <c r="A738" s="185"/>
      <c r="B738" s="39"/>
      <c r="C738" s="39"/>
      <c r="D738" s="39"/>
      <c r="E738" s="39"/>
      <c r="F738" s="186"/>
      <c r="G738" s="187"/>
      <c r="H738" s="38"/>
      <c r="I738" s="38"/>
      <c r="J738" s="38"/>
      <c r="K738" s="39"/>
      <c r="L738" s="39"/>
      <c r="M738" s="39"/>
      <c r="N738" s="39"/>
      <c r="O738" s="39"/>
    </row>
    <row r="739" spans="1:15" ht="12.75" customHeight="1" x14ac:dyDescent="0.25">
      <c r="A739" s="185"/>
      <c r="B739" s="39"/>
      <c r="C739" s="39"/>
      <c r="D739" s="39"/>
      <c r="E739" s="39"/>
      <c r="F739" s="186"/>
      <c r="G739" s="187"/>
      <c r="H739" s="38"/>
      <c r="I739" s="38"/>
      <c r="J739" s="38"/>
      <c r="K739" s="39"/>
      <c r="L739" s="39"/>
      <c r="M739" s="39"/>
      <c r="N739" s="39"/>
      <c r="O739" s="39"/>
    </row>
    <row r="740" spans="1:15" ht="12.75" customHeight="1" x14ac:dyDescent="0.25">
      <c r="A740" s="185"/>
      <c r="B740" s="39"/>
      <c r="C740" s="39"/>
      <c r="D740" s="39"/>
      <c r="E740" s="39"/>
      <c r="F740" s="186"/>
      <c r="G740" s="187"/>
      <c r="H740" s="38"/>
      <c r="I740" s="38"/>
      <c r="J740" s="38"/>
      <c r="K740" s="39"/>
      <c r="L740" s="39"/>
      <c r="M740" s="39"/>
      <c r="N740" s="39"/>
      <c r="O740" s="39"/>
    </row>
    <row r="741" spans="1:15" ht="12.75" customHeight="1" x14ac:dyDescent="0.25">
      <c r="A741" s="185"/>
      <c r="B741" s="39"/>
      <c r="C741" s="39"/>
      <c r="D741" s="39"/>
      <c r="E741" s="39"/>
      <c r="F741" s="186"/>
      <c r="G741" s="187"/>
      <c r="H741" s="38"/>
      <c r="I741" s="38"/>
      <c r="J741" s="38"/>
      <c r="K741" s="39"/>
      <c r="L741" s="39"/>
      <c r="M741" s="39"/>
      <c r="N741" s="39"/>
      <c r="O741" s="39"/>
    </row>
    <row r="742" spans="1:15" ht="12.75" customHeight="1" x14ac:dyDescent="0.25">
      <c r="A742" s="185"/>
      <c r="B742" s="39"/>
      <c r="C742" s="39"/>
      <c r="D742" s="39"/>
      <c r="E742" s="39"/>
      <c r="F742" s="186"/>
      <c r="G742" s="187"/>
      <c r="H742" s="38"/>
      <c r="I742" s="38"/>
      <c r="J742" s="38"/>
      <c r="K742" s="39"/>
      <c r="L742" s="39"/>
      <c r="M742" s="39"/>
      <c r="N742" s="39"/>
      <c r="O742" s="39"/>
    </row>
    <row r="743" spans="1:15" ht="12.75" customHeight="1" x14ac:dyDescent="0.25">
      <c r="A743" s="185"/>
      <c r="B743" s="39"/>
      <c r="C743" s="39"/>
      <c r="D743" s="39"/>
      <c r="E743" s="39"/>
      <c r="F743" s="186"/>
      <c r="G743" s="187"/>
      <c r="H743" s="38"/>
      <c r="I743" s="38"/>
      <c r="J743" s="38"/>
      <c r="K743" s="39"/>
      <c r="L743" s="39"/>
      <c r="M743" s="39"/>
      <c r="N743" s="39"/>
      <c r="O743" s="39"/>
    </row>
    <row r="744" spans="1:15" ht="12.75" customHeight="1" x14ac:dyDescent="0.25">
      <c r="A744" s="185"/>
      <c r="B744" s="39"/>
      <c r="C744" s="39"/>
      <c r="D744" s="39"/>
      <c r="E744" s="39"/>
      <c r="F744" s="186"/>
      <c r="G744" s="187"/>
      <c r="H744" s="38"/>
      <c r="I744" s="38"/>
      <c r="J744" s="38"/>
      <c r="K744" s="39"/>
      <c r="L744" s="39"/>
      <c r="M744" s="39"/>
      <c r="N744" s="39"/>
      <c r="O744" s="39"/>
    </row>
    <row r="745" spans="1:15" ht="12.75" customHeight="1" x14ac:dyDescent="0.25">
      <c r="A745" s="185"/>
      <c r="B745" s="39"/>
      <c r="C745" s="39"/>
      <c r="D745" s="39"/>
      <c r="E745" s="39"/>
      <c r="F745" s="186"/>
      <c r="G745" s="187"/>
      <c r="H745" s="38"/>
      <c r="I745" s="38"/>
      <c r="J745" s="38"/>
      <c r="K745" s="39"/>
      <c r="L745" s="39"/>
      <c r="M745" s="39"/>
      <c r="N745" s="39"/>
      <c r="O745" s="39"/>
    </row>
    <row r="746" spans="1:15" ht="12.75" customHeight="1" x14ac:dyDescent="0.25">
      <c r="A746" s="185"/>
      <c r="B746" s="39"/>
      <c r="C746" s="39"/>
      <c r="D746" s="39"/>
      <c r="E746" s="39"/>
      <c r="F746" s="186"/>
      <c r="G746" s="187"/>
      <c r="H746" s="38"/>
      <c r="I746" s="38"/>
      <c r="J746" s="38"/>
      <c r="K746" s="39"/>
      <c r="L746" s="39"/>
      <c r="M746" s="39"/>
      <c r="N746" s="39"/>
      <c r="O746" s="39"/>
    </row>
    <row r="747" spans="1:15" ht="12.75" customHeight="1" x14ac:dyDescent="0.25">
      <c r="A747" s="185"/>
      <c r="B747" s="39"/>
      <c r="C747" s="39"/>
      <c r="D747" s="39"/>
      <c r="E747" s="39"/>
      <c r="F747" s="186"/>
      <c r="G747" s="187"/>
      <c r="H747" s="38"/>
      <c r="I747" s="38"/>
      <c r="J747" s="38"/>
      <c r="K747" s="39"/>
      <c r="L747" s="39"/>
      <c r="M747" s="39"/>
      <c r="N747" s="39"/>
      <c r="O747" s="39"/>
    </row>
    <row r="748" spans="1:15" ht="12.75" customHeight="1" x14ac:dyDescent="0.25">
      <c r="A748" s="185"/>
      <c r="B748" s="39"/>
      <c r="C748" s="39"/>
      <c r="D748" s="39"/>
      <c r="E748" s="39"/>
      <c r="F748" s="186"/>
      <c r="G748" s="187"/>
      <c r="H748" s="38"/>
      <c r="I748" s="38"/>
      <c r="J748" s="38"/>
      <c r="K748" s="39"/>
      <c r="L748" s="39"/>
      <c r="M748" s="39"/>
      <c r="N748" s="39"/>
      <c r="O748" s="39"/>
    </row>
    <row r="749" spans="1:15" ht="12.75" customHeight="1" x14ac:dyDescent="0.25">
      <c r="A749" s="185"/>
      <c r="B749" s="39"/>
      <c r="C749" s="39"/>
      <c r="D749" s="39"/>
      <c r="E749" s="39"/>
      <c r="F749" s="186"/>
      <c r="G749" s="187"/>
      <c r="H749" s="38"/>
      <c r="I749" s="38"/>
      <c r="J749" s="38"/>
      <c r="K749" s="39"/>
      <c r="L749" s="39"/>
      <c r="M749" s="39"/>
      <c r="N749" s="39"/>
      <c r="O749" s="39"/>
    </row>
    <row r="750" spans="1:15" ht="12.75" customHeight="1" x14ac:dyDescent="0.25">
      <c r="A750" s="185"/>
      <c r="B750" s="39"/>
      <c r="C750" s="39"/>
      <c r="D750" s="39"/>
      <c r="E750" s="39"/>
      <c r="F750" s="186"/>
      <c r="G750" s="187"/>
      <c r="H750" s="38"/>
      <c r="I750" s="38"/>
      <c r="J750" s="38"/>
      <c r="K750" s="39"/>
      <c r="L750" s="39"/>
      <c r="M750" s="39"/>
      <c r="N750" s="39"/>
      <c r="O750" s="39"/>
    </row>
    <row r="751" spans="1:15" ht="12.75" customHeight="1" x14ac:dyDescent="0.25">
      <c r="A751" s="185"/>
      <c r="B751" s="39"/>
      <c r="C751" s="39"/>
      <c r="D751" s="39"/>
      <c r="E751" s="39"/>
      <c r="F751" s="186"/>
      <c r="G751" s="187"/>
      <c r="H751" s="38"/>
      <c r="I751" s="38"/>
      <c r="J751" s="38"/>
      <c r="K751" s="39"/>
      <c r="L751" s="39"/>
      <c r="M751" s="39"/>
      <c r="N751" s="39"/>
      <c r="O751" s="39"/>
    </row>
    <row r="752" spans="1:15" ht="12.75" customHeight="1" x14ac:dyDescent="0.25">
      <c r="A752" s="185"/>
      <c r="B752" s="39"/>
      <c r="C752" s="39"/>
      <c r="D752" s="39"/>
      <c r="E752" s="39"/>
      <c r="F752" s="186"/>
      <c r="G752" s="187"/>
      <c r="H752" s="38"/>
      <c r="I752" s="38"/>
      <c r="J752" s="38"/>
      <c r="K752" s="39"/>
      <c r="L752" s="39"/>
      <c r="M752" s="39"/>
      <c r="N752" s="39"/>
      <c r="O752" s="39"/>
    </row>
    <row r="753" spans="1:15" ht="12.75" customHeight="1" x14ac:dyDescent="0.25">
      <c r="A753" s="185"/>
      <c r="B753" s="39"/>
      <c r="C753" s="39"/>
      <c r="D753" s="39"/>
      <c r="E753" s="39"/>
      <c r="F753" s="186"/>
      <c r="G753" s="187"/>
      <c r="H753" s="38"/>
      <c r="I753" s="38"/>
      <c r="J753" s="38"/>
      <c r="K753" s="39"/>
      <c r="L753" s="39"/>
      <c r="M753" s="39"/>
      <c r="N753" s="39"/>
      <c r="O753" s="39"/>
    </row>
    <row r="754" spans="1:15" ht="12.75" customHeight="1" x14ac:dyDescent="0.25">
      <c r="A754" s="185"/>
      <c r="B754" s="39"/>
      <c r="C754" s="39"/>
      <c r="D754" s="39"/>
      <c r="E754" s="39"/>
      <c r="F754" s="186"/>
      <c r="G754" s="187"/>
      <c r="H754" s="38"/>
      <c r="I754" s="38"/>
      <c r="J754" s="38"/>
      <c r="K754" s="39"/>
      <c r="L754" s="39"/>
      <c r="M754" s="39"/>
      <c r="N754" s="39"/>
      <c r="O754" s="39"/>
    </row>
    <row r="755" spans="1:15" ht="12.75" customHeight="1" x14ac:dyDescent="0.25">
      <c r="A755" s="185"/>
      <c r="B755" s="39"/>
      <c r="C755" s="39"/>
      <c r="D755" s="39"/>
      <c r="E755" s="39"/>
      <c r="F755" s="186"/>
      <c r="G755" s="187"/>
      <c r="H755" s="38"/>
      <c r="I755" s="38"/>
      <c r="J755" s="38"/>
      <c r="K755" s="39"/>
      <c r="L755" s="39"/>
      <c r="M755" s="39"/>
      <c r="N755" s="39"/>
      <c r="O755" s="39"/>
    </row>
    <row r="756" spans="1:15" ht="12.75" customHeight="1" x14ac:dyDescent="0.25">
      <c r="A756" s="185"/>
      <c r="B756" s="39"/>
      <c r="C756" s="39"/>
      <c r="D756" s="39"/>
      <c r="E756" s="39"/>
      <c r="F756" s="186"/>
      <c r="G756" s="187"/>
      <c r="H756" s="38"/>
      <c r="I756" s="38"/>
      <c r="J756" s="38"/>
      <c r="K756" s="39"/>
      <c r="L756" s="39"/>
      <c r="M756" s="39"/>
      <c r="N756" s="39"/>
      <c r="O756" s="39"/>
    </row>
    <row r="757" spans="1:15" ht="12.75" customHeight="1" x14ac:dyDescent="0.25">
      <c r="A757" s="185"/>
      <c r="B757" s="39"/>
      <c r="C757" s="39"/>
      <c r="D757" s="39"/>
      <c r="E757" s="39"/>
      <c r="F757" s="186"/>
      <c r="G757" s="187"/>
      <c r="H757" s="38"/>
      <c r="I757" s="38"/>
      <c r="J757" s="38"/>
      <c r="K757" s="39"/>
      <c r="L757" s="39"/>
      <c r="M757" s="39"/>
      <c r="N757" s="39"/>
      <c r="O757" s="39"/>
    </row>
    <row r="758" spans="1:15" ht="12.75" customHeight="1" x14ac:dyDescent="0.25">
      <c r="A758" s="185"/>
      <c r="B758" s="39"/>
      <c r="C758" s="39"/>
      <c r="D758" s="39"/>
      <c r="E758" s="39"/>
      <c r="F758" s="186"/>
      <c r="G758" s="187"/>
      <c r="H758" s="38"/>
      <c r="I758" s="38"/>
      <c r="J758" s="38"/>
      <c r="K758" s="39"/>
      <c r="L758" s="39"/>
      <c r="M758" s="39"/>
      <c r="N758" s="39"/>
      <c r="O758" s="39"/>
    </row>
    <row r="759" spans="1:15" ht="12.75" customHeight="1" x14ac:dyDescent="0.25">
      <c r="A759" s="185"/>
      <c r="B759" s="39"/>
      <c r="C759" s="39"/>
      <c r="D759" s="39"/>
      <c r="E759" s="39"/>
      <c r="F759" s="186"/>
      <c r="G759" s="187"/>
      <c r="H759" s="38"/>
      <c r="I759" s="38"/>
      <c r="J759" s="38"/>
      <c r="K759" s="39"/>
      <c r="L759" s="39"/>
      <c r="M759" s="39"/>
      <c r="N759" s="39"/>
      <c r="O759" s="39"/>
    </row>
    <row r="760" spans="1:15" ht="12.75" customHeight="1" x14ac:dyDescent="0.25">
      <c r="A760" s="185"/>
      <c r="B760" s="39"/>
      <c r="C760" s="39"/>
      <c r="D760" s="39"/>
      <c r="E760" s="39"/>
      <c r="F760" s="186"/>
      <c r="G760" s="187"/>
      <c r="H760" s="38"/>
      <c r="I760" s="38"/>
      <c r="J760" s="38"/>
      <c r="K760" s="39"/>
      <c r="L760" s="39"/>
      <c r="M760" s="39"/>
      <c r="N760" s="39"/>
      <c r="O760" s="39"/>
    </row>
    <row r="761" spans="1:15" ht="12.75" customHeight="1" x14ac:dyDescent="0.25">
      <c r="A761" s="185"/>
      <c r="B761" s="39"/>
      <c r="C761" s="39"/>
      <c r="D761" s="39"/>
      <c r="E761" s="39"/>
      <c r="F761" s="186"/>
      <c r="G761" s="187"/>
      <c r="H761" s="38"/>
      <c r="I761" s="38"/>
      <c r="J761" s="38"/>
      <c r="K761" s="39"/>
      <c r="L761" s="39"/>
      <c r="M761" s="39"/>
      <c r="N761" s="39"/>
      <c r="O761" s="39"/>
    </row>
    <row r="762" spans="1:15" ht="12.75" customHeight="1" x14ac:dyDescent="0.25">
      <c r="A762" s="185"/>
      <c r="B762" s="39"/>
      <c r="C762" s="39"/>
      <c r="D762" s="39"/>
      <c r="E762" s="39"/>
      <c r="F762" s="186"/>
      <c r="G762" s="187"/>
      <c r="H762" s="38"/>
      <c r="I762" s="38"/>
      <c r="J762" s="38"/>
      <c r="K762" s="39"/>
      <c r="L762" s="39"/>
      <c r="M762" s="39"/>
      <c r="N762" s="39"/>
      <c r="O762" s="39"/>
    </row>
    <row r="763" spans="1:15" ht="12.75" customHeight="1" x14ac:dyDescent="0.25">
      <c r="A763" s="185"/>
      <c r="B763" s="39"/>
      <c r="C763" s="39"/>
      <c r="D763" s="39"/>
      <c r="E763" s="39"/>
      <c r="F763" s="186"/>
      <c r="G763" s="187"/>
      <c r="H763" s="38"/>
      <c r="I763" s="38"/>
      <c r="J763" s="38"/>
      <c r="K763" s="39"/>
      <c r="L763" s="39"/>
      <c r="M763" s="39"/>
      <c r="N763" s="39"/>
      <c r="O763" s="39"/>
    </row>
    <row r="764" spans="1:15" ht="12.75" customHeight="1" x14ac:dyDescent="0.25">
      <c r="A764" s="185"/>
      <c r="B764" s="39"/>
      <c r="C764" s="39"/>
      <c r="D764" s="39"/>
      <c r="E764" s="39"/>
      <c r="F764" s="186"/>
      <c r="G764" s="187"/>
      <c r="H764" s="38"/>
      <c r="I764" s="38"/>
      <c r="J764" s="38"/>
      <c r="K764" s="39"/>
      <c r="L764" s="39"/>
      <c r="M764" s="39"/>
      <c r="N764" s="39"/>
      <c r="O764" s="39"/>
    </row>
    <row r="765" spans="1:15" ht="12.75" customHeight="1" x14ac:dyDescent="0.25">
      <c r="A765" s="185"/>
      <c r="B765" s="39"/>
      <c r="C765" s="39"/>
      <c r="D765" s="39"/>
      <c r="E765" s="39"/>
      <c r="F765" s="186"/>
      <c r="G765" s="187"/>
      <c r="H765" s="38"/>
      <c r="I765" s="38"/>
      <c r="J765" s="38"/>
      <c r="K765" s="39"/>
      <c r="L765" s="39"/>
      <c r="M765" s="39"/>
      <c r="N765" s="39"/>
      <c r="O765" s="39"/>
    </row>
    <row r="766" spans="1:15" ht="12.75" customHeight="1" x14ac:dyDescent="0.25">
      <c r="A766" s="185"/>
      <c r="B766" s="39"/>
      <c r="C766" s="39"/>
      <c r="D766" s="39"/>
      <c r="E766" s="39"/>
      <c r="F766" s="186"/>
      <c r="G766" s="187"/>
      <c r="H766" s="38"/>
      <c r="I766" s="38"/>
      <c r="J766" s="38"/>
      <c r="K766" s="39"/>
      <c r="L766" s="39"/>
      <c r="M766" s="39"/>
      <c r="N766" s="39"/>
      <c r="O766" s="39"/>
    </row>
    <row r="767" spans="1:15" ht="12.75" customHeight="1" x14ac:dyDescent="0.25">
      <c r="A767" s="185"/>
      <c r="B767" s="39"/>
      <c r="C767" s="39"/>
      <c r="D767" s="39"/>
      <c r="E767" s="39"/>
      <c r="F767" s="186"/>
      <c r="G767" s="187"/>
      <c r="H767" s="38"/>
      <c r="I767" s="38"/>
      <c r="J767" s="38"/>
      <c r="K767" s="39"/>
      <c r="L767" s="39"/>
      <c r="M767" s="39"/>
      <c r="N767" s="39"/>
      <c r="O767" s="39"/>
    </row>
    <row r="768" spans="1:15" ht="12.75" customHeight="1" x14ac:dyDescent="0.25">
      <c r="A768" s="185"/>
      <c r="B768" s="39"/>
      <c r="C768" s="39"/>
      <c r="D768" s="39"/>
      <c r="E768" s="39"/>
      <c r="F768" s="186"/>
      <c r="G768" s="187"/>
      <c r="H768" s="38"/>
      <c r="I768" s="38"/>
      <c r="J768" s="38"/>
      <c r="K768" s="39"/>
      <c r="L768" s="39"/>
      <c r="M768" s="39"/>
      <c r="N768" s="39"/>
      <c r="O768" s="39"/>
    </row>
    <row r="769" spans="1:15" ht="12.75" customHeight="1" x14ac:dyDescent="0.25">
      <c r="A769" s="185"/>
      <c r="B769" s="39"/>
      <c r="C769" s="39"/>
      <c r="D769" s="39"/>
      <c r="E769" s="39"/>
      <c r="F769" s="186"/>
      <c r="G769" s="187"/>
      <c r="H769" s="38"/>
      <c r="I769" s="38"/>
      <c r="J769" s="38"/>
      <c r="K769" s="39"/>
      <c r="L769" s="39"/>
      <c r="M769" s="39"/>
      <c r="N769" s="39"/>
      <c r="O769" s="39"/>
    </row>
    <row r="770" spans="1:15" ht="12.75" customHeight="1" x14ac:dyDescent="0.25">
      <c r="A770" s="185"/>
      <c r="B770" s="39"/>
      <c r="C770" s="39"/>
      <c r="D770" s="39"/>
      <c r="E770" s="39"/>
      <c r="F770" s="186"/>
      <c r="G770" s="187"/>
      <c r="H770" s="38"/>
      <c r="I770" s="38"/>
      <c r="J770" s="38"/>
      <c r="K770" s="39"/>
      <c r="L770" s="39"/>
      <c r="M770" s="39"/>
      <c r="N770" s="39"/>
      <c r="O770" s="39"/>
    </row>
    <row r="771" spans="1:15" ht="12.75" customHeight="1" x14ac:dyDescent="0.25">
      <c r="A771" s="185"/>
      <c r="B771" s="39"/>
      <c r="C771" s="39"/>
      <c r="D771" s="39"/>
      <c r="E771" s="39"/>
      <c r="F771" s="186"/>
      <c r="G771" s="187"/>
      <c r="H771" s="38"/>
      <c r="I771" s="38"/>
      <c r="J771" s="38"/>
      <c r="K771" s="39"/>
      <c r="L771" s="39"/>
      <c r="M771" s="39"/>
      <c r="N771" s="39"/>
      <c r="O771" s="39"/>
    </row>
    <row r="772" spans="1:15" ht="12.75" customHeight="1" x14ac:dyDescent="0.25">
      <c r="A772" s="185"/>
      <c r="B772" s="39"/>
      <c r="C772" s="39"/>
      <c r="D772" s="39"/>
      <c r="E772" s="39"/>
      <c r="F772" s="186"/>
      <c r="G772" s="187"/>
      <c r="H772" s="38"/>
      <c r="I772" s="38"/>
      <c r="J772" s="38"/>
      <c r="K772" s="39"/>
      <c r="L772" s="39"/>
      <c r="M772" s="39"/>
      <c r="N772" s="39"/>
      <c r="O772" s="39"/>
    </row>
    <row r="773" spans="1:15" ht="12.75" customHeight="1" x14ac:dyDescent="0.25">
      <c r="A773" s="185"/>
      <c r="B773" s="39"/>
      <c r="C773" s="39"/>
      <c r="D773" s="39"/>
      <c r="E773" s="39"/>
      <c r="F773" s="186"/>
      <c r="G773" s="187"/>
      <c r="H773" s="38"/>
      <c r="I773" s="38"/>
      <c r="J773" s="38"/>
      <c r="K773" s="39"/>
      <c r="L773" s="39"/>
      <c r="M773" s="39"/>
      <c r="N773" s="39"/>
      <c r="O773" s="39"/>
    </row>
    <row r="774" spans="1:15" ht="12.75" customHeight="1" x14ac:dyDescent="0.25">
      <c r="A774" s="185"/>
      <c r="B774" s="39"/>
      <c r="C774" s="39"/>
      <c r="D774" s="39"/>
      <c r="E774" s="39"/>
      <c r="F774" s="186"/>
      <c r="G774" s="187"/>
      <c r="H774" s="38"/>
      <c r="I774" s="38"/>
      <c r="J774" s="38"/>
      <c r="K774" s="39"/>
      <c r="L774" s="39"/>
      <c r="M774" s="39"/>
      <c r="N774" s="39"/>
      <c r="O774" s="39"/>
    </row>
    <row r="775" spans="1:15" ht="12.75" customHeight="1" x14ac:dyDescent="0.25">
      <c r="A775" s="185"/>
      <c r="B775" s="39"/>
      <c r="C775" s="39"/>
      <c r="D775" s="39"/>
      <c r="E775" s="39"/>
      <c r="F775" s="186"/>
      <c r="G775" s="187"/>
      <c r="H775" s="38"/>
      <c r="I775" s="38"/>
      <c r="J775" s="38"/>
      <c r="K775" s="39"/>
      <c r="L775" s="39"/>
      <c r="M775" s="39"/>
      <c r="N775" s="39"/>
      <c r="O775" s="39"/>
    </row>
    <row r="776" spans="1:15" ht="12.75" customHeight="1" x14ac:dyDescent="0.25">
      <c r="A776" s="185"/>
      <c r="B776" s="39"/>
      <c r="C776" s="39"/>
      <c r="D776" s="39"/>
      <c r="E776" s="39"/>
      <c r="F776" s="186"/>
      <c r="G776" s="187"/>
      <c r="H776" s="38"/>
      <c r="I776" s="38"/>
      <c r="J776" s="38"/>
      <c r="K776" s="39"/>
      <c r="L776" s="39"/>
      <c r="M776" s="39"/>
      <c r="N776" s="39"/>
      <c r="O776" s="39"/>
    </row>
    <row r="777" spans="1:15" ht="12.75" customHeight="1" x14ac:dyDescent="0.25">
      <c r="A777" s="185"/>
      <c r="B777" s="39"/>
      <c r="C777" s="39"/>
      <c r="D777" s="39"/>
      <c r="E777" s="39"/>
      <c r="F777" s="186"/>
      <c r="G777" s="187"/>
      <c r="H777" s="38"/>
      <c r="I777" s="38"/>
      <c r="J777" s="38"/>
      <c r="K777" s="39"/>
      <c r="L777" s="39"/>
      <c r="M777" s="39"/>
      <c r="N777" s="39"/>
      <c r="O777" s="39"/>
    </row>
    <row r="778" spans="1:15" ht="12.75" customHeight="1" x14ac:dyDescent="0.25">
      <c r="A778" s="185"/>
      <c r="B778" s="39"/>
      <c r="C778" s="39"/>
      <c r="D778" s="39"/>
      <c r="E778" s="39"/>
      <c r="F778" s="186"/>
      <c r="G778" s="187"/>
      <c r="H778" s="38"/>
      <c r="I778" s="38"/>
      <c r="J778" s="38"/>
      <c r="K778" s="39"/>
      <c r="L778" s="39"/>
      <c r="M778" s="39"/>
      <c r="N778" s="39"/>
      <c r="O778" s="39"/>
    </row>
    <row r="779" spans="1:15" ht="12.75" customHeight="1" x14ac:dyDescent="0.25">
      <c r="A779" s="185"/>
      <c r="B779" s="39"/>
      <c r="C779" s="39"/>
      <c r="D779" s="39"/>
      <c r="E779" s="39"/>
      <c r="F779" s="186"/>
      <c r="G779" s="187"/>
      <c r="H779" s="38"/>
      <c r="I779" s="38"/>
      <c r="J779" s="38"/>
      <c r="K779" s="39"/>
      <c r="L779" s="39"/>
      <c r="M779" s="39"/>
      <c r="N779" s="39"/>
      <c r="O779" s="39"/>
    </row>
    <row r="780" spans="1:15" ht="12.75" customHeight="1" x14ac:dyDescent="0.25">
      <c r="A780" s="185"/>
      <c r="B780" s="39"/>
      <c r="C780" s="39"/>
      <c r="D780" s="39"/>
      <c r="E780" s="39"/>
      <c r="F780" s="186"/>
      <c r="G780" s="187"/>
      <c r="H780" s="38"/>
      <c r="I780" s="38"/>
      <c r="J780" s="38"/>
      <c r="K780" s="39"/>
      <c r="L780" s="39"/>
      <c r="M780" s="39"/>
      <c r="N780" s="39"/>
      <c r="O780" s="39"/>
    </row>
    <row r="781" spans="1:15" ht="12.75" customHeight="1" x14ac:dyDescent="0.25">
      <c r="A781" s="185"/>
      <c r="B781" s="39"/>
      <c r="C781" s="39"/>
      <c r="D781" s="39"/>
      <c r="E781" s="39"/>
      <c r="F781" s="186"/>
      <c r="G781" s="187"/>
      <c r="H781" s="38"/>
      <c r="I781" s="38"/>
      <c r="J781" s="38"/>
      <c r="K781" s="39"/>
      <c r="L781" s="39"/>
      <c r="M781" s="39"/>
      <c r="N781" s="39"/>
      <c r="O781" s="39"/>
    </row>
    <row r="782" spans="1:15" ht="12.75" customHeight="1" x14ac:dyDescent="0.25">
      <c r="A782" s="185"/>
      <c r="B782" s="39"/>
      <c r="C782" s="39"/>
      <c r="D782" s="39"/>
      <c r="E782" s="39"/>
      <c r="F782" s="186"/>
      <c r="G782" s="187"/>
      <c r="H782" s="38"/>
      <c r="I782" s="38"/>
      <c r="J782" s="38"/>
      <c r="K782" s="39"/>
      <c r="L782" s="39"/>
      <c r="M782" s="39"/>
      <c r="N782" s="39"/>
      <c r="O782" s="39"/>
    </row>
    <row r="783" spans="1:15" ht="12.75" customHeight="1" x14ac:dyDescent="0.25">
      <c r="A783" s="185"/>
      <c r="B783" s="39"/>
      <c r="C783" s="39"/>
      <c r="D783" s="39"/>
      <c r="E783" s="39"/>
      <c r="F783" s="186"/>
      <c r="G783" s="187"/>
      <c r="H783" s="38"/>
      <c r="I783" s="38"/>
      <c r="J783" s="38"/>
      <c r="K783" s="39"/>
      <c r="L783" s="39"/>
      <c r="M783" s="39"/>
      <c r="N783" s="39"/>
      <c r="O783" s="39"/>
    </row>
    <row r="784" spans="1:15" ht="12.75" customHeight="1" x14ac:dyDescent="0.25">
      <c r="A784" s="185"/>
      <c r="B784" s="39"/>
      <c r="C784" s="39"/>
      <c r="D784" s="39"/>
      <c r="E784" s="39"/>
      <c r="F784" s="186"/>
      <c r="G784" s="187"/>
      <c r="H784" s="38"/>
      <c r="I784" s="38"/>
      <c r="J784" s="38"/>
      <c r="K784" s="39"/>
      <c r="L784" s="39"/>
      <c r="M784" s="39"/>
      <c r="N784" s="39"/>
      <c r="O784" s="39"/>
    </row>
    <row r="785" spans="1:15" ht="12.75" customHeight="1" x14ac:dyDescent="0.25">
      <c r="A785" s="185"/>
      <c r="B785" s="39"/>
      <c r="C785" s="39"/>
      <c r="D785" s="39"/>
      <c r="E785" s="39"/>
      <c r="F785" s="186"/>
      <c r="G785" s="187"/>
      <c r="H785" s="38"/>
      <c r="I785" s="38"/>
      <c r="J785" s="38"/>
      <c r="K785" s="39"/>
      <c r="L785" s="39"/>
      <c r="M785" s="39"/>
      <c r="N785" s="39"/>
      <c r="O785" s="39"/>
    </row>
    <row r="786" spans="1:15" ht="12.75" customHeight="1" x14ac:dyDescent="0.25">
      <c r="A786" s="185"/>
      <c r="B786" s="39"/>
      <c r="C786" s="39"/>
      <c r="D786" s="39"/>
      <c r="E786" s="39"/>
      <c r="F786" s="186"/>
      <c r="G786" s="187"/>
      <c r="H786" s="38"/>
      <c r="I786" s="38"/>
      <c r="J786" s="38"/>
      <c r="K786" s="39"/>
      <c r="L786" s="39"/>
      <c r="M786" s="39"/>
      <c r="N786" s="39"/>
      <c r="O786" s="39"/>
    </row>
    <row r="787" spans="1:15" ht="12.75" customHeight="1" x14ac:dyDescent="0.25">
      <c r="A787" s="185"/>
      <c r="B787" s="39"/>
      <c r="C787" s="39"/>
      <c r="D787" s="39"/>
      <c r="E787" s="39"/>
      <c r="F787" s="186"/>
      <c r="G787" s="187"/>
      <c r="H787" s="38"/>
      <c r="I787" s="38"/>
      <c r="J787" s="38"/>
      <c r="K787" s="39"/>
      <c r="L787" s="39"/>
      <c r="M787" s="39"/>
      <c r="N787" s="39"/>
      <c r="O787" s="39"/>
    </row>
    <row r="788" spans="1:15" ht="12.75" customHeight="1" x14ac:dyDescent="0.25">
      <c r="A788" s="185"/>
      <c r="B788" s="39"/>
      <c r="C788" s="39"/>
      <c r="D788" s="39"/>
      <c r="E788" s="39"/>
      <c r="F788" s="186"/>
      <c r="G788" s="187"/>
      <c r="H788" s="38"/>
      <c r="I788" s="38"/>
      <c r="J788" s="38"/>
      <c r="K788" s="39"/>
      <c r="L788" s="39"/>
      <c r="M788" s="39"/>
      <c r="N788" s="39"/>
      <c r="O788" s="39"/>
    </row>
    <row r="789" spans="1:15" ht="12.75" customHeight="1" x14ac:dyDescent="0.25">
      <c r="A789" s="185"/>
      <c r="B789" s="39"/>
      <c r="C789" s="39"/>
      <c r="D789" s="39"/>
      <c r="E789" s="39"/>
      <c r="F789" s="186"/>
      <c r="G789" s="187"/>
      <c r="H789" s="38"/>
      <c r="I789" s="38"/>
      <c r="J789" s="38"/>
      <c r="K789" s="39"/>
      <c r="L789" s="39"/>
      <c r="M789" s="39"/>
      <c r="N789" s="39"/>
      <c r="O789" s="39"/>
    </row>
    <row r="790" spans="1:15" ht="12.75" customHeight="1" x14ac:dyDescent="0.25">
      <c r="A790" s="185"/>
      <c r="B790" s="39"/>
      <c r="C790" s="39"/>
      <c r="D790" s="39"/>
      <c r="E790" s="39"/>
      <c r="F790" s="186"/>
      <c r="G790" s="187"/>
      <c r="H790" s="38"/>
      <c r="I790" s="38"/>
      <c r="J790" s="38"/>
      <c r="K790" s="39"/>
      <c r="L790" s="39"/>
      <c r="M790" s="39"/>
      <c r="N790" s="39"/>
      <c r="O790" s="39"/>
    </row>
    <row r="791" spans="1:15" ht="12.75" customHeight="1" x14ac:dyDescent="0.25">
      <c r="A791" s="185"/>
      <c r="B791" s="39"/>
      <c r="C791" s="39"/>
      <c r="D791" s="39"/>
      <c r="E791" s="39"/>
      <c r="F791" s="186"/>
      <c r="G791" s="187"/>
      <c r="H791" s="38"/>
      <c r="I791" s="38"/>
      <c r="J791" s="38"/>
      <c r="K791" s="39"/>
      <c r="L791" s="39"/>
      <c r="M791" s="39"/>
      <c r="N791" s="39"/>
      <c r="O791" s="39"/>
    </row>
    <row r="792" spans="1:15" ht="12.75" customHeight="1" x14ac:dyDescent="0.25">
      <c r="A792" s="185"/>
      <c r="B792" s="39"/>
      <c r="C792" s="39"/>
      <c r="D792" s="39"/>
      <c r="E792" s="39"/>
      <c r="F792" s="186"/>
      <c r="G792" s="187"/>
      <c r="H792" s="38"/>
      <c r="I792" s="38"/>
      <c r="J792" s="38"/>
      <c r="K792" s="39"/>
      <c r="L792" s="39"/>
      <c r="M792" s="39"/>
      <c r="N792" s="39"/>
      <c r="O792" s="39"/>
    </row>
    <row r="793" spans="1:15" ht="12.75" customHeight="1" x14ac:dyDescent="0.25">
      <c r="A793" s="185"/>
      <c r="B793" s="39"/>
      <c r="C793" s="39"/>
      <c r="D793" s="39"/>
      <c r="E793" s="39"/>
      <c r="F793" s="186"/>
      <c r="G793" s="187"/>
      <c r="H793" s="38"/>
      <c r="I793" s="38"/>
      <c r="J793" s="38"/>
      <c r="K793" s="39"/>
      <c r="L793" s="39"/>
      <c r="M793" s="39"/>
      <c r="N793" s="39"/>
      <c r="O793" s="39"/>
    </row>
    <row r="794" spans="1:15" ht="12.75" customHeight="1" x14ac:dyDescent="0.25">
      <c r="A794" s="185"/>
      <c r="B794" s="39"/>
      <c r="C794" s="39"/>
      <c r="D794" s="39"/>
      <c r="E794" s="39"/>
      <c r="F794" s="186"/>
      <c r="G794" s="187"/>
      <c r="H794" s="38"/>
      <c r="I794" s="38"/>
      <c r="J794" s="38"/>
      <c r="K794" s="39"/>
      <c r="L794" s="39"/>
      <c r="M794" s="39"/>
      <c r="N794" s="39"/>
      <c r="O794" s="39"/>
    </row>
    <row r="795" spans="1:15" ht="12.75" customHeight="1" x14ac:dyDescent="0.25">
      <c r="A795" s="185"/>
      <c r="B795" s="39"/>
      <c r="C795" s="39"/>
      <c r="D795" s="39"/>
      <c r="E795" s="39"/>
      <c r="F795" s="186"/>
      <c r="G795" s="187"/>
      <c r="H795" s="38"/>
      <c r="I795" s="38"/>
      <c r="J795" s="38"/>
      <c r="K795" s="39"/>
      <c r="L795" s="39"/>
      <c r="M795" s="39"/>
      <c r="N795" s="39"/>
      <c r="O795" s="39"/>
    </row>
    <row r="796" spans="1:15" ht="12.75" customHeight="1" x14ac:dyDescent="0.25">
      <c r="A796" s="185"/>
      <c r="B796" s="39"/>
      <c r="C796" s="39"/>
      <c r="D796" s="39"/>
      <c r="E796" s="39"/>
      <c r="F796" s="186"/>
      <c r="G796" s="187"/>
      <c r="H796" s="38"/>
      <c r="I796" s="38"/>
      <c r="J796" s="38"/>
      <c r="K796" s="39"/>
      <c r="L796" s="39"/>
      <c r="M796" s="39"/>
      <c r="N796" s="39"/>
      <c r="O796" s="39"/>
    </row>
    <row r="797" spans="1:15" ht="12.75" customHeight="1" x14ac:dyDescent="0.25">
      <c r="A797" s="185"/>
      <c r="B797" s="39"/>
      <c r="C797" s="39"/>
      <c r="D797" s="39"/>
      <c r="E797" s="39"/>
      <c r="F797" s="186"/>
      <c r="G797" s="187"/>
      <c r="H797" s="38"/>
      <c r="I797" s="38"/>
      <c r="J797" s="38"/>
      <c r="K797" s="39"/>
      <c r="L797" s="39"/>
      <c r="M797" s="39"/>
      <c r="N797" s="39"/>
      <c r="O797" s="39"/>
    </row>
    <row r="798" spans="1:15" ht="12.75" customHeight="1" x14ac:dyDescent="0.25">
      <c r="A798" s="185"/>
      <c r="B798" s="39"/>
      <c r="C798" s="39"/>
      <c r="D798" s="39"/>
      <c r="E798" s="39"/>
      <c r="F798" s="186"/>
      <c r="G798" s="187"/>
      <c r="H798" s="38"/>
      <c r="I798" s="38"/>
      <c r="J798" s="38"/>
      <c r="K798" s="39"/>
      <c r="L798" s="39"/>
      <c r="M798" s="39"/>
      <c r="N798" s="39"/>
      <c r="O798" s="39"/>
    </row>
    <row r="799" spans="1:15" ht="12.75" customHeight="1" x14ac:dyDescent="0.25">
      <c r="A799" s="185"/>
      <c r="B799" s="39"/>
      <c r="C799" s="39"/>
      <c r="D799" s="39"/>
      <c r="E799" s="39"/>
      <c r="F799" s="186"/>
      <c r="G799" s="187"/>
      <c r="H799" s="38"/>
      <c r="I799" s="38"/>
      <c r="J799" s="38"/>
      <c r="K799" s="39"/>
      <c r="L799" s="39"/>
      <c r="M799" s="39"/>
      <c r="N799" s="39"/>
      <c r="O799" s="39"/>
    </row>
    <row r="800" spans="1:15" ht="12.75" customHeight="1" x14ac:dyDescent="0.25">
      <c r="A800" s="185"/>
      <c r="B800" s="39"/>
      <c r="C800" s="39"/>
      <c r="D800" s="39"/>
      <c r="E800" s="39"/>
      <c r="F800" s="186"/>
      <c r="G800" s="187"/>
      <c r="H800" s="38"/>
      <c r="I800" s="38"/>
      <c r="J800" s="38"/>
      <c r="K800" s="39"/>
      <c r="L800" s="39"/>
      <c r="M800" s="39"/>
      <c r="N800" s="39"/>
      <c r="O800" s="39"/>
    </row>
    <row r="801" spans="1:15" ht="12.75" customHeight="1" x14ac:dyDescent="0.25">
      <c r="A801" s="185"/>
      <c r="B801" s="39"/>
      <c r="C801" s="39"/>
      <c r="D801" s="39"/>
      <c r="E801" s="39"/>
      <c r="F801" s="186"/>
      <c r="G801" s="187"/>
      <c r="H801" s="38"/>
      <c r="I801" s="38"/>
      <c r="J801" s="38"/>
      <c r="K801" s="39"/>
      <c r="L801" s="39"/>
      <c r="M801" s="39"/>
      <c r="N801" s="39"/>
      <c r="O801" s="39"/>
    </row>
    <row r="802" spans="1:15" ht="12.75" customHeight="1" x14ac:dyDescent="0.25">
      <c r="A802" s="185"/>
      <c r="B802" s="39"/>
      <c r="C802" s="39"/>
      <c r="D802" s="39"/>
      <c r="E802" s="39"/>
      <c r="F802" s="186"/>
      <c r="G802" s="187"/>
      <c r="H802" s="38"/>
      <c r="I802" s="38"/>
      <c r="J802" s="38"/>
      <c r="K802" s="39"/>
      <c r="L802" s="39"/>
      <c r="M802" s="39"/>
      <c r="N802" s="39"/>
      <c r="O802" s="39"/>
    </row>
    <row r="803" spans="1:15" ht="12.75" customHeight="1" x14ac:dyDescent="0.25">
      <c r="A803" s="185"/>
      <c r="B803" s="39"/>
      <c r="C803" s="39"/>
      <c r="D803" s="39"/>
      <c r="E803" s="39"/>
      <c r="F803" s="186"/>
      <c r="G803" s="187"/>
      <c r="H803" s="38"/>
      <c r="I803" s="38"/>
      <c r="J803" s="38"/>
      <c r="K803" s="39"/>
      <c r="L803" s="39"/>
      <c r="M803" s="39"/>
      <c r="N803" s="39"/>
      <c r="O803" s="39"/>
    </row>
    <row r="804" spans="1:15" ht="12.75" customHeight="1" x14ac:dyDescent="0.25">
      <c r="A804" s="185"/>
      <c r="B804" s="39"/>
      <c r="C804" s="39"/>
      <c r="D804" s="39"/>
      <c r="E804" s="39"/>
      <c r="F804" s="186"/>
      <c r="G804" s="187"/>
      <c r="H804" s="38"/>
      <c r="I804" s="38"/>
      <c r="J804" s="38"/>
      <c r="K804" s="39"/>
      <c r="L804" s="39"/>
      <c r="M804" s="39"/>
      <c r="N804" s="39"/>
      <c r="O804" s="39"/>
    </row>
    <row r="805" spans="1:15" ht="12.75" customHeight="1" x14ac:dyDescent="0.25">
      <c r="A805" s="185"/>
      <c r="B805" s="39"/>
      <c r="C805" s="39"/>
      <c r="D805" s="39"/>
      <c r="E805" s="39"/>
      <c r="F805" s="186"/>
      <c r="G805" s="187"/>
      <c r="H805" s="38"/>
      <c r="I805" s="38"/>
      <c r="J805" s="38"/>
      <c r="K805" s="39"/>
      <c r="L805" s="39"/>
      <c r="M805" s="39"/>
      <c r="N805" s="39"/>
      <c r="O805" s="39"/>
    </row>
    <row r="806" spans="1:15" ht="12.75" customHeight="1" x14ac:dyDescent="0.25">
      <c r="A806" s="185"/>
      <c r="B806" s="39"/>
      <c r="C806" s="39"/>
      <c r="D806" s="39"/>
      <c r="E806" s="39"/>
      <c r="F806" s="186"/>
      <c r="G806" s="187"/>
      <c r="H806" s="38"/>
      <c r="I806" s="38"/>
      <c r="J806" s="38"/>
      <c r="K806" s="39"/>
      <c r="L806" s="39"/>
      <c r="M806" s="39"/>
      <c r="N806" s="39"/>
      <c r="O806" s="39"/>
    </row>
    <row r="807" spans="1:15" ht="12.75" customHeight="1" x14ac:dyDescent="0.25">
      <c r="A807" s="185"/>
      <c r="B807" s="39"/>
      <c r="C807" s="39"/>
      <c r="D807" s="39"/>
      <c r="E807" s="39"/>
      <c r="F807" s="186"/>
      <c r="G807" s="187"/>
      <c r="H807" s="38"/>
      <c r="I807" s="38"/>
      <c r="J807" s="38"/>
      <c r="K807" s="39"/>
      <c r="L807" s="39"/>
      <c r="M807" s="39"/>
      <c r="N807" s="39"/>
      <c r="O807" s="39"/>
    </row>
    <row r="808" spans="1:15" ht="12.75" customHeight="1" x14ac:dyDescent="0.25">
      <c r="A808" s="185"/>
      <c r="B808" s="39"/>
      <c r="C808" s="39"/>
      <c r="D808" s="39"/>
      <c r="E808" s="39"/>
      <c r="F808" s="186"/>
      <c r="G808" s="187"/>
      <c r="H808" s="38"/>
      <c r="I808" s="38"/>
      <c r="J808" s="38"/>
      <c r="K808" s="39"/>
      <c r="L808" s="39"/>
      <c r="M808" s="39"/>
      <c r="N808" s="39"/>
      <c r="O808" s="39"/>
    </row>
    <row r="809" spans="1:15" ht="12.75" customHeight="1" x14ac:dyDescent="0.25">
      <c r="A809" s="185"/>
      <c r="B809" s="39"/>
      <c r="C809" s="39"/>
      <c r="D809" s="39"/>
      <c r="E809" s="39"/>
      <c r="F809" s="186"/>
      <c r="G809" s="187"/>
      <c r="H809" s="38"/>
      <c r="I809" s="38"/>
      <c r="J809" s="38"/>
      <c r="K809" s="39"/>
      <c r="L809" s="39"/>
      <c r="M809" s="39"/>
      <c r="N809" s="39"/>
      <c r="O809" s="39"/>
    </row>
    <row r="810" spans="1:15" ht="12.75" customHeight="1" x14ac:dyDescent="0.25">
      <c r="A810" s="185"/>
      <c r="B810" s="39"/>
      <c r="C810" s="39"/>
      <c r="D810" s="39"/>
      <c r="E810" s="39"/>
      <c r="F810" s="186"/>
      <c r="G810" s="187"/>
      <c r="H810" s="38"/>
      <c r="I810" s="38"/>
      <c r="J810" s="38"/>
      <c r="K810" s="39"/>
      <c r="L810" s="39"/>
      <c r="M810" s="39"/>
      <c r="N810" s="39"/>
      <c r="O810" s="39"/>
    </row>
    <row r="811" spans="1:15" ht="12.75" customHeight="1" x14ac:dyDescent="0.25">
      <c r="A811" s="185"/>
      <c r="B811" s="39"/>
      <c r="C811" s="39"/>
      <c r="D811" s="39"/>
      <c r="E811" s="39"/>
      <c r="F811" s="186"/>
      <c r="G811" s="187"/>
      <c r="H811" s="38"/>
      <c r="I811" s="38"/>
      <c r="J811" s="38"/>
      <c r="K811" s="39"/>
      <c r="L811" s="39"/>
      <c r="M811" s="39"/>
      <c r="N811" s="39"/>
      <c r="O811" s="39"/>
    </row>
    <row r="812" spans="1:15" ht="12.75" customHeight="1" x14ac:dyDescent="0.25">
      <c r="A812" s="185"/>
      <c r="B812" s="39"/>
      <c r="C812" s="39"/>
      <c r="D812" s="39"/>
      <c r="E812" s="39"/>
      <c r="F812" s="186"/>
      <c r="G812" s="187"/>
      <c r="H812" s="38"/>
      <c r="I812" s="38"/>
      <c r="J812" s="38"/>
      <c r="K812" s="39"/>
      <c r="L812" s="39"/>
      <c r="M812" s="39"/>
      <c r="N812" s="39"/>
      <c r="O812" s="39"/>
    </row>
    <row r="813" spans="1:15" ht="12.75" customHeight="1" x14ac:dyDescent="0.25">
      <c r="A813" s="185"/>
      <c r="B813" s="39"/>
      <c r="C813" s="39"/>
      <c r="D813" s="39"/>
      <c r="E813" s="39"/>
      <c r="F813" s="186"/>
      <c r="G813" s="187"/>
      <c r="H813" s="38"/>
      <c r="I813" s="38"/>
      <c r="J813" s="38"/>
      <c r="K813" s="39"/>
      <c r="L813" s="39"/>
      <c r="M813" s="39"/>
      <c r="N813" s="39"/>
      <c r="O813" s="39"/>
    </row>
    <row r="814" spans="1:15" ht="12.75" customHeight="1" x14ac:dyDescent="0.25">
      <c r="A814" s="185"/>
      <c r="B814" s="39"/>
      <c r="C814" s="39"/>
      <c r="D814" s="39"/>
      <c r="E814" s="39"/>
      <c r="F814" s="186"/>
      <c r="G814" s="187"/>
      <c r="H814" s="38"/>
      <c r="I814" s="38"/>
      <c r="J814" s="38"/>
      <c r="K814" s="39"/>
      <c r="L814" s="39"/>
      <c r="M814" s="39"/>
      <c r="N814" s="39"/>
      <c r="O814" s="39"/>
    </row>
    <row r="815" spans="1:15" ht="12.75" customHeight="1" x14ac:dyDescent="0.25">
      <c r="A815" s="185"/>
      <c r="B815" s="39"/>
      <c r="C815" s="39"/>
      <c r="D815" s="39"/>
      <c r="E815" s="39"/>
      <c r="F815" s="186"/>
      <c r="G815" s="187"/>
      <c r="H815" s="38"/>
      <c r="I815" s="38"/>
      <c r="J815" s="38"/>
      <c r="K815" s="39"/>
      <c r="L815" s="39"/>
      <c r="M815" s="39"/>
      <c r="N815" s="39"/>
      <c r="O815" s="39"/>
    </row>
    <row r="816" spans="1:15" ht="12.75" customHeight="1" x14ac:dyDescent="0.25">
      <c r="A816" s="185"/>
      <c r="B816" s="39"/>
      <c r="C816" s="39"/>
      <c r="D816" s="39"/>
      <c r="E816" s="39"/>
      <c r="F816" s="186"/>
      <c r="G816" s="187"/>
      <c r="H816" s="38"/>
      <c r="I816" s="38"/>
      <c r="J816" s="38"/>
      <c r="K816" s="39"/>
      <c r="L816" s="39"/>
      <c r="M816" s="39"/>
      <c r="N816" s="39"/>
      <c r="O816" s="39"/>
    </row>
    <row r="817" spans="1:15" ht="12.75" customHeight="1" x14ac:dyDescent="0.25">
      <c r="A817" s="185"/>
      <c r="B817" s="39"/>
      <c r="C817" s="39"/>
      <c r="D817" s="39"/>
      <c r="E817" s="39"/>
      <c r="F817" s="186"/>
      <c r="G817" s="187"/>
      <c r="H817" s="38"/>
      <c r="I817" s="38"/>
      <c r="J817" s="38"/>
      <c r="K817" s="39"/>
      <c r="L817" s="39"/>
      <c r="M817" s="39"/>
      <c r="N817" s="39"/>
      <c r="O817" s="39"/>
    </row>
    <row r="818" spans="1:15" ht="12.75" customHeight="1" x14ac:dyDescent="0.25">
      <c r="A818" s="185"/>
      <c r="B818" s="39"/>
      <c r="C818" s="39"/>
      <c r="D818" s="39"/>
      <c r="E818" s="39"/>
      <c r="F818" s="186"/>
      <c r="G818" s="187"/>
      <c r="H818" s="38"/>
      <c r="I818" s="38"/>
      <c r="J818" s="38"/>
      <c r="K818" s="39"/>
      <c r="L818" s="39"/>
      <c r="M818" s="39"/>
      <c r="N818" s="39"/>
      <c r="O818" s="39"/>
    </row>
    <row r="819" spans="1:15" ht="12.75" customHeight="1" x14ac:dyDescent="0.25">
      <c r="A819" s="185"/>
      <c r="B819" s="39"/>
      <c r="C819" s="39"/>
      <c r="D819" s="39"/>
      <c r="E819" s="39"/>
      <c r="F819" s="186"/>
      <c r="G819" s="187"/>
      <c r="H819" s="38"/>
      <c r="I819" s="38"/>
      <c r="J819" s="38"/>
      <c r="K819" s="39"/>
      <c r="L819" s="39"/>
      <c r="M819" s="39"/>
      <c r="N819" s="39"/>
      <c r="O819" s="39"/>
    </row>
    <row r="820" spans="1:15" ht="12.75" customHeight="1" x14ac:dyDescent="0.25">
      <c r="A820" s="185"/>
      <c r="B820" s="39"/>
      <c r="C820" s="39"/>
      <c r="D820" s="39"/>
      <c r="E820" s="39"/>
      <c r="F820" s="186"/>
      <c r="G820" s="187"/>
      <c r="H820" s="38"/>
      <c r="I820" s="38"/>
      <c r="J820" s="38"/>
      <c r="K820" s="39"/>
      <c r="L820" s="39"/>
      <c r="M820" s="39"/>
      <c r="N820" s="39"/>
      <c r="O820" s="39"/>
    </row>
    <row r="821" spans="1:15" ht="12.75" customHeight="1" x14ac:dyDescent="0.25">
      <c r="A821" s="185"/>
      <c r="B821" s="39"/>
      <c r="C821" s="39"/>
      <c r="D821" s="39"/>
      <c r="E821" s="39"/>
      <c r="F821" s="186"/>
      <c r="G821" s="187"/>
      <c r="H821" s="38"/>
      <c r="I821" s="38"/>
      <c r="J821" s="38"/>
      <c r="K821" s="39"/>
      <c r="L821" s="39"/>
      <c r="M821" s="39"/>
      <c r="N821" s="39"/>
      <c r="O821" s="39"/>
    </row>
    <row r="822" spans="1:15" ht="12.75" customHeight="1" x14ac:dyDescent="0.25">
      <c r="A822" s="185"/>
      <c r="B822" s="39"/>
      <c r="C822" s="39"/>
      <c r="D822" s="39"/>
      <c r="E822" s="39"/>
      <c r="F822" s="186"/>
      <c r="G822" s="187"/>
      <c r="H822" s="38"/>
      <c r="I822" s="38"/>
      <c r="J822" s="38"/>
      <c r="K822" s="39"/>
      <c r="L822" s="39"/>
      <c r="M822" s="39"/>
      <c r="N822" s="39"/>
      <c r="O822" s="39"/>
    </row>
    <row r="823" spans="1:15" ht="12.75" customHeight="1" x14ac:dyDescent="0.25">
      <c r="A823" s="185"/>
      <c r="B823" s="39"/>
      <c r="C823" s="39"/>
      <c r="D823" s="39"/>
      <c r="E823" s="39"/>
      <c r="F823" s="186"/>
      <c r="G823" s="187"/>
      <c r="H823" s="38"/>
      <c r="I823" s="38"/>
      <c r="J823" s="38"/>
      <c r="K823" s="39"/>
      <c r="L823" s="39"/>
      <c r="M823" s="39"/>
      <c r="N823" s="39"/>
      <c r="O823" s="39"/>
    </row>
    <row r="824" spans="1:15" ht="12.75" customHeight="1" x14ac:dyDescent="0.25">
      <c r="A824" s="185"/>
      <c r="B824" s="39"/>
      <c r="C824" s="39"/>
      <c r="D824" s="39"/>
      <c r="E824" s="39"/>
      <c r="F824" s="186"/>
      <c r="G824" s="187"/>
      <c r="H824" s="38"/>
      <c r="I824" s="38"/>
      <c r="J824" s="38"/>
      <c r="K824" s="39"/>
      <c r="L824" s="39"/>
      <c r="M824" s="39"/>
      <c r="N824" s="39"/>
      <c r="O824" s="39"/>
    </row>
    <row r="825" spans="1:15" ht="12.75" customHeight="1" x14ac:dyDescent="0.25">
      <c r="A825" s="185"/>
      <c r="B825" s="39"/>
      <c r="C825" s="39"/>
      <c r="D825" s="39"/>
      <c r="E825" s="39"/>
      <c r="F825" s="186"/>
      <c r="G825" s="187"/>
      <c r="H825" s="38"/>
      <c r="I825" s="38"/>
      <c r="J825" s="38"/>
      <c r="K825" s="39"/>
      <c r="L825" s="39"/>
      <c r="M825" s="39"/>
      <c r="N825" s="39"/>
      <c r="O825" s="39"/>
    </row>
    <row r="826" spans="1:15" ht="12.75" customHeight="1" x14ac:dyDescent="0.25">
      <c r="A826" s="185"/>
      <c r="B826" s="39"/>
      <c r="C826" s="39"/>
      <c r="D826" s="39"/>
      <c r="E826" s="39"/>
      <c r="F826" s="186"/>
      <c r="G826" s="187"/>
      <c r="H826" s="38"/>
      <c r="I826" s="38"/>
      <c r="J826" s="38"/>
      <c r="K826" s="39"/>
      <c r="L826" s="39"/>
      <c r="M826" s="39"/>
      <c r="N826" s="39"/>
      <c r="O826" s="39"/>
    </row>
    <row r="827" spans="1:15" ht="12.75" customHeight="1" x14ac:dyDescent="0.25">
      <c r="A827" s="185"/>
      <c r="B827" s="39"/>
      <c r="C827" s="39"/>
      <c r="D827" s="39"/>
      <c r="E827" s="39"/>
      <c r="F827" s="186"/>
      <c r="G827" s="187"/>
      <c r="H827" s="38"/>
      <c r="I827" s="38"/>
      <c r="J827" s="38"/>
      <c r="K827" s="39"/>
      <c r="L827" s="39"/>
      <c r="M827" s="39"/>
      <c r="N827" s="39"/>
      <c r="O827" s="39"/>
    </row>
    <row r="828" spans="1:15" ht="12.75" customHeight="1" x14ac:dyDescent="0.25">
      <c r="A828" s="185"/>
      <c r="B828" s="39"/>
      <c r="C828" s="39"/>
      <c r="D828" s="39"/>
      <c r="E828" s="39"/>
      <c r="F828" s="186"/>
      <c r="G828" s="187"/>
      <c r="H828" s="38"/>
      <c r="I828" s="38"/>
      <c r="J828" s="38"/>
      <c r="K828" s="39"/>
      <c r="L828" s="39"/>
      <c r="M828" s="39"/>
      <c r="N828" s="39"/>
      <c r="O828" s="39"/>
    </row>
    <row r="829" spans="1:15" ht="12.75" customHeight="1" x14ac:dyDescent="0.25">
      <c r="A829" s="185"/>
      <c r="B829" s="39"/>
      <c r="C829" s="39"/>
      <c r="D829" s="39"/>
      <c r="E829" s="39"/>
      <c r="F829" s="186"/>
      <c r="G829" s="187"/>
      <c r="H829" s="38"/>
      <c r="I829" s="38"/>
      <c r="J829" s="38"/>
      <c r="K829" s="39"/>
      <c r="L829" s="39"/>
      <c r="M829" s="39"/>
      <c r="N829" s="39"/>
      <c r="O829" s="39"/>
    </row>
    <row r="830" spans="1:15" ht="12.75" customHeight="1" x14ac:dyDescent="0.25">
      <c r="A830" s="185"/>
      <c r="B830" s="39"/>
      <c r="C830" s="39"/>
      <c r="D830" s="39"/>
      <c r="E830" s="39"/>
      <c r="F830" s="186"/>
      <c r="G830" s="187"/>
      <c r="H830" s="38"/>
      <c r="I830" s="38"/>
      <c r="J830" s="38"/>
      <c r="K830" s="39"/>
      <c r="L830" s="39"/>
      <c r="M830" s="39"/>
      <c r="N830" s="39"/>
      <c r="O830" s="39"/>
    </row>
    <row r="831" spans="1:15" ht="12.75" customHeight="1" x14ac:dyDescent="0.25">
      <c r="A831" s="185"/>
      <c r="B831" s="39"/>
      <c r="C831" s="39"/>
      <c r="D831" s="39"/>
      <c r="E831" s="39"/>
      <c r="F831" s="186"/>
      <c r="G831" s="187"/>
      <c r="H831" s="38"/>
      <c r="I831" s="38"/>
      <c r="J831" s="38"/>
      <c r="K831" s="39"/>
      <c r="L831" s="39"/>
      <c r="M831" s="39"/>
      <c r="N831" s="39"/>
      <c r="O831" s="39"/>
    </row>
    <row r="832" spans="1:15" ht="12.75" customHeight="1" x14ac:dyDescent="0.25">
      <c r="A832" s="185"/>
      <c r="B832" s="39"/>
      <c r="C832" s="39"/>
      <c r="D832" s="39"/>
      <c r="E832" s="39"/>
      <c r="F832" s="186"/>
      <c r="G832" s="187"/>
      <c r="H832" s="38"/>
      <c r="I832" s="38"/>
      <c r="J832" s="38"/>
      <c r="K832" s="39"/>
      <c r="L832" s="39"/>
      <c r="M832" s="39"/>
      <c r="N832" s="39"/>
      <c r="O832" s="39"/>
    </row>
    <row r="833" spans="1:15" ht="12.75" customHeight="1" x14ac:dyDescent="0.25">
      <c r="A833" s="185"/>
      <c r="B833" s="39"/>
      <c r="C833" s="39"/>
      <c r="D833" s="39"/>
      <c r="E833" s="39"/>
      <c r="F833" s="186"/>
      <c r="G833" s="187"/>
      <c r="H833" s="38"/>
      <c r="I833" s="38"/>
      <c r="J833" s="38"/>
      <c r="K833" s="39"/>
      <c r="L833" s="39"/>
      <c r="M833" s="39"/>
      <c r="N833" s="39"/>
      <c r="O833" s="39"/>
    </row>
    <row r="834" spans="1:15" ht="12.75" customHeight="1" x14ac:dyDescent="0.25">
      <c r="A834" s="185"/>
      <c r="B834" s="39"/>
      <c r="C834" s="39"/>
      <c r="D834" s="39"/>
      <c r="E834" s="39"/>
      <c r="F834" s="186"/>
      <c r="G834" s="187"/>
      <c r="H834" s="38"/>
      <c r="I834" s="38"/>
      <c r="J834" s="38"/>
      <c r="K834" s="39"/>
      <c r="L834" s="39"/>
      <c r="M834" s="39"/>
      <c r="N834" s="39"/>
      <c r="O834" s="39"/>
    </row>
    <row r="835" spans="1:15" ht="12.75" customHeight="1" x14ac:dyDescent="0.25">
      <c r="A835" s="185"/>
      <c r="B835" s="39"/>
      <c r="C835" s="39"/>
      <c r="D835" s="39"/>
      <c r="E835" s="39"/>
      <c r="F835" s="186"/>
      <c r="G835" s="187"/>
      <c r="H835" s="38"/>
      <c r="I835" s="38"/>
      <c r="J835" s="38"/>
      <c r="K835" s="39"/>
      <c r="L835" s="39"/>
      <c r="M835" s="39"/>
      <c r="N835" s="39"/>
      <c r="O835" s="39"/>
    </row>
    <row r="836" spans="1:15" ht="12.75" customHeight="1" x14ac:dyDescent="0.25">
      <c r="A836" s="185"/>
      <c r="B836" s="39"/>
      <c r="C836" s="39"/>
      <c r="D836" s="39"/>
      <c r="E836" s="39"/>
      <c r="F836" s="186"/>
      <c r="G836" s="187"/>
      <c r="H836" s="38"/>
      <c r="I836" s="38"/>
      <c r="J836" s="38"/>
      <c r="K836" s="39"/>
      <c r="L836" s="39"/>
      <c r="M836" s="39"/>
      <c r="N836" s="39"/>
      <c r="O836" s="39"/>
    </row>
    <row r="837" spans="1:15" ht="12.75" customHeight="1" x14ac:dyDescent="0.25">
      <c r="A837" s="185"/>
      <c r="B837" s="39"/>
      <c r="C837" s="39"/>
      <c r="D837" s="39"/>
      <c r="E837" s="39"/>
      <c r="F837" s="186"/>
      <c r="G837" s="187"/>
      <c r="H837" s="38"/>
      <c r="I837" s="38"/>
      <c r="J837" s="38"/>
      <c r="K837" s="39"/>
      <c r="L837" s="39"/>
      <c r="M837" s="39"/>
      <c r="N837" s="39"/>
      <c r="O837" s="39"/>
    </row>
    <row r="838" spans="1:15" ht="12.75" customHeight="1" x14ac:dyDescent="0.25">
      <c r="A838" s="185"/>
      <c r="B838" s="39"/>
      <c r="C838" s="39"/>
      <c r="D838" s="39"/>
      <c r="E838" s="39"/>
      <c r="F838" s="186"/>
      <c r="G838" s="187"/>
      <c r="H838" s="38"/>
      <c r="I838" s="38"/>
      <c r="J838" s="38"/>
      <c r="K838" s="39"/>
      <c r="L838" s="39"/>
      <c r="M838" s="39"/>
      <c r="N838" s="39"/>
      <c r="O838" s="39"/>
    </row>
    <row r="839" spans="1:15" ht="12.75" customHeight="1" x14ac:dyDescent="0.25">
      <c r="A839" s="185"/>
      <c r="B839" s="39"/>
      <c r="C839" s="39"/>
      <c r="D839" s="39"/>
      <c r="E839" s="39"/>
      <c r="F839" s="186"/>
      <c r="G839" s="187"/>
      <c r="H839" s="38"/>
      <c r="I839" s="38"/>
      <c r="J839" s="38"/>
      <c r="K839" s="39"/>
      <c r="L839" s="39"/>
      <c r="M839" s="39"/>
      <c r="N839" s="39"/>
      <c r="O839" s="39"/>
    </row>
    <row r="840" spans="1:15" ht="12.75" customHeight="1" x14ac:dyDescent="0.25">
      <c r="A840" s="185"/>
      <c r="B840" s="39"/>
      <c r="C840" s="39"/>
      <c r="D840" s="39"/>
      <c r="E840" s="39"/>
      <c r="F840" s="186"/>
      <c r="G840" s="187"/>
      <c r="H840" s="38"/>
      <c r="I840" s="38"/>
      <c r="J840" s="38"/>
      <c r="K840" s="39"/>
      <c r="L840" s="39"/>
      <c r="M840" s="39"/>
      <c r="N840" s="39"/>
      <c r="O840" s="39"/>
    </row>
    <row r="841" spans="1:15" ht="12.75" customHeight="1" x14ac:dyDescent="0.25">
      <c r="A841" s="185"/>
      <c r="B841" s="39"/>
      <c r="C841" s="39"/>
      <c r="D841" s="39"/>
      <c r="E841" s="39"/>
      <c r="F841" s="186"/>
      <c r="G841" s="187"/>
      <c r="H841" s="38"/>
      <c r="I841" s="38"/>
      <c r="J841" s="38"/>
      <c r="K841" s="39"/>
      <c r="L841" s="39"/>
      <c r="M841" s="39"/>
      <c r="N841" s="39"/>
      <c r="O841" s="39"/>
    </row>
    <row r="842" spans="1:15" ht="12.75" customHeight="1" x14ac:dyDescent="0.25">
      <c r="A842" s="185"/>
      <c r="B842" s="39"/>
      <c r="C842" s="39"/>
      <c r="D842" s="39"/>
      <c r="E842" s="39"/>
      <c r="F842" s="186"/>
      <c r="G842" s="187"/>
      <c r="H842" s="38"/>
      <c r="I842" s="38"/>
      <c r="J842" s="38"/>
      <c r="K842" s="39"/>
      <c r="L842" s="39"/>
      <c r="M842" s="39"/>
      <c r="N842" s="39"/>
      <c r="O842" s="39"/>
    </row>
    <row r="843" spans="1:15" ht="12.75" customHeight="1" x14ac:dyDescent="0.25">
      <c r="A843" s="185"/>
      <c r="B843" s="39"/>
      <c r="C843" s="39"/>
      <c r="D843" s="39"/>
      <c r="E843" s="39"/>
      <c r="F843" s="186"/>
      <c r="G843" s="187"/>
      <c r="H843" s="38"/>
      <c r="I843" s="38"/>
      <c r="J843" s="38"/>
      <c r="K843" s="39"/>
      <c r="L843" s="39"/>
      <c r="M843" s="39"/>
      <c r="N843" s="39"/>
      <c r="O843" s="39"/>
    </row>
    <row r="844" spans="1:15" ht="12.75" customHeight="1" x14ac:dyDescent="0.25">
      <c r="A844" s="185"/>
      <c r="B844" s="39"/>
      <c r="C844" s="39"/>
      <c r="D844" s="39"/>
      <c r="E844" s="39"/>
      <c r="F844" s="186"/>
      <c r="G844" s="187"/>
      <c r="H844" s="38"/>
      <c r="I844" s="38"/>
      <c r="J844" s="38"/>
      <c r="K844" s="39"/>
      <c r="L844" s="39"/>
      <c r="M844" s="39"/>
      <c r="N844" s="39"/>
      <c r="O844" s="39"/>
    </row>
    <row r="845" spans="1:15" ht="12.75" customHeight="1" x14ac:dyDescent="0.25">
      <c r="A845" s="185"/>
      <c r="B845" s="39"/>
      <c r="C845" s="39"/>
      <c r="D845" s="39"/>
      <c r="E845" s="39"/>
      <c r="F845" s="186"/>
      <c r="G845" s="187"/>
      <c r="H845" s="38"/>
      <c r="I845" s="38"/>
      <c r="J845" s="38"/>
      <c r="K845" s="39"/>
      <c r="L845" s="39"/>
      <c r="M845" s="39"/>
      <c r="N845" s="39"/>
      <c r="O845" s="39"/>
    </row>
    <row r="846" spans="1:15" ht="12.75" customHeight="1" x14ac:dyDescent="0.25">
      <c r="A846" s="185"/>
      <c r="B846" s="39"/>
      <c r="C846" s="39"/>
      <c r="D846" s="39"/>
      <c r="E846" s="39"/>
      <c r="F846" s="186"/>
      <c r="G846" s="187"/>
      <c r="H846" s="38"/>
      <c r="I846" s="38"/>
      <c r="J846" s="38"/>
      <c r="K846" s="39"/>
      <c r="L846" s="39"/>
      <c r="M846" s="39"/>
      <c r="N846" s="39"/>
      <c r="O846" s="39"/>
    </row>
    <row r="847" spans="1:15" ht="12.75" customHeight="1" x14ac:dyDescent="0.25">
      <c r="A847" s="185"/>
      <c r="B847" s="39"/>
      <c r="C847" s="39"/>
      <c r="D847" s="39"/>
      <c r="E847" s="39"/>
      <c r="F847" s="186"/>
      <c r="G847" s="187"/>
      <c r="H847" s="38"/>
      <c r="I847" s="38"/>
      <c r="J847" s="38"/>
      <c r="K847" s="39"/>
      <c r="L847" s="39"/>
      <c r="M847" s="39"/>
      <c r="N847" s="39"/>
      <c r="O847" s="39"/>
    </row>
    <row r="848" spans="1:15" ht="12.75" customHeight="1" x14ac:dyDescent="0.25">
      <c r="A848" s="185"/>
      <c r="B848" s="39"/>
      <c r="C848" s="39"/>
      <c r="D848" s="39"/>
      <c r="E848" s="39"/>
      <c r="F848" s="186"/>
      <c r="G848" s="187"/>
      <c r="H848" s="38"/>
      <c r="I848" s="38"/>
      <c r="J848" s="38"/>
      <c r="K848" s="39"/>
      <c r="L848" s="39"/>
      <c r="M848" s="39"/>
      <c r="N848" s="39"/>
      <c r="O848" s="39"/>
    </row>
    <row r="849" spans="1:15" ht="12.75" customHeight="1" x14ac:dyDescent="0.25">
      <c r="A849" s="185"/>
      <c r="B849" s="39"/>
      <c r="C849" s="39"/>
      <c r="D849" s="39"/>
      <c r="E849" s="39"/>
      <c r="F849" s="186"/>
      <c r="G849" s="187"/>
      <c r="H849" s="38"/>
      <c r="I849" s="38"/>
      <c r="J849" s="38"/>
      <c r="K849" s="39"/>
      <c r="L849" s="39"/>
      <c r="M849" s="39"/>
      <c r="N849" s="39"/>
      <c r="O849" s="39"/>
    </row>
    <row r="850" spans="1:15" ht="12.75" customHeight="1" x14ac:dyDescent="0.25">
      <c r="A850" s="185"/>
      <c r="B850" s="39"/>
      <c r="C850" s="39"/>
      <c r="D850" s="39"/>
      <c r="E850" s="39"/>
      <c r="F850" s="186"/>
      <c r="G850" s="187"/>
      <c r="H850" s="38"/>
      <c r="I850" s="38"/>
      <c r="J850" s="38"/>
      <c r="K850" s="39"/>
      <c r="L850" s="39"/>
      <c r="M850" s="39"/>
      <c r="N850" s="39"/>
      <c r="O850" s="39"/>
    </row>
    <row r="851" spans="1:15" ht="12.75" customHeight="1" x14ac:dyDescent="0.25">
      <c r="A851" s="185"/>
      <c r="B851" s="39"/>
      <c r="C851" s="39"/>
      <c r="D851" s="39"/>
      <c r="E851" s="39"/>
      <c r="F851" s="186"/>
      <c r="G851" s="187"/>
      <c r="H851" s="38"/>
      <c r="I851" s="38"/>
      <c r="J851" s="38"/>
      <c r="K851" s="39"/>
      <c r="L851" s="39"/>
      <c r="M851" s="39"/>
      <c r="N851" s="39"/>
      <c r="O851" s="39"/>
    </row>
    <row r="852" spans="1:15" ht="12.75" customHeight="1" x14ac:dyDescent="0.25">
      <c r="A852" s="185"/>
      <c r="B852" s="39"/>
      <c r="C852" s="39"/>
      <c r="D852" s="39"/>
      <c r="E852" s="39"/>
      <c r="F852" s="186"/>
      <c r="G852" s="187"/>
      <c r="H852" s="38"/>
      <c r="I852" s="38"/>
      <c r="J852" s="38"/>
      <c r="K852" s="39"/>
      <c r="L852" s="39"/>
      <c r="M852" s="39"/>
      <c r="N852" s="39"/>
      <c r="O852" s="39"/>
    </row>
    <row r="853" spans="1:15" ht="12.75" customHeight="1" x14ac:dyDescent="0.25">
      <c r="A853" s="185"/>
      <c r="B853" s="39"/>
      <c r="C853" s="39"/>
      <c r="D853" s="39"/>
      <c r="E853" s="39"/>
      <c r="F853" s="186"/>
      <c r="G853" s="187"/>
      <c r="H853" s="38"/>
      <c r="I853" s="38"/>
      <c r="J853" s="38"/>
      <c r="K853" s="39"/>
      <c r="L853" s="39"/>
      <c r="M853" s="39"/>
      <c r="N853" s="39"/>
      <c r="O853" s="39"/>
    </row>
    <row r="854" spans="1:15" ht="12.75" customHeight="1" x14ac:dyDescent="0.25">
      <c r="A854" s="185"/>
      <c r="B854" s="39"/>
      <c r="C854" s="39"/>
      <c r="D854" s="39"/>
      <c r="E854" s="39"/>
      <c r="F854" s="186"/>
      <c r="G854" s="187"/>
      <c r="H854" s="38"/>
      <c r="I854" s="38"/>
      <c r="J854" s="38"/>
      <c r="K854" s="39"/>
      <c r="L854" s="39"/>
      <c r="M854" s="39"/>
      <c r="N854" s="39"/>
      <c r="O854" s="39"/>
    </row>
    <row r="855" spans="1:15" ht="12.75" customHeight="1" x14ac:dyDescent="0.25">
      <c r="A855" s="185"/>
      <c r="B855" s="39"/>
      <c r="C855" s="39"/>
      <c r="D855" s="39"/>
      <c r="E855" s="39"/>
      <c r="F855" s="186"/>
      <c r="G855" s="187"/>
      <c r="H855" s="38"/>
      <c r="I855" s="38"/>
      <c r="J855" s="38"/>
      <c r="K855" s="39"/>
      <c r="L855" s="39"/>
      <c r="M855" s="39"/>
      <c r="N855" s="39"/>
      <c r="O855" s="39"/>
    </row>
    <row r="856" spans="1:15" ht="12.75" customHeight="1" x14ac:dyDescent="0.25">
      <c r="A856" s="185"/>
      <c r="B856" s="39"/>
      <c r="C856" s="39"/>
      <c r="D856" s="39"/>
      <c r="E856" s="39"/>
      <c r="F856" s="186"/>
      <c r="G856" s="187"/>
      <c r="H856" s="38"/>
      <c r="I856" s="38"/>
      <c r="J856" s="38"/>
      <c r="K856" s="39"/>
      <c r="L856" s="39"/>
      <c r="M856" s="39"/>
      <c r="N856" s="39"/>
      <c r="O856" s="39"/>
    </row>
    <row r="857" spans="1:15" ht="12.75" customHeight="1" x14ac:dyDescent="0.25">
      <c r="A857" s="185"/>
      <c r="B857" s="39"/>
      <c r="C857" s="39"/>
      <c r="D857" s="39"/>
      <c r="E857" s="39"/>
      <c r="F857" s="186"/>
      <c r="G857" s="187"/>
      <c r="H857" s="38"/>
      <c r="I857" s="38"/>
      <c r="J857" s="38"/>
      <c r="K857" s="39"/>
      <c r="L857" s="39"/>
      <c r="M857" s="39"/>
      <c r="N857" s="39"/>
      <c r="O857" s="39"/>
    </row>
    <row r="858" spans="1:15" ht="12.75" customHeight="1" x14ac:dyDescent="0.25">
      <c r="A858" s="185"/>
      <c r="B858" s="39"/>
      <c r="C858" s="39"/>
      <c r="D858" s="39"/>
      <c r="E858" s="39"/>
      <c r="F858" s="186"/>
      <c r="G858" s="187"/>
      <c r="H858" s="38"/>
      <c r="I858" s="38"/>
      <c r="J858" s="38"/>
      <c r="K858" s="39"/>
      <c r="L858" s="39"/>
      <c r="M858" s="39"/>
      <c r="N858" s="39"/>
      <c r="O858" s="39"/>
    </row>
    <row r="859" spans="1:15" ht="12.75" customHeight="1" x14ac:dyDescent="0.25">
      <c r="A859" s="185"/>
      <c r="B859" s="39"/>
      <c r="C859" s="39"/>
      <c r="D859" s="39"/>
      <c r="E859" s="39"/>
      <c r="F859" s="186"/>
      <c r="G859" s="187"/>
      <c r="H859" s="38"/>
      <c r="I859" s="38"/>
      <c r="J859" s="38"/>
      <c r="K859" s="39"/>
      <c r="L859" s="39"/>
      <c r="M859" s="39"/>
      <c r="N859" s="39"/>
      <c r="O859" s="39"/>
    </row>
    <row r="860" spans="1:15" ht="12.75" customHeight="1" x14ac:dyDescent="0.25">
      <c r="A860" s="185"/>
      <c r="B860" s="39"/>
      <c r="C860" s="39"/>
      <c r="D860" s="39"/>
      <c r="E860" s="39"/>
      <c r="F860" s="186"/>
      <c r="G860" s="187"/>
      <c r="H860" s="38"/>
      <c r="I860" s="38"/>
      <c r="J860" s="38"/>
      <c r="K860" s="39"/>
      <c r="L860" s="39"/>
      <c r="M860" s="39"/>
      <c r="N860" s="39"/>
      <c r="O860" s="39"/>
    </row>
    <row r="861" spans="1:15" ht="12.75" customHeight="1" x14ac:dyDescent="0.25">
      <c r="A861" s="185"/>
      <c r="B861" s="39"/>
      <c r="C861" s="39"/>
      <c r="D861" s="39"/>
      <c r="E861" s="39"/>
      <c r="F861" s="186"/>
      <c r="G861" s="187"/>
      <c r="H861" s="38"/>
      <c r="I861" s="38"/>
      <c r="J861" s="38"/>
      <c r="K861" s="39"/>
      <c r="L861" s="39"/>
      <c r="M861" s="39"/>
      <c r="N861" s="39"/>
      <c r="O861" s="39"/>
    </row>
    <row r="862" spans="1:15" ht="12.75" customHeight="1" x14ac:dyDescent="0.25">
      <c r="A862" s="185"/>
      <c r="B862" s="39"/>
      <c r="C862" s="39"/>
      <c r="D862" s="39"/>
      <c r="E862" s="39"/>
      <c r="F862" s="186"/>
      <c r="G862" s="187"/>
      <c r="H862" s="38"/>
      <c r="I862" s="38"/>
      <c r="J862" s="38"/>
      <c r="K862" s="39"/>
      <c r="L862" s="39"/>
      <c r="M862" s="39"/>
      <c r="N862" s="39"/>
      <c r="O862" s="39"/>
    </row>
    <row r="863" spans="1:15" ht="12.75" customHeight="1" x14ac:dyDescent="0.25">
      <c r="A863" s="185"/>
      <c r="B863" s="39"/>
      <c r="C863" s="39"/>
      <c r="D863" s="39"/>
      <c r="E863" s="39"/>
      <c r="F863" s="186"/>
      <c r="G863" s="187"/>
      <c r="H863" s="38"/>
      <c r="I863" s="38"/>
      <c r="J863" s="38"/>
      <c r="K863" s="39"/>
      <c r="L863" s="39"/>
      <c r="M863" s="39"/>
      <c r="N863" s="39"/>
      <c r="O863" s="39"/>
    </row>
    <row r="864" spans="1:15" ht="12.75" customHeight="1" x14ac:dyDescent="0.25">
      <c r="A864" s="185"/>
      <c r="B864" s="39"/>
      <c r="C864" s="39"/>
      <c r="D864" s="39"/>
      <c r="E864" s="39"/>
      <c r="F864" s="186"/>
      <c r="G864" s="187"/>
      <c r="H864" s="38"/>
      <c r="I864" s="38"/>
      <c r="J864" s="38"/>
      <c r="K864" s="39"/>
      <c r="L864" s="39"/>
      <c r="M864" s="39"/>
      <c r="N864" s="39"/>
      <c r="O864" s="39"/>
    </row>
    <row r="865" spans="1:15" ht="12.75" customHeight="1" x14ac:dyDescent="0.25">
      <c r="A865" s="185"/>
      <c r="B865" s="39"/>
      <c r="C865" s="39"/>
      <c r="D865" s="39"/>
      <c r="E865" s="39"/>
      <c r="F865" s="186"/>
      <c r="G865" s="187"/>
      <c r="H865" s="38"/>
      <c r="I865" s="38"/>
      <c r="J865" s="38"/>
      <c r="K865" s="39"/>
      <c r="L865" s="39"/>
      <c r="M865" s="39"/>
      <c r="N865" s="39"/>
      <c r="O865" s="39"/>
    </row>
    <row r="866" spans="1:15" ht="12.75" customHeight="1" x14ac:dyDescent="0.25">
      <c r="A866" s="185"/>
      <c r="B866" s="39"/>
      <c r="C866" s="39"/>
      <c r="D866" s="39"/>
      <c r="E866" s="39"/>
      <c r="F866" s="186"/>
      <c r="G866" s="187"/>
      <c r="H866" s="38"/>
      <c r="I866" s="38"/>
      <c r="J866" s="38"/>
      <c r="K866" s="39"/>
      <c r="L866" s="39"/>
      <c r="M866" s="39"/>
      <c r="N866" s="39"/>
      <c r="O866" s="39"/>
    </row>
    <row r="867" spans="1:15" ht="12.75" customHeight="1" x14ac:dyDescent="0.25">
      <c r="A867" s="185"/>
      <c r="B867" s="39"/>
      <c r="C867" s="39"/>
      <c r="D867" s="39"/>
      <c r="E867" s="39"/>
      <c r="F867" s="186"/>
      <c r="G867" s="187"/>
      <c r="H867" s="38"/>
      <c r="I867" s="38"/>
      <c r="J867" s="38"/>
      <c r="K867" s="39"/>
      <c r="L867" s="39"/>
      <c r="M867" s="39"/>
      <c r="N867" s="39"/>
      <c r="O867" s="39"/>
    </row>
    <row r="868" spans="1:15" ht="12.75" customHeight="1" x14ac:dyDescent="0.25">
      <c r="A868" s="185"/>
      <c r="B868" s="39"/>
      <c r="C868" s="39"/>
      <c r="D868" s="39"/>
      <c r="E868" s="39"/>
      <c r="F868" s="186"/>
      <c r="G868" s="187"/>
      <c r="H868" s="38"/>
      <c r="I868" s="38"/>
      <c r="J868" s="38"/>
      <c r="K868" s="39"/>
      <c r="L868" s="39"/>
      <c r="M868" s="39"/>
      <c r="N868" s="39"/>
      <c r="O868" s="39"/>
    </row>
    <row r="869" spans="1:15" ht="12.75" customHeight="1" x14ac:dyDescent="0.25">
      <c r="A869" s="185"/>
      <c r="B869" s="39"/>
      <c r="C869" s="39"/>
      <c r="D869" s="39"/>
      <c r="E869" s="39"/>
      <c r="F869" s="186"/>
      <c r="G869" s="187"/>
      <c r="H869" s="38"/>
      <c r="I869" s="38"/>
      <c r="J869" s="38"/>
      <c r="K869" s="39"/>
      <c r="L869" s="39"/>
      <c r="M869" s="39"/>
      <c r="N869" s="39"/>
      <c r="O869" s="39"/>
    </row>
    <row r="870" spans="1:15" ht="12.75" customHeight="1" x14ac:dyDescent="0.25">
      <c r="A870" s="185"/>
      <c r="B870" s="39"/>
      <c r="C870" s="39"/>
      <c r="D870" s="39"/>
      <c r="E870" s="39"/>
      <c r="F870" s="186"/>
      <c r="G870" s="187"/>
      <c r="H870" s="38"/>
      <c r="I870" s="38"/>
      <c r="J870" s="38"/>
      <c r="K870" s="39"/>
      <c r="L870" s="39"/>
      <c r="M870" s="39"/>
      <c r="N870" s="39"/>
      <c r="O870" s="39"/>
    </row>
    <row r="871" spans="1:15" ht="12.75" customHeight="1" x14ac:dyDescent="0.25">
      <c r="A871" s="185"/>
      <c r="B871" s="39"/>
      <c r="C871" s="39"/>
      <c r="D871" s="39"/>
      <c r="E871" s="39"/>
      <c r="F871" s="186"/>
      <c r="G871" s="187"/>
      <c r="H871" s="38"/>
      <c r="I871" s="38"/>
      <c r="J871" s="38"/>
      <c r="K871" s="39"/>
      <c r="L871" s="39"/>
      <c r="M871" s="39"/>
      <c r="N871" s="39"/>
      <c r="O871" s="39"/>
    </row>
    <row r="872" spans="1:15" ht="12.75" customHeight="1" x14ac:dyDescent="0.25">
      <c r="A872" s="185"/>
      <c r="B872" s="39"/>
      <c r="C872" s="39"/>
      <c r="D872" s="39"/>
      <c r="E872" s="39"/>
      <c r="F872" s="186"/>
      <c r="G872" s="187"/>
      <c r="H872" s="38"/>
      <c r="I872" s="38"/>
      <c r="J872" s="38"/>
      <c r="K872" s="39"/>
      <c r="L872" s="39"/>
      <c r="M872" s="39"/>
      <c r="N872" s="39"/>
      <c r="O872" s="39"/>
    </row>
    <row r="873" spans="1:15" ht="12.75" customHeight="1" x14ac:dyDescent="0.25">
      <c r="A873" s="185"/>
      <c r="B873" s="39"/>
      <c r="C873" s="39"/>
      <c r="D873" s="39"/>
      <c r="E873" s="39"/>
      <c r="F873" s="186"/>
      <c r="G873" s="187"/>
      <c r="H873" s="38"/>
      <c r="I873" s="38"/>
      <c r="J873" s="38"/>
      <c r="K873" s="39"/>
      <c r="L873" s="39"/>
      <c r="M873" s="39"/>
      <c r="N873" s="39"/>
      <c r="O873" s="39"/>
    </row>
    <row r="874" spans="1:15" ht="12.75" customHeight="1" x14ac:dyDescent="0.25">
      <c r="A874" s="185"/>
      <c r="B874" s="39"/>
      <c r="C874" s="39"/>
      <c r="D874" s="39"/>
      <c r="E874" s="39"/>
      <c r="F874" s="186"/>
      <c r="G874" s="187"/>
      <c r="H874" s="38"/>
      <c r="I874" s="38"/>
      <c r="J874" s="38"/>
      <c r="K874" s="39"/>
      <c r="L874" s="39"/>
      <c r="M874" s="39"/>
      <c r="N874" s="39"/>
      <c r="O874" s="39"/>
    </row>
    <row r="875" spans="1:15" ht="12.75" customHeight="1" x14ac:dyDescent="0.25">
      <c r="A875" s="185"/>
      <c r="B875" s="39"/>
      <c r="C875" s="39"/>
      <c r="D875" s="39"/>
      <c r="E875" s="39"/>
      <c r="F875" s="186"/>
      <c r="G875" s="187"/>
      <c r="H875" s="38"/>
      <c r="I875" s="38"/>
      <c r="J875" s="38"/>
      <c r="K875" s="39"/>
      <c r="L875" s="39"/>
      <c r="M875" s="39"/>
      <c r="N875" s="39"/>
      <c r="O875" s="39"/>
    </row>
    <row r="876" spans="1:15" ht="12.75" customHeight="1" x14ac:dyDescent="0.25">
      <c r="A876" s="185"/>
      <c r="B876" s="39"/>
      <c r="C876" s="39"/>
      <c r="D876" s="39"/>
      <c r="E876" s="39"/>
      <c r="F876" s="186"/>
      <c r="G876" s="187"/>
      <c r="H876" s="38"/>
      <c r="I876" s="38"/>
      <c r="J876" s="38"/>
      <c r="K876" s="39"/>
      <c r="L876" s="39"/>
      <c r="M876" s="39"/>
      <c r="N876" s="39"/>
      <c r="O876" s="39"/>
    </row>
    <row r="877" spans="1:15" ht="12.75" customHeight="1" x14ac:dyDescent="0.25">
      <c r="A877" s="185"/>
      <c r="B877" s="39"/>
      <c r="C877" s="39"/>
      <c r="D877" s="39"/>
      <c r="E877" s="39"/>
      <c r="F877" s="186"/>
      <c r="G877" s="187"/>
      <c r="H877" s="38"/>
      <c r="I877" s="38"/>
      <c r="J877" s="38"/>
      <c r="K877" s="39"/>
      <c r="L877" s="39"/>
      <c r="M877" s="39"/>
      <c r="N877" s="39"/>
      <c r="O877" s="39"/>
    </row>
    <row r="878" spans="1:15" ht="12.75" customHeight="1" x14ac:dyDescent="0.25">
      <c r="A878" s="185"/>
      <c r="B878" s="39"/>
      <c r="C878" s="39"/>
      <c r="D878" s="39"/>
      <c r="E878" s="39"/>
      <c r="F878" s="186"/>
      <c r="G878" s="187"/>
      <c r="H878" s="38"/>
      <c r="I878" s="38"/>
      <c r="J878" s="38"/>
      <c r="K878" s="39"/>
      <c r="L878" s="39"/>
      <c r="M878" s="39"/>
      <c r="N878" s="39"/>
      <c r="O878" s="39"/>
    </row>
    <row r="879" spans="1:15" ht="12.75" customHeight="1" x14ac:dyDescent="0.25">
      <c r="A879" s="185"/>
      <c r="B879" s="39"/>
      <c r="C879" s="39"/>
      <c r="D879" s="39"/>
      <c r="E879" s="39"/>
      <c r="F879" s="186"/>
      <c r="G879" s="187"/>
      <c r="H879" s="38"/>
      <c r="I879" s="38"/>
      <c r="J879" s="38"/>
      <c r="K879" s="39"/>
      <c r="L879" s="39"/>
      <c r="M879" s="39"/>
      <c r="N879" s="39"/>
      <c r="O879" s="39"/>
    </row>
    <row r="880" spans="1:15" ht="12.75" customHeight="1" x14ac:dyDescent="0.25">
      <c r="A880" s="185"/>
      <c r="B880" s="39"/>
      <c r="C880" s="39"/>
      <c r="D880" s="39"/>
      <c r="E880" s="39"/>
      <c r="F880" s="186"/>
      <c r="G880" s="187"/>
      <c r="H880" s="38"/>
      <c r="I880" s="38"/>
      <c r="J880" s="38"/>
      <c r="K880" s="39"/>
      <c r="L880" s="39"/>
      <c r="M880" s="39"/>
      <c r="N880" s="39"/>
      <c r="O880" s="39"/>
    </row>
    <row r="881" spans="1:15" ht="12.75" customHeight="1" x14ac:dyDescent="0.25">
      <c r="A881" s="185"/>
      <c r="B881" s="39"/>
      <c r="C881" s="39"/>
      <c r="D881" s="39"/>
      <c r="E881" s="39"/>
      <c r="F881" s="186"/>
      <c r="G881" s="187"/>
      <c r="H881" s="38"/>
      <c r="I881" s="38"/>
      <c r="J881" s="38"/>
      <c r="K881" s="39"/>
      <c r="L881" s="39"/>
      <c r="M881" s="39"/>
      <c r="N881" s="39"/>
      <c r="O881" s="39"/>
    </row>
    <row r="882" spans="1:15" ht="12.75" customHeight="1" x14ac:dyDescent="0.25">
      <c r="A882" s="185"/>
      <c r="B882" s="39"/>
      <c r="C882" s="39"/>
      <c r="D882" s="39"/>
      <c r="E882" s="39"/>
      <c r="F882" s="186"/>
      <c r="G882" s="187"/>
      <c r="H882" s="38"/>
      <c r="I882" s="38"/>
      <c r="J882" s="38"/>
      <c r="K882" s="39"/>
      <c r="L882" s="39"/>
      <c r="M882" s="39"/>
      <c r="N882" s="39"/>
      <c r="O882" s="39"/>
    </row>
    <row r="883" spans="1:15" ht="12.75" customHeight="1" x14ac:dyDescent="0.25">
      <c r="A883" s="185"/>
      <c r="B883" s="39"/>
      <c r="C883" s="39"/>
      <c r="D883" s="39"/>
      <c r="E883" s="39"/>
      <c r="F883" s="186"/>
      <c r="G883" s="187"/>
      <c r="H883" s="38"/>
      <c r="I883" s="38"/>
      <c r="J883" s="38"/>
      <c r="K883" s="39"/>
      <c r="L883" s="39"/>
      <c r="M883" s="39"/>
      <c r="N883" s="39"/>
      <c r="O883" s="39"/>
    </row>
    <row r="884" spans="1:15" ht="12.75" customHeight="1" x14ac:dyDescent="0.25">
      <c r="A884" s="185"/>
      <c r="B884" s="39"/>
      <c r="C884" s="39"/>
      <c r="D884" s="39"/>
      <c r="E884" s="39"/>
      <c r="F884" s="186"/>
      <c r="G884" s="187"/>
      <c r="H884" s="38"/>
      <c r="I884" s="38"/>
      <c r="J884" s="38"/>
      <c r="K884" s="39"/>
      <c r="L884" s="39"/>
      <c r="M884" s="39"/>
      <c r="N884" s="39"/>
      <c r="O884" s="39"/>
    </row>
    <row r="885" spans="1:15" ht="12.75" customHeight="1" x14ac:dyDescent="0.25">
      <c r="A885" s="185"/>
      <c r="B885" s="39"/>
      <c r="C885" s="39"/>
      <c r="D885" s="39"/>
      <c r="E885" s="39"/>
      <c r="F885" s="186"/>
      <c r="G885" s="187"/>
      <c r="H885" s="38"/>
      <c r="I885" s="38"/>
      <c r="J885" s="38"/>
      <c r="K885" s="39"/>
      <c r="L885" s="39"/>
      <c r="M885" s="39"/>
      <c r="N885" s="39"/>
      <c r="O885" s="39"/>
    </row>
    <row r="886" spans="1:15" ht="12.75" customHeight="1" x14ac:dyDescent="0.25">
      <c r="A886" s="185"/>
      <c r="B886" s="39"/>
      <c r="C886" s="39"/>
      <c r="D886" s="39"/>
      <c r="E886" s="39"/>
      <c r="F886" s="186"/>
      <c r="G886" s="187"/>
      <c r="H886" s="38"/>
      <c r="I886" s="38"/>
      <c r="J886" s="38"/>
      <c r="K886" s="39"/>
      <c r="L886" s="39"/>
      <c r="M886" s="39"/>
      <c r="N886" s="39"/>
      <c r="O886" s="39"/>
    </row>
    <row r="887" spans="1:15" ht="12.75" customHeight="1" x14ac:dyDescent="0.25">
      <c r="A887" s="185"/>
      <c r="B887" s="39"/>
      <c r="C887" s="39"/>
      <c r="D887" s="39"/>
      <c r="E887" s="39"/>
      <c r="F887" s="186"/>
      <c r="G887" s="187"/>
      <c r="H887" s="38"/>
      <c r="I887" s="38"/>
      <c r="J887" s="38"/>
      <c r="K887" s="39"/>
      <c r="L887" s="39"/>
      <c r="M887" s="39"/>
      <c r="N887" s="39"/>
      <c r="O887" s="39"/>
    </row>
    <row r="888" spans="1:15" ht="12.75" customHeight="1" x14ac:dyDescent="0.25">
      <c r="A888" s="185"/>
      <c r="B888" s="39"/>
      <c r="C888" s="39"/>
      <c r="D888" s="39"/>
      <c r="E888" s="39"/>
      <c r="F888" s="186"/>
      <c r="G888" s="187"/>
      <c r="H888" s="38"/>
      <c r="I888" s="38"/>
      <c r="J888" s="38"/>
      <c r="K888" s="39"/>
      <c r="L888" s="39"/>
      <c r="M888" s="39"/>
      <c r="N888" s="39"/>
      <c r="O888" s="39"/>
    </row>
    <row r="889" spans="1:15" ht="12.75" customHeight="1" x14ac:dyDescent="0.25">
      <c r="A889" s="185"/>
      <c r="B889" s="39"/>
      <c r="C889" s="39"/>
      <c r="D889" s="39"/>
      <c r="E889" s="39"/>
      <c r="F889" s="186"/>
      <c r="G889" s="187"/>
      <c r="H889" s="38"/>
      <c r="I889" s="38"/>
      <c r="J889" s="38"/>
      <c r="K889" s="39"/>
      <c r="L889" s="39"/>
      <c r="M889" s="39"/>
      <c r="N889" s="39"/>
      <c r="O889" s="39"/>
    </row>
    <row r="890" spans="1:15" ht="12.75" customHeight="1" x14ac:dyDescent="0.25">
      <c r="A890" s="185"/>
      <c r="B890" s="39"/>
      <c r="C890" s="39"/>
      <c r="D890" s="39"/>
      <c r="E890" s="39"/>
      <c r="F890" s="186"/>
      <c r="G890" s="187"/>
      <c r="H890" s="38"/>
      <c r="I890" s="38"/>
      <c r="J890" s="38"/>
      <c r="K890" s="39"/>
      <c r="L890" s="39"/>
      <c r="M890" s="39"/>
      <c r="N890" s="39"/>
      <c r="O890" s="39"/>
    </row>
    <row r="891" spans="1:15" ht="12.75" customHeight="1" x14ac:dyDescent="0.25">
      <c r="A891" s="185"/>
      <c r="B891" s="39"/>
      <c r="C891" s="39"/>
      <c r="D891" s="39"/>
      <c r="E891" s="39"/>
      <c r="F891" s="186"/>
      <c r="G891" s="187"/>
      <c r="H891" s="38"/>
      <c r="I891" s="38"/>
      <c r="J891" s="38"/>
      <c r="K891" s="39"/>
      <c r="L891" s="39"/>
      <c r="M891" s="39"/>
      <c r="N891" s="39"/>
      <c r="O891" s="39"/>
    </row>
    <row r="892" spans="1:15" ht="12.75" customHeight="1" x14ac:dyDescent="0.25">
      <c r="A892" s="185"/>
      <c r="B892" s="39"/>
      <c r="C892" s="39"/>
      <c r="D892" s="39"/>
      <c r="E892" s="39"/>
      <c r="F892" s="186"/>
      <c r="G892" s="187"/>
      <c r="H892" s="38"/>
      <c r="I892" s="38"/>
      <c r="J892" s="38"/>
      <c r="K892" s="39"/>
      <c r="L892" s="39"/>
      <c r="M892" s="39"/>
      <c r="N892" s="39"/>
      <c r="O892" s="39"/>
    </row>
    <row r="893" spans="1:15" ht="12.75" customHeight="1" x14ac:dyDescent="0.25">
      <c r="A893" s="185"/>
      <c r="B893" s="39"/>
      <c r="C893" s="39"/>
      <c r="D893" s="39"/>
      <c r="E893" s="39"/>
      <c r="F893" s="186"/>
      <c r="G893" s="187"/>
      <c r="H893" s="38"/>
      <c r="I893" s="38"/>
      <c r="J893" s="38"/>
      <c r="K893" s="39"/>
      <c r="L893" s="39"/>
      <c r="M893" s="39"/>
      <c r="N893" s="39"/>
      <c r="O893" s="39"/>
    </row>
    <row r="894" spans="1:15" ht="12.75" customHeight="1" x14ac:dyDescent="0.25">
      <c r="A894" s="185"/>
      <c r="B894" s="39"/>
      <c r="C894" s="39"/>
      <c r="D894" s="39"/>
      <c r="E894" s="39"/>
      <c r="F894" s="186"/>
      <c r="G894" s="187"/>
      <c r="H894" s="38"/>
      <c r="I894" s="38"/>
      <c r="J894" s="38"/>
      <c r="K894" s="39"/>
      <c r="L894" s="39"/>
      <c r="M894" s="39"/>
      <c r="N894" s="39"/>
      <c r="O894" s="39"/>
    </row>
    <row r="895" spans="1:15" ht="12.75" customHeight="1" x14ac:dyDescent="0.25">
      <c r="A895" s="185"/>
      <c r="B895" s="39"/>
      <c r="C895" s="39"/>
      <c r="D895" s="39"/>
      <c r="E895" s="39"/>
      <c r="F895" s="186"/>
      <c r="G895" s="187"/>
      <c r="H895" s="38"/>
      <c r="I895" s="38"/>
      <c r="J895" s="38"/>
      <c r="K895" s="39"/>
      <c r="L895" s="39"/>
      <c r="M895" s="39"/>
      <c r="N895" s="39"/>
      <c r="O895" s="39"/>
    </row>
    <row r="896" spans="1:15" ht="12.75" customHeight="1" x14ac:dyDescent="0.25">
      <c r="A896" s="185"/>
      <c r="B896" s="39"/>
      <c r="C896" s="39"/>
      <c r="D896" s="39"/>
      <c r="E896" s="39"/>
      <c r="F896" s="186"/>
      <c r="G896" s="187"/>
      <c r="H896" s="38"/>
      <c r="I896" s="38"/>
      <c r="J896" s="38"/>
      <c r="K896" s="39"/>
      <c r="L896" s="39"/>
      <c r="M896" s="39"/>
      <c r="N896" s="39"/>
      <c r="O896" s="39"/>
    </row>
    <row r="897" spans="1:15" ht="12.75" customHeight="1" x14ac:dyDescent="0.25">
      <c r="A897" s="185"/>
      <c r="B897" s="39"/>
      <c r="C897" s="39"/>
      <c r="D897" s="39"/>
      <c r="E897" s="39"/>
      <c r="F897" s="186"/>
      <c r="G897" s="187"/>
      <c r="H897" s="38"/>
      <c r="I897" s="38"/>
      <c r="J897" s="38"/>
      <c r="K897" s="39"/>
      <c r="L897" s="39"/>
      <c r="M897" s="39"/>
      <c r="N897" s="39"/>
      <c r="O897" s="39"/>
    </row>
    <row r="898" spans="1:15" ht="12.75" customHeight="1" x14ac:dyDescent="0.25">
      <c r="A898" s="185"/>
      <c r="B898" s="39"/>
      <c r="C898" s="39"/>
      <c r="D898" s="39"/>
      <c r="E898" s="39"/>
      <c r="F898" s="186"/>
      <c r="G898" s="187"/>
      <c r="H898" s="38"/>
      <c r="I898" s="38"/>
      <c r="J898" s="38"/>
      <c r="K898" s="39"/>
      <c r="L898" s="39"/>
      <c r="M898" s="39"/>
      <c r="N898" s="39"/>
      <c r="O898" s="39"/>
    </row>
    <row r="899" spans="1:15" ht="12.75" customHeight="1" x14ac:dyDescent="0.25">
      <c r="A899" s="185"/>
      <c r="B899" s="39"/>
      <c r="C899" s="39"/>
      <c r="D899" s="39"/>
      <c r="E899" s="39"/>
      <c r="F899" s="186"/>
      <c r="G899" s="187"/>
      <c r="H899" s="38"/>
      <c r="I899" s="38"/>
      <c r="J899" s="38"/>
      <c r="K899" s="39"/>
      <c r="L899" s="39"/>
      <c r="M899" s="39"/>
      <c r="N899" s="39"/>
      <c r="O899" s="39"/>
    </row>
    <row r="900" spans="1:15" ht="12.75" customHeight="1" x14ac:dyDescent="0.25">
      <c r="A900" s="185"/>
      <c r="B900" s="39"/>
      <c r="C900" s="39"/>
      <c r="D900" s="39"/>
      <c r="E900" s="39"/>
      <c r="F900" s="186"/>
      <c r="G900" s="187"/>
      <c r="H900" s="38"/>
      <c r="I900" s="38"/>
      <c r="J900" s="38"/>
      <c r="K900" s="39"/>
      <c r="L900" s="39"/>
      <c r="M900" s="39"/>
      <c r="N900" s="39"/>
      <c r="O900" s="39"/>
    </row>
    <row r="901" spans="1:15" ht="12.75" customHeight="1" x14ac:dyDescent="0.25">
      <c r="A901" s="185"/>
      <c r="B901" s="39"/>
      <c r="C901" s="39"/>
      <c r="D901" s="39"/>
      <c r="E901" s="39"/>
      <c r="F901" s="186"/>
      <c r="G901" s="187"/>
      <c r="H901" s="38"/>
      <c r="I901" s="38"/>
      <c r="J901" s="38"/>
      <c r="K901" s="39"/>
      <c r="L901" s="39"/>
      <c r="M901" s="39"/>
      <c r="N901" s="39"/>
      <c r="O901" s="39"/>
    </row>
    <row r="902" spans="1:15" ht="12.75" customHeight="1" x14ac:dyDescent="0.25">
      <c r="A902" s="185"/>
      <c r="B902" s="39"/>
      <c r="C902" s="39"/>
      <c r="D902" s="39"/>
      <c r="E902" s="39"/>
      <c r="F902" s="186"/>
      <c r="G902" s="187"/>
      <c r="H902" s="38"/>
      <c r="I902" s="38"/>
      <c r="J902" s="38"/>
      <c r="K902" s="39"/>
      <c r="L902" s="39"/>
      <c r="M902" s="39"/>
      <c r="N902" s="39"/>
      <c r="O902" s="39"/>
    </row>
    <row r="903" spans="1:15" ht="12.75" customHeight="1" x14ac:dyDescent="0.25">
      <c r="A903" s="185"/>
      <c r="B903" s="39"/>
      <c r="C903" s="39"/>
      <c r="D903" s="39"/>
      <c r="E903" s="39"/>
      <c r="F903" s="186"/>
      <c r="G903" s="187"/>
      <c r="H903" s="38"/>
      <c r="I903" s="38"/>
      <c r="J903" s="38"/>
      <c r="K903" s="39"/>
      <c r="L903" s="39"/>
      <c r="M903" s="39"/>
      <c r="N903" s="39"/>
      <c r="O903" s="39"/>
    </row>
    <row r="904" spans="1:15" ht="12.75" customHeight="1" x14ac:dyDescent="0.25">
      <c r="A904" s="185"/>
      <c r="B904" s="39"/>
      <c r="C904" s="39"/>
      <c r="D904" s="39"/>
      <c r="E904" s="39"/>
      <c r="F904" s="186"/>
      <c r="G904" s="187"/>
      <c r="H904" s="38"/>
      <c r="I904" s="38"/>
      <c r="J904" s="38"/>
      <c r="K904" s="39"/>
      <c r="L904" s="39"/>
      <c r="M904" s="39"/>
      <c r="N904" s="39"/>
      <c r="O904" s="39"/>
    </row>
    <row r="905" spans="1:15" ht="12.75" customHeight="1" x14ac:dyDescent="0.25">
      <c r="A905" s="185"/>
      <c r="B905" s="39"/>
      <c r="C905" s="39"/>
      <c r="D905" s="39"/>
      <c r="E905" s="39"/>
      <c r="F905" s="186"/>
      <c r="G905" s="187"/>
      <c r="H905" s="38"/>
      <c r="I905" s="38"/>
      <c r="J905" s="38"/>
      <c r="K905" s="39"/>
      <c r="L905" s="39"/>
      <c r="M905" s="39"/>
      <c r="N905" s="39"/>
      <c r="O905" s="39"/>
    </row>
    <row r="906" spans="1:15" ht="12.75" customHeight="1" x14ac:dyDescent="0.25">
      <c r="A906" s="185"/>
      <c r="B906" s="39"/>
      <c r="C906" s="39"/>
      <c r="D906" s="39"/>
      <c r="E906" s="39"/>
      <c r="F906" s="186"/>
      <c r="G906" s="187"/>
      <c r="H906" s="38"/>
      <c r="I906" s="38"/>
      <c r="J906" s="38"/>
      <c r="K906" s="39"/>
      <c r="L906" s="39"/>
      <c r="M906" s="39"/>
      <c r="N906" s="39"/>
      <c r="O906" s="39"/>
    </row>
    <row r="907" spans="1:15" ht="12.75" customHeight="1" x14ac:dyDescent="0.25">
      <c r="A907" s="185"/>
      <c r="B907" s="39"/>
      <c r="C907" s="39"/>
      <c r="D907" s="39"/>
      <c r="E907" s="39"/>
      <c r="F907" s="186"/>
      <c r="G907" s="187"/>
      <c r="H907" s="38"/>
      <c r="I907" s="38"/>
      <c r="J907" s="38"/>
      <c r="K907" s="39"/>
      <c r="L907" s="39"/>
      <c r="M907" s="39"/>
      <c r="N907" s="39"/>
      <c r="O907" s="39"/>
    </row>
    <row r="908" spans="1:15" ht="12.75" customHeight="1" x14ac:dyDescent="0.25">
      <c r="A908" s="185"/>
      <c r="B908" s="39"/>
      <c r="C908" s="39"/>
      <c r="D908" s="39"/>
      <c r="E908" s="39"/>
      <c r="F908" s="186"/>
      <c r="G908" s="187"/>
      <c r="H908" s="38"/>
      <c r="I908" s="38"/>
      <c r="J908" s="38"/>
      <c r="K908" s="39"/>
      <c r="L908" s="39"/>
      <c r="M908" s="39"/>
      <c r="N908" s="39"/>
      <c r="O908" s="39"/>
    </row>
    <row r="909" spans="1:15" ht="12.75" customHeight="1" x14ac:dyDescent="0.25">
      <c r="A909" s="185"/>
      <c r="B909" s="39"/>
      <c r="C909" s="39"/>
      <c r="D909" s="39"/>
      <c r="E909" s="39"/>
      <c r="F909" s="186"/>
      <c r="G909" s="187"/>
      <c r="H909" s="38"/>
      <c r="I909" s="38"/>
      <c r="J909" s="38"/>
      <c r="K909" s="39"/>
      <c r="L909" s="39"/>
      <c r="M909" s="39"/>
      <c r="N909" s="39"/>
      <c r="O909" s="39"/>
    </row>
    <row r="910" spans="1:15" ht="12.75" customHeight="1" x14ac:dyDescent="0.25">
      <c r="A910" s="185"/>
      <c r="B910" s="39"/>
      <c r="C910" s="39"/>
      <c r="D910" s="39"/>
      <c r="E910" s="39"/>
      <c r="F910" s="186"/>
      <c r="G910" s="187"/>
      <c r="H910" s="38"/>
      <c r="I910" s="38"/>
      <c r="J910" s="38"/>
      <c r="K910" s="39"/>
      <c r="L910" s="39"/>
      <c r="M910" s="39"/>
      <c r="N910" s="39"/>
      <c r="O910" s="39"/>
    </row>
    <row r="911" spans="1:15" ht="12.75" customHeight="1" x14ac:dyDescent="0.25">
      <c r="A911" s="185"/>
      <c r="B911" s="39"/>
      <c r="C911" s="39"/>
      <c r="D911" s="39"/>
      <c r="E911" s="39"/>
      <c r="F911" s="186"/>
      <c r="G911" s="187"/>
      <c r="H911" s="38"/>
      <c r="I911" s="38"/>
      <c r="J911" s="38"/>
      <c r="K911" s="39"/>
      <c r="L911" s="39"/>
      <c r="M911" s="39"/>
      <c r="N911" s="39"/>
      <c r="O911" s="39"/>
    </row>
    <row r="912" spans="1:15" ht="12.75" customHeight="1" x14ac:dyDescent="0.25">
      <c r="A912" s="185"/>
      <c r="B912" s="39"/>
      <c r="C912" s="39"/>
      <c r="D912" s="39"/>
      <c r="E912" s="39"/>
      <c r="F912" s="186"/>
      <c r="G912" s="187"/>
      <c r="H912" s="38"/>
      <c r="I912" s="38"/>
      <c r="J912" s="38"/>
      <c r="K912" s="39"/>
      <c r="L912" s="39"/>
      <c r="M912" s="39"/>
      <c r="N912" s="39"/>
      <c r="O912" s="39"/>
    </row>
    <row r="913" spans="1:15" ht="12.75" customHeight="1" x14ac:dyDescent="0.25">
      <c r="A913" s="185"/>
      <c r="B913" s="39"/>
      <c r="C913" s="39"/>
      <c r="D913" s="39"/>
      <c r="E913" s="39"/>
      <c r="F913" s="186"/>
      <c r="G913" s="187"/>
      <c r="H913" s="38"/>
      <c r="I913" s="38"/>
      <c r="J913" s="38"/>
      <c r="K913" s="39"/>
      <c r="L913" s="39"/>
      <c r="M913" s="39"/>
      <c r="N913" s="39"/>
      <c r="O913" s="39"/>
    </row>
    <row r="914" spans="1:15" ht="12.75" customHeight="1" x14ac:dyDescent="0.25">
      <c r="A914" s="185"/>
      <c r="B914" s="39"/>
      <c r="C914" s="39"/>
      <c r="D914" s="39"/>
      <c r="E914" s="39"/>
      <c r="F914" s="186"/>
      <c r="G914" s="187"/>
      <c r="H914" s="38"/>
      <c r="I914" s="38"/>
      <c r="J914" s="38"/>
      <c r="K914" s="39"/>
      <c r="L914" s="39"/>
      <c r="M914" s="39"/>
      <c r="N914" s="39"/>
      <c r="O914" s="39"/>
    </row>
    <row r="915" spans="1:15" ht="12.75" customHeight="1" x14ac:dyDescent="0.25">
      <c r="A915" s="185"/>
      <c r="B915" s="39"/>
      <c r="C915" s="39"/>
      <c r="D915" s="39"/>
      <c r="E915" s="39"/>
      <c r="F915" s="186"/>
      <c r="G915" s="187"/>
      <c r="H915" s="38"/>
      <c r="I915" s="38"/>
      <c r="J915" s="38"/>
      <c r="K915" s="39"/>
      <c r="L915" s="39"/>
      <c r="M915" s="39"/>
      <c r="N915" s="39"/>
      <c r="O915" s="39"/>
    </row>
    <row r="916" spans="1:15" ht="12.75" customHeight="1" x14ac:dyDescent="0.25">
      <c r="A916" s="185"/>
      <c r="B916" s="39"/>
      <c r="C916" s="39"/>
      <c r="D916" s="39"/>
      <c r="E916" s="39"/>
      <c r="F916" s="186"/>
      <c r="G916" s="187"/>
      <c r="H916" s="38"/>
      <c r="I916" s="38"/>
      <c r="J916" s="38"/>
      <c r="K916" s="39"/>
      <c r="L916" s="39"/>
      <c r="M916" s="39"/>
      <c r="N916" s="39"/>
      <c r="O916" s="39"/>
    </row>
    <row r="917" spans="1:15" ht="12.75" customHeight="1" x14ac:dyDescent="0.25">
      <c r="A917" s="185"/>
      <c r="B917" s="39"/>
      <c r="C917" s="39"/>
      <c r="D917" s="39"/>
      <c r="E917" s="39"/>
      <c r="F917" s="186"/>
      <c r="G917" s="187"/>
      <c r="H917" s="38"/>
      <c r="I917" s="38"/>
      <c r="J917" s="38"/>
      <c r="K917" s="39"/>
      <c r="L917" s="39"/>
      <c r="M917" s="39"/>
      <c r="N917" s="39"/>
      <c r="O917" s="39"/>
    </row>
    <row r="918" spans="1:15" ht="12.75" customHeight="1" x14ac:dyDescent="0.25">
      <c r="A918" s="185"/>
      <c r="B918" s="39"/>
      <c r="C918" s="39"/>
      <c r="D918" s="39"/>
      <c r="E918" s="39"/>
      <c r="F918" s="186"/>
      <c r="G918" s="187"/>
      <c r="H918" s="38"/>
      <c r="I918" s="38"/>
      <c r="J918" s="38"/>
      <c r="K918" s="39"/>
      <c r="L918" s="39"/>
      <c r="M918" s="39"/>
      <c r="N918" s="39"/>
      <c r="O918" s="39"/>
    </row>
    <row r="919" spans="1:15" ht="12.75" customHeight="1" x14ac:dyDescent="0.25">
      <c r="A919" s="185"/>
      <c r="B919" s="39"/>
      <c r="C919" s="39"/>
      <c r="D919" s="39"/>
      <c r="E919" s="39"/>
      <c r="F919" s="186"/>
      <c r="G919" s="187"/>
      <c r="H919" s="38"/>
      <c r="I919" s="38"/>
      <c r="J919" s="38"/>
      <c r="K919" s="39"/>
      <c r="L919" s="39"/>
      <c r="M919" s="39"/>
      <c r="N919" s="39"/>
      <c r="O919" s="39"/>
    </row>
    <row r="920" spans="1:15" ht="12.75" customHeight="1" x14ac:dyDescent="0.25">
      <c r="A920" s="185"/>
      <c r="B920" s="39"/>
      <c r="C920" s="39"/>
      <c r="D920" s="39"/>
      <c r="E920" s="39"/>
      <c r="F920" s="186"/>
      <c r="G920" s="187"/>
      <c r="H920" s="38"/>
      <c r="I920" s="38"/>
      <c r="J920" s="38"/>
      <c r="K920" s="39"/>
      <c r="L920" s="39"/>
      <c r="M920" s="39"/>
      <c r="N920" s="39"/>
      <c r="O920" s="39"/>
    </row>
    <row r="921" spans="1:15" ht="12.75" customHeight="1" x14ac:dyDescent="0.25">
      <c r="A921" s="185"/>
      <c r="B921" s="39"/>
      <c r="C921" s="39"/>
      <c r="D921" s="39"/>
      <c r="E921" s="39"/>
      <c r="F921" s="186"/>
      <c r="G921" s="187"/>
      <c r="H921" s="38"/>
      <c r="I921" s="38"/>
      <c r="J921" s="38"/>
      <c r="K921" s="39"/>
      <c r="L921" s="39"/>
      <c r="M921" s="39"/>
      <c r="N921" s="39"/>
      <c r="O921" s="39"/>
    </row>
    <row r="922" spans="1:15" ht="12.75" customHeight="1" x14ac:dyDescent="0.25">
      <c r="A922" s="185"/>
      <c r="B922" s="39"/>
      <c r="C922" s="39"/>
      <c r="D922" s="39"/>
      <c r="E922" s="39"/>
      <c r="F922" s="186"/>
      <c r="G922" s="187"/>
      <c r="H922" s="38"/>
      <c r="I922" s="38"/>
      <c r="J922" s="38"/>
      <c r="K922" s="39"/>
      <c r="L922" s="39"/>
      <c r="M922" s="39"/>
      <c r="N922" s="39"/>
      <c r="O922" s="39"/>
    </row>
    <row r="923" spans="1:15" ht="12.75" customHeight="1" x14ac:dyDescent="0.25">
      <c r="A923" s="185"/>
      <c r="B923" s="39"/>
      <c r="C923" s="39"/>
      <c r="D923" s="39"/>
      <c r="E923" s="39"/>
      <c r="F923" s="186"/>
      <c r="G923" s="187"/>
      <c r="H923" s="38"/>
      <c r="I923" s="38"/>
      <c r="J923" s="38"/>
      <c r="K923" s="39"/>
      <c r="L923" s="39"/>
      <c r="M923" s="39"/>
      <c r="N923" s="39"/>
      <c r="O923" s="39"/>
    </row>
    <row r="924" spans="1:15" ht="12.75" customHeight="1" x14ac:dyDescent="0.25">
      <c r="A924" s="185"/>
      <c r="B924" s="39"/>
      <c r="C924" s="39"/>
      <c r="D924" s="39"/>
      <c r="E924" s="39"/>
      <c r="F924" s="186"/>
      <c r="G924" s="187"/>
      <c r="H924" s="38"/>
      <c r="I924" s="38"/>
      <c r="J924" s="38"/>
      <c r="K924" s="39"/>
      <c r="L924" s="39"/>
      <c r="M924" s="39"/>
      <c r="N924" s="39"/>
      <c r="O924" s="39"/>
    </row>
    <row r="925" spans="1:15" ht="12.75" customHeight="1" x14ac:dyDescent="0.25">
      <c r="A925" s="185"/>
      <c r="B925" s="39"/>
      <c r="C925" s="39"/>
      <c r="D925" s="39"/>
      <c r="E925" s="39"/>
      <c r="F925" s="186"/>
      <c r="G925" s="187"/>
      <c r="H925" s="38"/>
      <c r="I925" s="38"/>
      <c r="J925" s="38"/>
      <c r="K925" s="39"/>
      <c r="L925" s="39"/>
      <c r="M925" s="39"/>
      <c r="N925" s="39"/>
      <c r="O925" s="39"/>
    </row>
    <row r="926" spans="1:15" ht="12.75" customHeight="1" x14ac:dyDescent="0.25">
      <c r="A926" s="185"/>
      <c r="B926" s="39"/>
      <c r="C926" s="39"/>
      <c r="D926" s="39"/>
      <c r="E926" s="39"/>
      <c r="F926" s="186"/>
      <c r="G926" s="187"/>
      <c r="H926" s="38"/>
      <c r="I926" s="38"/>
      <c r="J926" s="38"/>
      <c r="K926" s="39"/>
      <c r="L926" s="39"/>
      <c r="M926" s="39"/>
      <c r="N926" s="39"/>
      <c r="O926" s="39"/>
    </row>
    <row r="927" spans="1:15" ht="12.75" customHeight="1" x14ac:dyDescent="0.25">
      <c r="A927" s="185"/>
      <c r="B927" s="39"/>
      <c r="C927" s="39"/>
      <c r="D927" s="39"/>
      <c r="E927" s="39"/>
      <c r="F927" s="186"/>
      <c r="G927" s="187"/>
      <c r="H927" s="38"/>
      <c r="I927" s="38"/>
      <c r="J927" s="38"/>
      <c r="K927" s="39"/>
      <c r="L927" s="39"/>
      <c r="M927" s="39"/>
      <c r="N927" s="39"/>
      <c r="O927" s="39"/>
    </row>
    <row r="928" spans="1:15" ht="12.75" customHeight="1" x14ac:dyDescent="0.25">
      <c r="A928" s="185"/>
      <c r="B928" s="39"/>
      <c r="C928" s="39"/>
      <c r="D928" s="39"/>
      <c r="E928" s="39"/>
      <c r="F928" s="186"/>
      <c r="G928" s="187"/>
      <c r="H928" s="38"/>
      <c r="I928" s="38"/>
      <c r="J928" s="38"/>
      <c r="K928" s="39"/>
      <c r="L928" s="39"/>
      <c r="M928" s="39"/>
      <c r="N928" s="39"/>
      <c r="O928" s="39"/>
    </row>
    <row r="929" spans="1:15" ht="12.75" customHeight="1" x14ac:dyDescent="0.25">
      <c r="A929" s="185"/>
      <c r="B929" s="39"/>
      <c r="C929" s="39"/>
      <c r="D929" s="39"/>
      <c r="E929" s="39"/>
      <c r="F929" s="186"/>
      <c r="G929" s="187"/>
      <c r="H929" s="38"/>
      <c r="I929" s="38"/>
      <c r="J929" s="38"/>
      <c r="K929" s="39"/>
      <c r="L929" s="39"/>
      <c r="M929" s="39"/>
      <c r="N929" s="39"/>
      <c r="O929" s="39"/>
    </row>
    <row r="930" spans="1:15" ht="12.75" customHeight="1" x14ac:dyDescent="0.25">
      <c r="A930" s="185"/>
      <c r="B930" s="39"/>
      <c r="C930" s="39"/>
      <c r="D930" s="39"/>
      <c r="E930" s="39"/>
      <c r="F930" s="186"/>
      <c r="G930" s="187"/>
      <c r="H930" s="38"/>
      <c r="I930" s="38"/>
      <c r="J930" s="38"/>
      <c r="K930" s="39"/>
      <c r="L930" s="39"/>
      <c r="M930" s="39"/>
      <c r="N930" s="39"/>
      <c r="O930" s="39"/>
    </row>
    <row r="931" spans="1:15" ht="12.75" customHeight="1" x14ac:dyDescent="0.25">
      <c r="A931" s="185"/>
      <c r="B931" s="39"/>
      <c r="C931" s="39"/>
      <c r="D931" s="39"/>
      <c r="E931" s="39"/>
      <c r="F931" s="186"/>
      <c r="G931" s="187"/>
      <c r="H931" s="38"/>
      <c r="I931" s="38"/>
      <c r="J931" s="38"/>
      <c r="K931" s="39"/>
      <c r="L931" s="39"/>
      <c r="M931" s="39"/>
      <c r="N931" s="39"/>
      <c r="O931" s="39"/>
    </row>
    <row r="932" spans="1:15" ht="12.75" customHeight="1" x14ac:dyDescent="0.25">
      <c r="A932" s="185"/>
      <c r="B932" s="39"/>
      <c r="C932" s="39"/>
      <c r="D932" s="39"/>
      <c r="E932" s="39"/>
      <c r="F932" s="186"/>
      <c r="G932" s="187"/>
      <c r="H932" s="38"/>
      <c r="I932" s="38"/>
      <c r="J932" s="38"/>
      <c r="K932" s="39"/>
      <c r="L932" s="39"/>
      <c r="M932" s="39"/>
      <c r="N932" s="39"/>
      <c r="O932" s="39"/>
    </row>
    <row r="933" spans="1:15" ht="12.75" customHeight="1" x14ac:dyDescent="0.25">
      <c r="A933" s="185"/>
      <c r="B933" s="39"/>
      <c r="C933" s="39"/>
      <c r="D933" s="39"/>
      <c r="E933" s="39"/>
      <c r="F933" s="186"/>
      <c r="G933" s="187"/>
      <c r="H933" s="38"/>
      <c r="I933" s="38"/>
      <c r="J933" s="38"/>
      <c r="K933" s="39"/>
      <c r="L933" s="39"/>
      <c r="M933" s="39"/>
      <c r="N933" s="39"/>
      <c r="O933" s="39"/>
    </row>
    <row r="934" spans="1:15" ht="12.75" customHeight="1" x14ac:dyDescent="0.25">
      <c r="A934" s="185"/>
      <c r="B934" s="39"/>
      <c r="C934" s="39"/>
      <c r="D934" s="39"/>
      <c r="E934" s="39"/>
      <c r="F934" s="186"/>
      <c r="G934" s="187"/>
      <c r="H934" s="38"/>
      <c r="I934" s="38"/>
      <c r="J934" s="38"/>
      <c r="K934" s="39"/>
      <c r="L934" s="39"/>
      <c r="M934" s="39"/>
      <c r="N934" s="39"/>
      <c r="O934" s="39"/>
    </row>
    <row r="935" spans="1:15" ht="12.75" customHeight="1" x14ac:dyDescent="0.25">
      <c r="A935" s="185"/>
      <c r="B935" s="39"/>
      <c r="C935" s="39"/>
      <c r="D935" s="39"/>
      <c r="E935" s="39"/>
      <c r="F935" s="186"/>
      <c r="G935" s="187"/>
      <c r="H935" s="38"/>
      <c r="I935" s="38"/>
      <c r="J935" s="38"/>
      <c r="K935" s="39"/>
      <c r="L935" s="39"/>
      <c r="M935" s="39"/>
      <c r="N935" s="39"/>
      <c r="O935" s="39"/>
    </row>
    <row r="936" spans="1:15" ht="12.75" customHeight="1" x14ac:dyDescent="0.25">
      <c r="A936" s="185"/>
      <c r="B936" s="39"/>
      <c r="C936" s="39"/>
      <c r="D936" s="39"/>
      <c r="E936" s="39"/>
      <c r="F936" s="186"/>
      <c r="G936" s="187"/>
      <c r="H936" s="38"/>
      <c r="I936" s="38"/>
      <c r="J936" s="38"/>
      <c r="K936" s="39"/>
      <c r="L936" s="39"/>
      <c r="M936" s="39"/>
      <c r="N936" s="39"/>
      <c r="O936" s="39"/>
    </row>
    <row r="937" spans="1:15" ht="12.75" customHeight="1" x14ac:dyDescent="0.25">
      <c r="A937" s="185"/>
      <c r="B937" s="39"/>
      <c r="C937" s="39"/>
      <c r="D937" s="39"/>
      <c r="E937" s="39"/>
      <c r="F937" s="186"/>
      <c r="G937" s="187"/>
      <c r="H937" s="38"/>
      <c r="I937" s="38"/>
      <c r="J937" s="38"/>
      <c r="K937" s="39"/>
      <c r="L937" s="39"/>
      <c r="M937" s="39"/>
      <c r="N937" s="39"/>
      <c r="O937" s="39"/>
    </row>
    <row r="938" spans="1:15" ht="12.75" customHeight="1" x14ac:dyDescent="0.25">
      <c r="A938" s="185"/>
      <c r="B938" s="39"/>
      <c r="C938" s="39"/>
      <c r="D938" s="39"/>
      <c r="E938" s="39"/>
      <c r="F938" s="186"/>
      <c r="G938" s="187"/>
      <c r="H938" s="38"/>
      <c r="I938" s="38"/>
      <c r="J938" s="38"/>
      <c r="K938" s="39"/>
      <c r="L938" s="39"/>
      <c r="M938" s="39"/>
      <c r="N938" s="39"/>
      <c r="O938" s="39"/>
    </row>
    <row r="939" spans="1:15" ht="12.75" customHeight="1" x14ac:dyDescent="0.25">
      <c r="A939" s="185"/>
      <c r="B939" s="39"/>
      <c r="C939" s="39"/>
      <c r="D939" s="39"/>
      <c r="E939" s="39"/>
      <c r="F939" s="186"/>
      <c r="G939" s="187"/>
      <c r="H939" s="38"/>
      <c r="I939" s="38"/>
      <c r="J939" s="38"/>
      <c r="K939" s="39"/>
      <c r="L939" s="39"/>
      <c r="M939" s="39"/>
      <c r="N939" s="39"/>
      <c r="O939" s="39"/>
    </row>
    <row r="940" spans="1:15" ht="12.75" customHeight="1" x14ac:dyDescent="0.25">
      <c r="A940" s="185"/>
      <c r="B940" s="39"/>
      <c r="C940" s="39"/>
      <c r="D940" s="39"/>
      <c r="E940" s="39"/>
      <c r="F940" s="186"/>
      <c r="G940" s="187"/>
      <c r="H940" s="38"/>
      <c r="I940" s="38"/>
      <c r="J940" s="38"/>
      <c r="K940" s="39"/>
      <c r="L940" s="39"/>
      <c r="M940" s="39"/>
      <c r="N940" s="39"/>
      <c r="O940" s="39"/>
    </row>
    <row r="941" spans="1:15" ht="12.75" customHeight="1" x14ac:dyDescent="0.25">
      <c r="A941" s="185"/>
      <c r="B941" s="39"/>
      <c r="C941" s="39"/>
      <c r="D941" s="39"/>
      <c r="E941" s="39"/>
      <c r="F941" s="186"/>
      <c r="G941" s="187"/>
      <c r="H941" s="38"/>
      <c r="I941" s="38"/>
      <c r="J941" s="38"/>
      <c r="K941" s="39"/>
      <c r="L941" s="39"/>
      <c r="M941" s="39"/>
      <c r="N941" s="39"/>
      <c r="O941" s="39"/>
    </row>
    <row r="942" spans="1:15" ht="12.75" customHeight="1" x14ac:dyDescent="0.25">
      <c r="A942" s="185"/>
      <c r="B942" s="39"/>
      <c r="C942" s="39"/>
      <c r="D942" s="39"/>
      <c r="E942" s="39"/>
      <c r="F942" s="186"/>
      <c r="G942" s="187"/>
      <c r="H942" s="38"/>
      <c r="I942" s="38"/>
      <c r="J942" s="38"/>
      <c r="K942" s="39"/>
      <c r="L942" s="39"/>
      <c r="M942" s="39"/>
      <c r="N942" s="39"/>
      <c r="O942" s="39"/>
    </row>
    <row r="943" spans="1:15" ht="12.75" customHeight="1" x14ac:dyDescent="0.25">
      <c r="A943" s="185"/>
      <c r="B943" s="39"/>
      <c r="C943" s="39"/>
      <c r="D943" s="39"/>
      <c r="E943" s="39"/>
      <c r="F943" s="186"/>
      <c r="G943" s="187"/>
      <c r="H943" s="38"/>
      <c r="I943" s="38"/>
      <c r="J943" s="38"/>
      <c r="K943" s="39"/>
      <c r="L943" s="39"/>
      <c r="M943" s="39"/>
      <c r="N943" s="39"/>
      <c r="O943" s="39"/>
    </row>
    <row r="944" spans="1:15" ht="12.75" customHeight="1" x14ac:dyDescent="0.25">
      <c r="A944" s="185"/>
      <c r="B944" s="39"/>
      <c r="C944" s="39"/>
      <c r="D944" s="39"/>
      <c r="E944" s="39"/>
      <c r="F944" s="186"/>
      <c r="G944" s="187"/>
      <c r="H944" s="38"/>
      <c r="I944" s="38"/>
      <c r="J944" s="38"/>
      <c r="K944" s="39"/>
      <c r="L944" s="39"/>
      <c r="M944" s="39"/>
      <c r="N944" s="39"/>
      <c r="O944" s="39"/>
    </row>
    <row r="945" spans="1:15" ht="12.75" customHeight="1" x14ac:dyDescent="0.25">
      <c r="A945" s="185"/>
      <c r="B945" s="39"/>
      <c r="C945" s="39"/>
      <c r="D945" s="39"/>
      <c r="E945" s="39"/>
      <c r="F945" s="186"/>
      <c r="G945" s="187"/>
      <c r="H945" s="38"/>
      <c r="I945" s="38"/>
      <c r="J945" s="38"/>
      <c r="K945" s="39"/>
      <c r="L945" s="39"/>
      <c r="M945" s="39"/>
      <c r="N945" s="39"/>
      <c r="O945" s="39"/>
    </row>
    <row r="946" spans="1:15" ht="12.75" customHeight="1" x14ac:dyDescent="0.25">
      <c r="A946" s="185"/>
      <c r="B946" s="39"/>
      <c r="C946" s="39"/>
      <c r="D946" s="39"/>
      <c r="E946" s="39"/>
      <c r="F946" s="186"/>
      <c r="G946" s="187"/>
      <c r="H946" s="38"/>
      <c r="I946" s="38"/>
      <c r="J946" s="38"/>
      <c r="K946" s="39"/>
      <c r="L946" s="39"/>
      <c r="M946" s="39"/>
      <c r="N946" s="39"/>
      <c r="O946" s="39"/>
    </row>
    <row r="947" spans="1:15" ht="12.75" customHeight="1" x14ac:dyDescent="0.25">
      <c r="A947" s="185"/>
      <c r="B947" s="39"/>
      <c r="C947" s="39"/>
      <c r="D947" s="39"/>
      <c r="E947" s="39"/>
      <c r="F947" s="186"/>
      <c r="G947" s="187"/>
      <c r="H947" s="38"/>
      <c r="I947" s="38"/>
      <c r="J947" s="38"/>
      <c r="K947" s="39"/>
      <c r="L947" s="39"/>
      <c r="M947" s="39"/>
      <c r="N947" s="39"/>
      <c r="O947" s="39"/>
    </row>
    <row r="948" spans="1:15" ht="12.75" customHeight="1" x14ac:dyDescent="0.25">
      <c r="A948" s="185"/>
      <c r="B948" s="39"/>
      <c r="C948" s="39"/>
      <c r="D948" s="39"/>
      <c r="E948" s="39"/>
      <c r="F948" s="186"/>
      <c r="G948" s="187"/>
      <c r="H948" s="38"/>
      <c r="I948" s="38"/>
      <c r="J948" s="38"/>
      <c r="K948" s="39"/>
      <c r="L948" s="39"/>
      <c r="M948" s="39"/>
      <c r="N948" s="39"/>
      <c r="O948" s="39"/>
    </row>
    <row r="949" spans="1:15" ht="12.75" customHeight="1" x14ac:dyDescent="0.25">
      <c r="A949" s="185"/>
      <c r="B949" s="39"/>
      <c r="C949" s="39"/>
      <c r="D949" s="39"/>
      <c r="E949" s="39"/>
      <c r="F949" s="186"/>
      <c r="G949" s="187"/>
      <c r="H949" s="38"/>
      <c r="I949" s="38"/>
      <c r="J949" s="38"/>
      <c r="K949" s="39"/>
      <c r="L949" s="39"/>
      <c r="M949" s="39"/>
      <c r="N949" s="39"/>
      <c r="O949" s="39"/>
    </row>
    <row r="950" spans="1:15" ht="12.75" customHeight="1" x14ac:dyDescent="0.25">
      <c r="A950" s="185"/>
      <c r="B950" s="39"/>
      <c r="C950" s="39"/>
      <c r="D950" s="39"/>
      <c r="E950" s="39"/>
      <c r="F950" s="186"/>
      <c r="G950" s="187"/>
      <c r="H950" s="38"/>
      <c r="I950" s="38"/>
      <c r="J950" s="38"/>
      <c r="K950" s="39"/>
      <c r="L950" s="39"/>
      <c r="M950" s="39"/>
      <c r="N950" s="39"/>
      <c r="O950" s="39"/>
    </row>
    <row r="951" spans="1:15" ht="12.75" customHeight="1" x14ac:dyDescent="0.25">
      <c r="A951" s="185"/>
      <c r="B951" s="39"/>
      <c r="C951" s="39"/>
      <c r="D951" s="39"/>
      <c r="E951" s="39"/>
      <c r="F951" s="186"/>
      <c r="G951" s="187"/>
      <c r="H951" s="38"/>
      <c r="I951" s="38"/>
      <c r="J951" s="38"/>
      <c r="K951" s="39"/>
      <c r="L951" s="39"/>
      <c r="M951" s="39"/>
      <c r="N951" s="39"/>
      <c r="O951" s="39"/>
    </row>
    <row r="952" spans="1:15" ht="12.75" customHeight="1" x14ac:dyDescent="0.25">
      <c r="A952" s="185"/>
      <c r="B952" s="39"/>
      <c r="C952" s="39"/>
      <c r="D952" s="39"/>
      <c r="E952" s="39"/>
      <c r="F952" s="186"/>
      <c r="G952" s="187"/>
      <c r="H952" s="38"/>
      <c r="I952" s="38"/>
      <c r="J952" s="38"/>
      <c r="K952" s="39"/>
      <c r="L952" s="39"/>
      <c r="M952" s="39"/>
      <c r="N952" s="39"/>
      <c r="O952" s="39"/>
    </row>
    <row r="953" spans="1:15" ht="12.75" customHeight="1" x14ac:dyDescent="0.25">
      <c r="A953" s="185"/>
      <c r="B953" s="39"/>
      <c r="C953" s="39"/>
      <c r="D953" s="39"/>
      <c r="E953" s="39"/>
      <c r="F953" s="186"/>
      <c r="G953" s="187"/>
      <c r="H953" s="38"/>
      <c r="I953" s="38"/>
      <c r="J953" s="38"/>
      <c r="K953" s="39"/>
      <c r="L953" s="39"/>
      <c r="M953" s="39"/>
      <c r="N953" s="39"/>
      <c r="O953" s="39"/>
    </row>
    <row r="954" spans="1:15" ht="12.75" customHeight="1" x14ac:dyDescent="0.25">
      <c r="A954" s="185"/>
      <c r="B954" s="39"/>
      <c r="C954" s="39"/>
      <c r="D954" s="39"/>
      <c r="E954" s="39"/>
      <c r="F954" s="186"/>
      <c r="G954" s="187"/>
      <c r="H954" s="38"/>
      <c r="I954" s="38"/>
      <c r="J954" s="38"/>
      <c r="K954" s="39"/>
      <c r="L954" s="39"/>
      <c r="M954" s="39"/>
      <c r="N954" s="39"/>
      <c r="O954" s="39"/>
    </row>
    <row r="955" spans="1:15" ht="12.75" customHeight="1" x14ac:dyDescent="0.25">
      <c r="A955" s="185"/>
      <c r="B955" s="39"/>
      <c r="C955" s="39"/>
      <c r="D955" s="39"/>
      <c r="E955" s="39"/>
      <c r="F955" s="186"/>
      <c r="G955" s="187"/>
      <c r="H955" s="38"/>
      <c r="I955" s="38"/>
      <c r="J955" s="38"/>
      <c r="K955" s="39"/>
      <c r="L955" s="39"/>
      <c r="M955" s="39"/>
      <c r="N955" s="39"/>
      <c r="O955" s="39"/>
    </row>
    <row r="956" spans="1:15" ht="12.75" customHeight="1" x14ac:dyDescent="0.25">
      <c r="A956" s="185"/>
      <c r="B956" s="39"/>
      <c r="C956" s="39"/>
      <c r="D956" s="39"/>
      <c r="E956" s="39"/>
      <c r="F956" s="186"/>
      <c r="G956" s="187"/>
      <c r="H956" s="38"/>
      <c r="I956" s="38"/>
      <c r="J956" s="38"/>
      <c r="K956" s="39"/>
      <c r="L956" s="39"/>
      <c r="M956" s="39"/>
      <c r="N956" s="39"/>
      <c r="O956" s="39"/>
    </row>
    <row r="957" spans="1:15" ht="12.75" customHeight="1" x14ac:dyDescent="0.25">
      <c r="A957" s="185"/>
      <c r="B957" s="39"/>
      <c r="C957" s="39"/>
      <c r="D957" s="39"/>
      <c r="E957" s="39"/>
      <c r="F957" s="186"/>
      <c r="G957" s="187"/>
      <c r="H957" s="38"/>
      <c r="I957" s="38"/>
      <c r="J957" s="38"/>
      <c r="K957" s="39"/>
      <c r="L957" s="39"/>
      <c r="M957" s="39"/>
      <c r="N957" s="39"/>
      <c r="O957" s="39"/>
    </row>
    <row r="958" spans="1:15" ht="12.75" customHeight="1" x14ac:dyDescent="0.25">
      <c r="A958" s="185"/>
      <c r="B958" s="39"/>
      <c r="C958" s="39"/>
      <c r="D958" s="39"/>
      <c r="E958" s="39"/>
      <c r="F958" s="186"/>
      <c r="G958" s="187"/>
      <c r="H958" s="38"/>
      <c r="I958" s="38"/>
      <c r="J958" s="38"/>
      <c r="K958" s="39"/>
      <c r="L958" s="39"/>
      <c r="M958" s="39"/>
      <c r="N958" s="39"/>
      <c r="O958" s="39"/>
    </row>
    <row r="959" spans="1:15" ht="12.75" customHeight="1" x14ac:dyDescent="0.25">
      <c r="A959" s="185"/>
      <c r="B959" s="39"/>
      <c r="C959" s="39"/>
      <c r="D959" s="39"/>
      <c r="E959" s="39"/>
      <c r="F959" s="186"/>
      <c r="G959" s="187"/>
      <c r="H959" s="38"/>
      <c r="I959" s="38"/>
      <c r="J959" s="38"/>
      <c r="K959" s="39"/>
      <c r="L959" s="39"/>
      <c r="M959" s="39"/>
      <c r="N959" s="39"/>
      <c r="O959" s="39"/>
    </row>
    <row r="960" spans="1:15" ht="12.75" customHeight="1" x14ac:dyDescent="0.25">
      <c r="A960" s="185"/>
      <c r="B960" s="39"/>
      <c r="C960" s="39"/>
      <c r="D960" s="39"/>
      <c r="E960" s="39"/>
      <c r="F960" s="186"/>
      <c r="G960" s="187"/>
      <c r="H960" s="38"/>
      <c r="I960" s="38"/>
      <c r="J960" s="38"/>
      <c r="K960" s="39"/>
      <c r="L960" s="39"/>
      <c r="M960" s="39"/>
      <c r="N960" s="39"/>
      <c r="O960" s="39"/>
    </row>
    <row r="961" spans="1:15" ht="12.75" customHeight="1" x14ac:dyDescent="0.25">
      <c r="A961" s="185"/>
      <c r="B961" s="39"/>
      <c r="C961" s="39"/>
      <c r="D961" s="39"/>
      <c r="E961" s="39"/>
      <c r="F961" s="186"/>
      <c r="G961" s="187"/>
      <c r="H961" s="38"/>
      <c r="I961" s="38"/>
      <c r="J961" s="38"/>
      <c r="K961" s="39"/>
      <c r="L961" s="39"/>
      <c r="M961" s="39"/>
      <c r="N961" s="39"/>
      <c r="O961" s="39"/>
    </row>
    <row r="962" spans="1:15" ht="12.75" customHeight="1" x14ac:dyDescent="0.25">
      <c r="A962" s="185"/>
      <c r="B962" s="39"/>
      <c r="C962" s="39"/>
      <c r="D962" s="39"/>
      <c r="E962" s="39"/>
      <c r="F962" s="186"/>
      <c r="G962" s="187"/>
      <c r="H962" s="38"/>
      <c r="I962" s="38"/>
      <c r="J962" s="38"/>
      <c r="K962" s="39"/>
      <c r="L962" s="39"/>
      <c r="M962" s="39"/>
      <c r="N962" s="39"/>
      <c r="O962" s="39"/>
    </row>
    <row r="963" spans="1:15" ht="12.75" customHeight="1" x14ac:dyDescent="0.25">
      <c r="A963" s="185"/>
      <c r="B963" s="39"/>
      <c r="C963" s="39"/>
      <c r="D963" s="39"/>
      <c r="E963" s="39"/>
      <c r="F963" s="186"/>
      <c r="G963" s="187"/>
      <c r="H963" s="38"/>
      <c r="I963" s="38"/>
      <c r="J963" s="38"/>
      <c r="K963" s="39"/>
      <c r="L963" s="39"/>
      <c r="M963" s="39"/>
      <c r="N963" s="39"/>
      <c r="O963" s="39"/>
    </row>
    <row r="964" spans="1:15" ht="12.75" customHeight="1" x14ac:dyDescent="0.25">
      <c r="A964" s="185"/>
      <c r="B964" s="39"/>
      <c r="C964" s="39"/>
      <c r="D964" s="39"/>
      <c r="E964" s="39"/>
      <c r="F964" s="186"/>
      <c r="G964" s="187"/>
      <c r="H964" s="38"/>
      <c r="I964" s="38"/>
      <c r="J964" s="38"/>
      <c r="K964" s="39"/>
      <c r="L964" s="39"/>
      <c r="M964" s="39"/>
      <c r="N964" s="39"/>
      <c r="O964" s="39"/>
    </row>
    <row r="965" spans="1:15" ht="12.75" customHeight="1" x14ac:dyDescent="0.25">
      <c r="A965" s="185"/>
      <c r="B965" s="39"/>
      <c r="C965" s="39"/>
      <c r="D965" s="39"/>
      <c r="E965" s="39"/>
      <c r="F965" s="186"/>
      <c r="G965" s="187"/>
      <c r="H965" s="38"/>
      <c r="I965" s="38"/>
      <c r="J965" s="38"/>
      <c r="K965" s="39"/>
      <c r="L965" s="39"/>
      <c r="M965" s="39"/>
      <c r="N965" s="39"/>
      <c r="O965" s="39"/>
    </row>
    <row r="966" spans="1:15" ht="12.75" customHeight="1" x14ac:dyDescent="0.25">
      <c r="A966" s="185"/>
      <c r="B966" s="39"/>
      <c r="C966" s="39"/>
      <c r="D966" s="39"/>
      <c r="E966" s="39"/>
      <c r="F966" s="186"/>
      <c r="G966" s="187"/>
      <c r="H966" s="38"/>
      <c r="I966" s="38"/>
      <c r="J966" s="38"/>
      <c r="K966" s="39"/>
      <c r="L966" s="39"/>
      <c r="M966" s="39"/>
      <c r="N966" s="39"/>
      <c r="O966" s="39"/>
    </row>
    <row r="967" spans="1:15" ht="12.75" customHeight="1" x14ac:dyDescent="0.25">
      <c r="A967" s="185"/>
      <c r="B967" s="39"/>
      <c r="C967" s="39"/>
      <c r="D967" s="39"/>
      <c r="E967" s="39"/>
      <c r="F967" s="186"/>
      <c r="G967" s="187"/>
      <c r="H967" s="38"/>
      <c r="I967" s="38"/>
      <c r="J967" s="38"/>
      <c r="K967" s="39"/>
      <c r="L967" s="39"/>
      <c r="M967" s="39"/>
      <c r="N967" s="39"/>
      <c r="O967" s="39"/>
    </row>
    <row r="968" spans="1:15" ht="12.75" customHeight="1" x14ac:dyDescent="0.25">
      <c r="A968" s="185"/>
      <c r="B968" s="39"/>
      <c r="C968" s="39"/>
      <c r="D968" s="39"/>
      <c r="E968" s="39"/>
      <c r="F968" s="186"/>
      <c r="G968" s="187"/>
      <c r="H968" s="38"/>
      <c r="I968" s="38"/>
      <c r="J968" s="38"/>
      <c r="K968" s="39"/>
      <c r="L968" s="39"/>
      <c r="M968" s="39"/>
      <c r="N968" s="39"/>
      <c r="O968" s="39"/>
    </row>
    <row r="969" spans="1:15" ht="12.75" customHeight="1" x14ac:dyDescent="0.25">
      <c r="A969" s="185"/>
      <c r="B969" s="39"/>
      <c r="C969" s="39"/>
      <c r="D969" s="39"/>
      <c r="E969" s="39"/>
      <c r="F969" s="186"/>
      <c r="G969" s="187"/>
      <c r="H969" s="38"/>
      <c r="I969" s="38"/>
      <c r="J969" s="38"/>
      <c r="K969" s="39"/>
      <c r="L969" s="39"/>
      <c r="M969" s="39"/>
      <c r="N969" s="39"/>
      <c r="O969" s="39"/>
    </row>
    <row r="970" spans="1:15" ht="12.75" customHeight="1" x14ac:dyDescent="0.25">
      <c r="A970" s="185"/>
      <c r="B970" s="39"/>
      <c r="C970" s="39"/>
      <c r="D970" s="39"/>
      <c r="E970" s="39"/>
      <c r="F970" s="186"/>
      <c r="G970" s="187"/>
      <c r="H970" s="38"/>
      <c r="I970" s="38"/>
      <c r="J970" s="38"/>
      <c r="K970" s="39"/>
      <c r="L970" s="39"/>
      <c r="M970" s="39"/>
      <c r="N970" s="39"/>
      <c r="O970" s="39"/>
    </row>
    <row r="971" spans="1:15" ht="12.75" customHeight="1" x14ac:dyDescent="0.25">
      <c r="A971" s="185"/>
      <c r="B971" s="39"/>
      <c r="C971" s="39"/>
      <c r="D971" s="39"/>
      <c r="E971" s="39"/>
      <c r="F971" s="186"/>
      <c r="G971" s="187"/>
      <c r="H971" s="38"/>
      <c r="I971" s="38"/>
      <c r="J971" s="38"/>
      <c r="K971" s="39"/>
      <c r="L971" s="39"/>
      <c r="M971" s="39"/>
      <c r="N971" s="39"/>
      <c r="O971" s="39"/>
    </row>
    <row r="972" spans="1:15" ht="12.75" customHeight="1" x14ac:dyDescent="0.25">
      <c r="A972" s="185"/>
      <c r="B972" s="39"/>
      <c r="C972" s="39"/>
      <c r="D972" s="39"/>
      <c r="E972" s="39"/>
      <c r="F972" s="186"/>
      <c r="G972" s="187"/>
      <c r="H972" s="38"/>
      <c r="I972" s="38"/>
      <c r="J972" s="38"/>
      <c r="K972" s="39"/>
      <c r="L972" s="39"/>
      <c r="M972" s="39"/>
      <c r="N972" s="39"/>
      <c r="O972" s="39"/>
    </row>
    <row r="973" spans="1:15" ht="12.75" customHeight="1" x14ac:dyDescent="0.25">
      <c r="A973" s="185"/>
      <c r="B973" s="39"/>
      <c r="C973" s="39"/>
      <c r="D973" s="39"/>
      <c r="E973" s="39"/>
      <c r="F973" s="186"/>
      <c r="G973" s="187"/>
      <c r="H973" s="38"/>
      <c r="I973" s="38"/>
      <c r="J973" s="38"/>
      <c r="K973" s="39"/>
      <c r="L973" s="39"/>
      <c r="M973" s="39"/>
      <c r="N973" s="39"/>
      <c r="O973" s="39"/>
    </row>
    <row r="974" spans="1:15" ht="12.75" customHeight="1" x14ac:dyDescent="0.25">
      <c r="A974" s="185"/>
      <c r="B974" s="39"/>
      <c r="C974" s="39"/>
      <c r="D974" s="39"/>
      <c r="E974" s="39"/>
      <c r="F974" s="186"/>
      <c r="G974" s="187"/>
      <c r="H974" s="38"/>
      <c r="I974" s="38"/>
      <c r="J974" s="38"/>
      <c r="K974" s="39"/>
      <c r="L974" s="39"/>
      <c r="M974" s="39"/>
      <c r="N974" s="39"/>
      <c r="O974" s="39"/>
    </row>
    <row r="975" spans="1:15" ht="12.75" customHeight="1" x14ac:dyDescent="0.25">
      <c r="A975" s="185"/>
      <c r="B975" s="39"/>
      <c r="C975" s="39"/>
      <c r="D975" s="39"/>
      <c r="E975" s="39"/>
      <c r="F975" s="186"/>
      <c r="G975" s="187"/>
      <c r="H975" s="38"/>
      <c r="I975" s="38"/>
      <c r="J975" s="38"/>
      <c r="K975" s="39"/>
      <c r="L975" s="39"/>
      <c r="M975" s="39"/>
      <c r="N975" s="39"/>
      <c r="O975" s="39"/>
    </row>
    <row r="976" spans="1:15" ht="12.75" customHeight="1" x14ac:dyDescent="0.25">
      <c r="A976" s="185"/>
      <c r="B976" s="39"/>
      <c r="C976" s="39"/>
      <c r="D976" s="39"/>
      <c r="E976" s="39"/>
      <c r="F976" s="186"/>
      <c r="G976" s="187"/>
      <c r="H976" s="38"/>
      <c r="I976" s="38"/>
      <c r="J976" s="38"/>
      <c r="K976" s="39"/>
      <c r="L976" s="39"/>
      <c r="M976" s="39"/>
      <c r="N976" s="39"/>
      <c r="O976" s="39"/>
    </row>
    <row r="977" spans="1:15" ht="12.75" customHeight="1" x14ac:dyDescent="0.25">
      <c r="A977" s="185"/>
      <c r="B977" s="39"/>
      <c r="C977" s="39"/>
      <c r="D977" s="39"/>
      <c r="E977" s="39"/>
      <c r="F977" s="186"/>
      <c r="G977" s="187"/>
      <c r="H977" s="38"/>
      <c r="I977" s="38"/>
      <c r="J977" s="38"/>
      <c r="K977" s="39"/>
      <c r="L977" s="39"/>
      <c r="M977" s="39"/>
      <c r="N977" s="39"/>
      <c r="O977" s="39"/>
    </row>
    <row r="978" spans="1:15" ht="12.75" customHeight="1" x14ac:dyDescent="0.25">
      <c r="A978" s="185"/>
      <c r="B978" s="39"/>
      <c r="C978" s="39"/>
      <c r="D978" s="39"/>
      <c r="E978" s="39"/>
      <c r="F978" s="186"/>
      <c r="G978" s="187"/>
      <c r="H978" s="38"/>
      <c r="I978" s="38"/>
      <c r="J978" s="38"/>
      <c r="K978" s="39"/>
      <c r="L978" s="39"/>
      <c r="M978" s="39"/>
      <c r="N978" s="39"/>
      <c r="O978" s="39"/>
    </row>
    <row r="979" spans="1:15" ht="12.75" customHeight="1" x14ac:dyDescent="0.25">
      <c r="A979" s="185"/>
      <c r="B979" s="39"/>
      <c r="C979" s="39"/>
      <c r="D979" s="39"/>
      <c r="E979" s="39"/>
      <c r="F979" s="186"/>
      <c r="G979" s="187"/>
      <c r="H979" s="38"/>
      <c r="I979" s="38"/>
      <c r="J979" s="38"/>
      <c r="K979" s="39"/>
      <c r="L979" s="39"/>
      <c r="M979" s="39"/>
      <c r="N979" s="39"/>
      <c r="O979" s="39"/>
    </row>
    <row r="980" spans="1:15" ht="12.75" customHeight="1" x14ac:dyDescent="0.25">
      <c r="A980" s="185"/>
      <c r="B980" s="39"/>
      <c r="C980" s="39"/>
      <c r="D980" s="39"/>
      <c r="E980" s="39"/>
      <c r="F980" s="186"/>
      <c r="G980" s="187"/>
      <c r="H980" s="38"/>
      <c r="I980" s="38"/>
      <c r="J980" s="38"/>
      <c r="K980" s="39"/>
      <c r="L980" s="39"/>
      <c r="M980" s="39"/>
      <c r="N980" s="39"/>
      <c r="O980" s="39"/>
    </row>
    <row r="981" spans="1:15" ht="12.75" customHeight="1" x14ac:dyDescent="0.25">
      <c r="A981" s="185"/>
      <c r="B981" s="39"/>
      <c r="C981" s="39"/>
      <c r="D981" s="39"/>
      <c r="E981" s="39"/>
      <c r="F981" s="186"/>
      <c r="G981" s="187"/>
      <c r="H981" s="38"/>
      <c r="I981" s="38"/>
      <c r="J981" s="38"/>
      <c r="K981" s="39"/>
      <c r="L981" s="39"/>
      <c r="M981" s="39"/>
      <c r="N981" s="39"/>
      <c r="O981" s="39"/>
    </row>
    <row r="982" spans="1:15" ht="12.75" customHeight="1" x14ac:dyDescent="0.25">
      <c r="A982" s="185"/>
      <c r="B982" s="39"/>
      <c r="C982" s="39"/>
      <c r="D982" s="39"/>
      <c r="E982" s="39"/>
      <c r="F982" s="186"/>
      <c r="G982" s="187"/>
      <c r="H982" s="38"/>
      <c r="I982" s="38"/>
      <c r="J982" s="38"/>
      <c r="K982" s="39"/>
      <c r="L982" s="39"/>
      <c r="M982" s="39"/>
      <c r="N982" s="39"/>
      <c r="O982" s="39"/>
    </row>
    <row r="983" spans="1:15" ht="12.75" customHeight="1" x14ac:dyDescent="0.25">
      <c r="A983" s="185"/>
      <c r="B983" s="39"/>
      <c r="C983" s="39"/>
      <c r="D983" s="39"/>
      <c r="E983" s="39"/>
      <c r="F983" s="186"/>
      <c r="G983" s="187"/>
      <c r="H983" s="38"/>
      <c r="I983" s="38"/>
      <c r="J983" s="38"/>
      <c r="K983" s="39"/>
      <c r="L983" s="39"/>
      <c r="M983" s="39"/>
      <c r="N983" s="39"/>
      <c r="O983" s="39"/>
    </row>
    <row r="984" spans="1:15" ht="12.75" customHeight="1" x14ac:dyDescent="0.25">
      <c r="A984" s="185"/>
      <c r="B984" s="39"/>
      <c r="C984" s="39"/>
      <c r="D984" s="39"/>
      <c r="E984" s="39"/>
      <c r="F984" s="186"/>
      <c r="G984" s="187"/>
      <c r="H984" s="38"/>
      <c r="I984" s="38"/>
      <c r="J984" s="38"/>
      <c r="K984" s="39"/>
      <c r="L984" s="39"/>
      <c r="M984" s="39"/>
      <c r="N984" s="39"/>
      <c r="O984" s="39"/>
    </row>
    <row r="985" spans="1:15" ht="12.75" customHeight="1" x14ac:dyDescent="0.25">
      <c r="A985" s="185"/>
      <c r="B985" s="39"/>
      <c r="C985" s="39"/>
      <c r="D985" s="39"/>
      <c r="E985" s="39"/>
      <c r="F985" s="186"/>
      <c r="G985" s="187"/>
      <c r="H985" s="38"/>
      <c r="I985" s="38"/>
      <c r="J985" s="38"/>
      <c r="K985" s="39"/>
      <c r="L985" s="39"/>
      <c r="M985" s="39"/>
      <c r="N985" s="39"/>
      <c r="O985" s="39"/>
    </row>
    <row r="986" spans="1:15" ht="12.75" customHeight="1" x14ac:dyDescent="0.25">
      <c r="A986" s="185"/>
      <c r="B986" s="39"/>
      <c r="C986" s="39"/>
      <c r="D986" s="39"/>
      <c r="E986" s="39"/>
      <c r="F986" s="186"/>
      <c r="G986" s="187"/>
      <c r="H986" s="38"/>
      <c r="I986" s="38"/>
      <c r="J986" s="38"/>
      <c r="K986" s="39"/>
      <c r="L986" s="39"/>
      <c r="M986" s="39"/>
      <c r="N986" s="39"/>
      <c r="O986" s="39"/>
    </row>
    <row r="987" spans="1:15" ht="12.75" customHeight="1" x14ac:dyDescent="0.25">
      <c r="A987" s="185"/>
      <c r="B987" s="39"/>
      <c r="C987" s="39"/>
      <c r="D987" s="39"/>
      <c r="E987" s="39"/>
      <c r="F987" s="186"/>
      <c r="G987" s="187"/>
      <c r="H987" s="38"/>
      <c r="I987" s="38"/>
      <c r="J987" s="38"/>
      <c r="K987" s="39"/>
      <c r="L987" s="39"/>
      <c r="M987" s="39"/>
      <c r="N987" s="39"/>
      <c r="O987" s="39"/>
    </row>
    <row r="988" spans="1:15" ht="12.75" customHeight="1" x14ac:dyDescent="0.25">
      <c r="A988" s="185"/>
      <c r="B988" s="39"/>
      <c r="C988" s="39"/>
      <c r="D988" s="39"/>
      <c r="E988" s="39"/>
      <c r="F988" s="186"/>
      <c r="G988" s="187"/>
      <c r="H988" s="38"/>
      <c r="I988" s="38"/>
      <c r="J988" s="38"/>
      <c r="K988" s="39"/>
      <c r="L988" s="39"/>
      <c r="M988" s="39"/>
      <c r="N988" s="39"/>
      <c r="O988" s="39"/>
    </row>
    <row r="989" spans="1:15" ht="12.75" customHeight="1" x14ac:dyDescent="0.25">
      <c r="A989" s="185"/>
      <c r="B989" s="39"/>
      <c r="C989" s="39"/>
      <c r="D989" s="39"/>
      <c r="E989" s="39"/>
      <c r="F989" s="186"/>
      <c r="G989" s="187"/>
      <c r="H989" s="38"/>
      <c r="I989" s="38"/>
      <c r="J989" s="38"/>
      <c r="K989" s="39"/>
      <c r="L989" s="39"/>
      <c r="M989" s="39"/>
      <c r="N989" s="39"/>
      <c r="O989" s="39"/>
    </row>
    <row r="990" spans="1:15" ht="12.75" customHeight="1" x14ac:dyDescent="0.25">
      <c r="A990" s="185"/>
      <c r="B990" s="39"/>
      <c r="C990" s="39"/>
      <c r="D990" s="39"/>
      <c r="E990" s="39"/>
      <c r="F990" s="186"/>
      <c r="G990" s="187"/>
      <c r="H990" s="38"/>
      <c r="I990" s="38"/>
      <c r="J990" s="38"/>
      <c r="K990" s="39"/>
      <c r="L990" s="39"/>
      <c r="M990" s="39"/>
      <c r="N990" s="39"/>
      <c r="O990" s="39"/>
    </row>
    <row r="991" spans="1:15" ht="12.75" customHeight="1" x14ac:dyDescent="0.25">
      <c r="A991" s="185"/>
      <c r="B991" s="39"/>
      <c r="C991" s="39"/>
      <c r="D991" s="39"/>
      <c r="E991" s="39"/>
      <c r="F991" s="186"/>
      <c r="G991" s="187"/>
      <c r="H991" s="38"/>
      <c r="I991" s="38"/>
      <c r="J991" s="38"/>
      <c r="K991" s="39"/>
      <c r="L991" s="39"/>
      <c r="M991" s="39"/>
      <c r="N991" s="39"/>
      <c r="O991" s="39"/>
    </row>
    <row r="992" spans="1:15" ht="12.75" customHeight="1" x14ac:dyDescent="0.25">
      <c r="A992" s="185"/>
      <c r="B992" s="39"/>
      <c r="C992" s="39"/>
      <c r="D992" s="39"/>
      <c r="E992" s="39"/>
      <c r="F992" s="186"/>
      <c r="G992" s="187"/>
      <c r="H992" s="38"/>
      <c r="I992" s="38"/>
      <c r="J992" s="38"/>
      <c r="K992" s="39"/>
      <c r="L992" s="39"/>
      <c r="M992" s="39"/>
      <c r="N992" s="39"/>
      <c r="O992" s="39"/>
    </row>
    <row r="993" spans="1:15" ht="12.75" customHeight="1" x14ac:dyDescent="0.25">
      <c r="A993" s="185"/>
      <c r="B993" s="39"/>
      <c r="C993" s="39"/>
      <c r="D993" s="39"/>
      <c r="E993" s="39"/>
      <c r="F993" s="186"/>
      <c r="G993" s="187"/>
      <c r="H993" s="38"/>
      <c r="I993" s="38"/>
      <c r="J993" s="38"/>
      <c r="K993" s="39"/>
      <c r="L993" s="39"/>
      <c r="M993" s="39"/>
      <c r="N993" s="39"/>
      <c r="O993" s="39"/>
    </row>
    <row r="994" spans="1:15" ht="12.75" customHeight="1" x14ac:dyDescent="0.25">
      <c r="A994" s="185"/>
      <c r="B994" s="39"/>
      <c r="C994" s="39"/>
      <c r="D994" s="39"/>
      <c r="E994" s="39"/>
      <c r="F994" s="186"/>
      <c r="G994" s="187"/>
      <c r="H994" s="38"/>
      <c r="I994" s="38"/>
      <c r="J994" s="38"/>
      <c r="K994" s="39"/>
      <c r="L994" s="39"/>
      <c r="M994" s="39"/>
      <c r="N994" s="39"/>
      <c r="O994" s="39"/>
    </row>
    <row r="995" spans="1:15" ht="12.75" customHeight="1" x14ac:dyDescent="0.25">
      <c r="A995" s="185"/>
      <c r="B995" s="39"/>
      <c r="C995" s="39"/>
      <c r="D995" s="39"/>
      <c r="E995" s="39"/>
      <c r="F995" s="186"/>
      <c r="G995" s="187"/>
      <c r="H995" s="38"/>
      <c r="I995" s="38"/>
      <c r="J995" s="38"/>
      <c r="K995" s="39"/>
      <c r="L995" s="39"/>
      <c r="M995" s="39"/>
      <c r="N995" s="39"/>
      <c r="O995" s="39"/>
    </row>
    <row r="996" spans="1:15" ht="12.75" customHeight="1" x14ac:dyDescent="0.25">
      <c r="A996" s="185"/>
      <c r="B996" s="39"/>
      <c r="C996" s="39"/>
      <c r="D996" s="39"/>
      <c r="E996" s="39"/>
      <c r="F996" s="186"/>
      <c r="G996" s="187"/>
      <c r="H996" s="38"/>
      <c r="I996" s="38"/>
      <c r="J996" s="38"/>
      <c r="K996" s="39"/>
      <c r="L996" s="39"/>
      <c r="M996" s="39"/>
      <c r="N996" s="39"/>
      <c r="O996" s="39"/>
    </row>
    <row r="997" spans="1:15" ht="12.75" customHeight="1" x14ac:dyDescent="0.25">
      <c r="A997" s="185"/>
      <c r="B997" s="39"/>
      <c r="C997" s="39"/>
      <c r="D997" s="39"/>
      <c r="E997" s="39"/>
      <c r="F997" s="186"/>
      <c r="G997" s="187"/>
      <c r="H997" s="38"/>
      <c r="I997" s="38"/>
      <c r="J997" s="38"/>
      <c r="K997" s="39"/>
      <c r="L997" s="39"/>
      <c r="M997" s="39"/>
      <c r="N997" s="39"/>
      <c r="O997" s="39"/>
    </row>
    <row r="998" spans="1:15" ht="12.75" customHeight="1" x14ac:dyDescent="0.25">
      <c r="A998" s="185"/>
      <c r="B998" s="39"/>
      <c r="C998" s="39"/>
      <c r="D998" s="39"/>
      <c r="E998" s="39"/>
      <c r="F998" s="186"/>
      <c r="G998" s="187"/>
      <c r="H998" s="38"/>
      <c r="I998" s="38"/>
      <c r="J998" s="38"/>
      <c r="K998" s="39"/>
      <c r="L998" s="39"/>
      <c r="M998" s="39"/>
      <c r="N998" s="39"/>
      <c r="O998" s="39"/>
    </row>
    <row r="999" spans="1:15" ht="12.75" customHeight="1" x14ac:dyDescent="0.25">
      <c r="A999" s="185"/>
      <c r="B999" s="39"/>
      <c r="C999" s="39"/>
      <c r="D999" s="39"/>
      <c r="E999" s="39"/>
      <c r="F999" s="186"/>
      <c r="G999" s="187"/>
      <c r="H999" s="38"/>
      <c r="I999" s="38"/>
      <c r="J999" s="38"/>
      <c r="K999" s="39"/>
      <c r="L999" s="39"/>
      <c r="M999" s="39"/>
      <c r="N999" s="39"/>
      <c r="O999" s="39"/>
    </row>
    <row r="1000" spans="1:15" ht="12.75" customHeight="1" x14ac:dyDescent="0.25">
      <c r="A1000" s="185"/>
      <c r="B1000" s="39"/>
      <c r="C1000" s="39"/>
      <c r="D1000" s="39"/>
      <c r="E1000" s="39"/>
      <c r="F1000" s="186"/>
      <c r="G1000" s="187"/>
      <c r="H1000" s="38"/>
      <c r="I1000" s="38"/>
      <c r="J1000" s="38"/>
      <c r="K1000" s="39"/>
      <c r="L1000" s="39"/>
      <c r="M1000" s="39"/>
      <c r="N1000" s="39"/>
      <c r="O1000" s="39"/>
    </row>
    <row r="1001" spans="1:15" ht="12.75" customHeight="1" x14ac:dyDescent="0.25">
      <c r="A1001" s="185"/>
      <c r="B1001" s="39"/>
      <c r="C1001" s="39"/>
      <c r="D1001" s="39"/>
      <c r="E1001" s="39"/>
      <c r="F1001" s="186"/>
      <c r="G1001" s="187"/>
      <c r="H1001" s="38"/>
      <c r="I1001" s="38"/>
      <c r="J1001" s="38"/>
      <c r="K1001" s="39"/>
      <c r="L1001" s="39"/>
      <c r="M1001" s="39"/>
      <c r="N1001" s="39"/>
      <c r="O1001" s="39"/>
    </row>
    <row r="1002" spans="1:15" ht="12.75" customHeight="1" x14ac:dyDescent="0.25">
      <c r="A1002" s="185"/>
      <c r="B1002" s="39"/>
      <c r="C1002" s="39"/>
      <c r="D1002" s="39"/>
      <c r="E1002" s="39"/>
      <c r="F1002" s="186"/>
      <c r="G1002" s="187"/>
      <c r="H1002" s="38"/>
      <c r="I1002" s="38"/>
      <c r="J1002" s="38"/>
      <c r="K1002" s="39"/>
      <c r="L1002" s="39"/>
      <c r="M1002" s="39"/>
      <c r="N1002" s="39"/>
      <c r="O1002" s="39"/>
    </row>
    <row r="1003" spans="1:15" ht="12.75" customHeight="1" x14ac:dyDescent="0.25">
      <c r="A1003" s="185"/>
      <c r="B1003" s="39"/>
      <c r="C1003" s="39"/>
      <c r="D1003" s="39"/>
      <c r="E1003" s="39"/>
      <c r="F1003" s="186"/>
      <c r="G1003" s="187"/>
      <c r="H1003" s="38"/>
      <c r="I1003" s="38"/>
      <c r="J1003" s="38"/>
      <c r="K1003" s="39"/>
      <c r="L1003" s="39"/>
      <c r="M1003" s="39"/>
      <c r="N1003" s="39"/>
      <c r="O1003" s="39"/>
    </row>
    <row r="1004" spans="1:15" ht="12.75" customHeight="1" x14ac:dyDescent="0.25">
      <c r="A1004" s="185"/>
      <c r="B1004" s="39"/>
      <c r="C1004" s="39"/>
      <c r="D1004" s="39"/>
      <c r="E1004" s="39"/>
      <c r="F1004" s="186"/>
      <c r="G1004" s="187"/>
      <c r="H1004" s="38"/>
      <c r="I1004" s="38"/>
      <c r="J1004" s="38"/>
      <c r="K1004" s="39"/>
      <c r="L1004" s="39"/>
      <c r="M1004" s="39"/>
      <c r="N1004" s="39"/>
      <c r="O1004" s="39"/>
    </row>
    <row r="1005" spans="1:15" ht="12.75" customHeight="1" x14ac:dyDescent="0.25">
      <c r="A1005" s="185"/>
      <c r="B1005" s="39"/>
      <c r="C1005" s="39"/>
      <c r="D1005" s="39"/>
      <c r="E1005" s="39"/>
      <c r="F1005" s="186"/>
      <c r="G1005" s="187"/>
      <c r="H1005" s="38"/>
      <c r="I1005" s="38"/>
      <c r="J1005" s="38"/>
      <c r="K1005" s="39"/>
      <c r="L1005" s="39"/>
      <c r="M1005" s="39"/>
      <c r="N1005" s="39"/>
      <c r="O1005" s="39"/>
    </row>
    <row r="1006" spans="1:15" ht="12.75" customHeight="1" x14ac:dyDescent="0.25">
      <c r="A1006" s="185"/>
      <c r="B1006" s="39"/>
      <c r="C1006" s="39"/>
      <c r="D1006" s="39"/>
      <c r="E1006" s="39"/>
      <c r="F1006" s="186"/>
      <c r="G1006" s="187"/>
      <c r="H1006" s="38"/>
      <c r="I1006" s="38"/>
      <c r="J1006" s="38"/>
      <c r="K1006" s="39"/>
      <c r="L1006" s="39"/>
      <c r="M1006" s="39"/>
      <c r="N1006" s="39"/>
      <c r="O1006" s="39"/>
    </row>
    <row r="1007" spans="1:15" ht="12.75" customHeight="1" x14ac:dyDescent="0.25">
      <c r="A1007" s="185"/>
      <c r="B1007" s="39"/>
      <c r="C1007" s="39"/>
      <c r="D1007" s="39"/>
      <c r="E1007" s="39"/>
      <c r="F1007" s="186"/>
      <c r="G1007" s="187"/>
      <c r="H1007" s="38"/>
      <c r="I1007" s="38"/>
      <c r="J1007" s="38"/>
      <c r="K1007" s="39"/>
      <c r="L1007" s="39"/>
      <c r="M1007" s="39"/>
      <c r="N1007" s="39"/>
      <c r="O1007" s="39"/>
    </row>
    <row r="1008" spans="1:15" ht="12.75" customHeight="1" x14ac:dyDescent="0.25">
      <c r="A1008" s="185"/>
      <c r="B1008" s="39"/>
      <c r="C1008" s="39"/>
      <c r="D1008" s="39"/>
      <c r="E1008" s="39"/>
      <c r="F1008" s="186"/>
      <c r="G1008" s="187"/>
      <c r="H1008" s="38"/>
      <c r="I1008" s="38"/>
      <c r="J1008" s="38"/>
      <c r="K1008" s="39"/>
      <c r="L1008" s="39"/>
      <c r="M1008" s="39"/>
      <c r="N1008" s="39"/>
      <c r="O1008" s="39"/>
    </row>
    <row r="1009" spans="1:15" ht="12.75" customHeight="1" x14ac:dyDescent="0.25">
      <c r="A1009" s="185"/>
      <c r="B1009" s="39"/>
      <c r="C1009" s="39"/>
      <c r="D1009" s="39"/>
      <c r="E1009" s="39"/>
      <c r="F1009" s="186"/>
      <c r="G1009" s="187"/>
      <c r="H1009" s="38"/>
      <c r="I1009" s="38"/>
      <c r="J1009" s="38"/>
      <c r="K1009" s="39"/>
      <c r="L1009" s="39"/>
      <c r="M1009" s="39"/>
      <c r="N1009" s="39"/>
      <c r="O1009" s="39"/>
    </row>
    <row r="1010" spans="1:15" ht="12.75" customHeight="1" x14ac:dyDescent="0.25">
      <c r="A1010" s="185"/>
      <c r="B1010" s="39"/>
      <c r="C1010" s="39"/>
      <c r="D1010" s="39"/>
      <c r="E1010" s="39"/>
      <c r="F1010" s="186"/>
      <c r="G1010" s="187"/>
      <c r="H1010" s="38"/>
      <c r="I1010" s="38"/>
      <c r="J1010" s="38"/>
      <c r="K1010" s="39"/>
      <c r="L1010" s="39"/>
      <c r="M1010" s="39"/>
      <c r="N1010" s="39"/>
      <c r="O1010" s="39"/>
    </row>
    <row r="1011" spans="1:15" ht="12.75" customHeight="1" x14ac:dyDescent="0.25">
      <c r="A1011" s="185"/>
      <c r="B1011" s="39"/>
      <c r="C1011" s="39"/>
      <c r="D1011" s="39"/>
      <c r="E1011" s="39"/>
      <c r="F1011" s="186"/>
      <c r="G1011" s="187"/>
      <c r="H1011" s="38"/>
      <c r="I1011" s="38"/>
      <c r="J1011" s="38"/>
      <c r="K1011" s="39"/>
      <c r="L1011" s="39"/>
      <c r="M1011" s="39"/>
      <c r="N1011" s="39"/>
      <c r="O1011" s="39"/>
    </row>
    <row r="1012" spans="1:15" ht="12.75" customHeight="1" x14ac:dyDescent="0.25">
      <c r="A1012" s="185"/>
      <c r="B1012" s="39"/>
      <c r="C1012" s="39"/>
      <c r="D1012" s="39"/>
      <c r="E1012" s="39"/>
      <c r="F1012" s="186"/>
      <c r="G1012" s="187"/>
      <c r="H1012" s="38"/>
      <c r="I1012" s="38"/>
      <c r="J1012" s="38"/>
      <c r="K1012" s="39"/>
      <c r="L1012" s="39"/>
      <c r="M1012" s="39"/>
      <c r="N1012" s="39"/>
      <c r="O1012" s="39"/>
    </row>
    <row r="1013" spans="1:15" ht="12.75" customHeight="1" x14ac:dyDescent="0.25">
      <c r="A1013" s="185"/>
      <c r="B1013" s="39"/>
      <c r="C1013" s="39"/>
      <c r="D1013" s="39"/>
      <c r="E1013" s="39"/>
      <c r="F1013" s="186"/>
      <c r="G1013" s="187"/>
      <c r="H1013" s="38"/>
      <c r="I1013" s="38"/>
      <c r="J1013" s="38"/>
      <c r="K1013" s="39"/>
      <c r="L1013" s="39"/>
      <c r="M1013" s="39"/>
      <c r="N1013" s="39"/>
      <c r="O1013" s="39"/>
    </row>
    <row r="1014" spans="1:15" ht="12.75" customHeight="1" x14ac:dyDescent="0.25">
      <c r="A1014" s="185"/>
      <c r="B1014" s="39"/>
      <c r="C1014" s="39"/>
      <c r="D1014" s="39"/>
      <c r="E1014" s="39"/>
      <c r="F1014" s="186"/>
      <c r="G1014" s="187"/>
      <c r="H1014" s="38"/>
      <c r="I1014" s="38"/>
      <c r="J1014" s="38"/>
      <c r="K1014" s="39"/>
      <c r="L1014" s="39"/>
      <c r="M1014" s="39"/>
      <c r="N1014" s="39"/>
      <c r="O1014" s="39"/>
    </row>
    <row r="1015" spans="1:15" ht="12.75" customHeight="1" x14ac:dyDescent="0.25">
      <c r="A1015" s="185"/>
      <c r="B1015" s="39"/>
      <c r="C1015" s="39"/>
      <c r="D1015" s="39"/>
      <c r="E1015" s="39"/>
      <c r="F1015" s="186"/>
      <c r="G1015" s="187"/>
      <c r="H1015" s="38"/>
      <c r="I1015" s="38"/>
      <c r="J1015" s="38"/>
      <c r="K1015" s="39"/>
      <c r="L1015" s="39"/>
      <c r="M1015" s="39"/>
      <c r="N1015" s="39"/>
      <c r="O1015" s="39"/>
    </row>
    <row r="1016" spans="1:15" ht="12.75" customHeight="1" x14ac:dyDescent="0.25">
      <c r="A1016" s="185"/>
      <c r="B1016" s="39"/>
      <c r="C1016" s="39"/>
      <c r="D1016" s="39"/>
      <c r="E1016" s="39"/>
      <c r="F1016" s="186"/>
      <c r="G1016" s="187"/>
      <c r="H1016" s="38"/>
      <c r="I1016" s="38"/>
      <c r="J1016" s="38"/>
      <c r="K1016" s="39"/>
      <c r="L1016" s="39"/>
      <c r="M1016" s="39"/>
      <c r="N1016" s="39"/>
      <c r="O1016" s="39"/>
    </row>
    <row r="1017" spans="1:15" ht="12.75" customHeight="1" x14ac:dyDescent="0.25">
      <c r="A1017" s="185"/>
      <c r="B1017" s="39"/>
      <c r="C1017" s="39"/>
      <c r="D1017" s="39"/>
      <c r="E1017" s="39"/>
      <c r="F1017" s="186"/>
      <c r="G1017" s="187"/>
      <c r="H1017" s="38"/>
      <c r="I1017" s="38"/>
      <c r="J1017" s="38"/>
      <c r="K1017" s="39"/>
      <c r="L1017" s="39"/>
      <c r="M1017" s="39"/>
      <c r="N1017" s="39"/>
      <c r="O1017" s="39"/>
    </row>
    <row r="1018" spans="1:15" ht="12.75" customHeight="1" x14ac:dyDescent="0.25">
      <c r="A1018" s="185"/>
      <c r="B1018" s="39"/>
      <c r="C1018" s="39"/>
      <c r="D1018" s="39"/>
      <c r="E1018" s="39"/>
      <c r="F1018" s="186"/>
      <c r="G1018" s="187"/>
      <c r="H1018" s="38"/>
      <c r="I1018" s="38"/>
      <c r="J1018" s="38"/>
      <c r="K1018" s="39"/>
      <c r="L1018" s="39"/>
      <c r="M1018" s="39"/>
      <c r="N1018" s="39"/>
      <c r="O1018" s="39"/>
    </row>
    <row r="1019" spans="1:15" ht="12.75" customHeight="1" x14ac:dyDescent="0.25">
      <c r="A1019" s="185"/>
      <c r="B1019" s="39"/>
      <c r="C1019" s="39"/>
      <c r="D1019" s="39"/>
      <c r="E1019" s="39"/>
      <c r="F1019" s="186"/>
      <c r="G1019" s="187"/>
      <c r="H1019" s="38"/>
      <c r="I1019" s="38"/>
      <c r="J1019" s="38"/>
      <c r="K1019" s="39"/>
      <c r="L1019" s="39"/>
      <c r="M1019" s="39"/>
      <c r="N1019" s="39"/>
      <c r="O1019" s="39"/>
    </row>
    <row r="1020" spans="1:15" ht="12.75" customHeight="1" x14ac:dyDescent="0.25">
      <c r="A1020" s="185"/>
      <c r="B1020" s="39"/>
      <c r="C1020" s="39"/>
      <c r="D1020" s="39"/>
      <c r="E1020" s="39"/>
      <c r="F1020" s="186"/>
      <c r="G1020" s="187"/>
      <c r="H1020" s="38"/>
      <c r="I1020" s="38"/>
      <c r="J1020" s="38"/>
      <c r="K1020" s="39"/>
      <c r="L1020" s="39"/>
      <c r="M1020" s="39"/>
      <c r="N1020" s="39"/>
      <c r="O1020" s="39"/>
    </row>
    <row r="1021" spans="1:15" ht="12.75" customHeight="1" x14ac:dyDescent="0.25">
      <c r="A1021" s="185"/>
      <c r="B1021" s="39"/>
      <c r="C1021" s="39"/>
      <c r="D1021" s="39"/>
      <c r="E1021" s="39"/>
      <c r="F1021" s="186"/>
      <c r="G1021" s="187"/>
      <c r="H1021" s="38"/>
      <c r="I1021" s="38"/>
      <c r="J1021" s="38"/>
      <c r="K1021" s="39"/>
      <c r="L1021" s="39"/>
      <c r="M1021" s="39"/>
      <c r="N1021" s="39"/>
      <c r="O1021" s="39"/>
    </row>
    <row r="1022" spans="1:15" ht="12.75" customHeight="1" x14ac:dyDescent="0.25">
      <c r="A1022" s="185"/>
      <c r="B1022" s="39"/>
      <c r="C1022" s="39"/>
      <c r="D1022" s="39"/>
      <c r="E1022" s="39"/>
      <c r="F1022" s="186"/>
      <c r="G1022" s="187"/>
      <c r="H1022" s="38"/>
      <c r="I1022" s="38"/>
      <c r="J1022" s="38"/>
      <c r="K1022" s="39"/>
      <c r="L1022" s="39"/>
      <c r="M1022" s="39"/>
      <c r="N1022" s="39"/>
      <c r="O1022" s="39"/>
    </row>
    <row r="1023" spans="1:15" ht="12.75" customHeight="1" x14ac:dyDescent="0.25">
      <c r="A1023" s="185"/>
      <c r="B1023" s="39"/>
      <c r="C1023" s="39"/>
      <c r="D1023" s="39"/>
      <c r="E1023" s="39"/>
      <c r="F1023" s="186"/>
      <c r="G1023" s="187"/>
      <c r="H1023" s="38"/>
      <c r="I1023" s="38"/>
      <c r="J1023" s="38"/>
      <c r="K1023" s="39"/>
      <c r="L1023" s="39"/>
      <c r="M1023" s="39"/>
      <c r="N1023" s="39"/>
      <c r="O1023" s="39"/>
    </row>
    <row r="1024" spans="1:15" ht="12.75" customHeight="1" x14ac:dyDescent="0.25">
      <c r="A1024" s="185"/>
      <c r="B1024" s="39"/>
      <c r="C1024" s="39"/>
      <c r="D1024" s="39"/>
      <c r="E1024" s="39"/>
      <c r="F1024" s="186"/>
      <c r="G1024" s="187"/>
      <c r="H1024" s="38"/>
      <c r="I1024" s="38"/>
      <c r="J1024" s="38"/>
      <c r="K1024" s="39"/>
      <c r="L1024" s="39"/>
      <c r="M1024" s="39"/>
      <c r="N1024" s="39"/>
      <c r="O1024" s="39"/>
    </row>
    <row r="1025" spans="1:15" ht="12.75" customHeight="1" x14ac:dyDescent="0.25">
      <c r="A1025" s="185"/>
      <c r="B1025" s="39"/>
      <c r="C1025" s="39"/>
      <c r="D1025" s="39"/>
      <c r="E1025" s="39"/>
      <c r="F1025" s="186"/>
      <c r="G1025" s="187"/>
      <c r="H1025" s="38"/>
      <c r="I1025" s="38"/>
      <c r="J1025" s="38"/>
      <c r="K1025" s="39"/>
      <c r="L1025" s="39"/>
      <c r="M1025" s="39"/>
      <c r="N1025" s="39"/>
      <c r="O1025" s="39"/>
    </row>
    <row r="1026" spans="1:15" ht="12.75" customHeight="1" x14ac:dyDescent="0.25">
      <c r="A1026" s="185"/>
      <c r="B1026" s="39"/>
      <c r="C1026" s="39"/>
      <c r="D1026" s="39"/>
      <c r="E1026" s="39"/>
      <c r="F1026" s="186"/>
      <c r="G1026" s="187"/>
      <c r="H1026" s="38"/>
      <c r="I1026" s="38"/>
      <c r="J1026" s="38"/>
      <c r="K1026" s="39"/>
      <c r="L1026" s="39"/>
      <c r="M1026" s="39"/>
      <c r="N1026" s="39"/>
      <c r="O1026" s="39"/>
    </row>
    <row r="1027" spans="1:15" ht="12.75" customHeight="1" x14ac:dyDescent="0.25">
      <c r="A1027" s="185"/>
      <c r="B1027" s="39"/>
      <c r="C1027" s="39"/>
      <c r="D1027" s="39"/>
      <c r="E1027" s="39"/>
      <c r="F1027" s="186"/>
      <c r="G1027" s="187"/>
      <c r="H1027" s="38"/>
      <c r="I1027" s="38"/>
      <c r="J1027" s="38"/>
      <c r="K1027" s="39"/>
      <c r="L1027" s="39"/>
      <c r="M1027" s="39"/>
      <c r="N1027" s="39"/>
      <c r="O1027" s="39"/>
    </row>
    <row r="1028" spans="1:15" ht="12.75" customHeight="1" x14ac:dyDescent="0.25">
      <c r="A1028" s="185"/>
      <c r="B1028" s="39"/>
      <c r="C1028" s="39"/>
      <c r="D1028" s="39"/>
      <c r="E1028" s="39"/>
      <c r="F1028" s="186"/>
      <c r="G1028" s="187"/>
      <c r="H1028" s="38"/>
      <c r="I1028" s="38"/>
      <c r="J1028" s="38"/>
      <c r="K1028" s="39"/>
      <c r="L1028" s="39"/>
      <c r="M1028" s="39"/>
      <c r="N1028" s="39"/>
      <c r="O1028" s="39"/>
    </row>
    <row r="1029" spans="1:15" ht="12.75" customHeight="1" x14ac:dyDescent="0.25">
      <c r="A1029" s="185"/>
      <c r="B1029" s="39"/>
      <c r="C1029" s="39"/>
      <c r="D1029" s="39"/>
      <c r="E1029" s="39"/>
      <c r="F1029" s="186"/>
      <c r="G1029" s="187"/>
      <c r="H1029" s="38"/>
      <c r="I1029" s="38"/>
      <c r="J1029" s="38"/>
      <c r="K1029" s="39"/>
      <c r="L1029" s="39"/>
      <c r="M1029" s="39"/>
      <c r="N1029" s="39"/>
      <c r="O1029" s="39"/>
    </row>
    <row r="1030" spans="1:15" ht="12.75" customHeight="1" x14ac:dyDescent="0.25">
      <c r="A1030" s="185"/>
      <c r="B1030" s="39"/>
      <c r="C1030" s="39"/>
      <c r="D1030" s="39"/>
      <c r="E1030" s="39"/>
      <c r="F1030" s="186"/>
      <c r="G1030" s="187"/>
      <c r="H1030" s="38"/>
      <c r="I1030" s="38"/>
      <c r="J1030" s="38"/>
      <c r="K1030" s="39"/>
      <c r="L1030" s="39"/>
      <c r="M1030" s="39"/>
      <c r="N1030" s="39"/>
      <c r="O1030" s="39"/>
    </row>
    <row r="1031" spans="1:15" ht="12.75" customHeight="1" x14ac:dyDescent="0.25">
      <c r="A1031" s="185"/>
      <c r="B1031" s="39"/>
      <c r="C1031" s="39"/>
      <c r="D1031" s="39"/>
      <c r="E1031" s="39"/>
      <c r="F1031" s="186"/>
      <c r="G1031" s="187"/>
      <c r="H1031" s="38"/>
      <c r="I1031" s="38"/>
      <c r="J1031" s="38"/>
      <c r="K1031" s="39"/>
      <c r="L1031" s="39"/>
      <c r="M1031" s="39"/>
      <c r="N1031" s="39"/>
      <c r="O1031" s="39"/>
    </row>
    <row r="1032" spans="1:15" ht="12.75" customHeight="1" x14ac:dyDescent="0.25">
      <c r="A1032" s="185"/>
      <c r="B1032" s="39"/>
      <c r="C1032" s="39"/>
      <c r="D1032" s="39"/>
      <c r="E1032" s="39"/>
      <c r="F1032" s="186"/>
      <c r="G1032" s="187"/>
      <c r="H1032" s="38"/>
      <c r="I1032" s="38"/>
      <c r="J1032" s="38"/>
      <c r="K1032" s="39"/>
      <c r="L1032" s="39"/>
      <c r="M1032" s="39"/>
      <c r="N1032" s="39"/>
      <c r="O1032" s="39"/>
    </row>
    <row r="1033" spans="1:15" ht="12.75" customHeight="1" x14ac:dyDescent="0.25">
      <c r="A1033" s="185"/>
      <c r="B1033" s="39"/>
      <c r="C1033" s="39"/>
      <c r="D1033" s="39"/>
      <c r="E1033" s="39"/>
      <c r="F1033" s="186"/>
      <c r="G1033" s="187"/>
      <c r="H1033" s="38"/>
      <c r="I1033" s="38"/>
      <c r="J1033" s="38"/>
      <c r="K1033" s="39"/>
      <c r="L1033" s="39"/>
      <c r="M1033" s="39"/>
      <c r="N1033" s="39"/>
      <c r="O1033" s="39"/>
    </row>
    <row r="1034" spans="1:15" ht="12.75" customHeight="1" x14ac:dyDescent="0.25">
      <c r="A1034" s="185"/>
      <c r="B1034" s="39"/>
      <c r="C1034" s="39"/>
      <c r="D1034" s="39"/>
      <c r="E1034" s="39"/>
      <c r="F1034" s="186"/>
      <c r="G1034" s="187"/>
      <c r="H1034" s="38"/>
      <c r="I1034" s="38"/>
      <c r="J1034" s="38"/>
      <c r="K1034" s="39"/>
      <c r="L1034" s="39"/>
      <c r="M1034" s="39"/>
      <c r="N1034" s="39"/>
      <c r="O1034" s="39"/>
    </row>
    <row r="1035" spans="1:15" ht="12.75" customHeight="1" x14ac:dyDescent="0.25">
      <c r="A1035" s="185"/>
      <c r="B1035" s="39"/>
      <c r="C1035" s="39"/>
      <c r="D1035" s="39"/>
      <c r="E1035" s="39"/>
      <c r="F1035" s="186"/>
      <c r="G1035" s="187"/>
      <c r="H1035" s="38"/>
      <c r="I1035" s="38"/>
      <c r="J1035" s="38"/>
      <c r="K1035" s="39"/>
      <c r="L1035" s="39"/>
      <c r="M1035" s="39"/>
      <c r="N1035" s="39"/>
      <c r="O1035" s="39"/>
    </row>
    <row r="1036" spans="1:15" ht="12.75" customHeight="1" x14ac:dyDescent="0.25">
      <c r="A1036" s="185"/>
      <c r="B1036" s="39"/>
      <c r="C1036" s="39"/>
      <c r="D1036" s="39"/>
      <c r="E1036" s="39"/>
      <c r="F1036" s="186"/>
      <c r="G1036" s="187"/>
      <c r="H1036" s="38"/>
      <c r="I1036" s="38"/>
      <c r="J1036" s="38"/>
      <c r="K1036" s="39"/>
      <c r="L1036" s="39"/>
      <c r="M1036" s="39"/>
      <c r="N1036" s="39"/>
      <c r="O1036" s="39"/>
    </row>
    <row r="1037" spans="1:15" ht="12.75" customHeight="1" x14ac:dyDescent="0.25">
      <c r="A1037" s="185"/>
      <c r="B1037" s="39"/>
      <c r="C1037" s="39"/>
      <c r="D1037" s="39"/>
      <c r="E1037" s="39"/>
      <c r="F1037" s="186"/>
      <c r="G1037" s="187"/>
      <c r="H1037" s="38"/>
      <c r="I1037" s="38"/>
      <c r="J1037" s="38"/>
      <c r="K1037" s="39"/>
      <c r="L1037" s="39"/>
      <c r="M1037" s="39"/>
      <c r="N1037" s="39"/>
      <c r="O1037" s="39"/>
    </row>
    <row r="1038" spans="1:15" ht="12.75" customHeight="1" x14ac:dyDescent="0.25">
      <c r="A1038" s="185"/>
      <c r="B1038" s="39"/>
      <c r="C1038" s="39"/>
      <c r="D1038" s="39"/>
      <c r="E1038" s="39"/>
      <c r="F1038" s="186"/>
      <c r="G1038" s="187"/>
      <c r="H1038" s="38"/>
      <c r="I1038" s="38"/>
      <c r="J1038" s="38"/>
      <c r="K1038" s="39"/>
      <c r="L1038" s="39"/>
      <c r="M1038" s="39"/>
      <c r="N1038" s="39"/>
      <c r="O1038" s="39"/>
    </row>
    <row r="1039" spans="1:15" ht="12.75" customHeight="1" x14ac:dyDescent="0.25">
      <c r="A1039" s="185"/>
      <c r="B1039" s="39"/>
      <c r="C1039" s="39"/>
      <c r="D1039" s="39"/>
      <c r="E1039" s="39"/>
      <c r="F1039" s="186"/>
      <c r="G1039" s="187"/>
      <c r="H1039" s="38"/>
      <c r="I1039" s="38"/>
      <c r="J1039" s="38"/>
      <c r="K1039" s="39"/>
      <c r="L1039" s="39"/>
      <c r="M1039" s="39"/>
      <c r="N1039" s="39"/>
      <c r="O1039" s="39"/>
    </row>
    <row r="1040" spans="1:15" ht="12.75" customHeight="1" x14ac:dyDescent="0.25">
      <c r="A1040" s="185"/>
      <c r="B1040" s="39"/>
      <c r="C1040" s="39"/>
      <c r="D1040" s="39"/>
      <c r="E1040" s="39"/>
      <c r="F1040" s="186"/>
      <c r="G1040" s="187"/>
      <c r="H1040" s="38"/>
      <c r="I1040" s="38"/>
      <c r="J1040" s="38"/>
      <c r="K1040" s="39"/>
      <c r="L1040" s="39"/>
      <c r="M1040" s="39"/>
      <c r="N1040" s="39"/>
      <c r="O1040" s="39"/>
    </row>
    <row r="1041" spans="1:15" ht="12.75" customHeight="1" x14ac:dyDescent="0.25">
      <c r="A1041" s="185"/>
      <c r="B1041" s="39"/>
      <c r="C1041" s="39"/>
      <c r="D1041" s="39"/>
      <c r="E1041" s="39"/>
      <c r="F1041" s="186"/>
      <c r="G1041" s="187"/>
      <c r="H1041" s="38"/>
      <c r="I1041" s="38"/>
      <c r="J1041" s="38"/>
      <c r="K1041" s="39"/>
      <c r="L1041" s="39"/>
      <c r="M1041" s="39"/>
      <c r="N1041" s="39"/>
      <c r="O1041" s="39"/>
    </row>
    <row r="1042" spans="1:15" ht="12.75" customHeight="1" x14ac:dyDescent="0.25">
      <c r="A1042" s="185"/>
      <c r="B1042" s="39"/>
      <c r="C1042" s="39"/>
      <c r="D1042" s="39"/>
      <c r="E1042" s="39"/>
      <c r="F1042" s="186"/>
      <c r="G1042" s="187"/>
      <c r="H1042" s="38"/>
      <c r="I1042" s="38"/>
      <c r="J1042" s="38"/>
      <c r="K1042" s="39"/>
      <c r="L1042" s="39"/>
      <c r="M1042" s="39"/>
      <c r="N1042" s="39"/>
      <c r="O1042" s="39"/>
    </row>
    <row r="1043" spans="1:15" ht="12.75" customHeight="1" x14ac:dyDescent="0.25">
      <c r="A1043" s="185"/>
      <c r="B1043" s="39"/>
      <c r="C1043" s="39"/>
      <c r="D1043" s="39"/>
      <c r="E1043" s="39"/>
      <c r="F1043" s="186"/>
      <c r="G1043" s="187"/>
      <c r="H1043" s="38"/>
      <c r="I1043" s="38"/>
      <c r="J1043" s="38"/>
      <c r="K1043" s="39"/>
      <c r="L1043" s="39"/>
      <c r="M1043" s="39"/>
      <c r="N1043" s="39"/>
      <c r="O1043" s="39"/>
    </row>
    <row r="1044" spans="1:15" ht="12.75" customHeight="1" x14ac:dyDescent="0.25">
      <c r="A1044" s="185"/>
      <c r="B1044" s="39"/>
      <c r="C1044" s="39"/>
      <c r="D1044" s="39"/>
      <c r="E1044" s="39"/>
      <c r="F1044" s="186"/>
      <c r="G1044" s="187"/>
      <c r="H1044" s="38"/>
      <c r="I1044" s="38"/>
      <c r="J1044" s="38"/>
      <c r="K1044" s="39"/>
      <c r="L1044" s="39"/>
      <c r="M1044" s="39"/>
      <c r="N1044" s="39"/>
      <c r="O1044" s="39"/>
    </row>
    <row r="1045" spans="1:15" ht="12.75" customHeight="1" x14ac:dyDescent="0.25">
      <c r="A1045" s="185"/>
      <c r="B1045" s="39"/>
      <c r="C1045" s="39"/>
      <c r="D1045" s="39"/>
      <c r="E1045" s="39"/>
      <c r="F1045" s="186"/>
      <c r="G1045" s="187"/>
      <c r="H1045" s="38"/>
      <c r="I1045" s="38"/>
      <c r="J1045" s="38"/>
      <c r="K1045" s="39"/>
      <c r="L1045" s="39"/>
      <c r="M1045" s="39"/>
      <c r="N1045" s="39"/>
      <c r="O1045" s="39"/>
    </row>
    <row r="1046" spans="1:15" ht="12.75" customHeight="1" x14ac:dyDescent="0.25">
      <c r="A1046" s="185"/>
      <c r="B1046" s="39"/>
      <c r="C1046" s="39"/>
      <c r="D1046" s="39"/>
      <c r="E1046" s="39"/>
      <c r="F1046" s="186"/>
      <c r="G1046" s="187"/>
      <c r="H1046" s="38"/>
      <c r="I1046" s="38"/>
      <c r="J1046" s="38"/>
      <c r="K1046" s="39"/>
      <c r="L1046" s="39"/>
      <c r="M1046" s="39"/>
      <c r="N1046" s="39"/>
      <c r="O1046" s="39"/>
    </row>
    <row r="1047" spans="1:15" ht="12.75" customHeight="1" x14ac:dyDescent="0.25">
      <c r="A1047" s="185"/>
      <c r="B1047" s="39"/>
      <c r="C1047" s="39"/>
      <c r="D1047" s="39"/>
      <c r="E1047" s="39"/>
      <c r="F1047" s="186"/>
      <c r="G1047" s="187"/>
      <c r="H1047" s="38"/>
      <c r="I1047" s="38"/>
      <c r="J1047" s="38"/>
      <c r="K1047" s="39"/>
      <c r="L1047" s="39"/>
      <c r="M1047" s="39"/>
      <c r="N1047" s="39"/>
      <c r="O1047" s="39"/>
    </row>
    <row r="1048" spans="1:15" ht="12.75" customHeight="1" x14ac:dyDescent="0.25">
      <c r="A1048" s="185"/>
      <c r="B1048" s="39"/>
      <c r="C1048" s="39"/>
      <c r="D1048" s="39"/>
      <c r="E1048" s="39"/>
      <c r="F1048" s="186"/>
      <c r="G1048" s="187"/>
      <c r="H1048" s="38"/>
      <c r="I1048" s="38"/>
      <c r="J1048" s="38"/>
      <c r="K1048" s="39"/>
      <c r="L1048" s="39"/>
      <c r="M1048" s="39"/>
      <c r="N1048" s="39"/>
      <c r="O1048" s="39"/>
    </row>
    <row r="1049" spans="1:15" ht="12.75" customHeight="1" x14ac:dyDescent="0.25">
      <c r="A1049" s="185"/>
      <c r="B1049" s="39"/>
      <c r="C1049" s="39"/>
      <c r="D1049" s="39"/>
      <c r="E1049" s="39"/>
      <c r="F1049" s="186"/>
      <c r="G1049" s="187"/>
      <c r="H1049" s="38"/>
      <c r="I1049" s="38"/>
      <c r="J1049" s="38"/>
      <c r="K1049" s="39"/>
      <c r="L1049" s="39"/>
      <c r="M1049" s="39"/>
      <c r="N1049" s="39"/>
      <c r="O1049" s="39"/>
    </row>
    <row r="1050" spans="1:15" ht="12.75" customHeight="1" x14ac:dyDescent="0.25">
      <c r="A1050" s="185"/>
      <c r="B1050" s="39"/>
      <c r="C1050" s="39"/>
      <c r="D1050" s="39"/>
      <c r="E1050" s="39"/>
      <c r="F1050" s="186"/>
      <c r="G1050" s="187"/>
      <c r="H1050" s="38"/>
      <c r="I1050" s="38"/>
      <c r="J1050" s="38"/>
      <c r="K1050" s="39"/>
      <c r="L1050" s="39"/>
      <c r="M1050" s="39"/>
      <c r="N1050" s="39"/>
      <c r="O1050" s="39"/>
    </row>
    <row r="1051" spans="1:15" ht="12.75" customHeight="1" x14ac:dyDescent="0.25">
      <c r="A1051" s="185"/>
      <c r="B1051" s="39"/>
      <c r="C1051" s="39"/>
      <c r="D1051" s="39"/>
      <c r="E1051" s="39"/>
      <c r="F1051" s="186"/>
      <c r="G1051" s="187"/>
      <c r="H1051" s="38"/>
      <c r="I1051" s="38"/>
      <c r="J1051" s="38"/>
      <c r="K1051" s="39"/>
      <c r="L1051" s="39"/>
      <c r="M1051" s="39"/>
      <c r="N1051" s="39"/>
      <c r="O1051" s="39"/>
    </row>
    <row r="1052" spans="1:15" ht="12.75" customHeight="1" x14ac:dyDescent="0.25">
      <c r="A1052" s="185"/>
      <c r="B1052" s="39"/>
      <c r="C1052" s="39"/>
      <c r="D1052" s="39"/>
      <c r="E1052" s="39"/>
      <c r="F1052" s="186"/>
      <c r="G1052" s="187"/>
      <c r="H1052" s="38"/>
      <c r="I1052" s="38"/>
      <c r="J1052" s="38"/>
      <c r="K1052" s="39"/>
      <c r="L1052" s="39"/>
      <c r="M1052" s="39"/>
      <c r="N1052" s="39"/>
      <c r="O1052" s="39"/>
    </row>
    <row r="1053" spans="1:15" ht="12.75" customHeight="1" x14ac:dyDescent="0.25">
      <c r="A1053" s="185"/>
      <c r="B1053" s="39"/>
      <c r="C1053" s="39"/>
      <c r="D1053" s="39"/>
      <c r="E1053" s="39"/>
      <c r="F1053" s="186"/>
      <c r="G1053" s="187"/>
      <c r="H1053" s="38"/>
      <c r="I1053" s="38"/>
      <c r="J1053" s="38"/>
      <c r="K1053" s="39"/>
      <c r="L1053" s="39"/>
      <c r="M1053" s="39"/>
      <c r="N1053" s="39"/>
      <c r="O1053" s="39"/>
    </row>
    <row r="1054" spans="1:15" ht="12.75" customHeight="1" x14ac:dyDescent="0.25">
      <c r="A1054" s="185"/>
      <c r="B1054" s="39"/>
      <c r="C1054" s="39"/>
      <c r="D1054" s="39"/>
      <c r="E1054" s="39"/>
      <c r="F1054" s="186"/>
      <c r="G1054" s="187"/>
      <c r="H1054" s="38"/>
      <c r="I1054" s="38"/>
      <c r="J1054" s="38"/>
      <c r="K1054" s="39"/>
      <c r="L1054" s="39"/>
      <c r="M1054" s="39"/>
      <c r="N1054" s="39"/>
      <c r="O1054" s="39"/>
    </row>
    <row r="1055" spans="1:15" ht="12.75" customHeight="1" x14ac:dyDescent="0.25">
      <c r="A1055" s="185"/>
      <c r="B1055" s="39"/>
      <c r="C1055" s="39"/>
      <c r="D1055" s="39"/>
      <c r="E1055" s="39"/>
      <c r="F1055" s="186"/>
      <c r="G1055" s="187"/>
      <c r="H1055" s="38"/>
      <c r="I1055" s="38"/>
      <c r="J1055" s="38"/>
      <c r="K1055" s="39"/>
      <c r="L1055" s="39"/>
      <c r="M1055" s="39"/>
      <c r="N1055" s="39"/>
      <c r="O1055" s="39"/>
    </row>
    <row r="1056" spans="1:15" ht="12.75" customHeight="1" x14ac:dyDescent="0.25">
      <c r="A1056" s="185"/>
      <c r="B1056" s="39"/>
      <c r="C1056" s="39"/>
      <c r="D1056" s="39"/>
      <c r="E1056" s="39"/>
      <c r="F1056" s="186"/>
      <c r="G1056" s="187"/>
      <c r="H1056" s="38"/>
      <c r="I1056" s="38"/>
      <c r="J1056" s="38"/>
      <c r="K1056" s="39"/>
      <c r="L1056" s="39"/>
      <c r="M1056" s="39"/>
      <c r="N1056" s="39"/>
      <c r="O1056" s="39"/>
    </row>
    <row r="1057" spans="1:15" ht="12.75" customHeight="1" x14ac:dyDescent="0.25">
      <c r="A1057" s="185"/>
      <c r="B1057" s="39"/>
      <c r="C1057" s="39"/>
      <c r="D1057" s="39"/>
      <c r="E1057" s="39"/>
      <c r="F1057" s="186"/>
      <c r="G1057" s="187"/>
      <c r="H1057" s="38"/>
      <c r="I1057" s="38"/>
      <c r="J1057" s="38"/>
      <c r="K1057" s="39"/>
      <c r="L1057" s="39"/>
      <c r="M1057" s="39"/>
      <c r="N1057" s="39"/>
      <c r="O1057" s="39"/>
    </row>
    <row r="1058" spans="1:15" ht="12.75" customHeight="1" x14ac:dyDescent="0.25">
      <c r="A1058" s="185"/>
      <c r="B1058" s="39"/>
      <c r="C1058" s="39"/>
      <c r="D1058" s="39"/>
      <c r="E1058" s="39"/>
      <c r="F1058" s="186"/>
      <c r="G1058" s="187"/>
      <c r="H1058" s="38"/>
      <c r="I1058" s="38"/>
      <c r="J1058" s="38"/>
      <c r="K1058" s="39"/>
      <c r="L1058" s="39"/>
      <c r="M1058" s="39"/>
      <c r="N1058" s="39"/>
      <c r="O1058" s="39"/>
    </row>
    <row r="1059" spans="1:15" ht="12.75" customHeight="1" x14ac:dyDescent="0.25">
      <c r="A1059" s="185"/>
      <c r="B1059" s="39"/>
      <c r="C1059" s="39"/>
      <c r="D1059" s="39"/>
      <c r="E1059" s="39"/>
      <c r="F1059" s="186"/>
      <c r="G1059" s="187"/>
      <c r="H1059" s="38"/>
      <c r="I1059" s="38"/>
      <c r="J1059" s="38"/>
      <c r="K1059" s="39"/>
      <c r="L1059" s="39"/>
      <c r="M1059" s="39"/>
      <c r="N1059" s="39"/>
      <c r="O1059" s="39"/>
    </row>
    <row r="1060" spans="1:15" ht="12.75" customHeight="1" x14ac:dyDescent="0.25">
      <c r="A1060" s="185"/>
      <c r="B1060" s="39"/>
      <c r="C1060" s="39"/>
      <c r="D1060" s="39"/>
      <c r="E1060" s="39"/>
      <c r="F1060" s="186"/>
      <c r="G1060" s="187"/>
      <c r="H1060" s="38"/>
      <c r="I1060" s="38"/>
      <c r="J1060" s="38"/>
      <c r="K1060" s="39"/>
      <c r="L1060" s="39"/>
      <c r="M1060" s="39"/>
      <c r="N1060" s="39"/>
      <c r="O1060" s="39"/>
    </row>
    <row r="1061" spans="1:15" ht="12.75" customHeight="1" x14ac:dyDescent="0.25">
      <c r="A1061" s="185"/>
      <c r="B1061" s="39"/>
      <c r="C1061" s="39"/>
      <c r="D1061" s="39"/>
      <c r="E1061" s="39"/>
      <c r="F1061" s="186"/>
      <c r="G1061" s="187"/>
      <c r="H1061" s="38"/>
      <c r="I1061" s="38"/>
      <c r="J1061" s="38"/>
      <c r="K1061" s="39"/>
      <c r="L1061" s="39"/>
      <c r="M1061" s="39"/>
      <c r="N1061" s="39"/>
      <c r="O1061" s="39"/>
    </row>
    <row r="1062" spans="1:15" ht="12.75" customHeight="1" x14ac:dyDescent="0.25">
      <c r="A1062" s="185"/>
      <c r="B1062" s="39"/>
      <c r="C1062" s="39"/>
      <c r="D1062" s="39"/>
      <c r="E1062" s="39"/>
      <c r="F1062" s="186"/>
      <c r="G1062" s="187"/>
      <c r="H1062" s="38"/>
      <c r="I1062" s="38"/>
      <c r="J1062" s="38"/>
      <c r="K1062" s="39"/>
      <c r="L1062" s="39"/>
      <c r="M1062" s="39"/>
      <c r="N1062" s="39"/>
      <c r="O1062" s="39"/>
    </row>
    <row r="1063" spans="1:15" ht="12.75" customHeight="1" x14ac:dyDescent="0.25">
      <c r="A1063" s="185"/>
      <c r="B1063" s="39"/>
      <c r="C1063" s="39"/>
      <c r="D1063" s="39"/>
      <c r="E1063" s="39"/>
      <c r="F1063" s="186"/>
      <c r="G1063" s="187"/>
      <c r="H1063" s="38"/>
      <c r="I1063" s="38"/>
      <c r="J1063" s="38"/>
      <c r="K1063" s="39"/>
      <c r="L1063" s="39"/>
      <c r="M1063" s="39"/>
      <c r="N1063" s="39"/>
      <c r="O1063" s="39"/>
    </row>
    <row r="1064" spans="1:15" ht="12.75" customHeight="1" x14ac:dyDescent="0.25">
      <c r="A1064" s="185"/>
      <c r="B1064" s="39"/>
      <c r="C1064" s="39"/>
      <c r="D1064" s="39"/>
      <c r="E1064" s="39"/>
      <c r="F1064" s="186"/>
      <c r="G1064" s="187"/>
      <c r="H1064" s="38"/>
      <c r="I1064" s="38"/>
      <c r="J1064" s="38"/>
      <c r="K1064" s="39"/>
      <c r="L1064" s="39"/>
      <c r="M1064" s="39"/>
      <c r="N1064" s="39"/>
      <c r="O1064" s="39"/>
    </row>
    <row r="1065" spans="1:15" ht="12.75" customHeight="1" x14ac:dyDescent="0.25">
      <c r="A1065" s="185"/>
      <c r="B1065" s="39"/>
      <c r="C1065" s="39"/>
      <c r="D1065" s="39"/>
      <c r="E1065" s="39"/>
      <c r="F1065" s="186"/>
      <c r="G1065" s="187"/>
      <c r="H1065" s="38"/>
      <c r="I1065" s="38"/>
      <c r="J1065" s="38"/>
      <c r="K1065" s="39"/>
      <c r="L1065" s="39"/>
      <c r="M1065" s="39"/>
      <c r="N1065" s="39"/>
      <c r="O1065" s="39"/>
    </row>
    <row r="1066" spans="1:15" ht="12.75" customHeight="1" x14ac:dyDescent="0.25">
      <c r="A1066" s="185"/>
      <c r="B1066" s="39"/>
      <c r="C1066" s="39"/>
      <c r="D1066" s="39"/>
      <c r="E1066" s="39"/>
      <c r="F1066" s="186"/>
      <c r="G1066" s="187"/>
      <c r="H1066" s="38"/>
      <c r="I1066" s="38"/>
      <c r="J1066" s="38"/>
      <c r="K1066" s="39"/>
      <c r="L1066" s="39"/>
      <c r="M1066" s="39"/>
      <c r="N1066" s="39"/>
      <c r="O1066" s="39"/>
    </row>
    <row r="1067" spans="1:15" ht="12.75" customHeight="1" x14ac:dyDescent="0.25">
      <c r="A1067" s="185"/>
      <c r="B1067" s="39"/>
      <c r="C1067" s="39"/>
      <c r="D1067" s="39"/>
      <c r="E1067" s="39"/>
      <c r="F1067" s="186"/>
      <c r="G1067" s="187"/>
      <c r="H1067" s="38"/>
      <c r="I1067" s="38"/>
      <c r="J1067" s="38"/>
      <c r="K1067" s="39"/>
      <c r="L1067" s="39"/>
      <c r="M1067" s="39"/>
      <c r="N1067" s="39"/>
      <c r="O1067" s="39"/>
    </row>
    <row r="1068" spans="1:15" ht="12.75" customHeight="1" x14ac:dyDescent="0.25">
      <c r="A1068" s="185"/>
      <c r="B1068" s="39"/>
      <c r="C1068" s="39"/>
      <c r="D1068" s="39"/>
      <c r="E1068" s="39"/>
      <c r="F1068" s="186"/>
      <c r="G1068" s="187"/>
      <c r="H1068" s="38"/>
      <c r="I1068" s="38"/>
      <c r="J1068" s="38"/>
      <c r="K1068" s="39"/>
      <c r="L1068" s="39"/>
      <c r="M1068" s="39"/>
      <c r="N1068" s="39"/>
      <c r="O1068" s="39"/>
    </row>
    <row r="1069" spans="1:15" ht="12.75" customHeight="1" x14ac:dyDescent="0.25">
      <c r="A1069" s="185"/>
      <c r="B1069" s="39"/>
      <c r="C1069" s="39"/>
      <c r="D1069" s="39"/>
      <c r="E1069" s="39"/>
      <c r="F1069" s="186"/>
      <c r="G1069" s="187"/>
      <c r="H1069" s="38"/>
      <c r="I1069" s="38"/>
      <c r="J1069" s="38"/>
      <c r="K1069" s="39"/>
      <c r="L1069" s="39"/>
      <c r="M1069" s="39"/>
      <c r="N1069" s="39"/>
      <c r="O1069" s="39"/>
    </row>
    <row r="1070" spans="1:15" ht="12.75" customHeight="1" x14ac:dyDescent="0.25">
      <c r="A1070" s="185"/>
      <c r="B1070" s="39"/>
      <c r="C1070" s="39"/>
      <c r="D1070" s="39"/>
      <c r="E1070" s="39"/>
      <c r="F1070" s="186"/>
      <c r="G1070" s="187"/>
      <c r="H1070" s="38"/>
      <c r="I1070" s="38"/>
      <c r="J1070" s="38"/>
      <c r="K1070" s="39"/>
      <c r="L1070" s="39"/>
      <c r="M1070" s="39"/>
      <c r="N1070" s="39"/>
      <c r="O1070" s="39"/>
    </row>
    <row r="1071" spans="1:15" ht="12.75" customHeight="1" x14ac:dyDescent="0.25">
      <c r="A1071" s="185"/>
      <c r="B1071" s="39"/>
      <c r="C1071" s="39"/>
      <c r="D1071" s="39"/>
      <c r="E1071" s="39"/>
      <c r="F1071" s="186"/>
      <c r="G1071" s="187"/>
      <c r="H1071" s="38"/>
      <c r="I1071" s="38"/>
      <c r="J1071" s="38"/>
      <c r="K1071" s="39"/>
      <c r="L1071" s="39"/>
      <c r="M1071" s="39"/>
      <c r="N1071" s="39"/>
      <c r="O1071" s="39"/>
    </row>
    <row r="1072" spans="1:15" ht="12.75" customHeight="1" x14ac:dyDescent="0.25">
      <c r="A1072" s="185"/>
      <c r="B1072" s="39"/>
      <c r="C1072" s="39"/>
      <c r="D1072" s="39"/>
      <c r="E1072" s="39"/>
      <c r="F1072" s="186"/>
      <c r="G1072" s="187"/>
      <c r="H1072" s="38"/>
      <c r="I1072" s="38"/>
      <c r="J1072" s="38"/>
      <c r="K1072" s="39"/>
      <c r="L1072" s="39"/>
      <c r="M1072" s="39"/>
      <c r="N1072" s="39"/>
      <c r="O1072" s="39"/>
    </row>
    <row r="1073" spans="1:15" ht="12.75" customHeight="1" x14ac:dyDescent="0.25">
      <c r="A1073" s="185"/>
      <c r="B1073" s="39"/>
      <c r="C1073" s="39"/>
      <c r="D1073" s="39"/>
      <c r="E1073" s="39"/>
      <c r="F1073" s="186"/>
      <c r="G1073" s="187"/>
      <c r="H1073" s="38"/>
      <c r="I1073" s="38"/>
      <c r="J1073" s="38"/>
      <c r="K1073" s="39"/>
      <c r="L1073" s="39"/>
      <c r="M1073" s="39"/>
      <c r="N1073" s="39"/>
      <c r="O1073" s="39"/>
    </row>
    <row r="1074" spans="1:15" ht="12.75" customHeight="1" x14ac:dyDescent="0.25">
      <c r="A1074" s="185"/>
      <c r="B1074" s="39"/>
      <c r="C1074" s="39"/>
      <c r="D1074" s="39"/>
      <c r="E1074" s="39"/>
      <c r="F1074" s="186"/>
      <c r="G1074" s="187"/>
      <c r="H1074" s="38"/>
      <c r="I1074" s="38"/>
      <c r="J1074" s="38"/>
      <c r="K1074" s="39"/>
      <c r="L1074" s="39"/>
      <c r="M1074" s="39"/>
      <c r="N1074" s="39"/>
      <c r="O1074" s="39"/>
    </row>
    <row r="1075" spans="1:15" ht="12.75" customHeight="1" x14ac:dyDescent="0.25">
      <c r="A1075" s="185"/>
      <c r="B1075" s="39"/>
      <c r="C1075" s="39"/>
      <c r="D1075" s="39"/>
      <c r="E1075" s="39"/>
      <c r="F1075" s="186"/>
      <c r="G1075" s="187"/>
      <c r="H1075" s="38"/>
      <c r="I1075" s="38"/>
      <c r="J1075" s="38"/>
      <c r="K1075" s="39"/>
      <c r="L1075" s="39"/>
      <c r="M1075" s="39"/>
      <c r="N1075" s="39"/>
      <c r="O1075" s="39"/>
    </row>
    <row r="1076" spans="1:15" ht="12.75" customHeight="1" x14ac:dyDescent="0.25">
      <c r="A1076" s="185"/>
      <c r="B1076" s="39"/>
      <c r="C1076" s="39"/>
      <c r="D1076" s="39"/>
      <c r="E1076" s="39"/>
      <c r="F1076" s="186"/>
      <c r="G1076" s="187"/>
      <c r="H1076" s="38"/>
      <c r="I1076" s="38"/>
      <c r="J1076" s="38"/>
      <c r="K1076" s="39"/>
      <c r="L1076" s="39"/>
      <c r="M1076" s="39"/>
      <c r="N1076" s="39"/>
      <c r="O1076" s="39"/>
    </row>
    <row r="1077" spans="1:15" ht="12.75" customHeight="1" x14ac:dyDescent="0.25">
      <c r="A1077" s="185"/>
      <c r="B1077" s="39"/>
      <c r="C1077" s="39"/>
      <c r="D1077" s="39"/>
      <c r="E1077" s="39"/>
      <c r="F1077" s="186"/>
      <c r="G1077" s="187"/>
      <c r="H1077" s="38"/>
      <c r="I1077" s="38"/>
      <c r="J1077" s="38"/>
      <c r="K1077" s="39"/>
      <c r="L1077" s="39"/>
      <c r="M1077" s="39"/>
      <c r="N1077" s="39"/>
      <c r="O1077" s="39"/>
    </row>
    <row r="1078" spans="1:15" ht="12.75" customHeight="1" x14ac:dyDescent="0.25">
      <c r="A1078" s="185"/>
      <c r="B1078" s="39"/>
      <c r="C1078" s="39"/>
      <c r="D1078" s="39"/>
      <c r="E1078" s="39"/>
      <c r="F1078" s="186"/>
      <c r="G1078" s="187"/>
      <c r="H1078" s="38"/>
      <c r="I1078" s="38"/>
      <c r="J1078" s="38"/>
      <c r="K1078" s="39"/>
      <c r="L1078" s="39"/>
      <c r="M1078" s="39"/>
      <c r="N1078" s="39"/>
      <c r="O1078" s="39"/>
    </row>
    <row r="1079" spans="1:15" ht="12.75" customHeight="1" x14ac:dyDescent="0.25">
      <c r="A1079" s="185"/>
      <c r="B1079" s="39"/>
      <c r="C1079" s="39"/>
      <c r="D1079" s="39"/>
      <c r="E1079" s="39"/>
      <c r="F1079" s="186"/>
      <c r="G1079" s="187"/>
      <c r="H1079" s="38"/>
      <c r="I1079" s="38"/>
      <c r="J1079" s="38"/>
      <c r="K1079" s="39"/>
      <c r="L1079" s="39"/>
      <c r="M1079" s="39"/>
      <c r="N1079" s="39"/>
      <c r="O1079" s="39"/>
    </row>
    <row r="1080" spans="1:15" ht="12.75" customHeight="1" x14ac:dyDescent="0.25">
      <c r="A1080" s="185"/>
      <c r="B1080" s="39"/>
      <c r="C1080" s="39"/>
      <c r="D1080" s="39"/>
      <c r="E1080" s="39"/>
      <c r="F1080" s="186"/>
      <c r="G1080" s="187"/>
      <c r="H1080" s="38"/>
      <c r="I1080" s="38"/>
      <c r="J1080" s="38"/>
      <c r="K1080" s="39"/>
      <c r="L1080" s="39"/>
      <c r="M1080" s="39"/>
      <c r="N1080" s="39"/>
      <c r="O1080" s="39"/>
    </row>
    <row r="1081" spans="1:15" ht="12.75" customHeight="1" x14ac:dyDescent="0.25">
      <c r="A1081" s="185"/>
      <c r="B1081" s="39"/>
      <c r="C1081" s="39"/>
      <c r="D1081" s="39"/>
      <c r="E1081" s="39"/>
      <c r="F1081" s="186"/>
      <c r="G1081" s="187"/>
      <c r="H1081" s="38"/>
      <c r="I1081" s="38"/>
      <c r="J1081" s="38"/>
      <c r="K1081" s="39"/>
      <c r="L1081" s="39"/>
      <c r="M1081" s="39"/>
      <c r="N1081" s="39"/>
      <c r="O1081" s="39"/>
    </row>
    <row r="1082" spans="1:15" ht="12.75" customHeight="1" x14ac:dyDescent="0.25">
      <c r="A1082" s="185"/>
      <c r="B1082" s="39"/>
      <c r="C1082" s="39"/>
      <c r="D1082" s="39"/>
      <c r="E1082" s="39"/>
      <c r="F1082" s="186"/>
      <c r="G1082" s="187"/>
      <c r="H1082" s="38"/>
      <c r="I1082" s="38"/>
      <c r="J1082" s="38"/>
      <c r="K1082" s="39"/>
      <c r="L1082" s="39"/>
      <c r="M1082" s="39"/>
      <c r="N1082" s="39"/>
      <c r="O1082" s="39"/>
    </row>
    <row r="1083" spans="1:15" ht="12.75" customHeight="1" x14ac:dyDescent="0.25">
      <c r="A1083" s="185"/>
      <c r="B1083" s="39"/>
      <c r="C1083" s="39"/>
      <c r="D1083" s="39"/>
      <c r="E1083" s="39"/>
      <c r="F1083" s="186"/>
      <c r="G1083" s="187"/>
      <c r="H1083" s="38"/>
      <c r="I1083" s="38"/>
      <c r="J1083" s="38"/>
      <c r="K1083" s="39"/>
      <c r="L1083" s="39"/>
      <c r="M1083" s="39"/>
      <c r="N1083" s="39"/>
      <c r="O1083" s="39"/>
    </row>
    <row r="1084" spans="1:15" ht="12.75" customHeight="1" x14ac:dyDescent="0.25">
      <c r="A1084" s="185"/>
      <c r="B1084" s="39"/>
      <c r="C1084" s="39"/>
      <c r="D1084" s="39"/>
      <c r="E1084" s="39"/>
      <c r="F1084" s="186"/>
      <c r="G1084" s="187"/>
      <c r="H1084" s="38"/>
      <c r="I1084" s="38"/>
      <c r="J1084" s="38"/>
      <c r="K1084" s="39"/>
      <c r="L1084" s="39"/>
      <c r="M1084" s="39"/>
      <c r="N1084" s="39"/>
      <c r="O1084" s="39"/>
    </row>
    <row r="1085" spans="1:15" ht="12.75" customHeight="1" x14ac:dyDescent="0.25">
      <c r="A1085" s="185"/>
      <c r="B1085" s="39"/>
      <c r="C1085" s="39"/>
      <c r="D1085" s="39"/>
      <c r="E1085" s="39"/>
      <c r="F1085" s="186"/>
      <c r="G1085" s="187"/>
      <c r="H1085" s="38"/>
      <c r="I1085" s="38"/>
      <c r="J1085" s="38"/>
      <c r="K1085" s="39"/>
      <c r="L1085" s="39"/>
      <c r="M1085" s="39"/>
      <c r="N1085" s="39"/>
      <c r="O1085" s="39"/>
    </row>
    <row r="1086" spans="1:15" ht="12.75" customHeight="1" x14ac:dyDescent="0.25">
      <c r="A1086" s="185"/>
      <c r="B1086" s="39"/>
      <c r="C1086" s="39"/>
      <c r="D1086" s="39"/>
      <c r="E1086" s="39"/>
      <c r="F1086" s="186"/>
      <c r="G1086" s="187"/>
      <c r="H1086" s="38"/>
      <c r="I1086" s="38"/>
      <c r="J1086" s="38"/>
      <c r="K1086" s="39"/>
      <c r="L1086" s="39"/>
      <c r="M1086" s="39"/>
      <c r="N1086" s="39"/>
      <c r="O1086" s="39"/>
    </row>
    <row r="1087" spans="1:15" ht="12.75" customHeight="1" x14ac:dyDescent="0.25">
      <c r="A1087" s="185"/>
      <c r="B1087" s="39"/>
      <c r="C1087" s="39"/>
      <c r="D1087" s="39"/>
      <c r="E1087" s="39"/>
      <c r="F1087" s="186"/>
      <c r="G1087" s="187"/>
      <c r="H1087" s="38"/>
      <c r="I1087" s="38"/>
      <c r="J1087" s="38"/>
      <c r="K1087" s="39"/>
      <c r="L1087" s="39"/>
      <c r="M1087" s="39"/>
      <c r="N1087" s="39"/>
      <c r="O1087" s="39"/>
    </row>
    <row r="1088" spans="1:15" ht="12.75" customHeight="1" x14ac:dyDescent="0.25">
      <c r="A1088" s="185"/>
      <c r="B1088" s="39"/>
      <c r="C1088" s="39"/>
      <c r="D1088" s="39"/>
      <c r="E1088" s="39"/>
      <c r="F1088" s="186"/>
      <c r="G1088" s="187"/>
      <c r="H1088" s="38"/>
      <c r="I1088" s="38"/>
      <c r="J1088" s="38"/>
      <c r="K1088" s="39"/>
      <c r="L1088" s="39"/>
      <c r="M1088" s="39"/>
      <c r="N1088" s="39"/>
      <c r="O1088" s="39"/>
    </row>
    <row r="1089" spans="1:15" ht="12.75" customHeight="1" x14ac:dyDescent="0.25">
      <c r="A1089" s="185"/>
      <c r="B1089" s="39"/>
      <c r="C1089" s="39"/>
      <c r="D1089" s="39"/>
      <c r="E1089" s="39"/>
      <c r="F1089" s="186"/>
      <c r="G1089" s="187"/>
      <c r="H1089" s="38"/>
      <c r="I1089" s="38"/>
      <c r="J1089" s="38"/>
      <c r="K1089" s="39"/>
      <c r="L1089" s="39"/>
      <c r="M1089" s="39"/>
      <c r="N1089" s="39"/>
      <c r="O1089" s="39"/>
    </row>
    <row r="1090" spans="1:15" ht="12.75" customHeight="1" x14ac:dyDescent="0.25">
      <c r="A1090" s="185"/>
      <c r="B1090" s="39"/>
      <c r="C1090" s="39"/>
      <c r="D1090" s="39"/>
      <c r="E1090" s="39"/>
      <c r="F1090" s="186"/>
      <c r="G1090" s="187"/>
      <c r="H1090" s="38"/>
      <c r="I1090" s="38"/>
      <c r="J1090" s="38"/>
      <c r="K1090" s="39"/>
      <c r="L1090" s="39"/>
      <c r="M1090" s="39"/>
      <c r="N1090" s="39"/>
      <c r="O1090" s="39"/>
    </row>
    <row r="1091" spans="1:15" ht="12.75" customHeight="1" x14ac:dyDescent="0.25">
      <c r="A1091" s="185"/>
      <c r="B1091" s="39"/>
      <c r="C1091" s="39"/>
      <c r="D1091" s="39"/>
      <c r="E1091" s="39"/>
      <c r="F1091" s="186"/>
      <c r="G1091" s="187"/>
      <c r="H1091" s="38"/>
      <c r="I1091" s="38"/>
      <c r="J1091" s="38"/>
      <c r="K1091" s="39"/>
      <c r="L1091" s="39"/>
      <c r="M1091" s="39"/>
      <c r="N1091" s="39"/>
      <c r="O1091" s="39"/>
    </row>
    <row r="1092" spans="1:15" ht="12.75" customHeight="1" x14ac:dyDescent="0.25">
      <c r="A1092" s="185"/>
      <c r="B1092" s="39"/>
      <c r="C1092" s="39"/>
      <c r="D1092" s="39"/>
      <c r="E1092" s="39"/>
      <c r="F1092" s="186"/>
      <c r="G1092" s="187"/>
      <c r="H1092" s="38"/>
      <c r="I1092" s="38"/>
      <c r="J1092" s="38"/>
      <c r="K1092" s="39"/>
      <c r="L1092" s="39"/>
      <c r="M1092" s="39"/>
      <c r="N1092" s="39"/>
      <c r="O1092" s="39"/>
    </row>
    <row r="1093" spans="1:15" ht="12.75" customHeight="1" x14ac:dyDescent="0.25">
      <c r="A1093" s="185"/>
      <c r="B1093" s="39"/>
      <c r="C1093" s="39"/>
      <c r="D1093" s="39"/>
      <c r="E1093" s="39"/>
      <c r="F1093" s="186"/>
      <c r="G1093" s="187"/>
      <c r="H1093" s="38"/>
      <c r="I1093" s="38"/>
      <c r="J1093" s="38"/>
      <c r="K1093" s="39"/>
      <c r="L1093" s="39"/>
      <c r="M1093" s="39"/>
      <c r="N1093" s="39"/>
      <c r="O1093" s="39"/>
    </row>
    <row r="1094" spans="1:15" ht="12.75" customHeight="1" x14ac:dyDescent="0.25">
      <c r="A1094" s="185"/>
      <c r="B1094" s="39"/>
      <c r="C1094" s="39"/>
      <c r="D1094" s="39"/>
      <c r="E1094" s="39"/>
      <c r="F1094" s="186"/>
      <c r="G1094" s="187"/>
      <c r="H1094" s="38"/>
      <c r="I1094" s="38"/>
      <c r="J1094" s="38"/>
      <c r="K1094" s="39"/>
      <c r="L1094" s="39"/>
      <c r="M1094" s="39"/>
      <c r="N1094" s="39"/>
      <c r="O1094" s="39"/>
    </row>
    <row r="1095" spans="1:15" ht="12.75" customHeight="1" x14ac:dyDescent="0.25">
      <c r="A1095" s="185"/>
      <c r="B1095" s="39"/>
      <c r="C1095" s="39"/>
      <c r="D1095" s="39"/>
      <c r="E1095" s="39"/>
      <c r="F1095" s="186"/>
      <c r="G1095" s="187"/>
      <c r="H1095" s="38"/>
      <c r="I1095" s="38"/>
      <c r="J1095" s="38"/>
      <c r="K1095" s="39"/>
      <c r="L1095" s="39"/>
      <c r="M1095" s="39"/>
      <c r="N1095" s="39"/>
      <c r="O1095" s="39"/>
    </row>
    <row r="1096" spans="1:15" ht="12.75" customHeight="1" x14ac:dyDescent="0.25">
      <c r="A1096" s="185"/>
      <c r="B1096" s="39"/>
      <c r="C1096" s="39"/>
      <c r="D1096" s="39"/>
      <c r="E1096" s="39"/>
      <c r="F1096" s="186"/>
      <c r="G1096" s="187"/>
      <c r="H1096" s="38"/>
      <c r="I1096" s="38"/>
      <c r="J1096" s="38"/>
      <c r="K1096" s="39"/>
      <c r="L1096" s="39"/>
      <c r="M1096" s="39"/>
      <c r="N1096" s="39"/>
      <c r="O1096" s="39"/>
    </row>
    <row r="1097" spans="1:15" ht="12.75" customHeight="1" x14ac:dyDescent="0.25">
      <c r="A1097" s="185"/>
      <c r="B1097" s="39"/>
      <c r="C1097" s="39"/>
      <c r="D1097" s="39"/>
      <c r="E1097" s="39"/>
      <c r="F1097" s="186"/>
      <c r="G1097" s="187"/>
      <c r="H1097" s="38"/>
      <c r="I1097" s="38"/>
      <c r="J1097" s="38"/>
      <c r="K1097" s="39"/>
      <c r="L1097" s="39"/>
      <c r="M1097" s="39"/>
      <c r="N1097" s="39"/>
      <c r="O1097" s="39"/>
    </row>
    <row r="1098" spans="1:15" ht="12.75" customHeight="1" x14ac:dyDescent="0.25">
      <c r="A1098" s="185"/>
      <c r="B1098" s="39"/>
      <c r="C1098" s="39"/>
      <c r="D1098" s="39"/>
      <c r="E1098" s="39"/>
      <c r="F1098" s="186"/>
      <c r="G1098" s="187"/>
      <c r="H1098" s="38"/>
      <c r="I1098" s="38"/>
      <c r="J1098" s="38"/>
      <c r="K1098" s="39"/>
      <c r="L1098" s="39"/>
      <c r="M1098" s="39"/>
      <c r="N1098" s="39"/>
      <c r="O1098" s="39"/>
    </row>
    <row r="1099" spans="1:15" ht="12.75" customHeight="1" x14ac:dyDescent="0.25">
      <c r="A1099" s="185"/>
      <c r="B1099" s="39"/>
      <c r="C1099" s="39"/>
      <c r="D1099" s="39"/>
      <c r="E1099" s="39"/>
      <c r="F1099" s="186"/>
      <c r="G1099" s="187"/>
      <c r="H1099" s="38"/>
      <c r="I1099" s="38"/>
      <c r="J1099" s="38"/>
      <c r="K1099" s="39"/>
      <c r="L1099" s="39"/>
      <c r="M1099" s="39"/>
      <c r="N1099" s="39"/>
      <c r="O1099" s="39"/>
    </row>
    <row r="1100" spans="1:15" ht="12.75" customHeight="1" x14ac:dyDescent="0.25">
      <c r="A1100" s="185"/>
      <c r="B1100" s="39"/>
      <c r="C1100" s="39"/>
      <c r="D1100" s="39"/>
      <c r="E1100" s="39"/>
      <c r="F1100" s="186"/>
      <c r="G1100" s="187"/>
      <c r="H1100" s="38"/>
      <c r="I1100" s="38"/>
      <c r="J1100" s="38"/>
      <c r="K1100" s="39"/>
      <c r="L1100" s="39"/>
      <c r="M1100" s="39"/>
      <c r="N1100" s="39"/>
      <c r="O1100" s="39"/>
    </row>
    <row r="1101" spans="1:15" ht="12.75" customHeight="1" x14ac:dyDescent="0.25">
      <c r="A1101" s="185"/>
      <c r="B1101" s="39"/>
      <c r="C1101" s="39"/>
      <c r="D1101" s="39"/>
      <c r="E1101" s="39"/>
      <c r="F1101" s="186"/>
      <c r="G1101" s="187"/>
      <c r="H1101" s="38"/>
      <c r="I1101" s="38"/>
      <c r="J1101" s="38"/>
      <c r="K1101" s="39"/>
      <c r="L1101" s="39"/>
      <c r="M1101" s="39"/>
      <c r="N1101" s="39"/>
      <c r="O1101" s="39"/>
    </row>
    <row r="1102" spans="1:15" ht="12.75" customHeight="1" x14ac:dyDescent="0.25">
      <c r="A1102" s="185"/>
      <c r="B1102" s="39"/>
      <c r="C1102" s="39"/>
      <c r="D1102" s="39"/>
      <c r="E1102" s="39"/>
      <c r="F1102" s="186"/>
      <c r="G1102" s="187"/>
      <c r="H1102" s="38"/>
      <c r="I1102" s="38"/>
      <c r="J1102" s="38"/>
      <c r="K1102" s="39"/>
      <c r="L1102" s="39"/>
      <c r="M1102" s="39"/>
      <c r="N1102" s="39"/>
      <c r="O1102" s="39"/>
    </row>
    <row r="1103" spans="1:15" ht="12.75" customHeight="1" x14ac:dyDescent="0.25">
      <c r="A1103" s="185"/>
      <c r="B1103" s="39"/>
      <c r="C1103" s="39"/>
      <c r="D1103" s="39"/>
      <c r="E1103" s="39"/>
      <c r="F1103" s="186"/>
      <c r="G1103" s="187"/>
      <c r="H1103" s="38"/>
      <c r="I1103" s="38"/>
      <c r="J1103" s="38"/>
      <c r="K1103" s="39"/>
      <c r="L1103" s="39"/>
      <c r="M1103" s="39"/>
      <c r="N1103" s="39"/>
      <c r="O1103" s="39"/>
    </row>
    <row r="1104" spans="1:15" ht="12.75" customHeight="1" x14ac:dyDescent="0.25">
      <c r="A1104" s="185"/>
      <c r="B1104" s="39"/>
      <c r="C1104" s="39"/>
      <c r="D1104" s="39"/>
      <c r="E1104" s="39"/>
      <c r="F1104" s="186"/>
      <c r="G1104" s="187"/>
      <c r="H1104" s="38"/>
      <c r="I1104" s="38"/>
      <c r="J1104" s="38"/>
      <c r="K1104" s="39"/>
      <c r="L1104" s="39"/>
      <c r="M1104" s="39"/>
      <c r="N1104" s="39"/>
      <c r="O1104" s="39"/>
    </row>
    <row r="1105" spans="1:15" ht="12.75" customHeight="1" x14ac:dyDescent="0.25">
      <c r="A1105" s="185"/>
      <c r="B1105" s="39"/>
      <c r="C1105" s="39"/>
      <c r="D1105" s="39"/>
      <c r="E1105" s="39"/>
      <c r="F1105" s="186"/>
      <c r="G1105" s="187"/>
      <c r="H1105" s="38"/>
      <c r="I1105" s="38"/>
      <c r="J1105" s="38"/>
      <c r="K1105" s="39"/>
      <c r="L1105" s="39"/>
      <c r="M1105" s="39"/>
      <c r="N1105" s="39"/>
      <c r="O1105" s="39"/>
    </row>
    <row r="1106" spans="1:15" ht="12.75" customHeight="1" x14ac:dyDescent="0.25">
      <c r="A1106" s="185"/>
      <c r="B1106" s="39"/>
      <c r="C1106" s="39"/>
      <c r="D1106" s="39"/>
      <c r="E1106" s="39"/>
      <c r="F1106" s="186"/>
      <c r="G1106" s="187"/>
      <c r="H1106" s="38"/>
      <c r="I1106" s="38"/>
      <c r="J1106" s="38"/>
      <c r="K1106" s="39"/>
      <c r="L1106" s="39"/>
      <c r="M1106" s="39"/>
      <c r="N1106" s="39"/>
      <c r="O1106" s="39"/>
    </row>
    <row r="1107" spans="1:15" ht="12.75" customHeight="1" x14ac:dyDescent="0.25">
      <c r="A1107" s="185"/>
      <c r="B1107" s="39"/>
      <c r="C1107" s="39"/>
      <c r="D1107" s="39"/>
      <c r="E1107" s="39"/>
      <c r="F1107" s="186"/>
      <c r="G1107" s="187"/>
      <c r="H1107" s="38"/>
      <c r="I1107" s="38"/>
      <c r="J1107" s="38"/>
      <c r="K1107" s="39"/>
      <c r="L1107" s="39"/>
      <c r="M1107" s="39"/>
      <c r="N1107" s="39"/>
      <c r="O1107" s="39"/>
    </row>
    <row r="1108" spans="1:15" ht="12.75" customHeight="1" x14ac:dyDescent="0.25">
      <c r="A1108" s="185"/>
      <c r="B1108" s="39"/>
      <c r="C1108" s="39"/>
      <c r="D1108" s="39"/>
      <c r="E1108" s="39"/>
      <c r="F1108" s="186"/>
      <c r="G1108" s="187"/>
      <c r="H1108" s="38"/>
      <c r="I1108" s="38"/>
      <c r="J1108" s="38"/>
      <c r="K1108" s="39"/>
      <c r="L1108" s="39"/>
      <c r="M1108" s="39"/>
      <c r="N1108" s="39"/>
      <c r="O1108" s="39"/>
    </row>
    <row r="1109" spans="1:15" ht="12.75" customHeight="1" x14ac:dyDescent="0.25">
      <c r="A1109" s="185"/>
      <c r="B1109" s="39"/>
      <c r="C1109" s="39"/>
      <c r="D1109" s="39"/>
      <c r="E1109" s="39"/>
      <c r="F1109" s="186"/>
      <c r="G1109" s="187"/>
      <c r="H1109" s="38"/>
      <c r="I1109" s="38"/>
      <c r="J1109" s="38"/>
      <c r="K1109" s="39"/>
      <c r="L1109" s="39"/>
      <c r="M1109" s="39"/>
      <c r="N1109" s="39"/>
      <c r="O1109" s="39"/>
    </row>
    <row r="1110" spans="1:15" ht="12.75" customHeight="1" x14ac:dyDescent="0.25">
      <c r="A1110" s="185"/>
      <c r="B1110" s="39"/>
      <c r="C1110" s="39"/>
      <c r="D1110" s="39"/>
      <c r="E1110" s="39"/>
      <c r="F1110" s="186"/>
      <c r="G1110" s="187"/>
      <c r="H1110" s="38"/>
      <c r="I1110" s="38"/>
      <c r="J1110" s="38"/>
      <c r="K1110" s="39"/>
      <c r="L1110" s="39"/>
      <c r="M1110" s="39"/>
      <c r="N1110" s="39"/>
      <c r="O1110" s="39"/>
    </row>
    <row r="1111" spans="1:15" ht="12.75" customHeight="1" x14ac:dyDescent="0.25">
      <c r="A1111" s="185"/>
      <c r="B1111" s="39"/>
      <c r="C1111" s="39"/>
      <c r="D1111" s="39"/>
      <c r="E1111" s="39"/>
      <c r="F1111" s="186"/>
      <c r="G1111" s="187"/>
      <c r="H1111" s="38"/>
      <c r="I1111" s="38"/>
      <c r="J1111" s="38"/>
      <c r="K1111" s="39"/>
      <c r="L1111" s="39"/>
      <c r="M1111" s="39"/>
      <c r="N1111" s="39"/>
      <c r="O1111" s="39"/>
    </row>
    <row r="1112" spans="1:15" ht="12.75" customHeight="1" x14ac:dyDescent="0.25">
      <c r="A1112" s="185"/>
      <c r="B1112" s="39"/>
      <c r="C1112" s="39"/>
      <c r="D1112" s="39"/>
      <c r="E1112" s="39"/>
      <c r="F1112" s="186"/>
      <c r="G1112" s="187"/>
      <c r="H1112" s="38"/>
      <c r="I1112" s="38"/>
      <c r="J1112" s="38"/>
      <c r="K1112" s="39"/>
      <c r="L1112" s="39"/>
      <c r="M1112" s="39"/>
      <c r="N1112" s="39"/>
      <c r="O1112" s="39"/>
    </row>
    <row r="1113" spans="1:15" ht="12.75" customHeight="1" x14ac:dyDescent="0.25">
      <c r="A1113" s="185"/>
      <c r="B1113" s="39"/>
      <c r="C1113" s="39"/>
      <c r="D1113" s="39"/>
      <c r="E1113" s="39"/>
      <c r="F1113" s="186"/>
      <c r="G1113" s="187"/>
      <c r="H1113" s="38"/>
      <c r="I1113" s="38"/>
      <c r="J1113" s="38"/>
      <c r="K1113" s="39"/>
      <c r="L1113" s="39"/>
      <c r="M1113" s="39"/>
      <c r="N1113" s="39"/>
      <c r="O1113" s="39"/>
    </row>
    <row r="1114" spans="1:15" ht="12.75" customHeight="1" x14ac:dyDescent="0.25">
      <c r="A1114" s="185"/>
      <c r="B1114" s="39"/>
      <c r="C1114" s="39"/>
      <c r="D1114" s="39"/>
      <c r="E1114" s="39"/>
      <c r="F1114" s="186"/>
      <c r="G1114" s="187"/>
      <c r="H1114" s="38"/>
      <c r="I1114" s="38"/>
      <c r="J1114" s="38"/>
      <c r="K1114" s="39"/>
      <c r="L1114" s="39"/>
      <c r="M1114" s="39"/>
      <c r="N1114" s="39"/>
      <c r="O1114" s="39"/>
    </row>
    <row r="1115" spans="1:15" ht="12.75" customHeight="1" x14ac:dyDescent="0.25">
      <c r="A1115" s="185"/>
      <c r="B1115" s="39"/>
      <c r="C1115" s="39"/>
      <c r="D1115" s="39"/>
      <c r="E1115" s="39"/>
      <c r="F1115" s="186"/>
      <c r="G1115" s="187"/>
      <c r="H1115" s="38"/>
      <c r="I1115" s="38"/>
      <c r="J1115" s="38"/>
      <c r="K1115" s="39"/>
      <c r="L1115" s="39"/>
      <c r="M1115" s="39"/>
      <c r="N1115" s="39"/>
      <c r="O1115" s="39"/>
    </row>
    <row r="1116" spans="1:15" ht="12.75" customHeight="1" x14ac:dyDescent="0.25">
      <c r="A1116" s="185"/>
      <c r="B1116" s="39"/>
      <c r="C1116" s="39"/>
      <c r="D1116" s="39"/>
      <c r="E1116" s="39"/>
      <c r="F1116" s="186"/>
      <c r="G1116" s="187"/>
      <c r="H1116" s="38"/>
      <c r="I1116" s="38"/>
      <c r="J1116" s="38"/>
      <c r="K1116" s="39"/>
      <c r="L1116" s="39"/>
      <c r="M1116" s="39"/>
      <c r="N1116" s="39"/>
      <c r="O1116" s="39"/>
    </row>
    <row r="1117" spans="1:15" ht="12.75" customHeight="1" x14ac:dyDescent="0.25">
      <c r="A1117" s="185"/>
      <c r="B1117" s="39"/>
      <c r="C1117" s="39"/>
      <c r="D1117" s="39"/>
      <c r="E1117" s="39"/>
      <c r="F1117" s="186"/>
      <c r="G1117" s="187"/>
      <c r="H1117" s="38"/>
      <c r="I1117" s="38"/>
      <c r="J1117" s="38"/>
      <c r="K1117" s="39"/>
      <c r="L1117" s="39"/>
      <c r="M1117" s="39"/>
      <c r="N1117" s="39"/>
      <c r="O1117" s="39"/>
    </row>
    <row r="1118" spans="1:15" ht="12.75" customHeight="1" x14ac:dyDescent="0.25">
      <c r="A1118" s="185"/>
      <c r="B1118" s="39"/>
      <c r="C1118" s="39"/>
      <c r="D1118" s="39"/>
      <c r="E1118" s="39"/>
      <c r="F1118" s="186"/>
      <c r="G1118" s="187"/>
      <c r="H1118" s="38"/>
      <c r="I1118" s="38"/>
      <c r="J1118" s="38"/>
      <c r="K1118" s="39"/>
      <c r="L1118" s="39"/>
      <c r="M1118" s="39"/>
      <c r="N1118" s="39"/>
      <c r="O1118" s="39"/>
    </row>
    <row r="1119" spans="1:15" ht="12.75" customHeight="1" x14ac:dyDescent="0.25">
      <c r="A1119" s="185"/>
      <c r="B1119" s="39"/>
      <c r="C1119" s="39"/>
      <c r="D1119" s="39"/>
      <c r="E1119" s="39"/>
      <c r="F1119" s="186"/>
      <c r="G1119" s="187"/>
      <c r="H1119" s="38"/>
      <c r="I1119" s="38"/>
      <c r="J1119" s="38"/>
      <c r="K1119" s="39"/>
      <c r="L1119" s="39"/>
      <c r="M1119" s="39"/>
      <c r="N1119" s="39"/>
      <c r="O1119" s="39"/>
    </row>
    <row r="1120" spans="1:15" ht="12.75" customHeight="1" x14ac:dyDescent="0.25">
      <c r="A1120" s="185"/>
      <c r="B1120" s="39"/>
      <c r="C1120" s="39"/>
      <c r="D1120" s="39"/>
      <c r="E1120" s="39"/>
      <c r="F1120" s="186"/>
      <c r="G1120" s="187"/>
      <c r="H1120" s="38"/>
      <c r="I1120" s="38"/>
      <c r="J1120" s="38"/>
      <c r="K1120" s="39"/>
      <c r="L1120" s="39"/>
      <c r="M1120" s="39"/>
      <c r="N1120" s="39"/>
      <c r="O1120" s="39"/>
    </row>
    <row r="1121" spans="1:15" ht="12.75" customHeight="1" x14ac:dyDescent="0.25">
      <c r="A1121" s="185"/>
      <c r="B1121" s="39"/>
      <c r="C1121" s="39"/>
      <c r="D1121" s="39"/>
      <c r="E1121" s="39"/>
      <c r="F1121" s="186"/>
      <c r="G1121" s="187"/>
      <c r="H1121" s="38"/>
      <c r="I1121" s="38"/>
      <c r="J1121" s="38"/>
      <c r="K1121" s="39"/>
      <c r="L1121" s="39"/>
      <c r="M1121" s="39"/>
      <c r="N1121" s="39"/>
      <c r="O1121" s="39"/>
    </row>
    <row r="1122" spans="1:15" ht="12.75" customHeight="1" x14ac:dyDescent="0.25">
      <c r="A1122" s="185"/>
      <c r="B1122" s="39"/>
      <c r="C1122" s="39"/>
      <c r="D1122" s="39"/>
      <c r="E1122" s="39"/>
      <c r="F1122" s="186"/>
      <c r="G1122" s="187"/>
      <c r="H1122" s="38"/>
      <c r="I1122" s="38"/>
      <c r="J1122" s="38"/>
      <c r="K1122" s="39"/>
      <c r="L1122" s="39"/>
      <c r="M1122" s="39"/>
      <c r="N1122" s="39"/>
      <c r="O1122" s="39"/>
    </row>
    <row r="1123" spans="1:15" ht="12.75" customHeight="1" x14ac:dyDescent="0.25">
      <c r="A1123" s="185"/>
      <c r="B1123" s="39"/>
      <c r="C1123" s="39"/>
      <c r="D1123" s="39"/>
      <c r="E1123" s="39"/>
      <c r="F1123" s="186"/>
      <c r="G1123" s="187"/>
      <c r="H1123" s="38"/>
      <c r="I1123" s="38"/>
      <c r="J1123" s="38"/>
      <c r="K1123" s="39"/>
      <c r="L1123" s="39"/>
      <c r="M1123" s="39"/>
      <c r="N1123" s="39"/>
      <c r="O1123" s="39"/>
    </row>
    <row r="1124" spans="1:15" ht="12.75" customHeight="1" x14ac:dyDescent="0.25">
      <c r="A1124" s="185"/>
      <c r="B1124" s="39"/>
      <c r="C1124" s="39"/>
      <c r="D1124" s="39"/>
      <c r="E1124" s="39"/>
      <c r="F1124" s="186"/>
      <c r="G1124" s="187"/>
      <c r="H1124" s="38"/>
      <c r="I1124" s="38"/>
      <c r="J1124" s="38"/>
      <c r="K1124" s="39"/>
      <c r="L1124" s="39"/>
      <c r="M1124" s="39"/>
      <c r="N1124" s="39"/>
      <c r="O1124" s="39"/>
    </row>
    <row r="1125" spans="1:15" ht="12.75" customHeight="1" x14ac:dyDescent="0.25">
      <c r="A1125" s="185"/>
      <c r="B1125" s="39"/>
      <c r="C1125" s="39"/>
      <c r="D1125" s="39"/>
      <c r="E1125" s="39"/>
      <c r="F1125" s="186"/>
      <c r="G1125" s="187"/>
      <c r="H1125" s="38"/>
      <c r="I1125" s="38"/>
      <c r="J1125" s="38"/>
      <c r="K1125" s="39"/>
      <c r="L1125" s="39"/>
      <c r="M1125" s="39"/>
      <c r="N1125" s="39"/>
      <c r="O1125" s="39"/>
    </row>
    <row r="1126" spans="1:15" ht="12.75" customHeight="1" x14ac:dyDescent="0.25">
      <c r="A1126" s="185"/>
      <c r="B1126" s="39"/>
      <c r="C1126" s="39"/>
      <c r="D1126" s="39"/>
      <c r="E1126" s="39"/>
      <c r="F1126" s="186"/>
      <c r="G1126" s="187"/>
      <c r="H1126" s="38"/>
      <c r="I1126" s="38"/>
      <c r="J1126" s="38"/>
      <c r="K1126" s="39"/>
      <c r="L1126" s="39"/>
      <c r="M1126" s="39"/>
      <c r="N1126" s="39"/>
      <c r="O1126" s="39"/>
    </row>
    <row r="1127" spans="1:15" ht="12.75" customHeight="1" x14ac:dyDescent="0.25">
      <c r="A1127" s="185"/>
      <c r="B1127" s="39"/>
      <c r="C1127" s="39"/>
      <c r="D1127" s="39"/>
      <c r="E1127" s="39"/>
      <c r="F1127" s="186"/>
      <c r="G1127" s="187"/>
      <c r="H1127" s="38"/>
      <c r="I1127" s="38"/>
      <c r="J1127" s="38"/>
      <c r="K1127" s="39"/>
      <c r="L1127" s="39"/>
      <c r="M1127" s="39"/>
      <c r="N1127" s="39"/>
      <c r="O1127" s="39"/>
    </row>
    <row r="1128" spans="1:15" ht="12.75" customHeight="1" x14ac:dyDescent="0.25">
      <c r="A1128" s="185"/>
      <c r="B1128" s="39"/>
      <c r="C1128" s="39"/>
      <c r="D1128" s="39"/>
      <c r="E1128" s="39"/>
      <c r="F1128" s="186"/>
      <c r="G1128" s="187"/>
      <c r="H1128" s="38"/>
      <c r="I1128" s="38"/>
      <c r="J1128" s="38"/>
      <c r="K1128" s="39"/>
      <c r="L1128" s="39"/>
      <c r="M1128" s="39"/>
      <c r="N1128" s="39"/>
      <c r="O1128" s="39"/>
    </row>
    <row r="1129" spans="1:15" ht="12.75" customHeight="1" x14ac:dyDescent="0.25">
      <c r="A1129" s="185"/>
      <c r="B1129" s="39"/>
      <c r="C1129" s="39"/>
      <c r="D1129" s="39"/>
      <c r="E1129" s="39"/>
      <c r="F1129" s="186"/>
      <c r="G1129" s="187"/>
      <c r="H1129" s="38"/>
      <c r="I1129" s="38"/>
      <c r="J1129" s="38"/>
      <c r="K1129" s="39"/>
      <c r="L1129" s="39"/>
      <c r="M1129" s="39"/>
      <c r="N1129" s="39"/>
      <c r="O1129" s="39"/>
    </row>
    <row r="1130" spans="1:15" ht="12.75" customHeight="1" x14ac:dyDescent="0.25">
      <c r="A1130" s="185"/>
      <c r="B1130" s="39"/>
      <c r="C1130" s="39"/>
      <c r="D1130" s="39"/>
      <c r="E1130" s="39"/>
      <c r="F1130" s="186"/>
      <c r="G1130" s="187"/>
      <c r="H1130" s="38"/>
      <c r="I1130" s="38"/>
      <c r="J1130" s="38"/>
      <c r="K1130" s="39"/>
      <c r="L1130" s="39"/>
      <c r="M1130" s="39"/>
      <c r="N1130" s="39"/>
      <c r="O1130" s="39"/>
    </row>
    <row r="1131" spans="1:15" ht="12.75" customHeight="1" x14ac:dyDescent="0.25">
      <c r="A1131" s="185"/>
      <c r="B1131" s="39"/>
      <c r="C1131" s="39"/>
      <c r="D1131" s="39"/>
      <c r="E1131" s="39"/>
      <c r="F1131" s="186"/>
      <c r="G1131" s="187"/>
      <c r="H1131" s="38"/>
      <c r="I1131" s="38"/>
      <c r="J1131" s="38"/>
      <c r="K1131" s="39"/>
      <c r="L1131" s="39"/>
      <c r="M1131" s="39"/>
      <c r="N1131" s="39"/>
      <c r="O1131" s="39"/>
    </row>
    <row r="1132" spans="1:15" ht="12.75" customHeight="1" x14ac:dyDescent="0.25">
      <c r="A1132" s="185"/>
      <c r="B1132" s="39"/>
      <c r="C1132" s="39"/>
      <c r="D1132" s="39"/>
      <c r="E1132" s="39"/>
      <c r="F1132" s="186"/>
      <c r="G1132" s="187"/>
      <c r="H1132" s="38"/>
      <c r="I1132" s="38"/>
      <c r="J1132" s="38"/>
      <c r="K1132" s="39"/>
      <c r="L1132" s="39"/>
      <c r="M1132" s="39"/>
      <c r="N1132" s="39"/>
      <c r="O1132" s="39"/>
    </row>
    <row r="1133" spans="1:15" ht="12.75" customHeight="1" x14ac:dyDescent="0.25">
      <c r="A1133" s="185"/>
      <c r="B1133" s="39"/>
      <c r="C1133" s="39"/>
      <c r="D1133" s="39"/>
      <c r="E1133" s="39"/>
      <c r="F1133" s="186"/>
      <c r="G1133" s="187"/>
      <c r="H1133" s="38"/>
      <c r="I1133" s="38"/>
      <c r="J1133" s="38"/>
      <c r="K1133" s="39"/>
      <c r="L1133" s="39"/>
      <c r="M1133" s="39"/>
      <c r="N1133" s="39"/>
      <c r="O1133" s="39"/>
    </row>
    <row r="1134" spans="1:15" ht="12.75" customHeight="1" x14ac:dyDescent="0.25">
      <c r="A1134" s="185"/>
      <c r="B1134" s="39"/>
      <c r="C1134" s="39"/>
      <c r="D1134" s="39"/>
      <c r="E1134" s="39"/>
      <c r="F1134" s="186"/>
      <c r="G1134" s="187"/>
      <c r="H1134" s="38"/>
      <c r="I1134" s="38"/>
      <c r="J1134" s="38"/>
      <c r="K1134" s="39"/>
      <c r="L1134" s="39"/>
      <c r="M1134" s="39"/>
      <c r="N1134" s="39"/>
      <c r="O1134" s="39"/>
    </row>
    <row r="1135" spans="1:15" ht="12.75" customHeight="1" x14ac:dyDescent="0.25">
      <c r="A1135" s="185"/>
      <c r="B1135" s="39"/>
      <c r="C1135" s="39"/>
      <c r="D1135" s="39"/>
      <c r="E1135" s="39"/>
      <c r="F1135" s="186"/>
      <c r="G1135" s="187"/>
      <c r="H1135" s="38"/>
      <c r="I1135" s="38"/>
      <c r="J1135" s="38"/>
      <c r="K1135" s="39"/>
      <c r="L1135" s="39"/>
      <c r="M1135" s="39"/>
      <c r="N1135" s="39"/>
      <c r="O1135" s="39"/>
    </row>
    <row r="1136" spans="1:15" ht="12.75" customHeight="1" x14ac:dyDescent="0.25">
      <c r="A1136" s="185"/>
      <c r="B1136" s="39"/>
      <c r="C1136" s="39"/>
      <c r="D1136" s="39"/>
      <c r="E1136" s="39"/>
      <c r="F1136" s="186"/>
      <c r="G1136" s="187"/>
      <c r="H1136" s="38"/>
      <c r="I1136" s="38"/>
      <c r="J1136" s="38"/>
      <c r="K1136" s="39"/>
      <c r="L1136" s="39"/>
      <c r="M1136" s="39"/>
      <c r="N1136" s="39"/>
      <c r="O1136" s="39"/>
    </row>
    <row r="1137" spans="1:15" ht="12.75" customHeight="1" x14ac:dyDescent="0.25">
      <c r="A1137" s="185"/>
      <c r="B1137" s="39"/>
      <c r="C1137" s="39"/>
      <c r="D1137" s="39"/>
      <c r="E1137" s="39"/>
      <c r="F1137" s="186"/>
      <c r="G1137" s="187"/>
      <c r="H1137" s="38"/>
      <c r="I1137" s="38"/>
      <c r="J1137" s="38"/>
      <c r="K1137" s="39"/>
      <c r="L1137" s="39"/>
      <c r="M1137" s="39"/>
      <c r="N1137" s="39"/>
      <c r="O1137" s="39"/>
    </row>
    <row r="1138" spans="1:15" ht="12.75" customHeight="1" x14ac:dyDescent="0.25">
      <c r="A1138" s="185"/>
      <c r="B1138" s="39"/>
      <c r="C1138" s="39"/>
      <c r="D1138" s="39"/>
      <c r="E1138" s="39"/>
      <c r="F1138" s="186"/>
      <c r="G1138" s="187"/>
      <c r="H1138" s="38"/>
      <c r="I1138" s="38"/>
      <c r="J1138" s="38"/>
      <c r="K1138" s="39"/>
      <c r="L1138" s="39"/>
      <c r="M1138" s="39"/>
      <c r="N1138" s="39"/>
      <c r="O1138" s="39"/>
    </row>
    <row r="1139" spans="1:15" ht="12.75" customHeight="1" x14ac:dyDescent="0.25">
      <c r="A1139" s="185"/>
      <c r="B1139" s="39"/>
      <c r="C1139" s="39"/>
      <c r="D1139" s="39"/>
      <c r="E1139" s="39"/>
      <c r="F1139" s="186"/>
      <c r="G1139" s="187"/>
      <c r="H1139" s="38"/>
      <c r="I1139" s="38"/>
      <c r="J1139" s="38"/>
      <c r="K1139" s="39"/>
      <c r="L1139" s="39"/>
      <c r="M1139" s="39"/>
      <c r="N1139" s="39"/>
      <c r="O1139" s="39"/>
    </row>
    <row r="1140" spans="1:15" ht="12.75" customHeight="1" x14ac:dyDescent="0.25">
      <c r="A1140" s="185"/>
      <c r="B1140" s="39"/>
      <c r="C1140" s="39"/>
      <c r="D1140" s="39"/>
      <c r="E1140" s="39"/>
      <c r="F1140" s="186"/>
      <c r="G1140" s="187"/>
      <c r="H1140" s="38"/>
      <c r="I1140" s="38"/>
      <c r="J1140" s="38"/>
      <c r="K1140" s="39"/>
      <c r="L1140" s="39"/>
      <c r="M1140" s="39"/>
      <c r="N1140" s="39"/>
      <c r="O1140" s="39"/>
    </row>
    <row r="1141" spans="1:15" ht="12.75" customHeight="1" x14ac:dyDescent="0.25">
      <c r="A1141" s="185"/>
      <c r="B1141" s="39"/>
      <c r="C1141" s="39"/>
      <c r="D1141" s="39"/>
      <c r="E1141" s="39"/>
      <c r="F1141" s="186"/>
      <c r="G1141" s="187"/>
      <c r="H1141" s="38"/>
      <c r="I1141" s="38"/>
      <c r="J1141" s="38"/>
      <c r="K1141" s="39"/>
      <c r="L1141" s="39"/>
      <c r="M1141" s="39"/>
      <c r="N1141" s="39"/>
      <c r="O1141" s="39"/>
    </row>
    <row r="1142" spans="1:15" ht="12.75" customHeight="1" x14ac:dyDescent="0.25">
      <c r="A1142" s="185"/>
      <c r="B1142" s="39"/>
      <c r="C1142" s="39"/>
      <c r="D1142" s="39"/>
      <c r="E1142" s="39"/>
      <c r="F1142" s="186"/>
      <c r="G1142" s="187"/>
      <c r="H1142" s="38"/>
      <c r="I1142" s="38"/>
      <c r="J1142" s="38"/>
      <c r="K1142" s="39"/>
      <c r="L1142" s="39"/>
      <c r="M1142" s="39"/>
      <c r="N1142" s="39"/>
      <c r="O1142" s="39"/>
    </row>
    <row r="1143" spans="1:15" ht="12.75" customHeight="1" x14ac:dyDescent="0.25">
      <c r="A1143" s="185"/>
      <c r="B1143" s="39"/>
      <c r="C1143" s="39"/>
      <c r="D1143" s="39"/>
      <c r="E1143" s="39"/>
      <c r="F1143" s="186"/>
      <c r="G1143" s="187"/>
      <c r="H1143" s="38"/>
      <c r="I1143" s="38"/>
      <c r="J1143" s="38"/>
      <c r="K1143" s="39"/>
      <c r="L1143" s="39"/>
      <c r="M1143" s="39"/>
      <c r="N1143" s="39"/>
      <c r="O1143" s="39"/>
    </row>
    <row r="1144" spans="1:15" ht="12.75" customHeight="1" x14ac:dyDescent="0.25">
      <c r="A1144" s="185"/>
      <c r="B1144" s="39"/>
      <c r="C1144" s="39"/>
      <c r="D1144" s="39"/>
      <c r="E1144" s="39"/>
      <c r="F1144" s="186"/>
      <c r="G1144" s="187"/>
      <c r="H1144" s="38"/>
      <c r="I1144" s="38"/>
      <c r="J1144" s="38"/>
      <c r="K1144" s="39"/>
      <c r="L1144" s="39"/>
      <c r="M1144" s="39"/>
      <c r="N1144" s="39"/>
      <c r="O1144" s="39"/>
    </row>
    <row r="1145" spans="1:15" ht="12.75" customHeight="1" x14ac:dyDescent="0.25">
      <c r="A1145" s="185"/>
      <c r="B1145" s="39"/>
      <c r="C1145" s="39"/>
      <c r="D1145" s="39"/>
      <c r="E1145" s="39"/>
      <c r="F1145" s="186"/>
      <c r="G1145" s="187"/>
      <c r="H1145" s="38"/>
      <c r="I1145" s="38"/>
      <c r="J1145" s="38"/>
      <c r="K1145" s="39"/>
      <c r="L1145" s="39"/>
      <c r="M1145" s="39"/>
      <c r="N1145" s="39"/>
      <c r="O1145" s="39"/>
    </row>
    <row r="1146" spans="1:15" ht="12.75" customHeight="1" x14ac:dyDescent="0.25">
      <c r="A1146" s="185"/>
      <c r="B1146" s="39"/>
      <c r="C1146" s="39"/>
      <c r="D1146" s="39"/>
      <c r="E1146" s="39"/>
      <c r="F1146" s="186"/>
      <c r="G1146" s="187"/>
      <c r="H1146" s="38"/>
      <c r="I1146" s="38"/>
      <c r="J1146" s="38"/>
      <c r="K1146" s="39"/>
      <c r="L1146" s="39"/>
      <c r="M1146" s="39"/>
      <c r="N1146" s="39"/>
      <c r="O1146" s="39"/>
    </row>
    <row r="1147" spans="1:15" ht="12.75" customHeight="1" x14ac:dyDescent="0.25">
      <c r="A1147" s="185"/>
      <c r="B1147" s="39"/>
      <c r="C1147" s="39"/>
      <c r="D1147" s="39"/>
      <c r="E1147" s="39"/>
      <c r="F1147" s="186"/>
      <c r="G1147" s="187"/>
      <c r="H1147" s="38"/>
      <c r="I1147" s="38"/>
      <c r="J1147" s="38"/>
      <c r="K1147" s="39"/>
      <c r="L1147" s="39"/>
      <c r="M1147" s="39"/>
      <c r="N1147" s="39"/>
      <c r="O1147" s="39"/>
    </row>
    <row r="1148" spans="1:15" ht="12.75" customHeight="1" x14ac:dyDescent="0.25">
      <c r="A1148" s="185"/>
      <c r="B1148" s="39"/>
      <c r="C1148" s="39"/>
      <c r="D1148" s="39"/>
      <c r="E1148" s="39"/>
      <c r="F1148" s="186"/>
      <c r="G1148" s="187"/>
      <c r="H1148" s="38"/>
      <c r="I1148" s="38"/>
      <c r="J1148" s="38"/>
      <c r="K1148" s="39"/>
      <c r="L1148" s="39"/>
      <c r="M1148" s="39"/>
      <c r="N1148" s="39"/>
      <c r="O1148" s="39"/>
    </row>
    <row r="1149" spans="1:15" ht="12.75" customHeight="1" x14ac:dyDescent="0.25">
      <c r="A1149" s="185"/>
      <c r="B1149" s="39"/>
      <c r="C1149" s="39"/>
      <c r="D1149" s="39"/>
      <c r="E1149" s="39"/>
      <c r="F1149" s="186"/>
      <c r="G1149" s="187"/>
      <c r="H1149" s="38"/>
      <c r="I1149" s="38"/>
      <c r="J1149" s="38"/>
      <c r="K1149" s="39"/>
      <c r="L1149" s="39"/>
      <c r="M1149" s="39"/>
      <c r="N1149" s="39"/>
      <c r="O1149" s="39"/>
    </row>
    <row r="1150" spans="1:15" ht="12.75" customHeight="1" x14ac:dyDescent="0.25">
      <c r="A1150" s="185"/>
      <c r="B1150" s="39"/>
      <c r="C1150" s="39"/>
      <c r="D1150" s="39"/>
      <c r="E1150" s="39"/>
      <c r="F1150" s="186"/>
      <c r="G1150" s="187"/>
      <c r="H1150" s="38"/>
      <c r="I1150" s="38"/>
      <c r="J1150" s="38"/>
      <c r="K1150" s="39"/>
      <c r="L1150" s="39"/>
      <c r="M1150" s="39"/>
      <c r="N1150" s="39"/>
      <c r="O1150" s="39"/>
    </row>
    <row r="1151" spans="1:15" ht="12.75" customHeight="1" x14ac:dyDescent="0.25">
      <c r="A1151" s="185"/>
      <c r="B1151" s="39"/>
      <c r="C1151" s="39"/>
      <c r="D1151" s="39"/>
      <c r="E1151" s="39"/>
      <c r="F1151" s="186"/>
      <c r="G1151" s="187"/>
      <c r="H1151" s="38"/>
      <c r="I1151" s="38"/>
      <c r="J1151" s="38"/>
      <c r="K1151" s="39"/>
      <c r="L1151" s="39"/>
      <c r="M1151" s="39"/>
      <c r="N1151" s="39"/>
      <c r="O1151" s="39"/>
    </row>
    <row r="1152" spans="1:15" ht="12.75" customHeight="1" x14ac:dyDescent="0.25">
      <c r="A1152" s="185"/>
      <c r="B1152" s="39"/>
      <c r="C1152" s="39"/>
      <c r="D1152" s="39"/>
      <c r="E1152" s="39"/>
      <c r="F1152" s="186"/>
      <c r="G1152" s="187"/>
      <c r="H1152" s="38"/>
      <c r="I1152" s="38"/>
      <c r="J1152" s="38"/>
      <c r="K1152" s="39"/>
      <c r="L1152" s="39"/>
      <c r="M1152" s="39"/>
      <c r="N1152" s="39"/>
      <c r="O1152" s="39"/>
    </row>
    <row r="1153" spans="1:15" ht="12.75" customHeight="1" x14ac:dyDescent="0.25">
      <c r="A1153" s="185"/>
      <c r="B1153" s="39"/>
      <c r="C1153" s="39"/>
      <c r="D1153" s="39"/>
      <c r="E1153" s="39"/>
      <c r="F1153" s="186"/>
      <c r="G1153" s="187"/>
      <c r="H1153" s="38"/>
      <c r="I1153" s="38"/>
      <c r="J1153" s="38"/>
      <c r="K1153" s="39"/>
      <c r="L1153" s="39"/>
      <c r="M1153" s="39"/>
      <c r="N1153" s="39"/>
      <c r="O1153" s="39"/>
    </row>
    <row r="1154" spans="1:15" ht="12.75" customHeight="1" x14ac:dyDescent="0.25">
      <c r="A1154" s="185"/>
      <c r="B1154" s="39"/>
      <c r="C1154" s="39"/>
      <c r="D1154" s="39"/>
      <c r="E1154" s="39"/>
      <c r="F1154" s="186"/>
      <c r="G1154" s="187"/>
      <c r="H1154" s="38"/>
      <c r="I1154" s="38"/>
      <c r="J1154" s="38"/>
      <c r="K1154" s="39"/>
      <c r="L1154" s="39"/>
      <c r="M1154" s="39"/>
      <c r="N1154" s="39"/>
      <c r="O1154" s="39"/>
    </row>
    <row r="1155" spans="1:15" ht="12.75" customHeight="1" x14ac:dyDescent="0.25">
      <c r="A1155" s="185"/>
      <c r="B1155" s="39"/>
      <c r="C1155" s="39"/>
      <c r="D1155" s="39"/>
      <c r="E1155" s="39"/>
      <c r="F1155" s="186"/>
      <c r="G1155" s="187"/>
      <c r="H1155" s="38"/>
      <c r="I1155" s="38"/>
      <c r="J1155" s="38"/>
      <c r="K1155" s="39"/>
      <c r="L1155" s="39"/>
      <c r="M1155" s="39"/>
      <c r="N1155" s="39"/>
      <c r="O1155" s="39"/>
    </row>
    <row r="1156" spans="1:15" ht="12.75" customHeight="1" x14ac:dyDescent="0.25">
      <c r="A1156" s="185"/>
      <c r="B1156" s="39"/>
      <c r="C1156" s="39"/>
      <c r="D1156" s="39"/>
      <c r="E1156" s="39"/>
      <c r="F1156" s="186"/>
      <c r="G1156" s="187"/>
      <c r="H1156" s="38"/>
      <c r="I1156" s="38"/>
      <c r="J1156" s="38"/>
      <c r="K1156" s="39"/>
      <c r="L1156" s="39"/>
      <c r="M1156" s="39"/>
      <c r="N1156" s="39"/>
      <c r="O1156" s="39"/>
    </row>
    <row r="1157" spans="1:15" ht="12.75" customHeight="1" x14ac:dyDescent="0.25">
      <c r="A1157" s="185"/>
      <c r="B1157" s="39"/>
      <c r="C1157" s="39"/>
      <c r="D1157" s="39"/>
      <c r="E1157" s="39"/>
      <c r="F1157" s="186"/>
      <c r="G1157" s="187"/>
      <c r="H1157" s="38"/>
      <c r="I1157" s="38"/>
      <c r="J1157" s="38"/>
      <c r="K1157" s="39"/>
      <c r="L1157" s="39"/>
      <c r="M1157" s="39"/>
      <c r="N1157" s="39"/>
      <c r="O1157" s="39"/>
    </row>
    <row r="1158" spans="1:15" ht="12.75" customHeight="1" x14ac:dyDescent="0.25">
      <c r="A1158" s="185"/>
      <c r="B1158" s="39"/>
      <c r="C1158" s="39"/>
      <c r="D1158" s="39"/>
      <c r="E1158" s="39"/>
      <c r="F1158" s="186"/>
      <c r="G1158" s="187"/>
      <c r="H1158" s="38"/>
      <c r="I1158" s="38"/>
      <c r="J1158" s="38"/>
      <c r="K1158" s="39"/>
      <c r="L1158" s="39"/>
      <c r="M1158" s="39"/>
      <c r="N1158" s="39"/>
      <c r="O1158" s="39"/>
    </row>
    <row r="1159" spans="1:15" ht="12.75" customHeight="1" x14ac:dyDescent="0.25">
      <c r="A1159" s="185"/>
      <c r="B1159" s="39"/>
      <c r="C1159" s="39"/>
      <c r="D1159" s="39"/>
      <c r="E1159" s="39"/>
      <c r="F1159" s="186"/>
      <c r="G1159" s="187"/>
      <c r="H1159" s="38"/>
      <c r="I1159" s="38"/>
      <c r="J1159" s="38"/>
      <c r="K1159" s="39"/>
      <c r="L1159" s="39"/>
      <c r="M1159" s="39"/>
      <c r="N1159" s="39"/>
      <c r="O1159" s="39"/>
    </row>
    <row r="1160" spans="1:15" ht="12.75" customHeight="1" x14ac:dyDescent="0.25">
      <c r="A1160" s="185"/>
      <c r="B1160" s="39"/>
      <c r="C1160" s="39"/>
      <c r="D1160" s="39"/>
      <c r="E1160" s="39"/>
      <c r="F1160" s="186"/>
      <c r="G1160" s="187"/>
      <c r="H1160" s="38"/>
      <c r="I1160" s="38"/>
      <c r="J1160" s="38"/>
      <c r="K1160" s="39"/>
      <c r="L1160" s="39"/>
      <c r="M1160" s="39"/>
      <c r="N1160" s="39"/>
      <c r="O1160" s="39"/>
    </row>
    <row r="1161" spans="1:15" ht="12.75" customHeight="1" x14ac:dyDescent="0.25">
      <c r="A1161" s="185"/>
      <c r="B1161" s="39"/>
      <c r="C1161" s="39"/>
      <c r="D1161" s="39"/>
      <c r="E1161" s="39"/>
      <c r="F1161" s="186"/>
      <c r="G1161" s="187"/>
      <c r="H1161" s="38"/>
      <c r="I1161" s="38"/>
      <c r="J1161" s="38"/>
      <c r="K1161" s="39"/>
      <c r="L1161" s="39"/>
      <c r="M1161" s="39"/>
      <c r="N1161" s="39"/>
      <c r="O1161" s="39"/>
    </row>
    <row r="1162" spans="1:15" ht="12.75" customHeight="1" x14ac:dyDescent="0.25">
      <c r="A1162" s="185"/>
      <c r="B1162" s="39"/>
      <c r="C1162" s="39"/>
      <c r="D1162" s="39"/>
      <c r="E1162" s="39"/>
      <c r="F1162" s="186"/>
      <c r="G1162" s="187"/>
      <c r="H1162" s="38"/>
      <c r="I1162" s="38"/>
      <c r="J1162" s="38"/>
      <c r="K1162" s="39"/>
      <c r="L1162" s="39"/>
      <c r="M1162" s="39"/>
      <c r="N1162" s="39"/>
      <c r="O1162" s="39"/>
    </row>
    <row r="1163" spans="1:15" ht="12.75" customHeight="1" x14ac:dyDescent="0.25">
      <c r="A1163" s="185"/>
      <c r="B1163" s="39"/>
      <c r="C1163" s="39"/>
      <c r="D1163" s="39"/>
      <c r="E1163" s="39"/>
      <c r="F1163" s="186"/>
      <c r="G1163" s="187"/>
      <c r="H1163" s="38"/>
      <c r="I1163" s="38"/>
      <c r="J1163" s="38"/>
      <c r="K1163" s="39"/>
      <c r="L1163" s="39"/>
      <c r="M1163" s="39"/>
      <c r="N1163" s="39"/>
      <c r="O1163" s="39"/>
    </row>
    <row r="1164" spans="1:15" ht="12.75" customHeight="1" x14ac:dyDescent="0.25">
      <c r="A1164" s="185"/>
      <c r="B1164" s="39"/>
      <c r="C1164" s="39"/>
      <c r="D1164" s="39"/>
      <c r="E1164" s="39"/>
      <c r="F1164" s="186"/>
      <c r="G1164" s="187"/>
      <c r="H1164" s="38"/>
      <c r="I1164" s="38"/>
      <c r="J1164" s="38"/>
      <c r="K1164" s="39"/>
      <c r="L1164" s="39"/>
      <c r="M1164" s="39"/>
      <c r="N1164" s="39"/>
      <c r="O1164" s="39"/>
    </row>
    <row r="1165" spans="1:15" ht="12.75" customHeight="1" x14ac:dyDescent="0.25">
      <c r="A1165" s="185"/>
      <c r="B1165" s="39"/>
      <c r="C1165" s="39"/>
      <c r="D1165" s="39"/>
      <c r="E1165" s="39"/>
      <c r="F1165" s="186"/>
      <c r="G1165" s="187"/>
      <c r="H1165" s="38"/>
      <c r="I1165" s="38"/>
      <c r="J1165" s="38"/>
      <c r="K1165" s="39"/>
      <c r="L1165" s="39"/>
      <c r="M1165" s="39"/>
      <c r="N1165" s="39"/>
      <c r="O1165" s="39"/>
    </row>
    <row r="1166" spans="1:15" ht="12.75" customHeight="1" x14ac:dyDescent="0.25">
      <c r="A1166" s="185"/>
      <c r="B1166" s="39"/>
      <c r="C1166" s="39"/>
      <c r="D1166" s="39"/>
      <c r="E1166" s="39"/>
      <c r="F1166" s="186"/>
      <c r="G1166" s="187"/>
      <c r="H1166" s="38"/>
      <c r="I1166" s="38"/>
      <c r="J1166" s="38"/>
      <c r="K1166" s="39"/>
      <c r="L1166" s="39"/>
      <c r="M1166" s="39"/>
      <c r="N1166" s="39"/>
      <c r="O1166" s="39"/>
    </row>
    <row r="1167" spans="1:15" ht="12.75" customHeight="1" x14ac:dyDescent="0.25">
      <c r="A1167" s="185"/>
      <c r="B1167" s="39"/>
      <c r="C1167" s="39"/>
      <c r="D1167" s="39"/>
      <c r="E1167" s="39"/>
      <c r="F1167" s="186"/>
      <c r="G1167" s="187"/>
      <c r="H1167" s="38"/>
      <c r="I1167" s="38"/>
      <c r="J1167" s="38"/>
      <c r="K1167" s="39"/>
      <c r="L1167" s="39"/>
      <c r="M1167" s="39"/>
      <c r="N1167" s="39"/>
      <c r="O1167" s="39"/>
    </row>
    <row r="1168" spans="1:15" ht="12.75" customHeight="1" x14ac:dyDescent="0.25">
      <c r="A1168" s="185"/>
      <c r="B1168" s="39"/>
      <c r="C1168" s="39"/>
      <c r="D1168" s="39"/>
      <c r="E1168" s="39"/>
      <c r="F1168" s="186"/>
      <c r="G1168" s="187"/>
      <c r="H1168" s="38"/>
      <c r="I1168" s="38"/>
      <c r="J1168" s="38"/>
      <c r="K1168" s="39"/>
      <c r="L1168" s="39"/>
      <c r="M1168" s="39"/>
      <c r="N1168" s="39"/>
      <c r="O1168" s="39"/>
    </row>
    <row r="1169" spans="1:15" ht="12.75" customHeight="1" x14ac:dyDescent="0.25">
      <c r="A1169" s="185"/>
      <c r="B1169" s="39"/>
      <c r="C1169" s="39"/>
      <c r="D1169" s="39"/>
      <c r="E1169" s="39"/>
      <c r="F1169" s="186"/>
      <c r="G1169" s="187"/>
      <c r="H1169" s="38"/>
      <c r="I1169" s="38"/>
      <c r="J1169" s="38"/>
      <c r="K1169" s="39"/>
      <c r="L1169" s="39"/>
      <c r="M1169" s="39"/>
      <c r="N1169" s="39"/>
      <c r="O1169" s="39"/>
    </row>
    <row r="1170" spans="1:15" ht="12.75" customHeight="1" x14ac:dyDescent="0.25">
      <c r="A1170" s="185"/>
      <c r="B1170" s="39"/>
      <c r="C1170" s="39"/>
      <c r="D1170" s="39"/>
      <c r="E1170" s="39"/>
      <c r="F1170" s="186"/>
      <c r="G1170" s="187"/>
      <c r="H1170" s="38"/>
      <c r="I1170" s="38"/>
      <c r="J1170" s="38"/>
      <c r="K1170" s="39"/>
      <c r="L1170" s="39"/>
      <c r="M1170" s="39"/>
      <c r="N1170" s="39"/>
      <c r="O1170" s="39"/>
    </row>
    <row r="1171" spans="1:15" ht="12.75" customHeight="1" x14ac:dyDescent="0.25">
      <c r="A1171" s="185"/>
      <c r="B1171" s="39"/>
      <c r="C1171" s="39"/>
      <c r="D1171" s="39"/>
      <c r="E1171" s="39"/>
      <c r="F1171" s="186"/>
      <c r="G1171" s="187"/>
      <c r="H1171" s="38"/>
      <c r="I1171" s="38"/>
      <c r="J1171" s="38"/>
      <c r="K1171" s="39"/>
      <c r="L1171" s="39"/>
      <c r="M1171" s="39"/>
      <c r="N1171" s="39"/>
      <c r="O1171" s="39"/>
    </row>
    <row r="1172" spans="1:15" ht="12.75" customHeight="1" x14ac:dyDescent="0.25">
      <c r="A1172" s="185"/>
      <c r="B1172" s="39"/>
      <c r="C1172" s="39"/>
      <c r="D1172" s="39"/>
      <c r="E1172" s="39"/>
      <c r="F1172" s="186"/>
      <c r="G1172" s="187"/>
      <c r="H1172" s="38"/>
      <c r="I1172" s="38"/>
      <c r="J1172" s="38"/>
      <c r="K1172" s="39"/>
      <c r="L1172" s="39"/>
      <c r="M1172" s="39"/>
      <c r="N1172" s="39"/>
      <c r="O1172" s="39"/>
    </row>
    <row r="1173" spans="1:15" ht="12.75" customHeight="1" x14ac:dyDescent="0.25">
      <c r="A1173" s="185"/>
      <c r="B1173" s="39"/>
      <c r="C1173" s="39"/>
      <c r="D1173" s="39"/>
      <c r="E1173" s="39"/>
      <c r="F1173" s="186"/>
      <c r="G1173" s="187"/>
      <c r="H1173" s="38"/>
      <c r="I1173" s="38"/>
      <c r="J1173" s="38"/>
      <c r="K1173" s="39"/>
      <c r="L1173" s="39"/>
      <c r="M1173" s="39"/>
      <c r="N1173" s="39"/>
      <c r="O1173" s="39"/>
    </row>
    <row r="1174" spans="1:15" ht="12.75" customHeight="1" x14ac:dyDescent="0.25">
      <c r="A1174" s="185"/>
      <c r="B1174" s="39"/>
      <c r="C1174" s="39"/>
      <c r="D1174" s="39"/>
      <c r="E1174" s="39"/>
      <c r="F1174" s="186"/>
      <c r="G1174" s="187"/>
      <c r="H1174" s="38"/>
      <c r="I1174" s="38"/>
      <c r="J1174" s="38"/>
      <c r="K1174" s="39"/>
      <c r="L1174" s="39"/>
      <c r="M1174" s="39"/>
      <c r="N1174" s="39"/>
      <c r="O1174" s="39"/>
    </row>
    <row r="1175" spans="1:15" ht="12.75" customHeight="1" x14ac:dyDescent="0.25">
      <c r="A1175" s="185"/>
      <c r="B1175" s="39"/>
      <c r="C1175" s="39"/>
      <c r="D1175" s="39"/>
      <c r="E1175" s="39"/>
      <c r="F1175" s="186"/>
      <c r="G1175" s="187"/>
      <c r="H1175" s="38"/>
      <c r="I1175" s="38"/>
      <c r="J1175" s="38"/>
      <c r="K1175" s="39"/>
      <c r="L1175" s="39"/>
      <c r="M1175" s="39"/>
      <c r="N1175" s="39"/>
      <c r="O1175" s="39"/>
    </row>
    <row r="1176" spans="1:15" ht="12.75" customHeight="1" x14ac:dyDescent="0.25">
      <c r="A1176" s="185"/>
      <c r="B1176" s="39"/>
      <c r="C1176" s="39"/>
      <c r="D1176" s="39"/>
      <c r="E1176" s="39"/>
      <c r="F1176" s="186"/>
      <c r="G1176" s="187"/>
      <c r="H1176" s="38"/>
      <c r="I1176" s="38"/>
      <c r="J1176" s="38"/>
      <c r="K1176" s="39"/>
      <c r="L1176" s="39"/>
      <c r="M1176" s="39"/>
      <c r="N1176" s="39"/>
      <c r="O1176" s="39"/>
    </row>
    <row r="1177" spans="1:15" ht="12.75" customHeight="1" x14ac:dyDescent="0.25">
      <c r="A1177" s="185"/>
      <c r="B1177" s="39"/>
      <c r="C1177" s="39"/>
      <c r="D1177" s="39"/>
      <c r="E1177" s="39"/>
      <c r="F1177" s="186"/>
      <c r="G1177" s="187"/>
      <c r="H1177" s="38"/>
      <c r="I1177" s="38"/>
      <c r="J1177" s="38"/>
      <c r="K1177" s="39"/>
      <c r="L1177" s="39"/>
      <c r="M1177" s="39"/>
      <c r="N1177" s="39"/>
      <c r="O1177" s="39"/>
    </row>
    <row r="1178" spans="1:15" ht="12.75" customHeight="1" x14ac:dyDescent="0.25">
      <c r="A1178" s="185"/>
      <c r="B1178" s="39"/>
      <c r="C1178" s="39"/>
      <c r="D1178" s="39"/>
      <c r="E1178" s="39"/>
      <c r="F1178" s="186"/>
      <c r="G1178" s="187"/>
      <c r="H1178" s="38"/>
      <c r="I1178" s="38"/>
      <c r="J1178" s="38"/>
      <c r="K1178" s="39"/>
      <c r="L1178" s="39"/>
      <c r="M1178" s="39"/>
      <c r="N1178" s="39"/>
      <c r="O1178" s="39"/>
    </row>
    <row r="1179" spans="1:15" ht="12.75" customHeight="1" x14ac:dyDescent="0.25">
      <c r="A1179" s="185"/>
      <c r="B1179" s="39"/>
      <c r="C1179" s="39"/>
      <c r="D1179" s="39"/>
      <c r="E1179" s="39"/>
      <c r="F1179" s="186"/>
      <c r="G1179" s="187"/>
      <c r="H1179" s="38"/>
      <c r="I1179" s="38"/>
      <c r="J1179" s="38"/>
      <c r="K1179" s="39"/>
      <c r="L1179" s="39"/>
      <c r="M1179" s="39"/>
      <c r="N1179" s="39"/>
      <c r="O1179" s="39"/>
    </row>
    <row r="1180" spans="1:15" ht="12.75" customHeight="1" x14ac:dyDescent="0.25">
      <c r="A1180" s="185"/>
      <c r="B1180" s="39"/>
      <c r="C1180" s="39"/>
      <c r="D1180" s="39"/>
      <c r="E1180" s="39"/>
      <c r="F1180" s="186"/>
      <c r="G1180" s="187"/>
      <c r="H1180" s="38"/>
      <c r="I1180" s="38"/>
      <c r="J1180" s="38"/>
      <c r="K1180" s="39"/>
      <c r="L1180" s="39"/>
      <c r="M1180" s="39"/>
      <c r="N1180" s="39"/>
      <c r="O1180" s="39"/>
    </row>
    <row r="1181" spans="1:15" ht="12.75" customHeight="1" x14ac:dyDescent="0.25">
      <c r="A1181" s="185"/>
      <c r="B1181" s="39"/>
      <c r="C1181" s="39"/>
      <c r="D1181" s="39"/>
      <c r="E1181" s="39"/>
      <c r="F1181" s="186"/>
      <c r="G1181" s="187"/>
      <c r="H1181" s="38"/>
      <c r="I1181" s="38"/>
      <c r="J1181" s="38"/>
      <c r="K1181" s="39"/>
      <c r="L1181" s="39"/>
      <c r="M1181" s="39"/>
      <c r="N1181" s="39"/>
      <c r="O1181" s="39"/>
    </row>
    <row r="1182" spans="1:15" ht="12.75" customHeight="1" x14ac:dyDescent="0.25">
      <c r="A1182" s="185"/>
      <c r="B1182" s="39"/>
      <c r="C1182" s="39"/>
      <c r="D1182" s="39"/>
      <c r="E1182" s="39"/>
      <c r="F1182" s="186"/>
      <c r="G1182" s="187"/>
      <c r="H1182" s="38"/>
      <c r="I1182" s="38"/>
      <c r="J1182" s="38"/>
      <c r="K1182" s="39"/>
      <c r="L1182" s="39"/>
      <c r="M1182" s="39"/>
      <c r="N1182" s="39"/>
      <c r="O1182" s="39"/>
    </row>
    <row r="1183" spans="1:15" ht="12.75" customHeight="1" x14ac:dyDescent="0.25">
      <c r="A1183" s="185"/>
      <c r="B1183" s="39"/>
      <c r="C1183" s="39"/>
      <c r="D1183" s="39"/>
      <c r="E1183" s="39"/>
      <c r="F1183" s="186"/>
      <c r="G1183" s="187"/>
      <c r="H1183" s="38"/>
      <c r="I1183" s="38"/>
      <c r="J1183" s="38"/>
      <c r="K1183" s="39"/>
      <c r="L1183" s="39"/>
      <c r="M1183" s="39"/>
      <c r="N1183" s="39"/>
      <c r="O1183" s="39"/>
    </row>
    <row r="1184" spans="1:15" ht="12.75" customHeight="1" x14ac:dyDescent="0.25">
      <c r="A1184" s="185"/>
      <c r="B1184" s="39"/>
      <c r="C1184" s="39"/>
      <c r="D1184" s="39"/>
      <c r="E1184" s="39"/>
      <c r="F1184" s="186"/>
      <c r="G1184" s="187"/>
      <c r="H1184" s="38"/>
      <c r="I1184" s="38"/>
      <c r="J1184" s="38"/>
      <c r="K1184" s="39"/>
      <c r="L1184" s="39"/>
      <c r="M1184" s="39"/>
      <c r="N1184" s="39"/>
      <c r="O1184" s="39"/>
    </row>
    <row r="1185" spans="1:15" ht="12.75" customHeight="1" x14ac:dyDescent="0.25">
      <c r="A1185" s="185"/>
      <c r="B1185" s="39"/>
      <c r="C1185" s="39"/>
      <c r="D1185" s="39"/>
      <c r="E1185" s="39"/>
      <c r="F1185" s="186"/>
      <c r="G1185" s="187"/>
      <c r="H1185" s="38"/>
      <c r="I1185" s="38"/>
      <c r="J1185" s="38"/>
      <c r="K1185" s="39"/>
      <c r="L1185" s="39"/>
      <c r="M1185" s="39"/>
      <c r="N1185" s="39"/>
      <c r="O1185" s="39"/>
    </row>
    <row r="1186" spans="1:15" ht="12.75" customHeight="1" x14ac:dyDescent="0.25">
      <c r="A1186" s="185"/>
      <c r="B1186" s="39"/>
      <c r="C1186" s="39"/>
      <c r="D1186" s="39"/>
      <c r="E1186" s="39"/>
      <c r="F1186" s="186"/>
      <c r="G1186" s="187"/>
      <c r="H1186" s="38"/>
      <c r="I1186" s="38"/>
      <c r="J1186" s="38"/>
      <c r="K1186" s="39"/>
      <c r="L1186" s="39"/>
      <c r="M1186" s="39"/>
      <c r="N1186" s="39"/>
      <c r="O1186" s="39"/>
    </row>
    <row r="1187" spans="1:15" ht="12.75" customHeight="1" x14ac:dyDescent="0.25">
      <c r="A1187" s="185"/>
      <c r="B1187" s="39"/>
      <c r="C1187" s="39"/>
      <c r="D1187" s="39"/>
      <c r="E1187" s="39"/>
      <c r="F1187" s="186"/>
      <c r="G1187" s="187"/>
      <c r="H1187" s="38"/>
      <c r="I1187" s="38"/>
      <c r="J1187" s="38"/>
      <c r="K1187" s="39"/>
      <c r="L1187" s="39"/>
      <c r="M1187" s="39"/>
      <c r="N1187" s="39"/>
      <c r="O1187" s="39"/>
    </row>
    <row r="1188" spans="1:15" ht="12.75" customHeight="1" x14ac:dyDescent="0.25">
      <c r="A1188" s="185"/>
      <c r="B1188" s="39"/>
      <c r="C1188" s="39"/>
      <c r="D1188" s="39"/>
      <c r="E1188" s="39"/>
      <c r="F1188" s="186"/>
      <c r="G1188" s="187"/>
      <c r="H1188" s="38"/>
      <c r="I1188" s="38"/>
      <c r="J1188" s="38"/>
      <c r="K1188" s="39"/>
      <c r="L1188" s="39"/>
      <c r="M1188" s="39"/>
      <c r="N1188" s="39"/>
      <c r="O1188" s="39"/>
    </row>
    <row r="1189" spans="1:15" ht="12.75" customHeight="1" x14ac:dyDescent="0.25">
      <c r="A1189" s="185"/>
      <c r="B1189" s="39"/>
      <c r="C1189" s="39"/>
      <c r="D1189" s="39"/>
      <c r="E1189" s="39"/>
      <c r="F1189" s="186"/>
      <c r="G1189" s="187"/>
      <c r="H1189" s="38"/>
      <c r="I1189" s="38"/>
      <c r="J1189" s="38"/>
      <c r="K1189" s="39"/>
      <c r="L1189" s="39"/>
      <c r="M1189" s="39"/>
      <c r="N1189" s="39"/>
      <c r="O1189" s="39"/>
    </row>
    <row r="1190" spans="1:15" ht="12.75" customHeight="1" x14ac:dyDescent="0.25">
      <c r="A1190" s="185"/>
      <c r="B1190" s="39"/>
      <c r="C1190" s="39"/>
      <c r="D1190" s="39"/>
      <c r="E1190" s="39"/>
      <c r="F1190" s="186"/>
      <c r="G1190" s="187"/>
      <c r="H1190" s="38"/>
      <c r="I1190" s="38"/>
      <c r="J1190" s="38"/>
      <c r="K1190" s="39"/>
      <c r="L1190" s="39"/>
      <c r="M1190" s="39"/>
      <c r="N1190" s="39"/>
      <c r="O1190" s="39"/>
    </row>
    <row r="1191" spans="1:15" ht="12.75" customHeight="1" x14ac:dyDescent="0.25">
      <c r="A1191" s="185"/>
      <c r="B1191" s="39"/>
      <c r="C1191" s="39"/>
      <c r="D1191" s="39"/>
      <c r="E1191" s="39"/>
      <c r="F1191" s="186"/>
      <c r="G1191" s="187"/>
      <c r="H1191" s="38"/>
      <c r="I1191" s="38"/>
      <c r="J1191" s="38"/>
      <c r="K1191" s="39"/>
      <c r="L1191" s="39"/>
      <c r="M1191" s="39"/>
      <c r="N1191" s="39"/>
      <c r="O1191" s="39"/>
    </row>
    <row r="1192" spans="1:15" ht="12.75" customHeight="1" x14ac:dyDescent="0.25">
      <c r="A1192" s="185"/>
      <c r="B1192" s="39"/>
      <c r="C1192" s="39"/>
      <c r="D1192" s="39"/>
      <c r="E1192" s="39"/>
      <c r="F1192" s="186"/>
      <c r="G1192" s="187"/>
      <c r="H1192" s="38"/>
      <c r="I1192" s="38"/>
      <c r="J1192" s="38"/>
      <c r="K1192" s="39"/>
      <c r="L1192" s="39"/>
      <c r="M1192" s="39"/>
      <c r="N1192" s="39"/>
      <c r="O1192" s="39"/>
    </row>
    <row r="1193" spans="1:15" ht="12.75" customHeight="1" x14ac:dyDescent="0.25">
      <c r="A1193" s="185"/>
      <c r="B1193" s="39"/>
      <c r="C1193" s="39"/>
      <c r="D1193" s="39"/>
      <c r="E1193" s="39"/>
      <c r="F1193" s="186"/>
      <c r="G1193" s="187"/>
      <c r="H1193" s="38"/>
      <c r="I1193" s="38"/>
      <c r="J1193" s="38"/>
      <c r="K1193" s="39"/>
      <c r="L1193" s="39"/>
      <c r="M1193" s="39"/>
      <c r="N1193" s="39"/>
      <c r="O1193" s="39"/>
    </row>
    <row r="1194" spans="1:15" ht="12.75" customHeight="1" x14ac:dyDescent="0.25">
      <c r="A1194" s="185"/>
      <c r="B1194" s="39"/>
      <c r="C1194" s="39"/>
      <c r="D1194" s="39"/>
      <c r="E1194" s="39"/>
      <c r="F1194" s="186"/>
      <c r="G1194" s="187"/>
      <c r="H1194" s="38"/>
      <c r="I1194" s="38"/>
      <c r="J1194" s="38"/>
      <c r="K1194" s="39"/>
      <c r="L1194" s="39"/>
      <c r="M1194" s="39"/>
      <c r="N1194" s="39"/>
      <c r="O1194" s="39"/>
    </row>
    <row r="1195" spans="1:15" ht="12.75" customHeight="1" x14ac:dyDescent="0.25">
      <c r="A1195" s="185"/>
      <c r="B1195" s="39"/>
      <c r="C1195" s="39"/>
      <c r="D1195" s="39"/>
      <c r="E1195" s="39"/>
      <c r="F1195" s="186"/>
      <c r="G1195" s="187"/>
      <c r="H1195" s="38"/>
      <c r="I1195" s="38"/>
      <c r="J1195" s="38"/>
      <c r="K1195" s="39"/>
      <c r="L1195" s="39"/>
      <c r="M1195" s="39"/>
      <c r="N1195" s="39"/>
      <c r="O1195" s="39"/>
    </row>
    <row r="1196" spans="1:15" ht="12.75" customHeight="1" x14ac:dyDescent="0.25">
      <c r="A1196" s="185"/>
      <c r="B1196" s="39"/>
      <c r="C1196" s="39"/>
      <c r="D1196" s="39"/>
      <c r="E1196" s="39"/>
      <c r="F1196" s="186"/>
      <c r="G1196" s="187"/>
      <c r="H1196" s="38"/>
      <c r="I1196" s="38"/>
      <c r="J1196" s="38"/>
      <c r="K1196" s="39"/>
      <c r="L1196" s="39"/>
      <c r="M1196" s="39"/>
      <c r="N1196" s="39"/>
      <c r="O1196" s="39"/>
    </row>
    <row r="1197" spans="1:15" ht="12.75" customHeight="1" x14ac:dyDescent="0.25">
      <c r="A1197" s="185"/>
      <c r="B1197" s="39"/>
      <c r="C1197" s="39"/>
      <c r="D1197" s="39"/>
      <c r="E1197" s="39"/>
      <c r="F1197" s="186"/>
      <c r="G1197" s="187"/>
      <c r="H1197" s="38"/>
      <c r="I1197" s="38"/>
      <c r="J1197" s="38"/>
      <c r="K1197" s="39"/>
      <c r="L1197" s="39"/>
      <c r="M1197" s="39"/>
      <c r="N1197" s="39"/>
      <c r="O1197" s="39"/>
    </row>
    <row r="1198" spans="1:15" ht="12.75" customHeight="1" x14ac:dyDescent="0.25">
      <c r="A1198" s="185"/>
      <c r="B1198" s="39"/>
      <c r="C1198" s="39"/>
      <c r="D1198" s="39"/>
      <c r="E1198" s="39"/>
      <c r="F1198" s="186"/>
      <c r="G1198" s="187"/>
      <c r="H1198" s="38"/>
      <c r="I1198" s="38"/>
      <c r="J1198" s="38"/>
      <c r="K1198" s="39"/>
      <c r="L1198" s="39"/>
      <c r="M1198" s="39"/>
      <c r="N1198" s="39"/>
      <c r="O1198" s="39"/>
    </row>
    <row r="1199" spans="1:15" ht="12.75" customHeight="1" x14ac:dyDescent="0.25">
      <c r="A1199" s="185"/>
      <c r="B1199" s="39"/>
      <c r="C1199" s="39"/>
      <c r="D1199" s="39"/>
      <c r="E1199" s="39"/>
      <c r="F1199" s="186"/>
      <c r="G1199" s="187"/>
      <c r="H1199" s="38"/>
      <c r="I1199" s="38"/>
      <c r="J1199" s="38"/>
      <c r="K1199" s="39"/>
      <c r="L1199" s="39"/>
      <c r="M1199" s="39"/>
      <c r="N1199" s="39"/>
      <c r="O1199" s="39"/>
    </row>
    <row r="1200" spans="1:15" ht="12.75" customHeight="1" x14ac:dyDescent="0.25">
      <c r="A1200" s="185"/>
      <c r="B1200" s="39"/>
      <c r="C1200" s="39"/>
      <c r="D1200" s="39"/>
      <c r="E1200" s="39"/>
      <c r="F1200" s="186"/>
      <c r="G1200" s="187"/>
      <c r="H1200" s="38"/>
      <c r="I1200" s="38"/>
      <c r="J1200" s="38"/>
      <c r="K1200" s="39"/>
      <c r="L1200" s="39"/>
      <c r="M1200" s="39"/>
      <c r="N1200" s="39"/>
      <c r="O1200" s="39"/>
    </row>
    <row r="1201" spans="1:15" ht="12.75" customHeight="1" x14ac:dyDescent="0.25">
      <c r="A1201" s="185"/>
      <c r="B1201" s="39"/>
      <c r="C1201" s="39"/>
      <c r="D1201" s="39"/>
      <c r="E1201" s="39"/>
      <c r="F1201" s="186"/>
      <c r="G1201" s="187"/>
      <c r="H1201" s="38"/>
      <c r="I1201" s="38"/>
      <c r="J1201" s="38"/>
      <c r="K1201" s="39"/>
      <c r="L1201" s="39"/>
      <c r="M1201" s="39"/>
      <c r="N1201" s="39"/>
      <c r="O1201" s="39"/>
    </row>
    <row r="1202" spans="1:15" ht="12.75" customHeight="1" x14ac:dyDescent="0.25">
      <c r="A1202" s="185"/>
      <c r="B1202" s="39"/>
      <c r="C1202" s="39"/>
      <c r="D1202" s="39"/>
      <c r="E1202" s="39"/>
      <c r="F1202" s="186"/>
      <c r="G1202" s="187"/>
      <c r="H1202" s="38"/>
      <c r="I1202" s="38"/>
      <c r="J1202" s="38"/>
      <c r="K1202" s="39"/>
      <c r="L1202" s="39"/>
      <c r="M1202" s="39"/>
      <c r="N1202" s="39"/>
      <c r="O1202" s="39"/>
    </row>
    <row r="1203" spans="1:15" ht="12.75" customHeight="1" x14ac:dyDescent="0.25">
      <c r="A1203" s="185"/>
      <c r="B1203" s="39"/>
      <c r="C1203" s="39"/>
      <c r="D1203" s="39"/>
      <c r="E1203" s="39"/>
      <c r="F1203" s="186"/>
      <c r="G1203" s="187"/>
      <c r="H1203" s="38"/>
      <c r="I1203" s="38"/>
      <c r="J1203" s="38"/>
      <c r="K1203" s="39"/>
      <c r="L1203" s="39"/>
      <c r="M1203" s="39"/>
      <c r="N1203" s="39"/>
      <c r="O1203" s="39"/>
    </row>
    <row r="1204" spans="1:15" ht="12.75" customHeight="1" x14ac:dyDescent="0.25">
      <c r="A1204" s="185"/>
      <c r="B1204" s="39"/>
      <c r="C1204" s="39"/>
      <c r="D1204" s="39"/>
      <c r="E1204" s="39"/>
      <c r="F1204" s="186"/>
      <c r="G1204" s="187"/>
      <c r="H1204" s="38"/>
      <c r="I1204" s="38"/>
      <c r="J1204" s="38"/>
      <c r="K1204" s="39"/>
      <c r="L1204" s="39"/>
      <c r="M1204" s="39"/>
      <c r="N1204" s="39"/>
      <c r="O1204" s="39"/>
    </row>
    <row r="1205" spans="1:15" ht="12.75" customHeight="1" x14ac:dyDescent="0.25">
      <c r="A1205" s="185"/>
      <c r="B1205" s="39"/>
      <c r="C1205" s="39"/>
      <c r="D1205" s="39"/>
      <c r="E1205" s="39"/>
      <c r="F1205" s="186"/>
      <c r="G1205" s="187"/>
      <c r="H1205" s="38"/>
      <c r="I1205" s="38"/>
      <c r="J1205" s="38"/>
      <c r="K1205" s="39"/>
      <c r="L1205" s="39"/>
      <c r="M1205" s="39"/>
      <c r="N1205" s="39"/>
      <c r="O1205" s="39"/>
    </row>
    <row r="1206" spans="1:15" ht="12.75" customHeight="1" x14ac:dyDescent="0.25">
      <c r="A1206" s="185"/>
      <c r="B1206" s="39"/>
      <c r="C1206" s="39"/>
      <c r="D1206" s="39"/>
      <c r="E1206" s="39"/>
      <c r="F1206" s="186"/>
      <c r="G1206" s="187"/>
      <c r="H1206" s="38"/>
      <c r="I1206" s="38"/>
      <c r="J1206" s="38"/>
      <c r="K1206" s="39"/>
      <c r="L1206" s="39"/>
      <c r="M1206" s="39"/>
      <c r="N1206" s="39"/>
      <c r="O1206" s="39"/>
    </row>
    <row r="1207" spans="1:15" ht="12.75" customHeight="1" x14ac:dyDescent="0.25">
      <c r="A1207" s="185"/>
      <c r="B1207" s="39"/>
      <c r="C1207" s="39"/>
      <c r="D1207" s="39"/>
      <c r="E1207" s="39"/>
      <c r="F1207" s="186"/>
      <c r="G1207" s="187"/>
      <c r="H1207" s="38"/>
      <c r="I1207" s="38"/>
      <c r="J1207" s="38"/>
      <c r="K1207" s="39"/>
      <c r="L1207" s="39"/>
      <c r="M1207" s="39"/>
      <c r="N1207" s="39"/>
      <c r="O1207" s="39"/>
    </row>
    <row r="1208" spans="1:15" ht="12.75" customHeight="1" x14ac:dyDescent="0.25">
      <c r="A1208" s="185"/>
      <c r="B1208" s="39"/>
      <c r="C1208" s="39"/>
      <c r="D1208" s="39"/>
      <c r="E1208" s="39"/>
      <c r="F1208" s="186"/>
      <c r="G1208" s="187"/>
      <c r="H1208" s="38"/>
      <c r="I1208" s="38"/>
      <c r="J1208" s="38"/>
      <c r="K1208" s="39"/>
      <c r="L1208" s="39"/>
      <c r="M1208" s="39"/>
      <c r="N1208" s="39"/>
      <c r="O1208" s="39"/>
    </row>
    <row r="1209" spans="1:15" ht="12.75" customHeight="1" x14ac:dyDescent="0.25">
      <c r="A1209" s="185"/>
      <c r="B1209" s="39"/>
      <c r="C1209" s="39"/>
      <c r="D1209" s="39"/>
      <c r="E1209" s="39"/>
      <c r="F1209" s="186"/>
      <c r="G1209" s="187"/>
      <c r="H1209" s="38"/>
      <c r="I1209" s="38"/>
      <c r="J1209" s="38"/>
      <c r="K1209" s="39"/>
      <c r="L1209" s="39"/>
      <c r="M1209" s="39"/>
      <c r="N1209" s="39"/>
      <c r="O1209" s="39"/>
    </row>
    <row r="1210" spans="1:15" ht="12.75" customHeight="1" x14ac:dyDescent="0.25">
      <c r="A1210" s="185"/>
      <c r="B1210" s="39"/>
      <c r="C1210" s="39"/>
      <c r="D1210" s="39"/>
      <c r="E1210" s="39"/>
      <c r="F1210" s="186"/>
      <c r="G1210" s="187"/>
      <c r="H1210" s="38"/>
      <c r="I1210" s="38"/>
      <c r="J1210" s="38"/>
      <c r="K1210" s="39"/>
      <c r="L1210" s="39"/>
      <c r="M1210" s="39"/>
      <c r="N1210" s="39"/>
      <c r="O1210" s="39"/>
    </row>
    <row r="1211" spans="1:15" ht="12.75" customHeight="1" x14ac:dyDescent="0.25">
      <c r="A1211" s="185"/>
      <c r="B1211" s="39"/>
      <c r="C1211" s="39"/>
      <c r="D1211" s="39"/>
      <c r="E1211" s="39"/>
      <c r="F1211" s="186"/>
      <c r="G1211" s="187"/>
      <c r="H1211" s="38"/>
      <c r="I1211" s="38"/>
      <c r="J1211" s="38"/>
      <c r="K1211" s="39"/>
      <c r="L1211" s="39"/>
      <c r="M1211" s="39"/>
      <c r="N1211" s="39"/>
      <c r="O1211" s="39"/>
    </row>
    <row r="1212" spans="1:15" ht="12.75" customHeight="1" x14ac:dyDescent="0.25">
      <c r="A1212" s="185"/>
      <c r="B1212" s="39"/>
      <c r="C1212" s="39"/>
      <c r="D1212" s="39"/>
      <c r="E1212" s="39"/>
      <c r="F1212" s="186"/>
      <c r="G1212" s="187"/>
      <c r="H1212" s="38"/>
      <c r="I1212" s="38"/>
      <c r="J1212" s="38"/>
      <c r="K1212" s="39"/>
      <c r="L1212" s="39"/>
      <c r="M1212" s="39"/>
      <c r="N1212" s="39"/>
      <c r="O1212" s="39"/>
    </row>
    <row r="1213" spans="1:15" ht="12.75" customHeight="1" x14ac:dyDescent="0.25">
      <c r="A1213" s="185"/>
      <c r="B1213" s="39"/>
      <c r="C1213" s="39"/>
      <c r="D1213" s="39"/>
      <c r="E1213" s="39"/>
      <c r="F1213" s="186"/>
      <c r="G1213" s="187"/>
      <c r="H1213" s="38"/>
      <c r="I1213" s="38"/>
      <c r="J1213" s="38"/>
      <c r="K1213" s="39"/>
      <c r="L1213" s="39"/>
      <c r="M1213" s="39"/>
      <c r="N1213" s="39"/>
      <c r="O1213" s="39"/>
    </row>
    <row r="1214" spans="1:15" ht="12.75" customHeight="1" x14ac:dyDescent="0.25">
      <c r="A1214" s="185"/>
      <c r="B1214" s="39"/>
      <c r="C1214" s="39"/>
      <c r="D1214" s="39"/>
      <c r="E1214" s="39"/>
      <c r="F1214" s="186"/>
      <c r="G1214" s="187"/>
      <c r="H1214" s="38"/>
      <c r="I1214" s="38"/>
      <c r="J1214" s="38"/>
      <c r="K1214" s="39"/>
      <c r="L1214" s="39"/>
      <c r="M1214" s="39"/>
      <c r="N1214" s="39"/>
      <c r="O1214" s="39"/>
    </row>
    <row r="1215" spans="1:15" ht="12.75" customHeight="1" x14ac:dyDescent="0.25">
      <c r="A1215" s="185"/>
      <c r="B1215" s="39"/>
      <c r="C1215" s="39"/>
      <c r="D1215" s="39"/>
      <c r="E1215" s="39"/>
      <c r="F1215" s="186"/>
      <c r="G1215" s="187"/>
      <c r="H1215" s="38"/>
      <c r="I1215" s="38"/>
      <c r="J1215" s="38"/>
      <c r="K1215" s="39"/>
      <c r="L1215" s="39"/>
      <c r="M1215" s="39"/>
      <c r="N1215" s="39"/>
      <c r="O1215" s="39"/>
    </row>
    <row r="1216" spans="1:15" ht="12.75" customHeight="1" x14ac:dyDescent="0.25">
      <c r="A1216" s="185"/>
      <c r="B1216" s="39"/>
      <c r="C1216" s="39"/>
      <c r="D1216" s="39"/>
      <c r="E1216" s="39"/>
      <c r="F1216" s="186"/>
      <c r="G1216" s="187"/>
      <c r="H1216" s="38"/>
      <c r="I1216" s="38"/>
      <c r="J1216" s="38"/>
      <c r="K1216" s="39"/>
      <c r="L1216" s="39"/>
      <c r="M1216" s="39"/>
      <c r="N1216" s="39"/>
      <c r="O1216" s="39"/>
    </row>
    <row r="1217" spans="1:15" ht="12.75" customHeight="1" x14ac:dyDescent="0.25">
      <c r="A1217" s="185"/>
      <c r="B1217" s="39"/>
      <c r="C1217" s="39"/>
      <c r="D1217" s="39"/>
      <c r="E1217" s="39"/>
      <c r="F1217" s="186"/>
      <c r="G1217" s="187"/>
      <c r="H1217" s="38"/>
      <c r="I1217" s="38"/>
      <c r="J1217" s="38"/>
      <c r="K1217" s="39"/>
      <c r="L1217" s="39"/>
      <c r="M1217" s="39"/>
      <c r="N1217" s="39"/>
      <c r="O1217" s="39"/>
    </row>
    <row r="1218" spans="1:15" ht="12.75" customHeight="1" x14ac:dyDescent="0.25">
      <c r="A1218" s="185"/>
      <c r="B1218" s="39"/>
      <c r="C1218" s="39"/>
      <c r="D1218" s="39"/>
      <c r="E1218" s="39"/>
      <c r="F1218" s="186"/>
      <c r="G1218" s="187"/>
      <c r="H1218" s="38"/>
      <c r="I1218" s="38"/>
      <c r="J1218" s="38"/>
      <c r="K1218" s="39"/>
      <c r="L1218" s="39"/>
      <c r="M1218" s="39"/>
      <c r="N1218" s="39"/>
      <c r="O1218" s="39"/>
    </row>
    <row r="1219" spans="1:15" ht="12.75" customHeight="1" x14ac:dyDescent="0.25">
      <c r="A1219" s="185"/>
      <c r="B1219" s="39"/>
      <c r="C1219" s="39"/>
      <c r="D1219" s="39"/>
      <c r="E1219" s="39"/>
      <c r="F1219" s="186"/>
      <c r="G1219" s="187"/>
      <c r="H1219" s="38"/>
      <c r="I1219" s="38"/>
      <c r="J1219" s="38"/>
      <c r="K1219" s="39"/>
      <c r="L1219" s="39"/>
      <c r="M1219" s="39"/>
      <c r="N1219" s="39"/>
      <c r="O1219" s="39"/>
    </row>
    <row r="1220" spans="1:15" ht="12.75" customHeight="1" x14ac:dyDescent="0.25">
      <c r="A1220" s="185"/>
      <c r="B1220" s="39"/>
      <c r="C1220" s="39"/>
      <c r="D1220" s="39"/>
      <c r="E1220" s="39"/>
      <c r="F1220" s="186"/>
      <c r="G1220" s="187"/>
      <c r="H1220" s="38"/>
      <c r="I1220" s="38"/>
      <c r="J1220" s="38"/>
      <c r="K1220" s="39"/>
      <c r="L1220" s="39"/>
      <c r="M1220" s="39"/>
      <c r="N1220" s="39"/>
      <c r="O1220" s="39"/>
    </row>
    <row r="1221" spans="1:15" ht="12.75" customHeight="1" x14ac:dyDescent="0.25">
      <c r="A1221" s="185"/>
      <c r="B1221" s="39"/>
      <c r="C1221" s="39"/>
      <c r="D1221" s="39"/>
      <c r="E1221" s="39"/>
      <c r="F1221" s="186"/>
      <c r="G1221" s="187"/>
      <c r="H1221" s="38"/>
      <c r="I1221" s="38"/>
      <c r="J1221" s="38"/>
      <c r="K1221" s="39"/>
      <c r="L1221" s="39"/>
      <c r="M1221" s="39"/>
      <c r="N1221" s="39"/>
      <c r="O1221" s="39"/>
    </row>
    <row r="1222" spans="1:15" ht="12.75" customHeight="1" x14ac:dyDescent="0.25">
      <c r="A1222" s="185"/>
      <c r="B1222" s="39"/>
      <c r="C1222" s="39"/>
      <c r="D1222" s="39"/>
      <c r="E1222" s="39"/>
      <c r="F1222" s="186"/>
      <c r="G1222" s="187"/>
      <c r="H1222" s="38"/>
      <c r="I1222" s="38"/>
      <c r="J1222" s="38"/>
      <c r="K1222" s="39"/>
      <c r="L1222" s="39"/>
      <c r="M1222" s="39"/>
      <c r="N1222" s="39"/>
      <c r="O1222" s="39"/>
    </row>
    <row r="1223" spans="1:15" ht="12.75" customHeight="1" x14ac:dyDescent="0.25">
      <c r="A1223" s="185"/>
      <c r="B1223" s="39"/>
      <c r="C1223" s="39"/>
      <c r="D1223" s="39"/>
      <c r="E1223" s="39"/>
      <c r="F1223" s="186"/>
      <c r="G1223" s="187"/>
      <c r="H1223" s="38"/>
      <c r="I1223" s="38"/>
      <c r="J1223" s="38"/>
      <c r="K1223" s="39"/>
      <c r="L1223" s="39"/>
      <c r="M1223" s="39"/>
      <c r="N1223" s="39"/>
      <c r="O1223" s="39"/>
    </row>
    <row r="1224" spans="1:15" ht="12.75" customHeight="1" x14ac:dyDescent="0.25">
      <c r="A1224" s="185"/>
      <c r="B1224" s="39"/>
      <c r="C1224" s="39"/>
      <c r="D1224" s="39"/>
      <c r="E1224" s="39"/>
      <c r="F1224" s="186"/>
      <c r="G1224" s="187"/>
      <c r="H1224" s="38"/>
      <c r="I1224" s="38"/>
      <c r="J1224" s="38"/>
      <c r="K1224" s="39"/>
      <c r="L1224" s="39"/>
      <c r="M1224" s="39"/>
      <c r="N1224" s="39"/>
      <c r="O1224" s="39"/>
    </row>
    <row r="1225" spans="1:15" ht="12.75" customHeight="1" x14ac:dyDescent="0.25">
      <c r="A1225" s="185"/>
      <c r="B1225" s="39"/>
      <c r="C1225" s="39"/>
      <c r="D1225" s="39"/>
      <c r="E1225" s="39"/>
      <c r="F1225" s="186"/>
      <c r="G1225" s="187"/>
      <c r="H1225" s="38"/>
      <c r="I1225" s="38"/>
      <c r="J1225" s="38"/>
      <c r="K1225" s="39"/>
      <c r="L1225" s="39"/>
      <c r="M1225" s="39"/>
      <c r="N1225" s="39"/>
      <c r="O1225" s="39"/>
    </row>
    <row r="1226" spans="1:15" ht="12.75" customHeight="1" x14ac:dyDescent="0.25">
      <c r="A1226" s="185"/>
      <c r="B1226" s="39"/>
      <c r="C1226" s="39"/>
      <c r="D1226" s="39"/>
      <c r="E1226" s="39"/>
      <c r="F1226" s="186"/>
      <c r="G1226" s="187"/>
      <c r="H1226" s="38"/>
      <c r="I1226" s="38"/>
      <c r="J1226" s="38"/>
      <c r="K1226" s="39"/>
      <c r="L1226" s="39"/>
      <c r="M1226" s="39"/>
      <c r="N1226" s="39"/>
      <c r="O1226" s="39"/>
    </row>
    <row r="1227" spans="1:15" ht="12.75" customHeight="1" x14ac:dyDescent="0.25">
      <c r="A1227" s="185"/>
      <c r="B1227" s="39"/>
      <c r="C1227" s="39"/>
      <c r="D1227" s="39"/>
      <c r="E1227" s="39"/>
      <c r="F1227" s="186"/>
      <c r="G1227" s="187"/>
      <c r="H1227" s="38"/>
      <c r="I1227" s="38"/>
      <c r="J1227" s="38"/>
      <c r="K1227" s="39"/>
      <c r="L1227" s="39"/>
      <c r="M1227" s="39"/>
      <c r="N1227" s="39"/>
      <c r="O1227" s="39"/>
    </row>
    <row r="1228" spans="1:15" ht="12.75" customHeight="1" x14ac:dyDescent="0.25">
      <c r="A1228" s="185"/>
      <c r="B1228" s="39"/>
      <c r="C1228" s="39"/>
      <c r="D1228" s="39"/>
      <c r="E1228" s="39"/>
      <c r="F1228" s="186"/>
      <c r="G1228" s="187"/>
      <c r="H1228" s="38"/>
      <c r="I1228" s="38"/>
      <c r="J1228" s="38"/>
      <c r="K1228" s="39"/>
      <c r="L1228" s="39"/>
      <c r="M1228" s="39"/>
      <c r="N1228" s="39"/>
      <c r="O1228" s="39"/>
    </row>
    <row r="1229" spans="1:15" ht="12.75" customHeight="1" x14ac:dyDescent="0.25">
      <c r="A1229" s="185"/>
      <c r="B1229" s="39"/>
      <c r="C1229" s="39"/>
      <c r="D1229" s="39"/>
      <c r="E1229" s="39"/>
      <c r="F1229" s="186"/>
      <c r="G1229" s="187"/>
      <c r="H1229" s="38"/>
      <c r="I1229" s="38"/>
      <c r="J1229" s="38"/>
      <c r="K1229" s="39"/>
      <c r="L1229" s="39"/>
      <c r="M1229" s="39"/>
      <c r="N1229" s="39"/>
      <c r="O1229" s="39"/>
    </row>
    <row r="1230" spans="1:15" ht="12.75" customHeight="1" x14ac:dyDescent="0.25">
      <c r="A1230" s="185"/>
      <c r="B1230" s="39"/>
      <c r="C1230" s="39"/>
      <c r="D1230" s="39"/>
      <c r="E1230" s="39"/>
      <c r="F1230" s="186"/>
      <c r="G1230" s="187"/>
      <c r="H1230" s="38"/>
      <c r="I1230" s="38"/>
      <c r="J1230" s="38"/>
      <c r="K1230" s="39"/>
      <c r="L1230" s="39"/>
      <c r="M1230" s="39"/>
      <c r="N1230" s="39"/>
      <c r="O1230" s="39"/>
    </row>
    <row r="1231" spans="1:15" ht="12.75" customHeight="1" x14ac:dyDescent="0.25">
      <c r="A1231" s="185"/>
      <c r="B1231" s="39"/>
      <c r="C1231" s="39"/>
      <c r="D1231" s="39"/>
      <c r="E1231" s="39"/>
      <c r="F1231" s="186"/>
      <c r="G1231" s="187"/>
      <c r="H1231" s="38"/>
      <c r="I1231" s="38"/>
      <c r="J1231" s="38"/>
      <c r="K1231" s="39"/>
      <c r="L1231" s="39"/>
      <c r="M1231" s="39"/>
      <c r="N1231" s="39"/>
      <c r="O1231" s="39"/>
    </row>
    <row r="1232" spans="1:15" ht="12.75" customHeight="1" x14ac:dyDescent="0.25">
      <c r="A1232" s="185"/>
      <c r="B1232" s="39"/>
      <c r="C1232" s="39"/>
      <c r="D1232" s="39"/>
      <c r="E1232" s="39"/>
      <c r="F1232" s="186"/>
      <c r="G1232" s="187"/>
      <c r="H1232" s="38"/>
      <c r="I1232" s="38"/>
      <c r="J1232" s="38"/>
      <c r="K1232" s="39"/>
      <c r="L1232" s="39"/>
      <c r="M1232" s="39"/>
      <c r="N1232" s="39"/>
      <c r="O1232" s="39"/>
    </row>
    <row r="1233" spans="1:15" ht="12.75" customHeight="1" x14ac:dyDescent="0.25">
      <c r="A1233" s="185"/>
      <c r="B1233" s="39"/>
      <c r="C1233" s="39"/>
      <c r="D1233" s="39"/>
      <c r="E1233" s="39"/>
      <c r="F1233" s="186"/>
      <c r="G1233" s="187"/>
      <c r="H1233" s="38"/>
      <c r="I1233" s="38"/>
      <c r="J1233" s="38"/>
      <c r="K1233" s="39"/>
      <c r="L1233" s="39"/>
      <c r="M1233" s="39"/>
      <c r="N1233" s="39"/>
      <c r="O1233" s="39"/>
    </row>
    <row r="1234" spans="1:15" ht="12.75" customHeight="1" x14ac:dyDescent="0.25">
      <c r="A1234" s="185"/>
      <c r="B1234" s="39"/>
      <c r="C1234" s="39"/>
      <c r="D1234" s="39"/>
      <c r="E1234" s="39"/>
      <c r="F1234" s="186"/>
      <c r="G1234" s="187"/>
      <c r="H1234" s="38"/>
      <c r="I1234" s="38"/>
      <c r="J1234" s="38"/>
      <c r="K1234" s="39"/>
      <c r="L1234" s="39"/>
      <c r="M1234" s="39"/>
      <c r="N1234" s="39"/>
      <c r="O1234" s="39"/>
    </row>
    <row r="1235" spans="1:15" ht="12.75" customHeight="1" x14ac:dyDescent="0.25">
      <c r="A1235" s="185"/>
      <c r="B1235" s="39"/>
      <c r="C1235" s="39"/>
      <c r="D1235" s="39"/>
      <c r="E1235" s="39"/>
      <c r="F1235" s="186"/>
      <c r="G1235" s="187"/>
      <c r="H1235" s="38"/>
      <c r="I1235" s="38"/>
      <c r="J1235" s="38"/>
      <c r="K1235" s="39"/>
      <c r="L1235" s="39"/>
      <c r="M1235" s="39"/>
      <c r="N1235" s="39"/>
      <c r="O1235" s="39"/>
    </row>
    <row r="1236" spans="1:15" ht="12.75" customHeight="1" x14ac:dyDescent="0.25">
      <c r="A1236" s="185"/>
      <c r="B1236" s="39"/>
      <c r="C1236" s="39"/>
      <c r="D1236" s="39"/>
      <c r="E1236" s="39"/>
      <c r="F1236" s="186"/>
      <c r="G1236" s="187"/>
      <c r="H1236" s="38"/>
      <c r="I1236" s="38"/>
      <c r="J1236" s="38"/>
      <c r="K1236" s="39"/>
      <c r="L1236" s="39"/>
      <c r="M1236" s="39"/>
      <c r="N1236" s="39"/>
      <c r="O1236" s="39"/>
    </row>
    <row r="1237" spans="1:15" ht="12.75" customHeight="1" x14ac:dyDescent="0.25">
      <c r="A1237" s="185"/>
      <c r="B1237" s="39"/>
      <c r="C1237" s="39"/>
      <c r="D1237" s="39"/>
      <c r="E1237" s="39"/>
      <c r="F1237" s="186"/>
      <c r="G1237" s="187"/>
      <c r="H1237" s="38"/>
      <c r="I1237" s="38"/>
      <c r="J1237" s="38"/>
      <c r="K1237" s="39"/>
      <c r="L1237" s="39"/>
      <c r="M1237" s="39"/>
      <c r="N1237" s="39"/>
      <c r="O1237" s="39"/>
    </row>
    <row r="1238" spans="1:15" ht="12.75" customHeight="1" x14ac:dyDescent="0.25">
      <c r="A1238" s="185"/>
      <c r="B1238" s="39"/>
      <c r="C1238" s="39"/>
      <c r="D1238" s="39"/>
      <c r="E1238" s="39"/>
      <c r="F1238" s="186"/>
      <c r="G1238" s="187"/>
      <c r="H1238" s="38"/>
      <c r="I1238" s="38"/>
      <c r="J1238" s="38"/>
      <c r="K1238" s="39"/>
      <c r="L1238" s="39"/>
      <c r="M1238" s="39"/>
      <c r="N1238" s="39"/>
      <c r="O1238" s="39"/>
    </row>
    <row r="1239" spans="1:15" ht="12.75" customHeight="1" x14ac:dyDescent="0.25">
      <c r="A1239" s="185"/>
      <c r="B1239" s="39"/>
      <c r="C1239" s="39"/>
      <c r="D1239" s="39"/>
      <c r="E1239" s="39"/>
      <c r="F1239" s="186"/>
      <c r="G1239" s="187"/>
      <c r="H1239" s="38"/>
      <c r="I1239" s="38"/>
      <c r="J1239" s="38"/>
      <c r="K1239" s="39"/>
      <c r="L1239" s="39"/>
      <c r="M1239" s="39"/>
      <c r="N1239" s="39"/>
      <c r="O1239" s="39"/>
    </row>
    <row r="1240" spans="1:15" ht="12.75" customHeight="1" x14ac:dyDescent="0.25">
      <c r="A1240" s="185"/>
      <c r="B1240" s="39"/>
      <c r="C1240" s="39"/>
      <c r="D1240" s="39"/>
      <c r="E1240" s="39"/>
      <c r="F1240" s="186"/>
      <c r="G1240" s="187"/>
      <c r="H1240" s="38"/>
      <c r="I1240" s="38"/>
      <c r="J1240" s="38"/>
      <c r="K1240" s="39"/>
      <c r="L1240" s="39"/>
      <c r="M1240" s="39"/>
      <c r="N1240" s="39"/>
      <c r="O1240" s="39"/>
    </row>
    <row r="1241" spans="1:15" ht="12.75" customHeight="1" x14ac:dyDescent="0.25">
      <c r="A1241" s="185"/>
      <c r="B1241" s="39"/>
      <c r="C1241" s="39"/>
      <c r="D1241" s="39"/>
      <c r="E1241" s="39"/>
      <c r="F1241" s="186"/>
      <c r="G1241" s="187"/>
      <c r="H1241" s="38"/>
      <c r="I1241" s="38"/>
      <c r="J1241" s="38"/>
      <c r="K1241" s="39"/>
      <c r="L1241" s="39"/>
      <c r="M1241" s="39"/>
      <c r="N1241" s="39"/>
      <c r="O1241" s="39"/>
    </row>
    <row r="1242" spans="1:15" ht="12.75" customHeight="1" x14ac:dyDescent="0.25">
      <c r="A1242" s="185"/>
      <c r="B1242" s="39"/>
      <c r="C1242" s="39"/>
      <c r="D1242" s="39"/>
      <c r="E1242" s="39"/>
      <c r="F1242" s="186"/>
      <c r="G1242" s="187"/>
      <c r="H1242" s="38"/>
      <c r="I1242" s="38"/>
      <c r="J1242" s="38"/>
      <c r="K1242" s="39"/>
      <c r="L1242" s="39"/>
      <c r="M1242" s="39"/>
      <c r="N1242" s="39"/>
      <c r="O1242" s="39"/>
    </row>
    <row r="1243" spans="1:15" ht="12.75" customHeight="1" x14ac:dyDescent="0.25">
      <c r="A1243" s="185"/>
      <c r="B1243" s="39"/>
      <c r="C1243" s="39"/>
      <c r="D1243" s="39"/>
      <c r="E1243" s="39"/>
      <c r="F1243" s="186"/>
      <c r="G1243" s="187"/>
      <c r="H1243" s="38"/>
      <c r="I1243" s="38"/>
      <c r="J1243" s="38"/>
      <c r="K1243" s="39"/>
      <c r="L1243" s="39"/>
      <c r="M1243" s="39"/>
      <c r="N1243" s="39"/>
      <c r="O1243" s="39"/>
    </row>
    <row r="1244" spans="1:15" ht="12.75" customHeight="1" x14ac:dyDescent="0.25">
      <c r="A1244" s="185"/>
      <c r="B1244" s="39"/>
      <c r="C1244" s="39"/>
      <c r="D1244" s="39"/>
      <c r="E1244" s="39"/>
      <c r="F1244" s="186"/>
      <c r="G1244" s="187"/>
      <c r="H1244" s="38"/>
      <c r="I1244" s="38"/>
      <c r="J1244" s="38"/>
      <c r="K1244" s="39"/>
      <c r="L1244" s="39"/>
      <c r="M1244" s="39"/>
      <c r="N1244" s="39"/>
      <c r="O1244" s="39"/>
    </row>
    <row r="1245" spans="1:15" ht="12.75" customHeight="1" x14ac:dyDescent="0.25">
      <c r="A1245" s="185"/>
      <c r="B1245" s="39"/>
      <c r="C1245" s="39"/>
      <c r="D1245" s="39"/>
      <c r="E1245" s="39"/>
      <c r="F1245" s="186"/>
      <c r="G1245" s="187"/>
      <c r="H1245" s="38"/>
      <c r="I1245" s="38"/>
      <c r="J1245" s="38"/>
      <c r="K1245" s="39"/>
      <c r="L1245" s="39"/>
      <c r="M1245" s="39"/>
      <c r="N1245" s="39"/>
      <c r="O1245" s="39"/>
    </row>
    <row r="1246" spans="1:15" ht="12.75" customHeight="1" x14ac:dyDescent="0.25">
      <c r="A1246" s="185"/>
      <c r="B1246" s="39"/>
      <c r="C1246" s="39"/>
      <c r="D1246" s="39"/>
      <c r="E1246" s="39"/>
      <c r="F1246" s="186"/>
      <c r="G1246" s="187"/>
      <c r="H1246" s="38"/>
      <c r="I1246" s="38"/>
      <c r="J1246" s="38"/>
      <c r="K1246" s="39"/>
      <c r="L1246" s="39"/>
      <c r="M1246" s="39"/>
      <c r="N1246" s="39"/>
      <c r="O1246" s="39"/>
    </row>
    <row r="1247" spans="1:15" ht="12.75" customHeight="1" x14ac:dyDescent="0.25">
      <c r="A1247" s="185"/>
      <c r="B1247" s="39"/>
      <c r="C1247" s="39"/>
      <c r="D1247" s="39"/>
      <c r="E1247" s="39"/>
      <c r="F1247" s="186"/>
      <c r="G1247" s="187"/>
      <c r="H1247" s="38"/>
      <c r="I1247" s="38"/>
      <c r="J1247" s="38"/>
      <c r="K1247" s="39"/>
      <c r="L1247" s="39"/>
      <c r="M1247" s="39"/>
      <c r="N1247" s="39"/>
      <c r="O1247" s="39"/>
    </row>
    <row r="1248" spans="1:15" ht="12.75" customHeight="1" x14ac:dyDescent="0.25">
      <c r="A1248" s="185"/>
      <c r="B1248" s="39"/>
      <c r="C1248" s="39"/>
      <c r="D1248" s="39"/>
      <c r="E1248" s="39"/>
      <c r="F1248" s="186"/>
      <c r="G1248" s="187"/>
      <c r="H1248" s="38"/>
      <c r="I1248" s="38"/>
      <c r="J1248" s="38"/>
      <c r="K1248" s="39"/>
      <c r="L1248" s="39"/>
      <c r="M1248" s="39"/>
      <c r="N1248" s="39"/>
      <c r="O1248" s="39"/>
    </row>
    <row r="1249" spans="1:15" ht="12.75" customHeight="1" x14ac:dyDescent="0.25">
      <c r="A1249" s="185"/>
      <c r="B1249" s="39"/>
      <c r="C1249" s="39"/>
      <c r="D1249" s="39"/>
      <c r="E1249" s="39"/>
      <c r="F1249" s="186"/>
      <c r="G1249" s="187"/>
      <c r="H1249" s="38"/>
      <c r="I1249" s="38"/>
      <c r="J1249" s="38"/>
      <c r="K1249" s="39"/>
      <c r="L1249" s="39"/>
      <c r="M1249" s="39"/>
      <c r="N1249" s="39"/>
      <c r="O1249" s="39"/>
    </row>
    <row r="1250" spans="1:15" ht="12.75" customHeight="1" x14ac:dyDescent="0.25">
      <c r="A1250" s="185"/>
      <c r="B1250" s="39"/>
      <c r="C1250" s="39"/>
      <c r="D1250" s="39"/>
      <c r="E1250" s="39"/>
      <c r="F1250" s="186"/>
      <c r="G1250" s="187"/>
      <c r="H1250" s="38"/>
      <c r="I1250" s="38"/>
      <c r="J1250" s="38"/>
      <c r="K1250" s="39"/>
      <c r="L1250" s="39"/>
      <c r="M1250" s="39"/>
      <c r="N1250" s="39"/>
      <c r="O1250" s="39"/>
    </row>
    <row r="1251" spans="1:15" ht="12.75" customHeight="1" x14ac:dyDescent="0.25">
      <c r="A1251" s="185"/>
      <c r="B1251" s="39"/>
      <c r="C1251" s="39"/>
      <c r="D1251" s="39"/>
      <c r="E1251" s="39"/>
      <c r="F1251" s="186"/>
      <c r="G1251" s="187"/>
      <c r="H1251" s="38"/>
      <c r="I1251" s="38"/>
      <c r="J1251" s="38"/>
      <c r="K1251" s="39"/>
      <c r="L1251" s="39"/>
      <c r="M1251" s="39"/>
      <c r="N1251" s="39"/>
      <c r="O1251" s="39"/>
    </row>
    <row r="1252" spans="1:15" ht="12.75" customHeight="1" x14ac:dyDescent="0.25">
      <c r="A1252" s="185"/>
      <c r="B1252" s="39"/>
      <c r="C1252" s="39"/>
      <c r="D1252" s="39"/>
      <c r="E1252" s="39"/>
      <c r="F1252" s="186"/>
      <c r="G1252" s="187"/>
      <c r="H1252" s="38"/>
      <c r="I1252" s="38"/>
      <c r="J1252" s="38"/>
      <c r="K1252" s="39"/>
      <c r="L1252" s="39"/>
      <c r="M1252" s="39"/>
      <c r="N1252" s="39"/>
      <c r="O1252" s="39"/>
    </row>
    <row r="1253" spans="1:15" ht="12.75" customHeight="1" x14ac:dyDescent="0.25">
      <c r="A1253" s="185"/>
      <c r="B1253" s="39"/>
      <c r="C1253" s="39"/>
      <c r="D1253" s="39"/>
      <c r="E1253" s="39"/>
      <c r="F1253" s="186"/>
      <c r="G1253" s="187"/>
      <c r="H1253" s="38"/>
      <c r="I1253" s="38"/>
      <c r="J1253" s="38"/>
      <c r="K1253" s="39"/>
      <c r="L1253" s="39"/>
      <c r="M1253" s="39"/>
      <c r="N1253" s="39"/>
      <c r="O1253" s="39"/>
    </row>
    <row r="1254" spans="1:15" ht="12.75" customHeight="1" x14ac:dyDescent="0.25">
      <c r="A1254" s="185"/>
      <c r="B1254" s="39"/>
      <c r="C1254" s="39"/>
      <c r="D1254" s="39"/>
      <c r="E1254" s="39"/>
      <c r="F1254" s="186"/>
      <c r="G1254" s="187"/>
      <c r="H1254" s="38"/>
      <c r="I1254" s="38"/>
      <c r="J1254" s="38"/>
      <c r="K1254" s="39"/>
      <c r="L1254" s="39"/>
      <c r="M1254" s="39"/>
      <c r="N1254" s="39"/>
      <c r="O1254" s="39"/>
    </row>
    <row r="1255" spans="1:15" ht="12.75" customHeight="1" x14ac:dyDescent="0.25">
      <c r="A1255" s="185"/>
      <c r="B1255" s="39"/>
      <c r="C1255" s="39"/>
      <c r="D1255" s="39"/>
      <c r="E1255" s="39"/>
      <c r="F1255" s="186"/>
      <c r="G1255" s="187"/>
      <c r="H1255" s="38"/>
      <c r="I1255" s="38"/>
      <c r="J1255" s="38"/>
      <c r="K1255" s="39"/>
      <c r="L1255" s="39"/>
      <c r="M1255" s="39"/>
      <c r="N1255" s="39"/>
      <c r="O1255" s="39"/>
    </row>
    <row r="1256" spans="1:15" ht="12.75" customHeight="1" x14ac:dyDescent="0.25">
      <c r="A1256" s="185"/>
      <c r="B1256" s="39"/>
      <c r="C1256" s="39"/>
      <c r="D1256" s="39"/>
      <c r="E1256" s="39"/>
      <c r="F1256" s="186"/>
      <c r="G1256" s="187"/>
      <c r="H1256" s="38"/>
      <c r="I1256" s="38"/>
      <c r="J1256" s="38"/>
      <c r="K1256" s="39"/>
      <c r="L1256" s="39"/>
      <c r="M1256" s="39"/>
      <c r="N1256" s="39"/>
      <c r="O1256" s="39"/>
    </row>
    <row r="1257" spans="1:15" ht="12.75" customHeight="1" x14ac:dyDescent="0.25">
      <c r="A1257" s="185"/>
      <c r="B1257" s="39"/>
      <c r="C1257" s="39"/>
      <c r="D1257" s="39"/>
      <c r="E1257" s="39"/>
      <c r="F1257" s="186"/>
      <c r="G1257" s="187"/>
      <c r="H1257" s="38"/>
      <c r="I1257" s="38"/>
      <c r="J1257" s="38"/>
      <c r="K1257" s="39"/>
      <c r="L1257" s="39"/>
      <c r="M1257" s="39"/>
      <c r="N1257" s="39"/>
      <c r="O1257" s="39"/>
    </row>
    <row r="1258" spans="1:15" ht="12.75" customHeight="1" x14ac:dyDescent="0.25">
      <c r="A1258" s="185"/>
      <c r="B1258" s="39"/>
      <c r="C1258" s="39"/>
      <c r="D1258" s="39"/>
      <c r="E1258" s="39"/>
      <c r="F1258" s="186"/>
      <c r="G1258" s="187"/>
      <c r="H1258" s="38"/>
      <c r="I1258" s="38"/>
      <c r="J1258" s="38"/>
      <c r="K1258" s="39"/>
      <c r="L1258" s="39"/>
      <c r="M1258" s="39"/>
      <c r="N1258" s="39"/>
      <c r="O1258" s="39"/>
    </row>
    <row r="1259" spans="1:15" ht="12.75" customHeight="1" x14ac:dyDescent="0.25">
      <c r="A1259" s="185"/>
      <c r="B1259" s="39"/>
      <c r="C1259" s="39"/>
      <c r="D1259" s="39"/>
      <c r="E1259" s="39"/>
      <c r="F1259" s="186"/>
      <c r="G1259" s="187"/>
      <c r="H1259" s="38"/>
      <c r="I1259" s="38"/>
      <c r="J1259" s="38"/>
      <c r="K1259" s="39"/>
      <c r="L1259" s="39"/>
      <c r="M1259" s="39"/>
      <c r="N1259" s="39"/>
      <c r="O1259" s="39"/>
    </row>
    <row r="1260" spans="1:15" ht="12.75" customHeight="1" x14ac:dyDescent="0.25">
      <c r="A1260" s="185"/>
      <c r="B1260" s="39"/>
      <c r="C1260" s="39"/>
      <c r="D1260" s="39"/>
      <c r="E1260" s="39"/>
      <c r="F1260" s="186"/>
      <c r="G1260" s="187"/>
      <c r="H1260" s="38"/>
      <c r="I1260" s="38"/>
      <c r="J1260" s="38"/>
      <c r="K1260" s="39"/>
      <c r="L1260" s="39"/>
      <c r="M1260" s="39"/>
      <c r="N1260" s="39"/>
      <c r="O1260" s="39"/>
    </row>
    <row r="1261" spans="1:15" ht="12.75" customHeight="1" x14ac:dyDescent="0.25">
      <c r="A1261" s="185"/>
      <c r="B1261" s="39"/>
      <c r="C1261" s="39"/>
      <c r="D1261" s="39"/>
      <c r="E1261" s="39"/>
      <c r="F1261" s="186"/>
      <c r="G1261" s="187"/>
      <c r="H1261" s="38"/>
      <c r="I1261" s="38"/>
      <c r="J1261" s="38"/>
      <c r="K1261" s="39"/>
      <c r="L1261" s="39"/>
      <c r="M1261" s="39"/>
      <c r="N1261" s="39"/>
      <c r="O1261" s="39"/>
    </row>
    <row r="1262" spans="1:15" ht="12.75" customHeight="1" x14ac:dyDescent="0.25">
      <c r="A1262" s="185"/>
      <c r="B1262" s="39"/>
      <c r="C1262" s="39"/>
      <c r="D1262" s="39"/>
      <c r="E1262" s="39"/>
      <c r="F1262" s="186"/>
      <c r="G1262" s="187"/>
      <c r="H1262" s="38"/>
      <c r="I1262" s="38"/>
      <c r="J1262" s="38"/>
      <c r="K1262" s="39"/>
      <c r="L1262" s="39"/>
      <c r="M1262" s="39"/>
      <c r="N1262" s="39"/>
      <c r="O1262" s="39"/>
    </row>
    <row r="1263" spans="1:15" ht="12.75" customHeight="1" x14ac:dyDescent="0.25">
      <c r="A1263" s="185"/>
      <c r="B1263" s="39"/>
      <c r="C1263" s="39"/>
      <c r="D1263" s="39"/>
      <c r="E1263" s="39"/>
      <c r="F1263" s="186"/>
      <c r="G1263" s="187"/>
      <c r="H1263" s="38"/>
      <c r="I1263" s="38"/>
      <c r="J1263" s="38"/>
      <c r="K1263" s="39"/>
      <c r="L1263" s="39"/>
      <c r="M1263" s="39"/>
      <c r="N1263" s="39"/>
      <c r="O1263" s="39"/>
    </row>
    <row r="1264" spans="1:15" ht="12.75" customHeight="1" x14ac:dyDescent="0.25">
      <c r="A1264" s="185"/>
      <c r="B1264" s="39"/>
      <c r="C1264" s="39"/>
      <c r="D1264" s="39"/>
      <c r="E1264" s="39"/>
      <c r="F1264" s="186"/>
      <c r="G1264" s="187"/>
      <c r="H1264" s="38"/>
      <c r="I1264" s="38"/>
      <c r="J1264" s="38"/>
      <c r="K1264" s="39"/>
      <c r="L1264" s="39"/>
      <c r="M1264" s="39"/>
      <c r="N1264" s="39"/>
      <c r="O1264" s="39"/>
    </row>
    <row r="1265" spans="1:15" ht="12.75" customHeight="1" x14ac:dyDescent="0.25">
      <c r="A1265" s="185"/>
      <c r="B1265" s="39"/>
      <c r="C1265" s="39"/>
      <c r="D1265" s="39"/>
      <c r="E1265" s="39"/>
      <c r="F1265" s="186"/>
      <c r="G1265" s="187"/>
      <c r="H1265" s="38"/>
      <c r="I1265" s="38"/>
      <c r="J1265" s="38"/>
      <c r="K1265" s="39"/>
      <c r="L1265" s="39"/>
      <c r="M1265" s="39"/>
      <c r="N1265" s="39"/>
      <c r="O1265" s="39"/>
    </row>
    <row r="1266" spans="1:15" ht="12.75" customHeight="1" x14ac:dyDescent="0.25">
      <c r="A1266" s="185"/>
      <c r="B1266" s="39"/>
      <c r="C1266" s="39"/>
      <c r="D1266" s="39"/>
      <c r="E1266" s="39"/>
      <c r="F1266" s="186"/>
      <c r="G1266" s="187"/>
      <c r="H1266" s="38"/>
      <c r="I1266" s="38"/>
      <c r="J1266" s="38"/>
      <c r="K1266" s="39"/>
      <c r="L1266" s="39"/>
      <c r="M1266" s="39"/>
      <c r="N1266" s="39"/>
      <c r="O1266" s="39"/>
    </row>
    <row r="1267" spans="1:15" ht="12.75" customHeight="1" x14ac:dyDescent="0.25">
      <c r="A1267" s="185"/>
      <c r="B1267" s="39"/>
      <c r="C1267" s="39"/>
      <c r="D1267" s="39"/>
      <c r="E1267" s="39"/>
      <c r="F1267" s="186"/>
      <c r="G1267" s="187"/>
      <c r="H1267" s="38"/>
      <c r="I1267" s="38"/>
      <c r="J1267" s="38"/>
      <c r="K1267" s="39"/>
      <c r="L1267" s="39"/>
      <c r="M1267" s="39"/>
      <c r="N1267" s="39"/>
      <c r="O1267" s="39"/>
    </row>
    <row r="1268" spans="1:15" ht="12.75" customHeight="1" x14ac:dyDescent="0.25">
      <c r="A1268" s="185"/>
      <c r="B1268" s="39"/>
      <c r="C1268" s="39"/>
      <c r="D1268" s="39"/>
      <c r="E1268" s="39"/>
      <c r="F1268" s="186"/>
      <c r="G1268" s="187"/>
      <c r="H1268" s="38"/>
      <c r="I1268" s="38"/>
      <c r="J1268" s="38"/>
      <c r="K1268" s="39"/>
      <c r="L1268" s="39"/>
      <c r="M1268" s="39"/>
      <c r="N1268" s="39"/>
      <c r="O1268" s="39"/>
    </row>
    <row r="1269" spans="1:15" ht="12.75" customHeight="1" x14ac:dyDescent="0.25">
      <c r="A1269" s="185"/>
      <c r="B1269" s="39"/>
      <c r="C1269" s="39"/>
      <c r="D1269" s="39"/>
      <c r="E1269" s="39"/>
      <c r="F1269" s="186"/>
      <c r="G1269" s="187"/>
      <c r="H1269" s="38"/>
      <c r="I1269" s="38"/>
      <c r="J1269" s="38"/>
      <c r="K1269" s="39"/>
      <c r="L1269" s="39"/>
      <c r="M1269" s="39"/>
      <c r="N1269" s="39"/>
      <c r="O1269" s="39"/>
    </row>
    <row r="1270" spans="1:15" ht="12.75" customHeight="1" x14ac:dyDescent="0.25">
      <c r="A1270" s="185"/>
      <c r="B1270" s="39"/>
      <c r="C1270" s="39"/>
      <c r="D1270" s="39"/>
      <c r="E1270" s="39"/>
      <c r="F1270" s="186"/>
      <c r="G1270" s="187"/>
      <c r="H1270" s="38"/>
      <c r="I1270" s="38"/>
      <c r="J1270" s="38"/>
      <c r="K1270" s="39"/>
      <c r="L1270" s="39"/>
      <c r="M1270" s="39"/>
      <c r="N1270" s="39"/>
      <c r="O1270" s="39"/>
    </row>
    <row r="1271" spans="1:15" ht="12.75" customHeight="1" x14ac:dyDescent="0.25">
      <c r="A1271" s="185"/>
      <c r="B1271" s="39"/>
      <c r="C1271" s="39"/>
      <c r="D1271" s="39"/>
      <c r="E1271" s="39"/>
      <c r="F1271" s="186"/>
      <c r="G1271" s="187"/>
      <c r="H1271" s="38"/>
      <c r="I1271" s="38"/>
      <c r="J1271" s="38"/>
      <c r="K1271" s="39"/>
      <c r="L1271" s="39"/>
      <c r="M1271" s="39"/>
      <c r="N1271" s="39"/>
      <c r="O1271" s="39"/>
    </row>
    <row r="1272" spans="1:15" ht="12.75" customHeight="1" x14ac:dyDescent="0.25">
      <c r="A1272" s="185"/>
      <c r="B1272" s="39"/>
      <c r="C1272" s="39"/>
      <c r="D1272" s="39"/>
      <c r="E1272" s="39"/>
      <c r="F1272" s="186"/>
      <c r="G1272" s="187"/>
      <c r="H1272" s="38"/>
      <c r="I1272" s="38"/>
      <c r="J1272" s="38"/>
      <c r="K1272" s="39"/>
      <c r="L1272" s="39"/>
      <c r="M1272" s="39"/>
      <c r="N1272" s="39"/>
      <c r="O1272" s="39"/>
    </row>
    <row r="1273" spans="1:15" ht="12.75" customHeight="1" x14ac:dyDescent="0.25">
      <c r="A1273" s="185"/>
      <c r="B1273" s="39"/>
      <c r="C1273" s="39"/>
      <c r="D1273" s="39"/>
      <c r="E1273" s="39"/>
      <c r="F1273" s="186"/>
      <c r="G1273" s="187"/>
      <c r="H1273" s="38"/>
      <c r="I1273" s="38"/>
      <c r="J1273" s="38"/>
      <c r="K1273" s="39"/>
      <c r="L1273" s="39"/>
      <c r="M1273" s="39"/>
      <c r="N1273" s="39"/>
      <c r="O1273" s="39"/>
    </row>
    <row r="1274" spans="1:15" ht="12.75" customHeight="1" x14ac:dyDescent="0.25">
      <c r="A1274" s="185"/>
      <c r="B1274" s="39"/>
      <c r="C1274" s="39"/>
      <c r="D1274" s="39"/>
      <c r="E1274" s="39"/>
      <c r="F1274" s="186"/>
      <c r="G1274" s="187"/>
      <c r="H1274" s="38"/>
      <c r="I1274" s="38"/>
      <c r="J1274" s="38"/>
      <c r="K1274" s="39"/>
      <c r="L1274" s="39"/>
      <c r="M1274" s="39"/>
      <c r="N1274" s="39"/>
      <c r="O1274" s="39"/>
    </row>
    <row r="1275" spans="1:15" ht="12.75" customHeight="1" x14ac:dyDescent="0.25">
      <c r="A1275" s="185"/>
      <c r="B1275" s="39"/>
      <c r="C1275" s="39"/>
      <c r="D1275" s="39"/>
      <c r="E1275" s="39"/>
      <c r="F1275" s="186"/>
      <c r="G1275" s="187"/>
      <c r="H1275" s="38"/>
      <c r="I1275" s="38"/>
      <c r="J1275" s="38"/>
      <c r="K1275" s="39"/>
      <c r="L1275" s="39"/>
      <c r="M1275" s="39"/>
      <c r="N1275" s="39"/>
      <c r="O1275" s="39"/>
    </row>
    <row r="1276" spans="1:15" ht="12.75" customHeight="1" x14ac:dyDescent="0.25">
      <c r="A1276" s="185"/>
      <c r="B1276" s="39"/>
      <c r="C1276" s="39"/>
      <c r="D1276" s="39"/>
      <c r="E1276" s="39"/>
      <c r="F1276" s="186"/>
      <c r="G1276" s="187"/>
      <c r="H1276" s="38"/>
      <c r="I1276" s="38"/>
      <c r="J1276" s="38"/>
      <c r="K1276" s="39"/>
      <c r="L1276" s="39"/>
      <c r="M1276" s="39"/>
      <c r="N1276" s="39"/>
      <c r="O1276" s="39"/>
    </row>
    <row r="1277" spans="1:15" ht="12.75" customHeight="1" x14ac:dyDescent="0.25">
      <c r="A1277" s="185"/>
      <c r="B1277" s="39"/>
      <c r="C1277" s="39"/>
      <c r="D1277" s="39"/>
      <c r="E1277" s="39"/>
      <c r="F1277" s="186"/>
      <c r="G1277" s="187"/>
      <c r="H1277" s="38"/>
      <c r="I1277" s="38"/>
      <c r="J1277" s="38"/>
      <c r="K1277" s="39"/>
      <c r="L1277" s="39"/>
      <c r="M1277" s="39"/>
      <c r="N1277" s="39"/>
      <c r="O1277" s="39"/>
    </row>
    <row r="1278" spans="1:15" ht="12.75" customHeight="1" x14ac:dyDescent="0.25">
      <c r="A1278" s="185"/>
      <c r="B1278" s="39"/>
      <c r="C1278" s="39"/>
      <c r="D1278" s="39"/>
      <c r="E1278" s="39"/>
      <c r="F1278" s="186"/>
      <c r="G1278" s="187"/>
      <c r="H1278" s="38"/>
      <c r="I1278" s="38"/>
      <c r="J1278" s="38"/>
      <c r="K1278" s="39"/>
      <c r="L1278" s="39"/>
      <c r="M1278" s="39"/>
      <c r="N1278" s="39"/>
      <c r="O1278" s="39"/>
    </row>
    <row r="1279" spans="1:15" ht="12.75" customHeight="1" x14ac:dyDescent="0.25">
      <c r="A1279" s="185"/>
      <c r="B1279" s="39"/>
      <c r="C1279" s="39"/>
      <c r="D1279" s="39"/>
      <c r="E1279" s="39"/>
      <c r="F1279" s="186"/>
      <c r="G1279" s="187"/>
      <c r="H1279" s="38"/>
      <c r="I1279" s="38"/>
      <c r="J1279" s="38"/>
      <c r="K1279" s="39"/>
      <c r="L1279" s="39"/>
      <c r="M1279" s="39"/>
      <c r="N1279" s="39"/>
      <c r="O1279" s="39"/>
    </row>
    <row r="1280" spans="1:15" ht="12.75" customHeight="1" x14ac:dyDescent="0.25">
      <c r="A1280" s="185"/>
      <c r="B1280" s="39"/>
      <c r="C1280" s="39"/>
      <c r="D1280" s="39"/>
      <c r="E1280" s="39"/>
      <c r="F1280" s="186"/>
      <c r="G1280" s="187"/>
      <c r="H1280" s="38"/>
      <c r="I1280" s="38"/>
      <c r="J1280" s="38"/>
      <c r="K1280" s="39"/>
      <c r="L1280" s="39"/>
      <c r="M1280" s="39"/>
      <c r="N1280" s="39"/>
      <c r="O1280" s="39"/>
    </row>
    <row r="1281" spans="1:15" ht="12.75" customHeight="1" x14ac:dyDescent="0.25">
      <c r="A1281" s="185"/>
      <c r="B1281" s="39"/>
      <c r="C1281" s="39"/>
      <c r="D1281" s="39"/>
      <c r="E1281" s="39"/>
      <c r="F1281" s="186"/>
      <c r="G1281" s="187"/>
      <c r="H1281" s="38"/>
      <c r="I1281" s="38"/>
      <c r="J1281" s="38"/>
      <c r="K1281" s="39"/>
      <c r="L1281" s="39"/>
      <c r="M1281" s="39"/>
      <c r="N1281" s="39"/>
      <c r="O1281" s="39"/>
    </row>
    <row r="1282" spans="1:15" ht="12.75" customHeight="1" x14ac:dyDescent="0.25">
      <c r="A1282" s="185"/>
      <c r="B1282" s="39"/>
      <c r="C1282" s="39"/>
      <c r="D1282" s="39"/>
      <c r="E1282" s="39"/>
      <c r="F1282" s="186"/>
      <c r="G1282" s="187"/>
      <c r="H1282" s="38"/>
      <c r="I1282" s="38"/>
      <c r="J1282" s="38"/>
      <c r="K1282" s="39"/>
      <c r="L1282" s="39"/>
      <c r="M1282" s="39"/>
      <c r="N1282" s="39"/>
      <c r="O1282" s="39"/>
    </row>
    <row r="1283" spans="1:15" ht="12.75" customHeight="1" x14ac:dyDescent="0.25">
      <c r="A1283" s="185"/>
      <c r="B1283" s="39"/>
      <c r="C1283" s="39"/>
      <c r="D1283" s="39"/>
      <c r="E1283" s="39"/>
      <c r="F1283" s="186"/>
      <c r="G1283" s="187"/>
      <c r="H1283" s="38"/>
      <c r="I1283" s="38"/>
      <c r="J1283" s="38"/>
      <c r="K1283" s="39"/>
      <c r="L1283" s="39"/>
      <c r="M1283" s="39"/>
      <c r="N1283" s="39"/>
      <c r="O1283" s="39"/>
    </row>
    <row r="1284" spans="1:15" ht="12.75" customHeight="1" x14ac:dyDescent="0.25">
      <c r="A1284" s="185"/>
      <c r="B1284" s="39"/>
      <c r="C1284" s="39"/>
      <c r="D1284" s="39"/>
      <c r="E1284" s="39"/>
      <c r="F1284" s="186"/>
      <c r="G1284" s="187"/>
      <c r="H1284" s="38"/>
      <c r="I1284" s="38"/>
      <c r="J1284" s="38"/>
      <c r="K1284" s="39"/>
      <c r="L1284" s="39"/>
      <c r="M1284" s="39"/>
      <c r="N1284" s="39"/>
      <c r="O1284" s="39"/>
    </row>
    <row r="1285" spans="1:15" ht="12.75" customHeight="1" x14ac:dyDescent="0.25">
      <c r="A1285" s="185"/>
      <c r="B1285" s="39"/>
      <c r="C1285" s="39"/>
      <c r="D1285" s="39"/>
      <c r="E1285" s="39"/>
      <c r="F1285" s="186"/>
      <c r="G1285" s="187"/>
      <c r="H1285" s="38"/>
      <c r="I1285" s="38"/>
      <c r="J1285" s="38"/>
      <c r="K1285" s="39"/>
      <c r="L1285" s="39"/>
      <c r="M1285" s="39"/>
      <c r="N1285" s="39"/>
      <c r="O1285" s="39"/>
    </row>
    <row r="1286" spans="1:15" ht="12.75" customHeight="1" x14ac:dyDescent="0.25">
      <c r="A1286" s="185"/>
      <c r="B1286" s="39"/>
      <c r="C1286" s="39"/>
      <c r="D1286" s="39"/>
      <c r="E1286" s="39"/>
      <c r="F1286" s="186"/>
      <c r="G1286" s="187"/>
      <c r="H1286" s="38"/>
      <c r="I1286" s="38"/>
      <c r="J1286" s="38"/>
      <c r="K1286" s="39"/>
      <c r="L1286" s="39"/>
      <c r="M1286" s="39"/>
      <c r="N1286" s="39"/>
      <c r="O1286" s="39"/>
    </row>
    <row r="1287" spans="1:15" ht="12.75" customHeight="1" x14ac:dyDescent="0.25">
      <c r="A1287" s="185"/>
      <c r="B1287" s="39"/>
      <c r="C1287" s="39"/>
      <c r="D1287" s="39"/>
      <c r="E1287" s="39"/>
      <c r="F1287" s="186"/>
      <c r="G1287" s="187"/>
      <c r="H1287" s="38"/>
      <c r="I1287" s="38"/>
      <c r="J1287" s="38"/>
      <c r="K1287" s="39"/>
      <c r="L1287" s="39"/>
      <c r="M1287" s="39"/>
      <c r="N1287" s="39"/>
      <c r="O1287" s="39"/>
    </row>
    <row r="1288" spans="1:15" ht="12.75" customHeight="1" x14ac:dyDescent="0.25">
      <c r="A1288" s="185"/>
      <c r="B1288" s="39"/>
      <c r="C1288" s="39"/>
      <c r="D1288" s="39"/>
      <c r="E1288" s="39"/>
      <c r="F1288" s="186"/>
      <c r="G1288" s="187"/>
      <c r="H1288" s="38"/>
      <c r="I1288" s="38"/>
      <c r="J1288" s="38"/>
      <c r="K1288" s="39"/>
      <c r="L1288" s="39"/>
      <c r="M1288" s="39"/>
      <c r="N1288" s="39"/>
      <c r="O1288" s="39"/>
    </row>
    <row r="1289" spans="1:15" ht="12.75" customHeight="1" x14ac:dyDescent="0.25">
      <c r="A1289" s="185"/>
      <c r="B1289" s="39"/>
      <c r="C1289" s="39"/>
      <c r="D1289" s="39"/>
      <c r="E1289" s="39"/>
      <c r="F1289" s="186"/>
      <c r="G1289" s="187"/>
      <c r="H1289" s="38"/>
      <c r="I1289" s="38"/>
      <c r="J1289" s="38"/>
      <c r="K1289" s="39"/>
      <c r="L1289" s="39"/>
      <c r="M1289" s="39"/>
      <c r="N1289" s="39"/>
      <c r="O1289" s="39"/>
    </row>
    <row r="1290" spans="1:15" ht="12.75" customHeight="1" x14ac:dyDescent="0.25">
      <c r="A1290" s="185"/>
      <c r="B1290" s="39"/>
      <c r="C1290" s="39"/>
      <c r="D1290" s="39"/>
      <c r="E1290" s="39"/>
      <c r="F1290" s="186"/>
      <c r="G1290" s="187"/>
      <c r="H1290" s="38"/>
      <c r="I1290" s="38"/>
      <c r="J1290" s="38"/>
      <c r="K1290" s="39"/>
      <c r="L1290" s="39"/>
      <c r="M1290" s="39"/>
      <c r="N1290" s="39"/>
      <c r="O1290" s="39"/>
    </row>
    <row r="1291" spans="1:15" ht="12.75" customHeight="1" x14ac:dyDescent="0.25">
      <c r="A1291" s="185"/>
      <c r="B1291" s="39"/>
      <c r="C1291" s="39"/>
      <c r="D1291" s="39"/>
      <c r="E1291" s="39"/>
      <c r="F1291" s="186"/>
      <c r="G1291" s="187"/>
      <c r="H1291" s="38"/>
      <c r="I1291" s="38"/>
      <c r="J1291" s="38"/>
      <c r="K1291" s="39"/>
      <c r="L1291" s="39"/>
      <c r="M1291" s="39"/>
      <c r="N1291" s="39"/>
      <c r="O1291" s="39"/>
    </row>
    <row r="1292" spans="1:15" ht="12.75" customHeight="1" x14ac:dyDescent="0.25">
      <c r="A1292" s="185"/>
      <c r="B1292" s="39"/>
      <c r="C1292" s="39"/>
      <c r="D1292" s="39"/>
      <c r="E1292" s="39"/>
      <c r="F1292" s="186"/>
      <c r="G1292" s="187"/>
      <c r="H1292" s="38"/>
      <c r="I1292" s="38"/>
      <c r="J1292" s="38"/>
      <c r="K1292" s="39"/>
      <c r="L1292" s="39"/>
      <c r="M1292" s="39"/>
      <c r="N1292" s="39"/>
      <c r="O1292" s="39"/>
    </row>
    <row r="1293" spans="1:15" ht="12.75" customHeight="1" x14ac:dyDescent="0.25">
      <c r="A1293" s="185"/>
      <c r="B1293" s="39"/>
      <c r="C1293" s="39"/>
      <c r="D1293" s="39"/>
      <c r="E1293" s="39"/>
      <c r="F1293" s="186"/>
      <c r="G1293" s="187"/>
      <c r="H1293" s="38"/>
      <c r="I1293" s="38"/>
      <c r="J1293" s="38"/>
      <c r="K1293" s="39"/>
      <c r="L1293" s="39"/>
      <c r="M1293" s="39"/>
      <c r="N1293" s="39"/>
      <c r="O1293" s="39"/>
    </row>
    <row r="1294" spans="1:15" ht="12.75" customHeight="1" x14ac:dyDescent="0.25">
      <c r="A1294" s="185"/>
      <c r="B1294" s="39"/>
      <c r="C1294" s="39"/>
      <c r="D1294" s="39"/>
      <c r="E1294" s="39"/>
      <c r="F1294" s="186"/>
      <c r="G1294" s="187"/>
      <c r="H1294" s="38"/>
      <c r="I1294" s="38"/>
      <c r="J1294" s="38"/>
      <c r="K1294" s="39"/>
      <c r="L1294" s="39"/>
      <c r="M1294" s="39"/>
      <c r="N1294" s="39"/>
      <c r="O1294" s="39"/>
    </row>
    <row r="1295" spans="1:15" ht="12.75" customHeight="1" x14ac:dyDescent="0.25">
      <c r="A1295" s="185"/>
      <c r="B1295" s="39"/>
      <c r="C1295" s="39"/>
      <c r="D1295" s="39"/>
      <c r="E1295" s="39"/>
      <c r="F1295" s="186"/>
      <c r="G1295" s="187"/>
      <c r="H1295" s="38"/>
      <c r="I1295" s="38"/>
      <c r="J1295" s="38"/>
      <c r="K1295" s="39"/>
      <c r="L1295" s="39"/>
      <c r="M1295" s="39"/>
      <c r="N1295" s="39"/>
      <c r="O1295" s="39"/>
    </row>
    <row r="1296" spans="1:15" ht="12.75" customHeight="1" x14ac:dyDescent="0.25">
      <c r="A1296" s="185"/>
      <c r="B1296" s="39"/>
      <c r="C1296" s="39"/>
      <c r="D1296" s="39"/>
      <c r="E1296" s="39"/>
      <c r="F1296" s="186"/>
      <c r="G1296" s="187"/>
      <c r="H1296" s="38"/>
      <c r="I1296" s="38"/>
      <c r="J1296" s="38"/>
      <c r="K1296" s="39"/>
      <c r="L1296" s="39"/>
      <c r="M1296" s="39"/>
      <c r="N1296" s="39"/>
      <c r="O1296" s="39"/>
    </row>
    <row r="1297" spans="1:15" ht="12.75" customHeight="1" x14ac:dyDescent="0.25">
      <c r="A1297" s="185"/>
      <c r="B1297" s="39"/>
      <c r="C1297" s="39"/>
      <c r="D1297" s="39"/>
      <c r="E1297" s="39"/>
      <c r="F1297" s="186"/>
      <c r="G1297" s="187"/>
      <c r="H1297" s="38"/>
      <c r="I1297" s="38"/>
      <c r="J1297" s="38"/>
      <c r="K1297" s="39"/>
      <c r="L1297" s="39"/>
      <c r="M1297" s="39"/>
      <c r="N1297" s="39"/>
      <c r="O1297" s="39"/>
    </row>
    <row r="1298" spans="1:15" ht="12.75" customHeight="1" x14ac:dyDescent="0.25">
      <c r="A1298" s="185"/>
      <c r="B1298" s="39"/>
      <c r="C1298" s="39"/>
      <c r="D1298" s="39"/>
      <c r="E1298" s="39"/>
      <c r="F1298" s="186"/>
      <c r="G1298" s="187"/>
      <c r="H1298" s="38"/>
      <c r="I1298" s="38"/>
      <c r="J1298" s="38"/>
      <c r="K1298" s="39"/>
      <c r="L1298" s="39"/>
      <c r="M1298" s="39"/>
      <c r="N1298" s="39"/>
      <c r="O1298" s="39"/>
    </row>
    <row r="1299" spans="1:15" ht="12.75" customHeight="1" x14ac:dyDescent="0.25">
      <c r="A1299" s="185"/>
      <c r="B1299" s="39"/>
      <c r="C1299" s="39"/>
      <c r="D1299" s="39"/>
      <c r="E1299" s="39"/>
      <c r="F1299" s="186"/>
      <c r="G1299" s="187"/>
      <c r="H1299" s="38"/>
      <c r="I1299" s="38"/>
      <c r="J1299" s="38"/>
      <c r="K1299" s="39"/>
      <c r="L1299" s="39"/>
      <c r="M1299" s="39"/>
      <c r="N1299" s="39"/>
      <c r="O1299" s="39"/>
    </row>
    <row r="1300" spans="1:15" ht="12.75" customHeight="1" x14ac:dyDescent="0.25">
      <c r="A1300" s="185"/>
      <c r="B1300" s="39"/>
      <c r="C1300" s="39"/>
      <c r="D1300" s="39"/>
      <c r="E1300" s="39"/>
      <c r="F1300" s="186"/>
      <c r="G1300" s="187"/>
      <c r="H1300" s="38"/>
      <c r="I1300" s="38"/>
      <c r="J1300" s="38"/>
      <c r="K1300" s="39"/>
      <c r="L1300" s="39"/>
      <c r="M1300" s="39"/>
      <c r="N1300" s="39"/>
      <c r="O1300" s="39"/>
    </row>
    <row r="1301" spans="1:15" ht="12.75" customHeight="1" x14ac:dyDescent="0.25">
      <c r="A1301" s="185"/>
      <c r="B1301" s="39"/>
      <c r="C1301" s="39"/>
      <c r="D1301" s="39"/>
      <c r="E1301" s="39"/>
      <c r="F1301" s="186"/>
      <c r="G1301" s="187"/>
      <c r="H1301" s="38"/>
      <c r="I1301" s="38"/>
      <c r="J1301" s="38"/>
      <c r="K1301" s="39"/>
      <c r="L1301" s="39"/>
      <c r="M1301" s="39"/>
      <c r="N1301" s="39"/>
      <c r="O1301" s="39"/>
    </row>
    <row r="1302" spans="1:15" ht="12.75" customHeight="1" x14ac:dyDescent="0.25">
      <c r="A1302" s="185"/>
      <c r="B1302" s="39"/>
      <c r="C1302" s="39"/>
      <c r="D1302" s="39"/>
      <c r="E1302" s="39"/>
      <c r="F1302" s="186"/>
      <c r="G1302" s="187"/>
      <c r="H1302" s="38"/>
      <c r="I1302" s="38"/>
      <c r="J1302" s="38"/>
      <c r="K1302" s="39"/>
      <c r="L1302" s="39"/>
      <c r="M1302" s="39"/>
      <c r="N1302" s="39"/>
      <c r="O1302" s="39"/>
    </row>
    <row r="1303" spans="1:15" ht="12.75" customHeight="1" x14ac:dyDescent="0.25">
      <c r="A1303" s="185"/>
      <c r="B1303" s="39"/>
      <c r="C1303" s="39"/>
      <c r="D1303" s="39"/>
      <c r="E1303" s="39"/>
      <c r="F1303" s="186"/>
      <c r="G1303" s="187"/>
      <c r="H1303" s="38"/>
      <c r="I1303" s="38"/>
      <c r="J1303" s="38"/>
      <c r="K1303" s="39"/>
      <c r="L1303" s="39"/>
      <c r="M1303" s="39"/>
      <c r="N1303" s="39"/>
      <c r="O1303" s="39"/>
    </row>
    <row r="1304" spans="1:15" ht="12.75" customHeight="1" x14ac:dyDescent="0.25">
      <c r="A1304" s="185"/>
      <c r="B1304" s="39"/>
      <c r="C1304" s="39"/>
      <c r="D1304" s="39"/>
      <c r="E1304" s="39"/>
      <c r="F1304" s="186"/>
      <c r="G1304" s="187"/>
      <c r="H1304" s="38"/>
      <c r="I1304" s="38"/>
      <c r="J1304" s="38"/>
      <c r="K1304" s="39"/>
      <c r="L1304" s="39"/>
      <c r="M1304" s="39"/>
      <c r="N1304" s="39"/>
      <c r="O1304" s="39"/>
    </row>
    <row r="1305" spans="1:15" ht="12.75" customHeight="1" x14ac:dyDescent="0.25">
      <c r="A1305" s="185"/>
      <c r="B1305" s="39"/>
      <c r="C1305" s="39"/>
      <c r="D1305" s="39"/>
      <c r="E1305" s="39"/>
      <c r="F1305" s="186"/>
      <c r="G1305" s="187"/>
      <c r="H1305" s="38"/>
      <c r="I1305" s="38"/>
      <c r="J1305" s="38"/>
      <c r="K1305" s="39"/>
      <c r="L1305" s="39"/>
      <c r="M1305" s="39"/>
      <c r="N1305" s="39"/>
      <c r="O1305" s="39"/>
    </row>
    <row r="1306" spans="1:15" ht="12.75" customHeight="1" x14ac:dyDescent="0.25">
      <c r="A1306" s="185"/>
      <c r="B1306" s="39"/>
      <c r="C1306" s="39"/>
      <c r="D1306" s="39"/>
      <c r="E1306" s="39"/>
      <c r="F1306" s="186"/>
      <c r="G1306" s="187"/>
      <c r="H1306" s="38"/>
      <c r="I1306" s="38"/>
      <c r="J1306" s="38"/>
      <c r="K1306" s="39"/>
      <c r="L1306" s="39"/>
      <c r="M1306" s="39"/>
      <c r="N1306" s="39"/>
      <c r="O1306" s="39"/>
    </row>
    <row r="1307" spans="1:15" ht="12.75" customHeight="1" x14ac:dyDescent="0.25">
      <c r="A1307" s="185"/>
      <c r="B1307" s="39"/>
      <c r="C1307" s="39"/>
      <c r="D1307" s="39"/>
      <c r="E1307" s="39"/>
      <c r="F1307" s="186"/>
      <c r="G1307" s="187"/>
      <c r="H1307" s="38"/>
      <c r="I1307" s="38"/>
      <c r="J1307" s="38"/>
      <c r="K1307" s="39"/>
      <c r="L1307" s="39"/>
      <c r="M1307" s="39"/>
      <c r="N1307" s="39"/>
      <c r="O1307" s="39"/>
    </row>
    <row r="1308" spans="1:15" ht="12.75" customHeight="1" x14ac:dyDescent="0.25">
      <c r="A1308" s="185"/>
      <c r="B1308" s="39"/>
      <c r="C1308" s="39"/>
      <c r="D1308" s="39"/>
      <c r="E1308" s="39"/>
      <c r="F1308" s="186"/>
      <c r="G1308" s="187"/>
      <c r="H1308" s="38"/>
      <c r="I1308" s="38"/>
      <c r="J1308" s="38"/>
      <c r="K1308" s="39"/>
      <c r="L1308" s="39"/>
      <c r="M1308" s="39"/>
      <c r="N1308" s="39"/>
      <c r="O1308" s="39"/>
    </row>
    <row r="1309" spans="1:15" ht="12.75" customHeight="1" x14ac:dyDescent="0.25">
      <c r="A1309" s="185"/>
      <c r="B1309" s="39"/>
      <c r="C1309" s="39"/>
      <c r="D1309" s="39"/>
      <c r="E1309" s="39"/>
      <c r="F1309" s="186"/>
      <c r="G1309" s="187"/>
      <c r="H1309" s="38"/>
      <c r="I1309" s="38"/>
      <c r="J1309" s="38"/>
      <c r="K1309" s="39"/>
      <c r="L1309" s="39"/>
      <c r="M1309" s="39"/>
      <c r="N1309" s="39"/>
      <c r="O1309" s="39"/>
    </row>
    <row r="1310" spans="1:15" ht="12.75" customHeight="1" x14ac:dyDescent="0.25">
      <c r="A1310" s="185"/>
      <c r="B1310" s="39"/>
      <c r="C1310" s="39"/>
      <c r="D1310" s="39"/>
      <c r="E1310" s="39"/>
      <c r="F1310" s="186"/>
      <c r="G1310" s="187"/>
      <c r="H1310" s="38"/>
      <c r="I1310" s="38"/>
      <c r="J1310" s="38"/>
      <c r="K1310" s="39"/>
      <c r="L1310" s="39"/>
      <c r="M1310" s="39"/>
      <c r="N1310" s="39"/>
      <c r="O1310" s="39"/>
    </row>
    <row r="1311" spans="1:15" ht="12.75" customHeight="1" x14ac:dyDescent="0.25">
      <c r="A1311" s="185"/>
      <c r="B1311" s="39"/>
      <c r="C1311" s="39"/>
      <c r="D1311" s="39"/>
      <c r="E1311" s="39"/>
      <c r="F1311" s="186"/>
      <c r="G1311" s="187"/>
      <c r="H1311" s="38"/>
      <c r="I1311" s="38"/>
      <c r="J1311" s="38"/>
      <c r="K1311" s="39"/>
      <c r="L1311" s="39"/>
      <c r="M1311" s="39"/>
      <c r="N1311" s="39"/>
      <c r="O1311" s="39"/>
    </row>
    <row r="1312" spans="1:15" ht="12.75" customHeight="1" x14ac:dyDescent="0.25">
      <c r="A1312" s="185"/>
      <c r="B1312" s="39"/>
      <c r="C1312" s="39"/>
      <c r="D1312" s="39"/>
      <c r="E1312" s="39"/>
      <c r="F1312" s="186"/>
      <c r="G1312" s="187"/>
      <c r="H1312" s="38"/>
      <c r="I1312" s="38"/>
      <c r="J1312" s="38"/>
      <c r="K1312" s="39"/>
      <c r="L1312" s="39"/>
      <c r="M1312" s="39"/>
      <c r="N1312" s="39"/>
      <c r="O1312" s="39"/>
    </row>
    <row r="1313" spans="1:15" ht="12.75" customHeight="1" x14ac:dyDescent="0.25">
      <c r="A1313" s="185"/>
      <c r="B1313" s="39"/>
      <c r="C1313" s="39"/>
      <c r="D1313" s="39"/>
      <c r="E1313" s="39"/>
      <c r="F1313" s="186"/>
      <c r="G1313" s="187"/>
      <c r="H1313" s="38"/>
      <c r="I1313" s="38"/>
      <c r="J1313" s="38"/>
      <c r="K1313" s="39"/>
      <c r="L1313" s="39"/>
      <c r="M1313" s="39"/>
      <c r="N1313" s="39"/>
      <c r="O1313" s="39"/>
    </row>
    <row r="1314" spans="1:15" ht="12.75" customHeight="1" x14ac:dyDescent="0.25">
      <c r="A1314" s="185"/>
      <c r="B1314" s="39"/>
      <c r="C1314" s="39"/>
      <c r="D1314" s="39"/>
      <c r="E1314" s="39"/>
      <c r="F1314" s="186"/>
      <c r="G1314" s="187"/>
      <c r="H1314" s="38"/>
      <c r="I1314" s="38"/>
      <c r="J1314" s="38"/>
      <c r="K1314" s="39"/>
      <c r="L1314" s="39"/>
      <c r="M1314" s="39"/>
      <c r="N1314" s="39"/>
      <c r="O1314" s="39"/>
    </row>
    <row r="1315" spans="1:15" ht="12.75" customHeight="1" x14ac:dyDescent="0.25">
      <c r="A1315" s="185"/>
      <c r="B1315" s="39"/>
      <c r="C1315" s="39"/>
      <c r="D1315" s="39"/>
      <c r="E1315" s="39"/>
      <c r="F1315" s="186"/>
      <c r="G1315" s="187"/>
      <c r="H1315" s="38"/>
      <c r="I1315" s="38"/>
      <c r="J1315" s="38"/>
      <c r="K1315" s="39"/>
      <c r="L1315" s="39"/>
      <c r="M1315" s="39"/>
      <c r="N1315" s="39"/>
      <c r="O1315" s="39"/>
    </row>
    <row r="1316" spans="1:15" ht="12.75" customHeight="1" x14ac:dyDescent="0.25">
      <c r="A1316" s="185"/>
      <c r="B1316" s="39"/>
      <c r="C1316" s="39"/>
      <c r="D1316" s="39"/>
      <c r="E1316" s="39"/>
      <c r="F1316" s="186"/>
      <c r="G1316" s="187"/>
      <c r="H1316" s="38"/>
      <c r="I1316" s="38"/>
      <c r="J1316" s="38"/>
      <c r="K1316" s="39"/>
      <c r="L1316" s="39"/>
      <c r="M1316" s="39"/>
      <c r="N1316" s="39"/>
      <c r="O1316" s="39"/>
    </row>
    <row r="1317" spans="1:15" ht="12.75" customHeight="1" x14ac:dyDescent="0.25">
      <c r="A1317" s="185"/>
      <c r="B1317" s="39"/>
      <c r="C1317" s="39"/>
      <c r="D1317" s="39"/>
      <c r="E1317" s="39"/>
      <c r="F1317" s="186"/>
      <c r="G1317" s="187"/>
      <c r="H1317" s="38"/>
      <c r="I1317" s="38"/>
      <c r="J1317" s="38"/>
      <c r="K1317" s="39"/>
      <c r="L1317" s="39"/>
      <c r="M1317" s="39"/>
      <c r="N1317" s="39"/>
      <c r="O1317" s="39"/>
    </row>
    <row r="1318" spans="1:15" ht="12.75" customHeight="1" x14ac:dyDescent="0.25">
      <c r="A1318" s="185"/>
      <c r="B1318" s="39"/>
      <c r="C1318" s="39"/>
      <c r="D1318" s="39"/>
      <c r="E1318" s="39"/>
      <c r="F1318" s="186"/>
      <c r="G1318" s="187"/>
      <c r="H1318" s="38"/>
      <c r="I1318" s="38"/>
      <c r="J1318" s="38"/>
      <c r="K1318" s="39"/>
      <c r="L1318" s="39"/>
      <c r="M1318" s="39"/>
      <c r="N1318" s="39"/>
      <c r="O1318" s="39"/>
    </row>
    <row r="1319" spans="1:15" ht="12.75" customHeight="1" x14ac:dyDescent="0.25">
      <c r="A1319" s="185"/>
      <c r="B1319" s="39"/>
      <c r="C1319" s="39"/>
      <c r="D1319" s="39"/>
      <c r="E1319" s="39"/>
      <c r="F1319" s="186"/>
      <c r="G1319" s="187"/>
      <c r="H1319" s="38"/>
      <c r="I1319" s="38"/>
      <c r="J1319" s="38"/>
      <c r="K1319" s="39"/>
      <c r="L1319" s="39"/>
      <c r="M1319" s="39"/>
      <c r="N1319" s="39"/>
      <c r="O1319" s="39"/>
    </row>
    <row r="1320" spans="1:15" ht="12.75" customHeight="1" x14ac:dyDescent="0.25">
      <c r="A1320" s="185"/>
      <c r="B1320" s="39"/>
      <c r="C1320" s="39"/>
      <c r="D1320" s="39"/>
      <c r="E1320" s="39"/>
      <c r="F1320" s="186"/>
      <c r="G1320" s="187"/>
      <c r="H1320" s="38"/>
      <c r="I1320" s="38"/>
      <c r="J1320" s="38"/>
      <c r="K1320" s="39"/>
      <c r="L1320" s="39"/>
      <c r="M1320" s="39"/>
      <c r="N1320" s="39"/>
      <c r="O1320" s="39"/>
    </row>
    <row r="1321" spans="1:15" ht="12.75" customHeight="1" x14ac:dyDescent="0.25">
      <c r="A1321" s="185"/>
      <c r="B1321" s="39"/>
      <c r="C1321" s="39"/>
      <c r="D1321" s="39"/>
      <c r="E1321" s="39"/>
      <c r="F1321" s="186"/>
      <c r="G1321" s="187"/>
      <c r="H1321" s="38"/>
      <c r="I1321" s="38"/>
      <c r="J1321" s="38"/>
      <c r="K1321" s="39"/>
      <c r="L1321" s="39"/>
      <c r="M1321" s="39"/>
      <c r="N1321" s="39"/>
      <c r="O1321" s="39"/>
    </row>
    <row r="1322" spans="1:15" ht="12.75" customHeight="1" x14ac:dyDescent="0.25">
      <c r="A1322" s="185"/>
      <c r="B1322" s="39"/>
      <c r="C1322" s="39"/>
      <c r="D1322" s="39"/>
      <c r="E1322" s="39"/>
      <c r="F1322" s="186"/>
      <c r="G1322" s="187"/>
      <c r="H1322" s="38"/>
      <c r="I1322" s="38"/>
      <c r="J1322" s="38"/>
      <c r="K1322" s="39"/>
      <c r="L1322" s="39"/>
      <c r="M1322" s="39"/>
      <c r="N1322" s="39"/>
      <c r="O1322" s="39"/>
    </row>
    <row r="1323" spans="1:15" ht="12.75" customHeight="1" x14ac:dyDescent="0.25">
      <c r="A1323" s="185"/>
      <c r="B1323" s="39"/>
      <c r="C1323" s="39"/>
      <c r="D1323" s="39"/>
      <c r="E1323" s="39"/>
      <c r="F1323" s="186"/>
      <c r="G1323" s="187"/>
      <c r="H1323" s="38"/>
      <c r="I1323" s="38"/>
      <c r="J1323" s="38"/>
      <c r="K1323" s="39"/>
      <c r="L1323" s="39"/>
      <c r="M1323" s="39"/>
      <c r="N1323" s="39"/>
      <c r="O1323" s="39"/>
    </row>
    <row r="1324" spans="1:15" ht="12.75" customHeight="1" x14ac:dyDescent="0.25">
      <c r="A1324" s="185"/>
      <c r="B1324" s="39"/>
      <c r="C1324" s="39"/>
      <c r="D1324" s="39"/>
      <c r="E1324" s="39"/>
      <c r="F1324" s="186"/>
      <c r="G1324" s="187"/>
      <c r="H1324" s="38"/>
      <c r="I1324" s="38"/>
      <c r="J1324" s="38"/>
      <c r="K1324" s="39"/>
      <c r="L1324" s="39"/>
      <c r="M1324" s="39"/>
      <c r="N1324" s="39"/>
      <c r="O1324" s="39"/>
    </row>
    <row r="1325" spans="1:15" ht="12.75" customHeight="1" x14ac:dyDescent="0.25">
      <c r="A1325" s="185"/>
      <c r="B1325" s="39"/>
      <c r="C1325" s="39"/>
      <c r="D1325" s="39"/>
      <c r="E1325" s="39"/>
      <c r="F1325" s="186"/>
      <c r="G1325" s="187"/>
      <c r="H1325" s="38"/>
      <c r="I1325" s="38"/>
      <c r="J1325" s="38"/>
      <c r="K1325" s="39"/>
      <c r="L1325" s="39"/>
      <c r="M1325" s="39"/>
      <c r="N1325" s="39"/>
      <c r="O1325" s="39"/>
    </row>
    <row r="1326" spans="1:15" ht="12.75" customHeight="1" x14ac:dyDescent="0.25">
      <c r="A1326" s="185"/>
      <c r="B1326" s="39"/>
      <c r="C1326" s="39"/>
      <c r="D1326" s="39"/>
      <c r="E1326" s="39"/>
      <c r="F1326" s="186"/>
      <c r="G1326" s="187"/>
      <c r="H1326" s="38"/>
      <c r="I1326" s="38"/>
      <c r="J1326" s="38"/>
      <c r="K1326" s="39"/>
      <c r="L1326" s="39"/>
      <c r="M1326" s="39"/>
      <c r="N1326" s="39"/>
      <c r="O1326" s="39"/>
    </row>
    <row r="1327" spans="1:15" ht="12.75" customHeight="1" x14ac:dyDescent="0.25">
      <c r="A1327" s="185"/>
      <c r="B1327" s="39"/>
      <c r="C1327" s="39"/>
      <c r="D1327" s="39"/>
      <c r="E1327" s="39"/>
      <c r="F1327" s="186"/>
      <c r="G1327" s="187"/>
      <c r="H1327" s="38"/>
      <c r="I1327" s="38"/>
      <c r="J1327" s="38"/>
      <c r="K1327" s="39"/>
      <c r="L1327" s="39"/>
      <c r="M1327" s="39"/>
      <c r="N1327" s="39"/>
      <c r="O1327" s="39"/>
    </row>
    <row r="1328" spans="1:15" ht="12.75" customHeight="1" x14ac:dyDescent="0.25">
      <c r="A1328" s="185"/>
      <c r="B1328" s="39"/>
      <c r="C1328" s="39"/>
      <c r="D1328" s="39"/>
      <c r="E1328" s="39"/>
      <c r="F1328" s="186"/>
      <c r="G1328" s="187"/>
      <c r="H1328" s="38"/>
      <c r="I1328" s="38"/>
      <c r="J1328" s="38"/>
      <c r="K1328" s="39"/>
      <c r="L1328" s="39"/>
      <c r="M1328" s="39"/>
      <c r="N1328" s="39"/>
      <c r="O1328" s="39"/>
    </row>
    <row r="1329" spans="1:15" ht="12.75" customHeight="1" x14ac:dyDescent="0.25">
      <c r="A1329" s="185"/>
      <c r="B1329" s="39"/>
      <c r="C1329" s="39"/>
      <c r="D1329" s="39"/>
      <c r="E1329" s="39"/>
      <c r="F1329" s="186"/>
      <c r="G1329" s="187"/>
      <c r="H1329" s="38"/>
      <c r="I1329" s="38"/>
      <c r="J1329" s="38"/>
      <c r="K1329" s="39"/>
      <c r="L1329" s="39"/>
      <c r="M1329" s="39"/>
      <c r="N1329" s="39"/>
      <c r="O1329" s="39"/>
    </row>
    <row r="1330" spans="1:15" ht="12.75" customHeight="1" x14ac:dyDescent="0.25">
      <c r="A1330" s="185"/>
      <c r="B1330" s="39"/>
      <c r="C1330" s="39"/>
      <c r="D1330" s="39"/>
      <c r="E1330" s="39"/>
      <c r="F1330" s="186"/>
      <c r="G1330" s="187"/>
      <c r="H1330" s="38"/>
      <c r="I1330" s="38"/>
      <c r="J1330" s="38"/>
      <c r="K1330" s="39"/>
      <c r="L1330" s="39"/>
      <c r="M1330" s="39"/>
      <c r="N1330" s="39"/>
      <c r="O1330" s="39"/>
    </row>
    <row r="1331" spans="1:15" ht="12.75" customHeight="1" x14ac:dyDescent="0.25">
      <c r="A1331" s="185"/>
      <c r="B1331" s="39"/>
      <c r="C1331" s="39"/>
      <c r="D1331" s="39"/>
      <c r="E1331" s="39"/>
      <c r="F1331" s="186"/>
      <c r="G1331" s="187"/>
      <c r="H1331" s="38"/>
      <c r="I1331" s="38"/>
      <c r="J1331" s="38"/>
      <c r="K1331" s="39"/>
      <c r="L1331" s="39"/>
      <c r="M1331" s="39"/>
      <c r="N1331" s="39"/>
      <c r="O1331" s="39"/>
    </row>
    <row r="1332" spans="1:15" ht="12.75" customHeight="1" x14ac:dyDescent="0.25">
      <c r="A1332" s="185"/>
      <c r="B1332" s="39"/>
      <c r="C1332" s="39"/>
      <c r="D1332" s="39"/>
      <c r="E1332" s="39"/>
      <c r="F1332" s="186"/>
      <c r="G1332" s="187"/>
      <c r="H1332" s="38"/>
      <c r="I1332" s="38"/>
      <c r="J1332" s="38"/>
      <c r="K1332" s="39"/>
      <c r="L1332" s="39"/>
      <c r="M1332" s="39"/>
      <c r="N1332" s="39"/>
      <c r="O1332" s="39"/>
    </row>
    <row r="1333" spans="1:15" ht="12.75" customHeight="1" x14ac:dyDescent="0.25">
      <c r="A1333" s="185"/>
      <c r="B1333" s="39"/>
      <c r="C1333" s="39"/>
      <c r="D1333" s="39"/>
      <c r="E1333" s="39"/>
      <c r="F1333" s="186"/>
      <c r="G1333" s="187"/>
      <c r="H1333" s="38"/>
      <c r="I1333" s="38"/>
      <c r="J1333" s="38"/>
      <c r="K1333" s="39"/>
      <c r="L1333" s="39"/>
      <c r="M1333" s="39"/>
      <c r="N1333" s="39"/>
      <c r="O1333" s="39"/>
    </row>
    <row r="1334" spans="1:15" ht="12.75" customHeight="1" x14ac:dyDescent="0.25">
      <c r="A1334" s="185"/>
      <c r="B1334" s="39"/>
      <c r="C1334" s="39"/>
      <c r="D1334" s="39"/>
      <c r="E1334" s="39"/>
      <c r="F1334" s="186"/>
      <c r="G1334" s="187"/>
      <c r="H1334" s="38"/>
      <c r="I1334" s="38"/>
      <c r="J1334" s="38"/>
      <c r="K1334" s="39"/>
      <c r="L1334" s="39"/>
      <c r="M1334" s="39"/>
      <c r="N1334" s="39"/>
      <c r="O1334" s="39"/>
    </row>
    <row r="1335" spans="1:15" ht="12.75" customHeight="1" x14ac:dyDescent="0.25">
      <c r="A1335" s="185"/>
      <c r="B1335" s="39"/>
      <c r="C1335" s="39"/>
      <c r="D1335" s="39"/>
      <c r="E1335" s="39"/>
      <c r="F1335" s="186"/>
      <c r="G1335" s="187"/>
      <c r="H1335" s="38"/>
      <c r="I1335" s="38"/>
      <c r="J1335" s="38"/>
      <c r="K1335" s="39"/>
      <c r="L1335" s="39"/>
      <c r="M1335" s="39"/>
      <c r="N1335" s="39"/>
      <c r="O1335" s="39"/>
    </row>
    <row r="1336" spans="1:15" ht="12.75" customHeight="1" x14ac:dyDescent="0.25">
      <c r="A1336" s="185"/>
      <c r="B1336" s="39"/>
      <c r="C1336" s="39"/>
      <c r="D1336" s="39"/>
      <c r="E1336" s="39"/>
      <c r="F1336" s="186"/>
      <c r="G1336" s="187"/>
      <c r="H1336" s="38"/>
      <c r="I1336" s="38"/>
      <c r="J1336" s="38"/>
      <c r="K1336" s="39"/>
      <c r="L1336" s="39"/>
      <c r="M1336" s="39"/>
      <c r="N1336" s="39"/>
      <c r="O1336" s="39"/>
    </row>
    <row r="1337" spans="1:15" ht="12.75" customHeight="1" x14ac:dyDescent="0.25">
      <c r="A1337" s="185"/>
      <c r="B1337" s="39"/>
      <c r="C1337" s="39"/>
      <c r="D1337" s="39"/>
      <c r="E1337" s="39"/>
      <c r="F1337" s="186"/>
      <c r="G1337" s="187"/>
      <c r="H1337" s="38"/>
      <c r="I1337" s="38"/>
      <c r="J1337" s="38"/>
      <c r="K1337" s="39"/>
      <c r="L1337" s="39"/>
      <c r="M1337" s="39"/>
      <c r="N1337" s="39"/>
      <c r="O1337" s="39"/>
    </row>
    <row r="1338" spans="1:15" ht="12.75" customHeight="1" x14ac:dyDescent="0.25">
      <c r="A1338" s="185"/>
      <c r="B1338" s="39"/>
      <c r="C1338" s="39"/>
      <c r="D1338" s="39"/>
      <c r="E1338" s="39"/>
      <c r="F1338" s="186"/>
      <c r="G1338" s="187"/>
      <c r="H1338" s="38"/>
      <c r="I1338" s="38"/>
      <c r="J1338" s="38"/>
      <c r="K1338" s="39"/>
      <c r="L1338" s="39"/>
      <c r="M1338" s="39"/>
      <c r="N1338" s="39"/>
      <c r="O1338" s="39"/>
    </row>
    <row r="1339" spans="1:15" ht="12.75" customHeight="1" x14ac:dyDescent="0.25">
      <c r="A1339" s="185"/>
      <c r="B1339" s="39"/>
      <c r="C1339" s="39"/>
      <c r="D1339" s="39"/>
      <c r="E1339" s="39"/>
      <c r="F1339" s="186"/>
      <c r="G1339" s="187"/>
      <c r="H1339" s="38"/>
      <c r="I1339" s="38"/>
      <c r="J1339" s="38"/>
      <c r="K1339" s="39"/>
      <c r="L1339" s="39"/>
      <c r="M1339" s="39"/>
      <c r="N1339" s="39"/>
      <c r="O1339" s="39"/>
    </row>
    <row r="1340" spans="1:15" ht="12.75" customHeight="1" x14ac:dyDescent="0.25">
      <c r="A1340" s="185"/>
      <c r="B1340" s="39"/>
      <c r="C1340" s="39"/>
      <c r="D1340" s="39"/>
      <c r="E1340" s="39"/>
      <c r="F1340" s="186"/>
      <c r="G1340" s="187"/>
      <c r="H1340" s="38"/>
      <c r="I1340" s="38"/>
      <c r="J1340" s="38"/>
      <c r="K1340" s="39"/>
      <c r="L1340" s="39"/>
      <c r="M1340" s="39"/>
      <c r="N1340" s="39"/>
      <c r="O1340" s="39"/>
    </row>
    <row r="1341" spans="1:15" ht="12.75" customHeight="1" x14ac:dyDescent="0.25">
      <c r="A1341" s="185"/>
      <c r="B1341" s="39"/>
      <c r="C1341" s="39"/>
      <c r="D1341" s="39"/>
      <c r="E1341" s="39"/>
      <c r="F1341" s="186"/>
      <c r="G1341" s="187"/>
      <c r="H1341" s="38"/>
      <c r="I1341" s="38"/>
      <c r="J1341" s="38"/>
      <c r="K1341" s="39"/>
      <c r="L1341" s="39"/>
      <c r="M1341" s="39"/>
      <c r="N1341" s="39"/>
      <c r="O1341" s="39"/>
    </row>
    <row r="1342" spans="1:15" ht="12.75" customHeight="1" x14ac:dyDescent="0.25">
      <c r="A1342" s="185"/>
      <c r="B1342" s="39"/>
      <c r="C1342" s="39"/>
      <c r="D1342" s="39"/>
      <c r="E1342" s="39"/>
      <c r="F1342" s="186"/>
      <c r="G1342" s="187"/>
      <c r="H1342" s="38"/>
      <c r="I1342" s="38"/>
      <c r="J1342" s="38"/>
      <c r="K1342" s="39"/>
      <c r="L1342" s="39"/>
      <c r="M1342" s="39"/>
      <c r="N1342" s="39"/>
      <c r="O1342" s="39"/>
    </row>
    <row r="1343" spans="1:15" ht="12.75" customHeight="1" x14ac:dyDescent="0.25">
      <c r="A1343" s="185"/>
      <c r="B1343" s="39"/>
      <c r="C1343" s="39"/>
      <c r="D1343" s="39"/>
      <c r="E1343" s="39"/>
      <c r="F1343" s="186"/>
      <c r="G1343" s="187"/>
      <c r="H1343" s="38"/>
      <c r="I1343" s="38"/>
      <c r="J1343" s="38"/>
      <c r="K1343" s="39"/>
      <c r="L1343" s="39"/>
      <c r="M1343" s="39"/>
      <c r="N1343" s="39"/>
      <c r="O1343" s="39"/>
    </row>
    <row r="1344" spans="1:15" ht="12.75" customHeight="1" x14ac:dyDescent="0.25">
      <c r="A1344" s="185"/>
      <c r="B1344" s="39"/>
      <c r="C1344" s="39"/>
      <c r="D1344" s="39"/>
      <c r="E1344" s="39"/>
      <c r="F1344" s="186"/>
      <c r="G1344" s="187"/>
      <c r="H1344" s="38"/>
      <c r="I1344" s="38"/>
      <c r="J1344" s="38"/>
      <c r="K1344" s="39"/>
      <c r="L1344" s="39"/>
      <c r="M1344" s="39"/>
      <c r="N1344" s="39"/>
      <c r="O1344" s="39"/>
    </row>
    <row r="1345" spans="1:15" ht="12.75" customHeight="1" x14ac:dyDescent="0.25">
      <c r="A1345" s="185"/>
      <c r="B1345" s="39"/>
      <c r="C1345" s="39"/>
      <c r="D1345" s="39"/>
      <c r="E1345" s="39"/>
      <c r="F1345" s="186"/>
      <c r="G1345" s="187"/>
      <c r="H1345" s="38"/>
      <c r="I1345" s="38"/>
      <c r="J1345" s="38"/>
      <c r="K1345" s="39"/>
      <c r="L1345" s="39"/>
      <c r="M1345" s="39"/>
      <c r="N1345" s="39"/>
      <c r="O1345" s="39"/>
    </row>
    <row r="1346" spans="1:15" ht="12.75" customHeight="1" x14ac:dyDescent="0.25">
      <c r="A1346" s="185"/>
      <c r="B1346" s="39"/>
      <c r="C1346" s="39"/>
      <c r="D1346" s="39"/>
      <c r="E1346" s="39"/>
      <c r="F1346" s="186"/>
      <c r="G1346" s="187"/>
      <c r="H1346" s="38"/>
      <c r="I1346" s="38"/>
      <c r="J1346" s="38"/>
      <c r="K1346" s="39"/>
      <c r="L1346" s="39"/>
      <c r="M1346" s="39"/>
      <c r="N1346" s="39"/>
      <c r="O1346" s="39"/>
    </row>
    <row r="1347" spans="1:15" ht="12.75" customHeight="1" x14ac:dyDescent="0.25">
      <c r="A1347" s="185"/>
      <c r="B1347" s="39"/>
      <c r="C1347" s="39"/>
      <c r="D1347" s="39"/>
      <c r="E1347" s="39"/>
      <c r="F1347" s="186"/>
      <c r="G1347" s="187"/>
      <c r="H1347" s="38"/>
      <c r="I1347" s="38"/>
      <c r="J1347" s="38"/>
      <c r="K1347" s="39"/>
      <c r="L1347" s="39"/>
      <c r="M1347" s="39"/>
      <c r="N1347" s="39"/>
      <c r="O1347" s="39"/>
    </row>
    <row r="1348" spans="1:15" ht="12.75" customHeight="1" x14ac:dyDescent="0.25">
      <c r="A1348" s="185"/>
      <c r="B1348" s="39"/>
      <c r="C1348" s="39"/>
      <c r="D1348" s="39"/>
      <c r="E1348" s="39"/>
      <c r="F1348" s="186"/>
      <c r="G1348" s="187"/>
      <c r="H1348" s="38"/>
      <c r="I1348" s="38"/>
      <c r="J1348" s="38"/>
      <c r="K1348" s="39"/>
      <c r="L1348" s="39"/>
      <c r="M1348" s="39"/>
      <c r="N1348" s="39"/>
      <c r="O1348" s="39"/>
    </row>
    <row r="1349" spans="1:15" ht="12.75" customHeight="1" x14ac:dyDescent="0.25">
      <c r="A1349" s="185"/>
      <c r="B1349" s="39"/>
      <c r="C1349" s="39"/>
      <c r="D1349" s="39"/>
      <c r="E1349" s="39"/>
      <c r="F1349" s="186"/>
      <c r="G1349" s="187"/>
      <c r="H1349" s="38"/>
      <c r="I1349" s="38"/>
      <c r="J1349" s="38"/>
      <c r="K1349" s="39"/>
      <c r="L1349" s="39"/>
      <c r="M1349" s="39"/>
      <c r="N1349" s="39"/>
      <c r="O1349" s="39"/>
    </row>
    <row r="1350" spans="1:15" ht="12.75" customHeight="1" x14ac:dyDescent="0.25">
      <c r="A1350" s="185"/>
      <c r="B1350" s="39"/>
      <c r="C1350" s="39"/>
      <c r="D1350" s="39"/>
      <c r="E1350" s="39"/>
      <c r="F1350" s="186"/>
      <c r="G1350" s="187"/>
      <c r="H1350" s="38"/>
      <c r="I1350" s="38"/>
      <c r="J1350" s="38"/>
      <c r="K1350" s="39"/>
      <c r="L1350" s="39"/>
      <c r="M1350" s="39"/>
      <c r="N1350" s="39"/>
      <c r="O1350" s="39"/>
    </row>
    <row r="1351" spans="1:15" ht="12.75" customHeight="1" x14ac:dyDescent="0.25">
      <c r="A1351" s="185"/>
      <c r="B1351" s="39"/>
      <c r="C1351" s="39"/>
      <c r="D1351" s="39"/>
      <c r="E1351" s="39"/>
      <c r="F1351" s="186"/>
      <c r="G1351" s="187"/>
      <c r="H1351" s="38"/>
      <c r="I1351" s="38"/>
      <c r="J1351" s="38"/>
      <c r="K1351" s="39"/>
      <c r="L1351" s="39"/>
      <c r="M1351" s="39"/>
      <c r="N1351" s="39"/>
      <c r="O1351" s="39"/>
    </row>
    <row r="1352" spans="1:15" ht="12.75" customHeight="1" x14ac:dyDescent="0.25">
      <c r="A1352" s="185"/>
      <c r="B1352" s="39"/>
      <c r="C1352" s="39"/>
      <c r="D1352" s="39"/>
      <c r="E1352" s="39"/>
      <c r="F1352" s="186"/>
      <c r="G1352" s="187"/>
      <c r="H1352" s="38"/>
      <c r="I1352" s="38"/>
      <c r="J1352" s="38"/>
      <c r="K1352" s="39"/>
      <c r="L1352" s="39"/>
      <c r="M1352" s="39"/>
      <c r="N1352" s="39"/>
      <c r="O1352" s="39"/>
    </row>
    <row r="1353" spans="1:15" ht="12.75" customHeight="1" x14ac:dyDescent="0.25">
      <c r="A1353" s="185"/>
      <c r="B1353" s="39"/>
      <c r="C1353" s="39"/>
      <c r="D1353" s="39"/>
      <c r="E1353" s="39"/>
      <c r="F1353" s="186"/>
      <c r="G1353" s="187"/>
      <c r="H1353" s="38"/>
      <c r="I1353" s="38"/>
      <c r="J1353" s="38"/>
      <c r="K1353" s="39"/>
      <c r="L1353" s="39"/>
      <c r="M1353" s="39"/>
      <c r="N1353" s="39"/>
      <c r="O1353" s="39"/>
    </row>
    <row r="1354" spans="1:15" ht="12.75" customHeight="1" x14ac:dyDescent="0.25">
      <c r="A1354" s="185"/>
      <c r="B1354" s="39"/>
      <c r="C1354" s="39"/>
      <c r="D1354" s="39"/>
      <c r="E1354" s="39"/>
      <c r="F1354" s="186"/>
      <c r="G1354" s="187"/>
      <c r="H1354" s="38"/>
      <c r="I1354" s="38"/>
      <c r="J1354" s="38"/>
      <c r="K1354" s="39"/>
      <c r="L1354" s="39"/>
      <c r="M1354" s="39"/>
      <c r="N1354" s="39"/>
      <c r="O1354" s="39"/>
    </row>
    <row r="1355" spans="1:15" ht="12.75" customHeight="1" x14ac:dyDescent="0.25">
      <c r="A1355" s="185"/>
      <c r="B1355" s="39"/>
      <c r="C1355" s="39"/>
      <c r="D1355" s="39"/>
      <c r="E1355" s="39"/>
      <c r="F1355" s="186"/>
      <c r="G1355" s="187"/>
      <c r="H1355" s="38"/>
      <c r="I1355" s="38"/>
      <c r="J1355" s="38"/>
      <c r="K1355" s="39"/>
      <c r="L1355" s="39"/>
      <c r="M1355" s="39"/>
      <c r="N1355" s="39"/>
      <c r="O1355" s="39"/>
    </row>
    <row r="1356" spans="1:15" ht="12.75" customHeight="1" x14ac:dyDescent="0.25">
      <c r="A1356" s="185"/>
      <c r="B1356" s="39"/>
      <c r="C1356" s="39"/>
      <c r="D1356" s="39"/>
      <c r="E1356" s="39"/>
      <c r="F1356" s="186"/>
      <c r="G1356" s="187"/>
      <c r="H1356" s="38"/>
      <c r="I1356" s="38"/>
      <c r="J1356" s="38"/>
      <c r="K1356" s="39"/>
      <c r="L1356" s="39"/>
      <c r="M1356" s="39"/>
      <c r="N1356" s="39"/>
      <c r="O1356" s="39"/>
    </row>
    <row r="1357" spans="1:15" ht="12.75" customHeight="1" x14ac:dyDescent="0.25">
      <c r="A1357" s="185"/>
      <c r="B1357" s="39"/>
      <c r="C1357" s="39"/>
      <c r="D1357" s="39"/>
      <c r="E1357" s="39"/>
      <c r="F1357" s="186"/>
      <c r="G1357" s="187"/>
      <c r="H1357" s="38"/>
      <c r="I1357" s="38"/>
      <c r="J1357" s="38"/>
      <c r="K1357" s="39"/>
      <c r="L1357" s="39"/>
      <c r="M1357" s="39"/>
      <c r="N1357" s="39"/>
      <c r="O1357" s="39"/>
    </row>
    <row r="1358" spans="1:15" ht="12.75" customHeight="1" x14ac:dyDescent="0.25">
      <c r="A1358" s="185"/>
      <c r="B1358" s="39"/>
      <c r="C1358" s="39"/>
      <c r="D1358" s="39"/>
      <c r="E1358" s="39"/>
      <c r="F1358" s="186"/>
      <c r="G1358" s="187"/>
      <c r="H1358" s="38"/>
      <c r="I1358" s="38"/>
      <c r="J1358" s="38"/>
      <c r="K1358" s="39"/>
      <c r="L1358" s="39"/>
      <c r="M1358" s="39"/>
      <c r="N1358" s="39"/>
      <c r="O1358" s="39"/>
    </row>
    <row r="1359" spans="1:15" ht="12.75" customHeight="1" x14ac:dyDescent="0.25">
      <c r="A1359" s="185"/>
      <c r="B1359" s="39"/>
      <c r="C1359" s="39"/>
      <c r="D1359" s="39"/>
      <c r="E1359" s="39"/>
      <c r="F1359" s="186"/>
      <c r="G1359" s="187"/>
      <c r="H1359" s="38"/>
      <c r="I1359" s="38"/>
      <c r="J1359" s="38"/>
      <c r="K1359" s="39"/>
      <c r="L1359" s="39"/>
      <c r="M1359" s="39"/>
      <c r="N1359" s="39"/>
      <c r="O1359" s="39"/>
    </row>
    <row r="1360" spans="1:15" ht="12.75" customHeight="1" x14ac:dyDescent="0.25">
      <c r="A1360" s="185"/>
      <c r="B1360" s="39"/>
      <c r="C1360" s="39"/>
      <c r="D1360" s="39"/>
      <c r="E1360" s="39"/>
      <c r="F1360" s="186"/>
      <c r="G1360" s="187"/>
      <c r="H1360" s="38"/>
      <c r="I1360" s="38"/>
      <c r="J1360" s="38"/>
      <c r="K1360" s="39"/>
      <c r="L1360" s="39"/>
      <c r="M1360" s="39"/>
      <c r="N1360" s="39"/>
      <c r="O1360" s="39"/>
    </row>
    <row r="1361" spans="1:15" ht="12.75" customHeight="1" x14ac:dyDescent="0.25">
      <c r="A1361" s="185"/>
      <c r="B1361" s="39"/>
      <c r="C1361" s="39"/>
      <c r="D1361" s="39"/>
      <c r="E1361" s="39"/>
      <c r="F1361" s="186"/>
      <c r="G1361" s="187"/>
      <c r="H1361" s="38"/>
      <c r="I1361" s="38"/>
      <c r="J1361" s="38"/>
      <c r="K1361" s="39"/>
      <c r="L1361" s="39"/>
      <c r="M1361" s="39"/>
      <c r="N1361" s="39"/>
      <c r="O1361" s="39"/>
    </row>
    <row r="1362" spans="1:15" ht="12.75" customHeight="1" x14ac:dyDescent="0.25">
      <c r="A1362" s="185"/>
      <c r="B1362" s="39"/>
      <c r="C1362" s="39"/>
      <c r="D1362" s="39"/>
      <c r="E1362" s="39"/>
      <c r="F1362" s="186"/>
      <c r="G1362" s="187"/>
      <c r="H1362" s="38"/>
      <c r="I1362" s="38"/>
      <c r="J1362" s="38"/>
      <c r="K1362" s="39"/>
      <c r="L1362" s="39"/>
      <c r="M1362" s="39"/>
      <c r="N1362" s="39"/>
      <c r="O1362" s="39"/>
    </row>
    <row r="1363" spans="1:15" ht="12.75" customHeight="1" x14ac:dyDescent="0.25">
      <c r="A1363" s="185"/>
      <c r="B1363" s="39"/>
      <c r="C1363" s="39"/>
      <c r="D1363" s="39"/>
      <c r="E1363" s="39"/>
      <c r="F1363" s="186"/>
      <c r="G1363" s="187"/>
      <c r="H1363" s="38"/>
      <c r="I1363" s="38"/>
      <c r="J1363" s="38"/>
      <c r="K1363" s="39"/>
      <c r="L1363" s="39"/>
      <c r="M1363" s="39"/>
      <c r="N1363" s="39"/>
      <c r="O1363" s="39"/>
    </row>
    <row r="1364" spans="1:15" ht="12.75" customHeight="1" x14ac:dyDescent="0.25">
      <c r="A1364" s="185"/>
      <c r="B1364" s="39"/>
      <c r="C1364" s="39"/>
      <c r="D1364" s="39"/>
      <c r="E1364" s="39"/>
      <c r="F1364" s="186"/>
      <c r="G1364" s="187"/>
      <c r="H1364" s="38"/>
      <c r="I1364" s="38"/>
      <c r="J1364" s="38"/>
      <c r="K1364" s="39"/>
      <c r="L1364" s="39"/>
      <c r="M1364" s="39"/>
      <c r="N1364" s="39"/>
      <c r="O1364" s="39"/>
    </row>
    <row r="1365" spans="1:15" ht="12.75" customHeight="1" x14ac:dyDescent="0.25">
      <c r="A1365" s="185"/>
      <c r="B1365" s="39"/>
      <c r="C1365" s="39"/>
      <c r="D1365" s="39"/>
      <c r="E1365" s="39"/>
      <c r="F1365" s="186"/>
      <c r="G1365" s="187"/>
      <c r="H1365" s="38"/>
      <c r="I1365" s="38"/>
      <c r="J1365" s="38"/>
      <c r="K1365" s="39"/>
      <c r="L1365" s="39"/>
      <c r="M1365" s="39"/>
      <c r="N1365" s="39"/>
      <c r="O1365" s="39"/>
    </row>
    <row r="1366" spans="1:15" ht="12.75" customHeight="1" x14ac:dyDescent="0.25">
      <c r="A1366" s="185"/>
      <c r="B1366" s="39"/>
      <c r="C1366" s="39"/>
      <c r="D1366" s="39"/>
      <c r="E1366" s="39"/>
      <c r="F1366" s="186"/>
      <c r="G1366" s="187"/>
      <c r="H1366" s="38"/>
      <c r="I1366" s="38"/>
      <c r="J1366" s="38"/>
      <c r="K1366" s="39"/>
      <c r="L1366" s="39"/>
      <c r="M1366" s="39"/>
      <c r="N1366" s="39"/>
      <c r="O1366" s="39"/>
    </row>
    <row r="1367" spans="1:15" ht="12.75" customHeight="1" x14ac:dyDescent="0.25">
      <c r="A1367" s="185"/>
      <c r="B1367" s="39"/>
      <c r="C1367" s="39"/>
      <c r="D1367" s="39"/>
      <c r="E1367" s="39"/>
      <c r="F1367" s="186"/>
      <c r="G1367" s="187"/>
      <c r="H1367" s="38"/>
      <c r="I1367" s="38"/>
      <c r="J1367" s="38"/>
      <c r="K1367" s="39"/>
      <c r="L1367" s="39"/>
      <c r="M1367" s="39"/>
      <c r="N1367" s="39"/>
      <c r="O1367" s="39"/>
    </row>
    <row r="1368" spans="1:15" ht="12.75" customHeight="1" x14ac:dyDescent="0.25">
      <c r="A1368" s="185"/>
      <c r="B1368" s="39"/>
      <c r="C1368" s="39"/>
      <c r="D1368" s="39"/>
      <c r="E1368" s="39"/>
      <c r="F1368" s="186"/>
      <c r="G1368" s="187"/>
      <c r="H1368" s="38"/>
      <c r="I1368" s="38"/>
      <c r="J1368" s="38"/>
      <c r="K1368" s="39"/>
      <c r="L1368" s="39"/>
      <c r="M1368" s="39"/>
      <c r="N1368" s="39"/>
      <c r="O1368" s="39"/>
    </row>
    <row r="1369" spans="1:15" ht="12.75" customHeight="1" x14ac:dyDescent="0.25">
      <c r="A1369" s="185"/>
      <c r="B1369" s="39"/>
      <c r="C1369" s="39"/>
      <c r="D1369" s="39"/>
      <c r="E1369" s="39"/>
      <c r="F1369" s="186"/>
      <c r="G1369" s="187"/>
      <c r="H1369" s="38"/>
      <c r="I1369" s="38"/>
      <c r="J1369" s="38"/>
      <c r="K1369" s="39"/>
      <c r="L1369" s="39"/>
      <c r="M1369" s="39"/>
      <c r="N1369" s="39"/>
      <c r="O1369" s="39"/>
    </row>
    <row r="1370" spans="1:15" ht="12.75" customHeight="1" x14ac:dyDescent="0.25">
      <c r="A1370" s="185"/>
      <c r="B1370" s="39"/>
      <c r="C1370" s="39"/>
      <c r="D1370" s="39"/>
      <c r="E1370" s="39"/>
      <c r="F1370" s="186"/>
      <c r="G1370" s="187"/>
      <c r="H1370" s="38"/>
      <c r="I1370" s="38"/>
      <c r="J1370" s="38"/>
      <c r="K1370" s="39"/>
      <c r="L1370" s="39"/>
      <c r="M1370" s="39"/>
      <c r="N1370" s="39"/>
      <c r="O1370" s="39"/>
    </row>
    <row r="1371" spans="1:15" ht="12.75" customHeight="1" x14ac:dyDescent="0.25">
      <c r="A1371" s="185"/>
      <c r="B1371" s="39"/>
      <c r="C1371" s="39"/>
      <c r="D1371" s="39"/>
      <c r="E1371" s="39"/>
      <c r="F1371" s="186"/>
      <c r="G1371" s="187"/>
      <c r="H1371" s="38"/>
      <c r="I1371" s="38"/>
      <c r="J1371" s="38"/>
      <c r="K1371" s="39"/>
      <c r="L1371" s="39"/>
      <c r="M1371" s="39"/>
      <c r="N1371" s="39"/>
      <c r="O1371" s="39"/>
    </row>
    <row r="1372" spans="1:15" ht="12.75" customHeight="1" x14ac:dyDescent="0.25">
      <c r="A1372" s="185"/>
      <c r="B1372" s="39"/>
      <c r="C1372" s="39"/>
      <c r="D1372" s="39"/>
      <c r="E1372" s="39"/>
      <c r="F1372" s="186"/>
      <c r="G1372" s="187"/>
      <c r="H1372" s="38"/>
      <c r="I1372" s="38"/>
      <c r="J1372" s="38"/>
      <c r="K1372" s="39"/>
      <c r="L1372" s="39"/>
      <c r="M1372" s="39"/>
      <c r="N1372" s="39"/>
      <c r="O1372" s="39"/>
    </row>
    <row r="1373" spans="1:15" ht="12.75" customHeight="1" x14ac:dyDescent="0.25">
      <c r="A1373" s="185"/>
      <c r="B1373" s="39"/>
      <c r="C1373" s="39"/>
      <c r="D1373" s="39"/>
      <c r="E1373" s="39"/>
      <c r="F1373" s="186"/>
      <c r="G1373" s="187"/>
      <c r="H1373" s="38"/>
      <c r="I1373" s="38"/>
      <c r="J1373" s="38"/>
      <c r="K1373" s="39"/>
      <c r="L1373" s="39"/>
      <c r="M1373" s="39"/>
      <c r="N1373" s="39"/>
      <c r="O1373" s="39"/>
    </row>
    <row r="1374" spans="1:15" ht="12.75" customHeight="1" x14ac:dyDescent="0.25">
      <c r="A1374" s="185"/>
      <c r="B1374" s="39"/>
      <c r="C1374" s="39"/>
      <c r="D1374" s="39"/>
      <c r="E1374" s="39"/>
      <c r="F1374" s="186"/>
      <c r="G1374" s="187"/>
      <c r="H1374" s="38"/>
      <c r="I1374" s="38"/>
      <c r="J1374" s="38"/>
      <c r="K1374" s="39"/>
      <c r="L1374" s="39"/>
      <c r="M1374" s="39"/>
      <c r="N1374" s="39"/>
      <c r="O1374" s="39"/>
    </row>
    <row r="1375" spans="1:15" ht="12.75" customHeight="1" x14ac:dyDescent="0.25">
      <c r="A1375" s="185"/>
      <c r="B1375" s="39"/>
      <c r="C1375" s="39"/>
      <c r="D1375" s="39"/>
      <c r="E1375" s="39"/>
      <c r="F1375" s="186"/>
      <c r="G1375" s="187"/>
      <c r="H1375" s="38"/>
      <c r="I1375" s="38"/>
      <c r="J1375" s="38"/>
      <c r="K1375" s="39"/>
      <c r="L1375" s="39"/>
      <c r="M1375" s="39"/>
      <c r="N1375" s="39"/>
      <c r="O1375" s="39"/>
    </row>
    <row r="1376" spans="1:15" ht="12.75" customHeight="1" x14ac:dyDescent="0.25">
      <c r="A1376" s="185"/>
      <c r="B1376" s="39"/>
      <c r="C1376" s="39"/>
      <c r="D1376" s="39"/>
      <c r="E1376" s="39"/>
      <c r="F1376" s="186"/>
      <c r="G1376" s="187"/>
      <c r="H1376" s="38"/>
      <c r="I1376" s="38"/>
      <c r="J1376" s="38"/>
      <c r="K1376" s="39"/>
      <c r="L1376" s="39"/>
      <c r="M1376" s="39"/>
      <c r="N1376" s="39"/>
      <c r="O1376" s="39"/>
    </row>
    <row r="1377" spans="1:15" ht="12.75" customHeight="1" x14ac:dyDescent="0.25">
      <c r="A1377" s="185"/>
      <c r="B1377" s="39"/>
      <c r="C1377" s="39"/>
      <c r="D1377" s="39"/>
      <c r="E1377" s="39"/>
      <c r="F1377" s="186"/>
      <c r="G1377" s="187"/>
      <c r="H1377" s="38"/>
      <c r="I1377" s="38"/>
      <c r="J1377" s="38"/>
      <c r="K1377" s="39"/>
      <c r="L1377" s="39"/>
      <c r="M1377" s="39"/>
      <c r="N1377" s="39"/>
      <c r="O1377" s="39"/>
    </row>
    <row r="1378" spans="1:15" ht="12.75" customHeight="1" x14ac:dyDescent="0.25">
      <c r="A1378" s="185"/>
      <c r="B1378" s="39"/>
      <c r="C1378" s="39"/>
      <c r="D1378" s="39"/>
      <c r="E1378" s="39"/>
      <c r="F1378" s="186"/>
      <c r="G1378" s="187"/>
      <c r="H1378" s="38"/>
      <c r="I1378" s="38"/>
      <c r="J1378" s="38"/>
      <c r="K1378" s="39"/>
      <c r="L1378" s="39"/>
      <c r="M1378" s="39"/>
      <c r="N1378" s="39"/>
      <c r="O1378" s="39"/>
    </row>
    <row r="1379" spans="1:15" ht="12.75" customHeight="1" x14ac:dyDescent="0.25">
      <c r="A1379" s="185"/>
      <c r="B1379" s="39"/>
      <c r="C1379" s="39"/>
      <c r="D1379" s="39"/>
      <c r="E1379" s="39"/>
      <c r="F1379" s="186"/>
      <c r="G1379" s="187"/>
      <c r="H1379" s="38"/>
      <c r="I1379" s="38"/>
      <c r="J1379" s="38"/>
      <c r="K1379" s="39"/>
      <c r="L1379" s="39"/>
      <c r="M1379" s="39"/>
      <c r="N1379" s="39"/>
      <c r="O1379" s="39"/>
    </row>
    <row r="1380" spans="1:15" ht="12.75" customHeight="1" x14ac:dyDescent="0.25">
      <c r="A1380" s="185"/>
      <c r="B1380" s="39"/>
      <c r="C1380" s="39"/>
      <c r="D1380" s="39"/>
      <c r="E1380" s="39"/>
      <c r="F1380" s="186"/>
      <c r="G1380" s="187"/>
      <c r="H1380" s="38"/>
      <c r="I1380" s="38"/>
      <c r="J1380" s="38"/>
      <c r="K1380" s="39"/>
      <c r="L1380" s="39"/>
      <c r="M1380" s="39"/>
      <c r="N1380" s="39"/>
      <c r="O1380" s="39"/>
    </row>
    <row r="1381" spans="1:15" ht="12.75" customHeight="1" x14ac:dyDescent="0.25">
      <c r="A1381" s="185"/>
      <c r="B1381" s="39"/>
      <c r="C1381" s="39"/>
      <c r="D1381" s="39"/>
      <c r="E1381" s="39"/>
      <c r="F1381" s="186"/>
      <c r="G1381" s="187"/>
      <c r="H1381" s="38"/>
      <c r="I1381" s="38"/>
      <c r="J1381" s="38"/>
      <c r="K1381" s="39"/>
      <c r="L1381" s="39"/>
      <c r="M1381" s="39"/>
      <c r="N1381" s="39"/>
      <c r="O1381" s="39"/>
    </row>
    <row r="1382" spans="1:15" ht="12.75" customHeight="1" x14ac:dyDescent="0.25">
      <c r="A1382" s="185"/>
      <c r="B1382" s="39"/>
      <c r="C1382" s="39"/>
      <c r="D1382" s="39"/>
      <c r="E1382" s="39"/>
      <c r="F1382" s="186"/>
      <c r="G1382" s="187"/>
      <c r="H1382" s="38"/>
      <c r="I1382" s="38"/>
      <c r="J1382" s="38"/>
      <c r="K1382" s="39"/>
      <c r="L1382" s="39"/>
      <c r="M1382" s="39"/>
      <c r="N1382" s="39"/>
      <c r="O1382" s="39"/>
    </row>
    <row r="1383" spans="1:15" ht="12.75" customHeight="1" x14ac:dyDescent="0.25">
      <c r="A1383" s="185"/>
      <c r="B1383" s="39"/>
      <c r="C1383" s="39"/>
      <c r="D1383" s="39"/>
      <c r="E1383" s="39"/>
      <c r="F1383" s="186"/>
      <c r="G1383" s="187"/>
      <c r="H1383" s="38"/>
      <c r="I1383" s="38"/>
      <c r="J1383" s="38"/>
      <c r="K1383" s="39"/>
      <c r="L1383" s="39"/>
      <c r="M1383" s="39"/>
      <c r="N1383" s="39"/>
      <c r="O1383" s="39"/>
    </row>
    <row r="1384" spans="1:15" ht="12.75" customHeight="1" x14ac:dyDescent="0.25">
      <c r="A1384" s="185"/>
      <c r="B1384" s="39"/>
      <c r="C1384" s="39"/>
      <c r="D1384" s="39"/>
      <c r="E1384" s="39"/>
      <c r="F1384" s="186"/>
      <c r="G1384" s="187"/>
      <c r="H1384" s="38"/>
      <c r="I1384" s="38"/>
      <c r="J1384" s="38"/>
      <c r="K1384" s="39"/>
      <c r="L1384" s="39"/>
      <c r="M1384" s="39"/>
      <c r="N1384" s="39"/>
      <c r="O1384" s="39"/>
    </row>
    <row r="1385" spans="1:15" ht="12.75" customHeight="1" x14ac:dyDescent="0.25">
      <c r="A1385" s="185"/>
      <c r="B1385" s="39"/>
      <c r="C1385" s="39"/>
      <c r="D1385" s="39"/>
      <c r="E1385" s="39"/>
      <c r="F1385" s="186"/>
      <c r="G1385" s="187"/>
      <c r="H1385" s="38"/>
      <c r="I1385" s="38"/>
      <c r="J1385" s="38"/>
      <c r="K1385" s="39"/>
      <c r="L1385" s="39"/>
      <c r="M1385" s="39"/>
      <c r="N1385" s="39"/>
      <c r="O1385" s="39"/>
    </row>
    <row r="1386" spans="1:15" ht="12.75" customHeight="1" x14ac:dyDescent="0.25">
      <c r="A1386" s="185"/>
      <c r="B1386" s="39"/>
      <c r="C1386" s="39"/>
      <c r="D1386" s="39"/>
      <c r="E1386" s="39"/>
      <c r="F1386" s="186"/>
      <c r="G1386" s="187"/>
      <c r="H1386" s="38"/>
      <c r="I1386" s="38"/>
      <c r="J1386" s="38"/>
      <c r="K1386" s="39"/>
      <c r="L1386" s="39"/>
      <c r="M1386" s="39"/>
      <c r="N1386" s="39"/>
      <c r="O1386" s="39"/>
    </row>
    <row r="1387" spans="1:15" ht="12.75" customHeight="1" x14ac:dyDescent="0.25">
      <c r="A1387" s="185"/>
      <c r="B1387" s="39"/>
      <c r="C1387" s="39"/>
      <c r="D1387" s="39"/>
      <c r="E1387" s="39"/>
      <c r="F1387" s="186"/>
      <c r="G1387" s="187"/>
      <c r="H1387" s="38"/>
      <c r="I1387" s="38"/>
      <c r="J1387" s="38"/>
      <c r="K1387" s="39"/>
      <c r="L1387" s="39"/>
      <c r="M1387" s="39"/>
      <c r="N1387" s="39"/>
      <c r="O1387" s="39"/>
    </row>
    <row r="1388" spans="1:15" ht="12.75" customHeight="1" x14ac:dyDescent="0.25">
      <c r="A1388" s="185"/>
      <c r="B1388" s="39"/>
      <c r="C1388" s="39"/>
      <c r="D1388" s="39"/>
      <c r="E1388" s="39"/>
      <c r="F1388" s="186"/>
      <c r="G1388" s="187"/>
      <c r="H1388" s="38"/>
      <c r="I1388" s="38"/>
      <c r="J1388" s="38"/>
      <c r="K1388" s="39"/>
      <c r="L1388" s="39"/>
      <c r="M1388" s="39"/>
      <c r="N1388" s="39"/>
      <c r="O1388" s="39"/>
    </row>
    <row r="1389" spans="1:15" ht="12.75" customHeight="1" x14ac:dyDescent="0.25">
      <c r="A1389" s="185"/>
      <c r="B1389" s="39"/>
      <c r="C1389" s="39"/>
      <c r="D1389" s="39"/>
      <c r="E1389" s="39"/>
      <c r="F1389" s="186"/>
      <c r="G1389" s="187"/>
      <c r="H1389" s="38"/>
      <c r="I1389" s="38"/>
      <c r="J1389" s="38"/>
      <c r="K1389" s="39"/>
      <c r="L1389" s="39"/>
      <c r="M1389" s="39"/>
      <c r="N1389" s="39"/>
      <c r="O1389" s="39"/>
    </row>
    <row r="1390" spans="1:15" ht="12.75" customHeight="1" x14ac:dyDescent="0.25">
      <c r="A1390" s="185"/>
      <c r="B1390" s="39"/>
      <c r="C1390" s="39"/>
      <c r="D1390" s="39"/>
      <c r="E1390" s="39"/>
      <c r="F1390" s="186"/>
      <c r="G1390" s="187"/>
      <c r="H1390" s="38"/>
      <c r="I1390" s="38"/>
      <c r="J1390" s="38"/>
      <c r="K1390" s="39"/>
      <c r="L1390" s="39"/>
      <c r="M1390" s="39"/>
      <c r="N1390" s="39"/>
      <c r="O1390" s="39"/>
    </row>
  </sheetData>
  <sheetProtection algorithmName="SHA-512" hashValue="o4g12muDVtxeM5Gy96TtqroQwOVId7CYwofkdOp60vv58Yo0717juFHvQgiDVmnIGE6pWijy05lUrZqPzFv4+g==" saltValue="ep0UCz70szc+TpfLLm7WKw==" spinCount="100000" sheet="1" objects="1" scenarios="1"/>
  <mergeCells count="1">
    <mergeCell ref="A1:G1"/>
  </mergeCells>
  <pageMargins left="0.74803149606299213" right="0.74803149606299213" top="0.98425196850393704" bottom="0.98425196850393704" header="0" footer="0"/>
  <pageSetup scale="85" orientation="landscape"/>
  <ignoredErrors>
    <ignoredError sqref="F519 G510 G484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2:Z24"/>
  <sheetViews>
    <sheetView workbookViewId="0">
      <selection activeCell="C25" sqref="C25"/>
    </sheetView>
  </sheetViews>
  <sheetFormatPr baseColWidth="10" defaultColWidth="14.42578125" defaultRowHeight="15" customHeight="1" x14ac:dyDescent="0.25"/>
  <cols>
    <col min="1" max="1" width="1.7109375" customWidth="1"/>
    <col min="2" max="2" width="13.28515625" customWidth="1"/>
    <col min="3" max="3" width="17.28515625" customWidth="1"/>
    <col min="4" max="4" width="17.85546875" customWidth="1"/>
    <col min="5" max="5" width="11.5703125" customWidth="1"/>
    <col min="6" max="6" width="13.85546875" customWidth="1"/>
    <col min="7" max="8" width="17.28515625" customWidth="1"/>
    <col min="9" max="9" width="9.42578125" customWidth="1"/>
    <col min="10" max="10" width="19.28515625" customWidth="1"/>
    <col min="11" max="11" width="13.140625" bestFit="1" customWidth="1"/>
    <col min="12" max="12" width="13.5703125" customWidth="1"/>
    <col min="13" max="13" width="12.28515625" customWidth="1"/>
    <col min="14" max="14" width="13.5703125" customWidth="1"/>
    <col min="15" max="15" width="11.42578125" customWidth="1"/>
    <col min="16" max="16" width="13.5703125" customWidth="1"/>
    <col min="17" max="26" width="11.42578125" customWidth="1"/>
  </cols>
  <sheetData>
    <row r="2" spans="2:15" ht="18.75" x14ac:dyDescent="0.3">
      <c r="B2" s="444" t="s">
        <v>798</v>
      </c>
      <c r="C2" s="380"/>
      <c r="D2" s="380"/>
      <c r="E2" s="380"/>
      <c r="F2" s="380"/>
      <c r="G2" s="380"/>
      <c r="H2" s="380"/>
      <c r="I2" s="380"/>
      <c r="J2" s="380"/>
    </row>
    <row r="3" spans="2:15" x14ac:dyDescent="0.25">
      <c r="L3" s="1"/>
      <c r="N3" s="1"/>
    </row>
    <row r="4" spans="2:15" x14ac:dyDescent="0.25">
      <c r="B4" s="440" t="s">
        <v>0</v>
      </c>
      <c r="C4" s="445" t="s">
        <v>1</v>
      </c>
      <c r="D4" s="390"/>
      <c r="E4" s="446" t="s">
        <v>2</v>
      </c>
      <c r="F4" s="390"/>
      <c r="G4" s="443" t="s">
        <v>3</v>
      </c>
      <c r="H4" s="389"/>
      <c r="I4" s="390"/>
      <c r="J4" s="447" t="s">
        <v>4</v>
      </c>
      <c r="L4" s="1"/>
      <c r="N4" s="1"/>
    </row>
    <row r="5" spans="2:15" ht="33.75" customHeight="1" x14ac:dyDescent="0.25">
      <c r="B5" s="441"/>
      <c r="C5" s="2" t="s">
        <v>5</v>
      </c>
      <c r="D5" s="3" t="s">
        <v>6</v>
      </c>
      <c r="E5" s="4" t="s">
        <v>7</v>
      </c>
      <c r="F5" s="5" t="s">
        <v>8</v>
      </c>
      <c r="G5" s="6" t="s">
        <v>5</v>
      </c>
      <c r="H5" s="7" t="s">
        <v>6</v>
      </c>
      <c r="I5" s="8" t="s">
        <v>9</v>
      </c>
      <c r="J5" s="448"/>
      <c r="L5" s="1"/>
      <c r="N5" s="1"/>
    </row>
    <row r="6" spans="2:15" x14ac:dyDescent="0.25">
      <c r="B6" s="9" t="s">
        <v>10</v>
      </c>
      <c r="C6" s="10">
        <f>+'CALCULO TARIFAS CC '!$M$22</f>
        <v>2053974</v>
      </c>
      <c r="D6" s="11">
        <f>+'CALCULO TARIFAS CC '!N37</f>
        <v>158557.53999999998</v>
      </c>
      <c r="E6" s="12">
        <f>+'CALCULO TARIFAS CC '!T5</f>
        <v>4198960.5967000006</v>
      </c>
      <c r="F6" s="13">
        <f>+'CALCULO TARIFAS CC '!N5</f>
        <v>903298.52520000003</v>
      </c>
      <c r="G6" s="14">
        <f>'CALCULO TARIFAS CC '!N43</f>
        <v>0.4891624850240881</v>
      </c>
      <c r="H6" s="15">
        <f>+'CALCULO TARIFAS CC '!N44</f>
        <v>0.17553171579118168</v>
      </c>
      <c r="I6" s="14">
        <f>+'CALCULO TARIFAS CC '!N45</f>
        <v>0.66469420081526975</v>
      </c>
      <c r="J6" s="16">
        <f>+'CALCULO CC AGENTES'!G687</f>
        <v>600417.27</v>
      </c>
      <c r="K6" s="1"/>
      <c r="L6" s="17"/>
      <c r="M6" s="18"/>
      <c r="N6" s="18"/>
      <c r="O6" s="19"/>
    </row>
    <row r="7" spans="2:15" x14ac:dyDescent="0.25">
      <c r="B7" s="9" t="s">
        <v>11</v>
      </c>
      <c r="C7" s="10">
        <f>+'CALCULO TARIFAS CC '!$M$22</f>
        <v>2053974</v>
      </c>
      <c r="D7" s="11">
        <f>+'CALCULO TARIFAS CC '!O37</f>
        <v>373826.90000000008</v>
      </c>
      <c r="E7" s="12">
        <f>+'CALCULO TARIFAS CC '!T5</f>
        <v>4198960.5967000006</v>
      </c>
      <c r="F7" s="13">
        <f>+'CALCULO TARIFAS CC '!O5</f>
        <v>523852.09950000001</v>
      </c>
      <c r="G7" s="14">
        <f>+'CALCULO TARIFAS CC '!O43</f>
        <v>0.4891624850240881</v>
      </c>
      <c r="H7" s="15">
        <f>+'CALCULO TARIFAS CC '!O44</f>
        <v>0.71361153340190076</v>
      </c>
      <c r="I7" s="14">
        <f>+'CALCULO TARIFAS CC '!O45</f>
        <v>1.202774018425989</v>
      </c>
      <c r="J7" s="16">
        <f>+'CALCULO CC AGENTES'!G688</f>
        <v>630075.68000000005</v>
      </c>
      <c r="K7" s="1"/>
      <c r="L7" s="17"/>
      <c r="M7" s="18"/>
      <c r="N7" s="18"/>
      <c r="O7" s="19"/>
    </row>
    <row r="8" spans="2:15" x14ac:dyDescent="0.25">
      <c r="B8" s="9" t="s">
        <v>12</v>
      </c>
      <c r="C8" s="10">
        <f>+'CALCULO TARIFAS CC '!$M$22</f>
        <v>2053974</v>
      </c>
      <c r="D8" s="11">
        <f>+'CALCULO TARIFAS CC '!P37</f>
        <v>5369.6900000000023</v>
      </c>
      <c r="E8" s="12">
        <f>+'CALCULO TARIFAS CC '!T5</f>
        <v>4198960.5967000006</v>
      </c>
      <c r="F8" s="13">
        <f>+'CALCULO TARIFAS CC '!P5</f>
        <v>720177.16359999997</v>
      </c>
      <c r="G8" s="14">
        <f>+'CALCULO TARIFAS CC '!P43</f>
        <v>0.4891624850240881</v>
      </c>
      <c r="H8" s="15">
        <f>+'CALCULO TARIFAS CC '!P44</f>
        <v>7.4560681335105895E-3</v>
      </c>
      <c r="I8" s="14">
        <f>+'CALCULO TARIFAS CC '!P45</f>
        <v>0.49661855315759867</v>
      </c>
      <c r="J8" s="16">
        <f>+'CALCULO CC AGENTES'!G689</f>
        <v>357653.34</v>
      </c>
      <c r="K8" s="1"/>
      <c r="L8" s="17"/>
      <c r="M8" s="18"/>
      <c r="N8" s="18"/>
      <c r="O8" s="19"/>
    </row>
    <row r="9" spans="2:15" x14ac:dyDescent="0.25">
      <c r="B9" s="9" t="s">
        <v>13</v>
      </c>
      <c r="C9" s="10">
        <f>+'CALCULO TARIFAS CC '!$M$22</f>
        <v>2053974</v>
      </c>
      <c r="D9" s="11">
        <f>+'CALCULO TARIFAS CC '!Q37</f>
        <v>107752.65</v>
      </c>
      <c r="E9" s="12">
        <f>+'CALCULO TARIFAS CC '!T5</f>
        <v>4198960.5967000006</v>
      </c>
      <c r="F9" s="13">
        <f>+'CALCULO TARIFAS CC '!Q5</f>
        <v>368423.51299999998</v>
      </c>
      <c r="G9" s="14">
        <f>+'CALCULO TARIFAS CC '!Q43</f>
        <v>0.4891624850240881</v>
      </c>
      <c r="H9" s="15">
        <f>+'CALCULO TARIFAS CC '!Q44</f>
        <v>0.29246952541815646</v>
      </c>
      <c r="I9" s="14">
        <f>+'CALCULO TARIFAS CC '!Q45</f>
        <v>0.78163201044224451</v>
      </c>
      <c r="J9" s="16">
        <f>+'CALCULO CC AGENTES'!G690</f>
        <v>287971.64</v>
      </c>
      <c r="K9" s="1"/>
      <c r="L9" s="17"/>
      <c r="M9" s="18"/>
      <c r="N9" s="18"/>
      <c r="O9" s="19"/>
    </row>
    <row r="10" spans="2:15" x14ac:dyDescent="0.25">
      <c r="B10" s="9" t="s">
        <v>14</v>
      </c>
      <c r="C10" s="10">
        <f>+'CALCULO TARIFAS CC '!$M$22</f>
        <v>2053974</v>
      </c>
      <c r="D10" s="11">
        <f>+'CALCULO TARIFAS CC '!R37</f>
        <v>943427.62000000011</v>
      </c>
      <c r="E10" s="12">
        <f>+'CALCULO TARIFAS CC '!T5</f>
        <v>4198960.5967000006</v>
      </c>
      <c r="F10" s="13">
        <f>+'CALCULO TARIFAS CC '!R5</f>
        <v>767599.8</v>
      </c>
      <c r="G10" s="14">
        <f>+'CALCULO TARIFAS CC '!R43</f>
        <v>0.4891624850240881</v>
      </c>
      <c r="H10" s="15">
        <f>+'CALCULO TARIFAS CC '!R44</f>
        <v>1.2290618366497752</v>
      </c>
      <c r="I10" s="14">
        <f>+'CALCULO TARIFAS CC '!R45</f>
        <v>1.7182243216738633</v>
      </c>
      <c r="J10" s="16">
        <f>+'CALCULO CC AGENTES'!G691</f>
        <v>1318908.6499999999</v>
      </c>
      <c r="K10" s="1"/>
      <c r="L10" s="17"/>
      <c r="M10" s="18"/>
      <c r="N10" s="18"/>
      <c r="O10" s="19"/>
    </row>
    <row r="11" spans="2:15" x14ac:dyDescent="0.25">
      <c r="B11" s="9" t="s">
        <v>15</v>
      </c>
      <c r="C11" s="10">
        <f>+'CALCULO TARIFAS CC '!$M$22</f>
        <v>2053974</v>
      </c>
      <c r="D11" s="11">
        <f>+'CALCULO TARIFAS CC '!S37</f>
        <v>175164.53000000003</v>
      </c>
      <c r="E11" s="12">
        <f>+'CALCULO TARIFAS CC '!T5</f>
        <v>4198960.5967000006</v>
      </c>
      <c r="F11" s="13">
        <f>+'CALCULO TARIFAS CC '!S5</f>
        <v>915609.49540000001</v>
      </c>
      <c r="G11" s="14">
        <f>+'CALCULO TARIFAS CC '!S43</f>
        <v>0.4891624850240881</v>
      </c>
      <c r="H11" s="15">
        <f>+'CALCULO TARIFAS CC '!S44</f>
        <v>0.1913092108371772</v>
      </c>
      <c r="I11" s="14">
        <f>+'CALCULO TARIFAS CC '!S45</f>
        <v>0.68047169586126532</v>
      </c>
      <c r="J11" s="16">
        <f>+'CALCULO CC AGENTES'!G692</f>
        <v>623046.35</v>
      </c>
      <c r="K11" s="1"/>
      <c r="L11" s="17"/>
      <c r="M11" s="18"/>
      <c r="N11" s="18"/>
      <c r="O11" s="19"/>
    </row>
    <row r="12" spans="2:15" x14ac:dyDescent="0.25">
      <c r="B12" s="20" t="s">
        <v>16</v>
      </c>
      <c r="C12" s="21">
        <f>+'CALCULO TARIFAS CC '!$M$22</f>
        <v>2053974</v>
      </c>
      <c r="D12" s="22">
        <f>SUM(D6:D11)</f>
        <v>1764098.9300000004</v>
      </c>
      <c r="E12" s="23">
        <f>+'CALCULO TARIFAS CC '!T5</f>
        <v>4198960.5967000006</v>
      </c>
      <c r="F12" s="23">
        <f>SUM(F6:F11)</f>
        <v>4198960.5967000006</v>
      </c>
      <c r="G12" s="24">
        <f t="shared" ref="G12:H12" si="0">+C12/E12</f>
        <v>0.4891624850240881</v>
      </c>
      <c r="H12" s="25">
        <f t="shared" si="0"/>
        <v>0.42012752665181496</v>
      </c>
      <c r="I12" s="25">
        <f>+H12+G12</f>
        <v>0.90929001167590306</v>
      </c>
      <c r="J12" s="26">
        <f>SUM(J6:J11)</f>
        <v>3818072.93</v>
      </c>
      <c r="K12" s="1"/>
      <c r="O12" s="19"/>
    </row>
    <row r="16" spans="2:15" x14ac:dyDescent="0.25">
      <c r="B16" s="439" t="s">
        <v>346</v>
      </c>
      <c r="C16" s="389"/>
      <c r="D16" s="389"/>
      <c r="E16" s="389"/>
      <c r="F16" s="389"/>
      <c r="G16" s="389"/>
      <c r="H16" s="389"/>
      <c r="I16" s="390"/>
      <c r="J16" s="26">
        <f>ROUND('CALCULO TARIFAS CC '!G38-'CALCULO TARIFAS CC '!F38,2)</f>
        <v>5317923.33</v>
      </c>
      <c r="K16" s="1"/>
      <c r="L16" s="19"/>
      <c r="N16" s="19"/>
    </row>
    <row r="17" spans="1:26" x14ac:dyDescent="0.25">
      <c r="B17" s="439" t="s">
        <v>799</v>
      </c>
      <c r="C17" s="389"/>
      <c r="D17" s="389"/>
      <c r="E17" s="389"/>
      <c r="F17" s="389"/>
      <c r="G17" s="389"/>
      <c r="H17" s="389"/>
      <c r="I17" s="390"/>
      <c r="J17" s="26">
        <f>'CALCULO TARIFAS CC '!H23</f>
        <v>11998803.289999999</v>
      </c>
      <c r="L17" s="19"/>
      <c r="N17" s="19"/>
    </row>
    <row r="18" spans="1:26" x14ac:dyDescent="0.25">
      <c r="A18" s="27"/>
      <c r="B18" s="439" t="s">
        <v>347</v>
      </c>
      <c r="C18" s="389"/>
      <c r="D18" s="389"/>
      <c r="E18" s="389"/>
      <c r="F18" s="389"/>
      <c r="G18" s="389"/>
      <c r="H18" s="389"/>
      <c r="I18" s="390"/>
      <c r="J18" s="26">
        <f>'CALCULO TARIFAS CC '!J23</f>
        <v>8999102.4700000007</v>
      </c>
      <c r="K18" s="27"/>
      <c r="L18" s="19"/>
      <c r="M18" s="27"/>
      <c r="N18" s="19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</row>
    <row r="19" spans="1:26" x14ac:dyDescent="0.25">
      <c r="B19" s="442" t="s">
        <v>348</v>
      </c>
      <c r="C19" s="389"/>
      <c r="D19" s="389"/>
      <c r="E19" s="389"/>
      <c r="F19" s="389"/>
      <c r="G19" s="389"/>
      <c r="H19" s="389"/>
      <c r="I19" s="390"/>
      <c r="J19" s="26">
        <f>'CALCULO TARIFAS CC '!K23</f>
        <v>1499850.41</v>
      </c>
      <c r="L19" s="19"/>
      <c r="N19" s="27"/>
    </row>
    <row r="20" spans="1:26" ht="5.25" customHeight="1" x14ac:dyDescent="0.25">
      <c r="N20" s="27"/>
    </row>
    <row r="21" spans="1:26" x14ac:dyDescent="0.25">
      <c r="A21" s="27"/>
      <c r="B21" s="28" t="s">
        <v>17</v>
      </c>
      <c r="C21" s="29"/>
      <c r="D21" s="29"/>
      <c r="E21" s="29"/>
      <c r="F21" s="29"/>
      <c r="G21" s="29"/>
      <c r="H21" s="29"/>
      <c r="I21" s="30"/>
      <c r="J21" s="26">
        <f>ROUND(J16-J19,2)</f>
        <v>3818072.92</v>
      </c>
      <c r="K21" s="19"/>
      <c r="L21" s="19"/>
      <c r="M21" s="27"/>
      <c r="N21" s="27"/>
      <c r="O21" s="27"/>
      <c r="P21" s="19"/>
      <c r="Q21" s="27"/>
      <c r="R21" s="27"/>
      <c r="S21" s="27"/>
      <c r="T21" s="27"/>
      <c r="U21" s="27"/>
      <c r="V21" s="27"/>
      <c r="W21" s="27"/>
      <c r="X21" s="27"/>
      <c r="Y21" s="27"/>
      <c r="Z21" s="27"/>
    </row>
    <row r="22" spans="1:26" x14ac:dyDescent="0.25">
      <c r="N22" s="27"/>
    </row>
    <row r="23" spans="1:26" x14ac:dyDescent="0.25">
      <c r="J23" s="19"/>
      <c r="N23" s="27"/>
    </row>
    <row r="24" spans="1:26" x14ac:dyDescent="0.25">
      <c r="N24" s="27"/>
    </row>
  </sheetData>
  <sheetProtection algorithmName="SHA-512" hashValue="rgMBJEu3+D/rbyOPUzYZZanUZAxQq7F4r1b8eBy4wNNAHs16FgE3hadQn0erKokFi5AHpukiLoyHId90avE9gg==" saltValue="aoHxh1yq0b1dU+cu3yanzw==" spinCount="100000" sheet="1" objects="1" scenarios="1"/>
  <mergeCells count="10">
    <mergeCell ref="B18:I18"/>
    <mergeCell ref="B4:B5"/>
    <mergeCell ref="B19:I19"/>
    <mergeCell ref="G4:I4"/>
    <mergeCell ref="B2:J2"/>
    <mergeCell ref="C4:D4"/>
    <mergeCell ref="E4:F4"/>
    <mergeCell ref="J4:J5"/>
    <mergeCell ref="B17:I17"/>
    <mergeCell ref="B16:I16"/>
  </mergeCells>
  <pageMargins left="0.17" right="0.17" top="0.74803149606299213" bottom="0.74803149606299213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T1236"/>
  <sheetViews>
    <sheetView workbookViewId="0"/>
  </sheetViews>
  <sheetFormatPr baseColWidth="10" defaultColWidth="14.42578125" defaultRowHeight="15" customHeight="1" x14ac:dyDescent="0.25"/>
  <cols>
    <col min="1" max="2" width="13.85546875" customWidth="1"/>
    <col min="3" max="3" width="16.85546875" customWidth="1"/>
    <col min="4" max="4" width="21" customWidth="1"/>
    <col min="5" max="20" width="11.42578125" customWidth="1"/>
  </cols>
  <sheetData>
    <row r="1" spans="1:20" ht="23.25" customHeight="1" x14ac:dyDescent="0.25">
      <c r="A1" s="31" t="s">
        <v>0</v>
      </c>
      <c r="B1" s="32" t="s">
        <v>18</v>
      </c>
      <c r="C1" s="33" t="s">
        <v>2</v>
      </c>
      <c r="D1" s="34" t="s">
        <v>19</v>
      </c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x14ac:dyDescent="0.25">
      <c r="A2" s="35" t="s">
        <v>20</v>
      </c>
      <c r="B2" s="35" t="s">
        <v>39</v>
      </c>
      <c r="C2" s="35">
        <v>703.66780000000006</v>
      </c>
      <c r="D2" s="36">
        <v>478.83</v>
      </c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</row>
    <row r="3" spans="1:20" x14ac:dyDescent="0.25">
      <c r="A3" s="35" t="s">
        <v>20</v>
      </c>
      <c r="B3" s="35" t="s">
        <v>602</v>
      </c>
      <c r="C3" s="35">
        <v>131.22550000000001</v>
      </c>
      <c r="D3" s="36">
        <v>89.3</v>
      </c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x14ac:dyDescent="0.25">
      <c r="A4" s="35" t="s">
        <v>20</v>
      </c>
      <c r="B4" s="35" t="s">
        <v>674</v>
      </c>
      <c r="C4" s="35">
        <v>444.709</v>
      </c>
      <c r="D4" s="36">
        <v>302.61</v>
      </c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x14ac:dyDescent="0.25">
      <c r="A5" s="35" t="s">
        <v>20</v>
      </c>
      <c r="B5" s="35" t="s">
        <v>24</v>
      </c>
      <c r="C5" s="35">
        <v>488.55189999999999</v>
      </c>
      <c r="D5" s="36">
        <v>332.45</v>
      </c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0" x14ac:dyDescent="0.25">
      <c r="A6" s="35" t="s">
        <v>20</v>
      </c>
      <c r="B6" s="35" t="s">
        <v>25</v>
      </c>
      <c r="C6" s="35">
        <v>27.6843</v>
      </c>
      <c r="D6" s="36">
        <v>18.84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0" s="283" customFormat="1" x14ac:dyDescent="0.25">
      <c r="A7" s="35" t="s">
        <v>20</v>
      </c>
      <c r="B7" s="35" t="s">
        <v>709</v>
      </c>
      <c r="C7" s="35">
        <v>110.0685</v>
      </c>
      <c r="D7" s="36">
        <v>74.900000000000006</v>
      </c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0" s="283" customFormat="1" x14ac:dyDescent="0.25">
      <c r="A8" s="35" t="s">
        <v>20</v>
      </c>
      <c r="B8" s="35" t="s">
        <v>710</v>
      </c>
      <c r="C8" s="35">
        <v>244.8355</v>
      </c>
      <c r="D8" s="36">
        <v>166.6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</row>
    <row r="9" spans="1:20" s="283" customFormat="1" x14ac:dyDescent="0.25">
      <c r="A9" s="35" t="s">
        <v>20</v>
      </c>
      <c r="B9" s="35" t="s">
        <v>711</v>
      </c>
      <c r="C9" s="35">
        <v>274.46820000000002</v>
      </c>
      <c r="D9" s="36">
        <v>186.77</v>
      </c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</row>
    <row r="10" spans="1:20" s="283" customFormat="1" x14ac:dyDescent="0.25">
      <c r="A10" s="35" t="s">
        <v>20</v>
      </c>
      <c r="B10" s="35" t="s">
        <v>359</v>
      </c>
      <c r="C10" s="35">
        <v>222.49799999999999</v>
      </c>
      <c r="D10" s="36">
        <v>151.4</v>
      </c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</row>
    <row r="11" spans="1:20" s="283" customFormat="1" x14ac:dyDescent="0.25">
      <c r="A11" s="35" t="s">
        <v>20</v>
      </c>
      <c r="B11" s="35" t="s">
        <v>642</v>
      </c>
      <c r="C11" s="35">
        <v>72.620099999999994</v>
      </c>
      <c r="D11" s="36">
        <v>49.42</v>
      </c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</row>
    <row r="12" spans="1:20" s="283" customFormat="1" x14ac:dyDescent="0.25">
      <c r="A12" s="35" t="s">
        <v>20</v>
      </c>
      <c r="B12" s="35" t="s">
        <v>26</v>
      </c>
      <c r="C12" s="35">
        <v>16.850999999999999</v>
      </c>
      <c r="D12" s="36">
        <v>11.47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</row>
    <row r="13" spans="1:20" s="283" customFormat="1" x14ac:dyDescent="0.25">
      <c r="A13" s="35" t="s">
        <v>20</v>
      </c>
      <c r="B13" s="35" t="s">
        <v>40</v>
      </c>
      <c r="C13" s="35">
        <v>37.095100000000002</v>
      </c>
      <c r="D13" s="36">
        <v>25.24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</row>
    <row r="14" spans="1:20" s="283" customFormat="1" x14ac:dyDescent="0.25">
      <c r="A14" s="35" t="s">
        <v>20</v>
      </c>
      <c r="B14" s="35" t="s">
        <v>530</v>
      </c>
      <c r="C14" s="35">
        <v>279.55489999999998</v>
      </c>
      <c r="D14" s="36">
        <v>190.23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</row>
    <row r="15" spans="1:20" s="283" customFormat="1" x14ac:dyDescent="0.25">
      <c r="A15" s="35" t="s">
        <v>20</v>
      </c>
      <c r="B15" s="35" t="s">
        <v>712</v>
      </c>
      <c r="C15" s="35">
        <v>133.0231</v>
      </c>
      <c r="D15" s="36">
        <v>90.52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</row>
    <row r="16" spans="1:20" s="283" customFormat="1" x14ac:dyDescent="0.25">
      <c r="A16" s="35" t="s">
        <v>20</v>
      </c>
      <c r="B16" s="35" t="s">
        <v>643</v>
      </c>
      <c r="C16" s="35">
        <v>48.915999999999997</v>
      </c>
      <c r="D16" s="36">
        <v>33.29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</row>
    <row r="17" spans="1:20" s="283" customFormat="1" x14ac:dyDescent="0.25">
      <c r="A17" s="35" t="s">
        <v>20</v>
      </c>
      <c r="B17" s="35" t="s">
        <v>644</v>
      </c>
      <c r="C17" s="35">
        <v>315.74869999999999</v>
      </c>
      <c r="D17" s="36">
        <v>214.86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</row>
    <row r="18" spans="1:20" s="304" customFormat="1" x14ac:dyDescent="0.25">
      <c r="A18" s="35" t="s">
        <v>20</v>
      </c>
      <c r="B18" s="35" t="s">
        <v>675</v>
      </c>
      <c r="C18" s="35">
        <v>58.401899999999998</v>
      </c>
      <c r="D18" s="36">
        <v>39.74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</row>
    <row r="19" spans="1:20" s="304" customFormat="1" x14ac:dyDescent="0.25">
      <c r="A19" s="35" t="s">
        <v>20</v>
      </c>
      <c r="B19" s="35" t="s">
        <v>645</v>
      </c>
      <c r="C19" s="35">
        <v>106.8978</v>
      </c>
      <c r="D19" s="36">
        <v>72.739999999999995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s="304" customFormat="1" x14ac:dyDescent="0.25">
      <c r="A20" s="35" t="s">
        <v>20</v>
      </c>
      <c r="B20" s="35" t="s">
        <v>646</v>
      </c>
      <c r="C20" s="35">
        <v>25.226400000000002</v>
      </c>
      <c r="D20" s="36">
        <v>17.170000000000002</v>
      </c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  <row r="21" spans="1:20" s="304" customFormat="1" x14ac:dyDescent="0.25">
      <c r="A21" s="35" t="s">
        <v>20</v>
      </c>
      <c r="B21" s="35" t="s">
        <v>676</v>
      </c>
      <c r="C21" s="35">
        <v>741.47220000000004</v>
      </c>
      <c r="D21" s="36">
        <v>504.55</v>
      </c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20" s="304" customFormat="1" x14ac:dyDescent="0.25">
      <c r="A22" s="35" t="s">
        <v>20</v>
      </c>
      <c r="B22" s="35" t="s">
        <v>41</v>
      </c>
      <c r="C22" s="35">
        <v>2076.8553999999999</v>
      </c>
      <c r="D22" s="36">
        <v>1413.24</v>
      </c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</row>
    <row r="23" spans="1:20" s="304" customFormat="1" x14ac:dyDescent="0.25">
      <c r="A23" s="35" t="s">
        <v>20</v>
      </c>
      <c r="B23" s="35" t="s">
        <v>647</v>
      </c>
      <c r="C23" s="35">
        <v>158.4607</v>
      </c>
      <c r="D23" s="36">
        <v>107.83</v>
      </c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</row>
    <row r="24" spans="1:20" s="304" customFormat="1" x14ac:dyDescent="0.25">
      <c r="A24" s="35" t="s">
        <v>20</v>
      </c>
      <c r="B24" s="35" t="s">
        <v>522</v>
      </c>
      <c r="C24" s="35">
        <v>150.62190000000001</v>
      </c>
      <c r="D24" s="36">
        <v>102.49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s="304" customFormat="1" x14ac:dyDescent="0.25">
      <c r="A25" s="35" t="s">
        <v>20</v>
      </c>
      <c r="B25" s="35" t="s">
        <v>42</v>
      </c>
      <c r="C25" s="35">
        <v>84.901600000000002</v>
      </c>
      <c r="D25" s="36">
        <v>57.77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</row>
    <row r="26" spans="1:20" s="304" customFormat="1" x14ac:dyDescent="0.25">
      <c r="A26" s="35" t="s">
        <v>20</v>
      </c>
      <c r="B26" s="35" t="s">
        <v>501</v>
      </c>
      <c r="C26" s="35">
        <v>106.9689</v>
      </c>
      <c r="D26" s="36">
        <v>72.790000000000006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</row>
    <row r="27" spans="1:20" s="304" customFormat="1" x14ac:dyDescent="0.25">
      <c r="A27" s="35" t="s">
        <v>20</v>
      </c>
      <c r="B27" s="35" t="s">
        <v>648</v>
      </c>
      <c r="C27" s="35">
        <v>441.62029999999999</v>
      </c>
      <c r="D27" s="36">
        <v>300.51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s="304" customFormat="1" x14ac:dyDescent="0.25">
      <c r="A28" s="35" t="s">
        <v>20</v>
      </c>
      <c r="B28" s="35" t="s">
        <v>746</v>
      </c>
      <c r="C28" s="35">
        <v>206.35820000000001</v>
      </c>
      <c r="D28" s="36">
        <v>140.41999999999999</v>
      </c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</row>
    <row r="29" spans="1:20" s="283" customFormat="1" x14ac:dyDescent="0.25">
      <c r="A29" s="35" t="s">
        <v>20</v>
      </c>
      <c r="B29" s="35" t="s">
        <v>531</v>
      </c>
      <c r="C29" s="35">
        <v>1719.462</v>
      </c>
      <c r="D29" s="36">
        <v>1170.05</v>
      </c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</row>
    <row r="30" spans="1:20" s="283" customFormat="1" x14ac:dyDescent="0.25">
      <c r="A30" s="35" t="s">
        <v>20</v>
      </c>
      <c r="B30" s="35" t="s">
        <v>500</v>
      </c>
      <c r="C30" s="35">
        <v>315.00310000000002</v>
      </c>
      <c r="D30" s="36">
        <v>214.35</v>
      </c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s="283" customFormat="1" x14ac:dyDescent="0.25">
      <c r="A31" s="35" t="s">
        <v>20</v>
      </c>
      <c r="B31" s="35" t="s">
        <v>532</v>
      </c>
      <c r="C31" s="35">
        <v>110.2948</v>
      </c>
      <c r="D31" s="36">
        <v>75.05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</row>
    <row r="32" spans="1:20" s="283" customFormat="1" x14ac:dyDescent="0.25">
      <c r="A32" s="35" t="s">
        <v>20</v>
      </c>
      <c r="B32" s="35" t="s">
        <v>43</v>
      </c>
      <c r="C32" s="35">
        <v>1015.768</v>
      </c>
      <c r="D32" s="36">
        <v>691.2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</row>
    <row r="33" spans="1:20" s="283" customFormat="1" x14ac:dyDescent="0.25">
      <c r="A33" s="35" t="s">
        <v>20</v>
      </c>
      <c r="B33" s="35" t="s">
        <v>649</v>
      </c>
      <c r="C33" s="35">
        <v>481.52719999999999</v>
      </c>
      <c r="D33" s="36">
        <v>327.67</v>
      </c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s="283" customFormat="1" x14ac:dyDescent="0.25">
      <c r="A34" s="35" t="s">
        <v>20</v>
      </c>
      <c r="B34" s="35" t="s">
        <v>777</v>
      </c>
      <c r="C34" s="35">
        <v>1.0461</v>
      </c>
      <c r="D34" s="36">
        <v>0.71</v>
      </c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</row>
    <row r="35" spans="1:20" s="283" customFormat="1" x14ac:dyDescent="0.25">
      <c r="A35" s="35" t="s">
        <v>20</v>
      </c>
      <c r="B35" s="35" t="s">
        <v>677</v>
      </c>
      <c r="C35" s="35">
        <v>1175.9908</v>
      </c>
      <c r="D35" s="36">
        <v>800.23</v>
      </c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</row>
    <row r="36" spans="1:20" s="283" customFormat="1" x14ac:dyDescent="0.25">
      <c r="A36" s="35" t="s">
        <v>20</v>
      </c>
      <c r="B36" s="35" t="s">
        <v>747</v>
      </c>
      <c r="C36" s="35">
        <v>64.889600000000002</v>
      </c>
      <c r="D36" s="36">
        <v>44.16</v>
      </c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s="283" customFormat="1" x14ac:dyDescent="0.25">
      <c r="A37" s="35" t="s">
        <v>20</v>
      </c>
      <c r="B37" s="35" t="s">
        <v>748</v>
      </c>
      <c r="C37" s="35">
        <v>127.9213</v>
      </c>
      <c r="D37" s="36">
        <v>87.05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</row>
    <row r="38" spans="1:20" s="282" customFormat="1" x14ac:dyDescent="0.25">
      <c r="A38" s="35" t="s">
        <v>20</v>
      </c>
      <c r="B38" s="35" t="s">
        <v>713</v>
      </c>
      <c r="C38" s="35">
        <v>179.75839999999999</v>
      </c>
      <c r="D38" s="36">
        <v>122.32</v>
      </c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</row>
    <row r="39" spans="1:20" s="282" customFormat="1" x14ac:dyDescent="0.25">
      <c r="A39" s="35" t="s">
        <v>20</v>
      </c>
      <c r="B39" s="35" t="s">
        <v>714</v>
      </c>
      <c r="C39" s="35">
        <v>66.177599999999998</v>
      </c>
      <c r="D39" s="36">
        <v>45.03</v>
      </c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</row>
    <row r="40" spans="1:20" s="282" customFormat="1" x14ac:dyDescent="0.25">
      <c r="A40" s="35" t="s">
        <v>20</v>
      </c>
      <c r="B40" s="35" t="s">
        <v>44</v>
      </c>
      <c r="C40" s="35">
        <v>7814.2084999999997</v>
      </c>
      <c r="D40" s="36">
        <v>5317.35</v>
      </c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</row>
    <row r="41" spans="1:20" s="323" customFormat="1" x14ac:dyDescent="0.25">
      <c r="A41" s="35" t="s">
        <v>20</v>
      </c>
      <c r="B41" s="35" t="s">
        <v>715</v>
      </c>
      <c r="C41" s="35">
        <v>88.368600000000001</v>
      </c>
      <c r="D41" s="36">
        <v>60.13</v>
      </c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</row>
    <row r="42" spans="1:20" s="323" customFormat="1" x14ac:dyDescent="0.25">
      <c r="A42" s="35" t="s">
        <v>20</v>
      </c>
      <c r="B42" s="35" t="s">
        <v>45</v>
      </c>
      <c r="C42" s="35">
        <v>432.09449999999998</v>
      </c>
      <c r="D42" s="36">
        <v>294.02999999999997</v>
      </c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</row>
    <row r="43" spans="1:20" s="323" customFormat="1" x14ac:dyDescent="0.25">
      <c r="A43" s="35" t="s">
        <v>20</v>
      </c>
      <c r="B43" s="35" t="s">
        <v>442</v>
      </c>
      <c r="C43" s="35">
        <v>383.27530000000002</v>
      </c>
      <c r="D43" s="36">
        <v>260.81</v>
      </c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</row>
    <row r="44" spans="1:20" s="323" customFormat="1" x14ac:dyDescent="0.25">
      <c r="A44" s="35" t="s">
        <v>20</v>
      </c>
      <c r="B44" s="35" t="s">
        <v>400</v>
      </c>
      <c r="C44" s="35">
        <v>559.67020000000002</v>
      </c>
      <c r="D44" s="36">
        <v>380.84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</row>
    <row r="45" spans="1:20" s="323" customFormat="1" x14ac:dyDescent="0.25">
      <c r="A45" s="35" t="s">
        <v>20</v>
      </c>
      <c r="B45" s="35" t="s">
        <v>778</v>
      </c>
      <c r="C45" s="35">
        <v>58.4253</v>
      </c>
      <c r="D45" s="36">
        <v>39.76</v>
      </c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</row>
    <row r="46" spans="1:20" s="323" customFormat="1" x14ac:dyDescent="0.25">
      <c r="A46" s="35" t="s">
        <v>20</v>
      </c>
      <c r="B46" s="35" t="s">
        <v>495</v>
      </c>
      <c r="C46" s="35">
        <v>121.2452</v>
      </c>
      <c r="D46" s="36">
        <v>82.5</v>
      </c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</row>
    <row r="47" spans="1:20" s="323" customFormat="1" x14ac:dyDescent="0.25">
      <c r="A47" s="35" t="s">
        <v>20</v>
      </c>
      <c r="B47" s="35" t="s">
        <v>496</v>
      </c>
      <c r="C47" s="35">
        <v>75.840900000000005</v>
      </c>
      <c r="D47" s="36">
        <v>51.61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</row>
    <row r="48" spans="1:20" s="323" customFormat="1" x14ac:dyDescent="0.25">
      <c r="A48" s="35" t="s">
        <v>20</v>
      </c>
      <c r="B48" s="35" t="s">
        <v>494</v>
      </c>
      <c r="C48" s="35">
        <v>111.054</v>
      </c>
      <c r="D48" s="36">
        <v>75.569999999999993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</row>
    <row r="49" spans="1:20" s="323" customFormat="1" x14ac:dyDescent="0.25">
      <c r="A49" s="35" t="s">
        <v>20</v>
      </c>
      <c r="B49" s="35" t="s">
        <v>533</v>
      </c>
      <c r="C49" s="35">
        <v>187.27539999999999</v>
      </c>
      <c r="D49" s="36">
        <v>127.44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</row>
    <row r="50" spans="1:20" s="323" customFormat="1" x14ac:dyDescent="0.25">
      <c r="A50" s="35" t="s">
        <v>20</v>
      </c>
      <c r="B50" s="35" t="s">
        <v>534</v>
      </c>
      <c r="C50" s="35">
        <v>55.633099999999999</v>
      </c>
      <c r="D50" s="36">
        <v>37.86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</row>
    <row r="51" spans="1:20" s="323" customFormat="1" x14ac:dyDescent="0.25">
      <c r="A51" s="35" t="s">
        <v>20</v>
      </c>
      <c r="B51" s="35" t="s">
        <v>535</v>
      </c>
      <c r="C51" s="35">
        <v>107.7334</v>
      </c>
      <c r="D51" s="36">
        <v>73.31</v>
      </c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</row>
    <row r="52" spans="1:20" s="323" customFormat="1" x14ac:dyDescent="0.25">
      <c r="A52" s="35" t="s">
        <v>20</v>
      </c>
      <c r="B52" s="35" t="s">
        <v>46</v>
      </c>
      <c r="C52" s="35">
        <v>229.63740000000001</v>
      </c>
      <c r="D52" s="36">
        <v>156.26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</row>
    <row r="53" spans="1:20" s="323" customFormat="1" x14ac:dyDescent="0.25">
      <c r="A53" s="35" t="s">
        <v>20</v>
      </c>
      <c r="B53" s="35" t="s">
        <v>471</v>
      </c>
      <c r="C53" s="35">
        <v>42.930999999999997</v>
      </c>
      <c r="D53" s="36">
        <v>29.21</v>
      </c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0" s="282" customFormat="1" x14ac:dyDescent="0.25">
      <c r="A54" s="35" t="s">
        <v>20</v>
      </c>
      <c r="B54" s="35" t="s">
        <v>749</v>
      </c>
      <c r="C54" s="35">
        <v>171.3905</v>
      </c>
      <c r="D54" s="36">
        <v>116.63</v>
      </c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0" s="282" customFormat="1" x14ac:dyDescent="0.25">
      <c r="A55" s="35" t="s">
        <v>20</v>
      </c>
      <c r="B55" s="35" t="s">
        <v>750</v>
      </c>
      <c r="C55" s="35">
        <v>272.8657</v>
      </c>
      <c r="D55" s="36">
        <v>185.68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0" s="282" customFormat="1" x14ac:dyDescent="0.25">
      <c r="A56" s="35" t="s">
        <v>20</v>
      </c>
      <c r="B56" s="35" t="s">
        <v>47</v>
      </c>
      <c r="C56" s="35">
        <v>2206.8507</v>
      </c>
      <c r="D56" s="36">
        <v>1501.7</v>
      </c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</row>
    <row r="57" spans="1:20" s="282" customFormat="1" x14ac:dyDescent="0.25">
      <c r="A57" s="35" t="s">
        <v>20</v>
      </c>
      <c r="B57" s="35" t="s">
        <v>361</v>
      </c>
      <c r="C57" s="35">
        <v>701.65039999999999</v>
      </c>
      <c r="D57" s="36">
        <v>477.45</v>
      </c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</row>
    <row r="58" spans="1:20" s="282" customFormat="1" x14ac:dyDescent="0.25">
      <c r="A58" s="35" t="s">
        <v>20</v>
      </c>
      <c r="B58" s="35" t="s">
        <v>48</v>
      </c>
      <c r="C58" s="35">
        <v>209.7285</v>
      </c>
      <c r="D58" s="36">
        <v>142.71</v>
      </c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</row>
    <row r="59" spans="1:20" s="282" customFormat="1" x14ac:dyDescent="0.25">
      <c r="A59" s="35" t="s">
        <v>20</v>
      </c>
      <c r="B59" s="35" t="s">
        <v>779</v>
      </c>
      <c r="C59" s="35">
        <v>4.7999999999999996E-3</v>
      </c>
      <c r="D59" s="36">
        <v>0</v>
      </c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</row>
    <row r="60" spans="1:20" s="282" customFormat="1" x14ac:dyDescent="0.25">
      <c r="A60" s="35" t="s">
        <v>20</v>
      </c>
      <c r="B60" s="35" t="s">
        <v>536</v>
      </c>
      <c r="C60" s="35">
        <v>90.876199999999997</v>
      </c>
      <c r="D60" s="36">
        <v>61.84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</row>
    <row r="61" spans="1:20" s="282" customFormat="1" x14ac:dyDescent="0.25">
      <c r="A61" s="35" t="s">
        <v>20</v>
      </c>
      <c r="B61" s="35" t="s">
        <v>537</v>
      </c>
      <c r="C61" s="35">
        <v>104.7792</v>
      </c>
      <c r="D61" s="36">
        <v>71.3</v>
      </c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</row>
    <row r="62" spans="1:20" s="282" customFormat="1" x14ac:dyDescent="0.25">
      <c r="A62" s="35" t="s">
        <v>20</v>
      </c>
      <c r="B62" s="35" t="s">
        <v>678</v>
      </c>
      <c r="C62" s="35">
        <v>197.30160000000001</v>
      </c>
      <c r="D62" s="36">
        <v>134.26</v>
      </c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</row>
    <row r="63" spans="1:20" s="282" customFormat="1" x14ac:dyDescent="0.25">
      <c r="A63" s="35" t="s">
        <v>20</v>
      </c>
      <c r="B63" s="35" t="s">
        <v>49</v>
      </c>
      <c r="C63" s="35">
        <v>1754.345</v>
      </c>
      <c r="D63" s="36">
        <v>1193.78</v>
      </c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</row>
    <row r="64" spans="1:20" s="282" customFormat="1" x14ac:dyDescent="0.25">
      <c r="A64" s="35" t="s">
        <v>20</v>
      </c>
      <c r="B64" s="35" t="s">
        <v>538</v>
      </c>
      <c r="C64" s="35">
        <v>403.61779999999999</v>
      </c>
      <c r="D64" s="36">
        <v>274.64999999999998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</row>
    <row r="65" spans="1:20" s="263" customFormat="1" x14ac:dyDescent="0.25">
      <c r="A65" s="35" t="s">
        <v>20</v>
      </c>
      <c r="B65" s="35" t="s">
        <v>419</v>
      </c>
      <c r="C65" s="35">
        <v>95.437200000000004</v>
      </c>
      <c r="D65" s="36">
        <v>64.94</v>
      </c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s="263" customFormat="1" x14ac:dyDescent="0.25">
      <c r="A66" s="35" t="s">
        <v>20</v>
      </c>
      <c r="B66" s="35" t="s">
        <v>413</v>
      </c>
      <c r="C66" s="35">
        <v>270.58539999999999</v>
      </c>
      <c r="D66" s="36">
        <v>184.13</v>
      </c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</row>
    <row r="67" spans="1:20" s="263" customFormat="1" x14ac:dyDescent="0.25">
      <c r="A67" s="35" t="s">
        <v>20</v>
      </c>
      <c r="B67" s="35" t="s">
        <v>436</v>
      </c>
      <c r="C67" s="35">
        <v>97.621600000000001</v>
      </c>
      <c r="D67" s="36">
        <v>66.430000000000007</v>
      </c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</row>
    <row r="68" spans="1:20" s="263" customFormat="1" x14ac:dyDescent="0.25">
      <c r="A68" s="35" t="s">
        <v>20</v>
      </c>
      <c r="B68" s="35" t="s">
        <v>421</v>
      </c>
      <c r="C68" s="35">
        <v>118.39870000000001</v>
      </c>
      <c r="D68" s="36">
        <v>80.569999999999993</v>
      </c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</row>
    <row r="69" spans="1:20" s="263" customFormat="1" x14ac:dyDescent="0.25">
      <c r="A69" s="35" t="s">
        <v>20</v>
      </c>
      <c r="B69" s="35" t="s">
        <v>433</v>
      </c>
      <c r="C69" s="35">
        <v>165.40039999999999</v>
      </c>
      <c r="D69" s="36">
        <v>112.55</v>
      </c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</row>
    <row r="70" spans="1:20" s="263" customFormat="1" x14ac:dyDescent="0.25">
      <c r="A70" s="35" t="s">
        <v>20</v>
      </c>
      <c r="B70" s="35" t="s">
        <v>420</v>
      </c>
      <c r="C70" s="35">
        <v>76.600300000000004</v>
      </c>
      <c r="D70" s="36">
        <v>52.12</v>
      </c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</row>
    <row r="71" spans="1:20" s="263" customFormat="1" x14ac:dyDescent="0.25">
      <c r="A71" s="35" t="s">
        <v>20</v>
      </c>
      <c r="B71" s="35" t="s">
        <v>438</v>
      </c>
      <c r="C71" s="35">
        <v>256.90600000000001</v>
      </c>
      <c r="D71" s="36">
        <v>174.82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</row>
    <row r="72" spans="1:20" s="263" customFormat="1" x14ac:dyDescent="0.25">
      <c r="A72" s="35" t="s">
        <v>20</v>
      </c>
      <c r="B72" s="35" t="s">
        <v>414</v>
      </c>
      <c r="C72" s="35">
        <v>262.07769999999999</v>
      </c>
      <c r="D72" s="36">
        <v>178.34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</row>
    <row r="73" spans="1:20" s="263" customFormat="1" x14ac:dyDescent="0.25">
      <c r="A73" s="35" t="s">
        <v>20</v>
      </c>
      <c r="B73" s="35" t="s">
        <v>437</v>
      </c>
      <c r="C73" s="35">
        <v>253.4375</v>
      </c>
      <c r="D73" s="36">
        <v>172.46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</row>
    <row r="74" spans="1:20" s="263" customFormat="1" x14ac:dyDescent="0.25">
      <c r="A74" s="35" t="s">
        <v>20</v>
      </c>
      <c r="B74" s="35" t="s">
        <v>415</v>
      </c>
      <c r="C74" s="35">
        <v>396.42869999999999</v>
      </c>
      <c r="D74" s="36">
        <v>269.76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</row>
    <row r="75" spans="1:20" s="263" customFormat="1" x14ac:dyDescent="0.25">
      <c r="A75" s="35" t="s">
        <v>20</v>
      </c>
      <c r="B75" s="35" t="s">
        <v>434</v>
      </c>
      <c r="C75" s="35">
        <v>201.06649999999999</v>
      </c>
      <c r="D75" s="36">
        <v>136.82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</row>
    <row r="76" spans="1:20" s="263" customFormat="1" x14ac:dyDescent="0.25">
      <c r="A76" s="35" t="s">
        <v>20</v>
      </c>
      <c r="B76" s="35" t="s">
        <v>650</v>
      </c>
      <c r="C76" s="35">
        <v>178.5615</v>
      </c>
      <c r="D76" s="36">
        <v>121.51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</row>
    <row r="77" spans="1:20" s="263" customFormat="1" x14ac:dyDescent="0.25">
      <c r="A77" s="35" t="s">
        <v>20</v>
      </c>
      <c r="B77" s="35" t="s">
        <v>410</v>
      </c>
      <c r="C77" s="35">
        <v>199.57669999999999</v>
      </c>
      <c r="D77" s="36">
        <v>135.81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</row>
    <row r="78" spans="1:20" x14ac:dyDescent="0.25">
      <c r="A78" s="35" t="s">
        <v>20</v>
      </c>
      <c r="B78" s="35" t="s">
        <v>376</v>
      </c>
      <c r="C78" s="35">
        <v>140.32310000000001</v>
      </c>
      <c r="D78" s="36">
        <v>95.49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</row>
    <row r="79" spans="1:20" x14ac:dyDescent="0.25">
      <c r="A79" s="35" t="s">
        <v>20</v>
      </c>
      <c r="B79" s="35" t="s">
        <v>377</v>
      </c>
      <c r="C79" s="35">
        <v>95.834999999999994</v>
      </c>
      <c r="D79" s="36">
        <v>65.209999999999994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</row>
    <row r="80" spans="1:20" x14ac:dyDescent="0.25">
      <c r="A80" s="35" t="s">
        <v>20</v>
      </c>
      <c r="B80" s="35" t="s">
        <v>378</v>
      </c>
      <c r="C80" s="35">
        <v>253.46010000000001</v>
      </c>
      <c r="D80" s="36">
        <v>172.47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</row>
    <row r="81" spans="1:20" x14ac:dyDescent="0.25">
      <c r="A81" s="35" t="s">
        <v>20</v>
      </c>
      <c r="B81" s="35" t="s">
        <v>418</v>
      </c>
      <c r="C81" s="35">
        <v>191.74</v>
      </c>
      <c r="D81" s="36">
        <v>130.47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</row>
    <row r="82" spans="1:20" x14ac:dyDescent="0.25">
      <c r="A82" s="35" t="s">
        <v>20</v>
      </c>
      <c r="B82" s="35" t="s">
        <v>379</v>
      </c>
      <c r="C82" s="35">
        <v>148.17179999999999</v>
      </c>
      <c r="D82" s="36">
        <v>100.83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</row>
    <row r="83" spans="1:20" x14ac:dyDescent="0.25">
      <c r="A83" s="35" t="s">
        <v>20</v>
      </c>
      <c r="B83" s="35" t="s">
        <v>27</v>
      </c>
      <c r="C83" s="35">
        <v>60.461300000000001</v>
      </c>
      <c r="D83" s="36">
        <v>41.14</v>
      </c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</row>
    <row r="84" spans="1:20" x14ac:dyDescent="0.25">
      <c r="A84" s="35" t="s">
        <v>20</v>
      </c>
      <c r="B84" s="35" t="s">
        <v>398</v>
      </c>
      <c r="C84" s="35">
        <v>25.238</v>
      </c>
      <c r="D84" s="36">
        <v>17.170000000000002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</row>
    <row r="85" spans="1:20" x14ac:dyDescent="0.25">
      <c r="A85" s="35" t="s">
        <v>20</v>
      </c>
      <c r="B85" s="35" t="s">
        <v>618</v>
      </c>
      <c r="C85" s="35">
        <v>851.28769999999997</v>
      </c>
      <c r="D85" s="36">
        <v>579.28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</row>
    <row r="86" spans="1:20" s="256" customFormat="1" x14ac:dyDescent="0.25">
      <c r="A86" s="35" t="s">
        <v>20</v>
      </c>
      <c r="B86" s="35" t="s">
        <v>454</v>
      </c>
      <c r="C86" s="35">
        <v>66.879900000000006</v>
      </c>
      <c r="D86" s="36">
        <v>45.51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</row>
    <row r="87" spans="1:20" s="256" customFormat="1" x14ac:dyDescent="0.25">
      <c r="A87" s="35" t="s">
        <v>20</v>
      </c>
      <c r="B87" s="35" t="s">
        <v>508</v>
      </c>
      <c r="C87" s="35">
        <v>17.507999999999999</v>
      </c>
      <c r="D87" s="36">
        <v>11.91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</row>
    <row r="88" spans="1:20" s="256" customFormat="1" x14ac:dyDescent="0.25">
      <c r="A88" s="35" t="s">
        <v>20</v>
      </c>
      <c r="B88" s="35" t="s">
        <v>651</v>
      </c>
      <c r="C88" s="35">
        <v>224.066</v>
      </c>
      <c r="D88" s="36">
        <v>152.47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</row>
    <row r="89" spans="1:20" s="256" customFormat="1" x14ac:dyDescent="0.25">
      <c r="A89" s="35" t="s">
        <v>20</v>
      </c>
      <c r="B89" s="35" t="s">
        <v>481</v>
      </c>
      <c r="C89" s="35">
        <v>238.0164</v>
      </c>
      <c r="D89" s="36">
        <v>161.96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</row>
    <row r="90" spans="1:20" s="256" customFormat="1" x14ac:dyDescent="0.25">
      <c r="A90" s="35" t="s">
        <v>20</v>
      </c>
      <c r="B90" s="35" t="s">
        <v>780</v>
      </c>
      <c r="C90" s="35">
        <v>57.7134</v>
      </c>
      <c r="D90" s="36">
        <v>39.270000000000003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</row>
    <row r="91" spans="1:20" s="256" customFormat="1" x14ac:dyDescent="0.25">
      <c r="A91" s="35" t="s">
        <v>20</v>
      </c>
      <c r="B91" s="35" t="s">
        <v>539</v>
      </c>
      <c r="C91" s="35">
        <v>66.451599999999999</v>
      </c>
      <c r="D91" s="36">
        <v>45.22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</row>
    <row r="92" spans="1:20" s="256" customFormat="1" x14ac:dyDescent="0.25">
      <c r="A92" s="35" t="s">
        <v>20</v>
      </c>
      <c r="B92" s="35" t="s">
        <v>509</v>
      </c>
      <c r="C92" s="35">
        <v>72.905100000000004</v>
      </c>
      <c r="D92" s="36">
        <v>49.61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</row>
    <row r="93" spans="1:20" s="256" customFormat="1" x14ac:dyDescent="0.25">
      <c r="A93" s="35" t="s">
        <v>20</v>
      </c>
      <c r="B93" s="35" t="s">
        <v>540</v>
      </c>
      <c r="C93" s="35">
        <v>64.029300000000006</v>
      </c>
      <c r="D93" s="36">
        <v>43.57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</row>
    <row r="94" spans="1:20" s="256" customFormat="1" x14ac:dyDescent="0.25">
      <c r="A94" s="35" t="s">
        <v>20</v>
      </c>
      <c r="B94" s="35" t="s">
        <v>541</v>
      </c>
      <c r="C94" s="35">
        <v>101.0622</v>
      </c>
      <c r="D94" s="36">
        <v>68.77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</row>
    <row r="95" spans="1:20" s="256" customFormat="1" x14ac:dyDescent="0.25">
      <c r="A95" s="35" t="s">
        <v>20</v>
      </c>
      <c r="B95" s="35" t="s">
        <v>510</v>
      </c>
      <c r="C95" s="35">
        <v>74.103700000000003</v>
      </c>
      <c r="D95" s="36">
        <v>50.43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</row>
    <row r="96" spans="1:20" s="256" customFormat="1" x14ac:dyDescent="0.25">
      <c r="A96" s="35" t="s">
        <v>20</v>
      </c>
      <c r="B96" s="35" t="s">
        <v>542</v>
      </c>
      <c r="C96" s="35">
        <v>54.830599999999997</v>
      </c>
      <c r="D96" s="36">
        <v>37.31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</row>
    <row r="97" spans="1:20" s="256" customFormat="1" x14ac:dyDescent="0.25">
      <c r="A97" s="35" t="s">
        <v>20</v>
      </c>
      <c r="B97" s="35" t="s">
        <v>470</v>
      </c>
      <c r="C97" s="35">
        <v>167.66749999999999</v>
      </c>
      <c r="D97" s="36">
        <v>114.09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</row>
    <row r="98" spans="1:20" s="256" customFormat="1" x14ac:dyDescent="0.25">
      <c r="A98" s="35" t="s">
        <v>20</v>
      </c>
      <c r="B98" s="35" t="s">
        <v>543</v>
      </c>
      <c r="C98" s="35">
        <v>77.9709</v>
      </c>
      <c r="D98" s="36">
        <v>53.06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1:20" s="256" customFormat="1" x14ac:dyDescent="0.25">
      <c r="A99" s="35" t="s">
        <v>20</v>
      </c>
      <c r="B99" s="35" t="s">
        <v>544</v>
      </c>
      <c r="C99" s="35">
        <v>122.4392</v>
      </c>
      <c r="D99" s="36">
        <v>83.32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1:20" s="256" customFormat="1" x14ac:dyDescent="0.25">
      <c r="A100" s="35" t="s">
        <v>20</v>
      </c>
      <c r="B100" s="35" t="s">
        <v>545</v>
      </c>
      <c r="C100" s="35">
        <v>77.364900000000006</v>
      </c>
      <c r="D100" s="36">
        <v>52.64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1:20" s="256" customFormat="1" x14ac:dyDescent="0.25">
      <c r="A101" s="35" t="s">
        <v>20</v>
      </c>
      <c r="B101" s="35" t="s">
        <v>546</v>
      </c>
      <c r="C101" s="35">
        <v>67.160300000000007</v>
      </c>
      <c r="D101" s="36">
        <v>45.7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  <row r="102" spans="1:20" s="256" customFormat="1" x14ac:dyDescent="0.25">
      <c r="A102" s="35" t="s">
        <v>20</v>
      </c>
      <c r="B102" s="35" t="s">
        <v>511</v>
      </c>
      <c r="C102" s="35">
        <v>27.976800000000001</v>
      </c>
      <c r="D102" s="36">
        <v>19.04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</row>
    <row r="103" spans="1:20" s="256" customFormat="1" x14ac:dyDescent="0.25">
      <c r="A103" s="35" t="s">
        <v>20</v>
      </c>
      <c r="B103" s="35" t="s">
        <v>512</v>
      </c>
      <c r="C103" s="35">
        <v>258.18939999999998</v>
      </c>
      <c r="D103" s="36">
        <v>175.69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</row>
    <row r="104" spans="1:20" s="256" customFormat="1" x14ac:dyDescent="0.25">
      <c r="A104" s="35" t="s">
        <v>20</v>
      </c>
      <c r="B104" s="35" t="s">
        <v>370</v>
      </c>
      <c r="C104" s="35">
        <v>331.12709999999998</v>
      </c>
      <c r="D104" s="36">
        <v>225.32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</row>
    <row r="105" spans="1:20" s="256" customFormat="1" x14ac:dyDescent="0.25">
      <c r="A105" s="35" t="s">
        <v>20</v>
      </c>
      <c r="B105" s="35" t="s">
        <v>21</v>
      </c>
      <c r="C105" s="35">
        <v>80509.148300000001</v>
      </c>
      <c r="D105" s="36">
        <v>54784.2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</row>
    <row r="106" spans="1:20" s="256" customFormat="1" x14ac:dyDescent="0.25">
      <c r="A106" s="35" t="s">
        <v>20</v>
      </c>
      <c r="B106" s="35" t="s">
        <v>22</v>
      </c>
      <c r="C106" s="35">
        <v>379993.592</v>
      </c>
      <c r="D106" s="36">
        <v>258574.88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</row>
    <row r="107" spans="1:20" s="256" customFormat="1" x14ac:dyDescent="0.25">
      <c r="A107" s="35" t="s">
        <v>20</v>
      </c>
      <c r="B107" s="35" t="s">
        <v>50</v>
      </c>
      <c r="C107" s="35">
        <v>622.17899999999997</v>
      </c>
      <c r="D107" s="36">
        <v>423.38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</row>
    <row r="108" spans="1:20" s="256" customFormat="1" x14ac:dyDescent="0.25">
      <c r="A108" s="35" t="s">
        <v>20</v>
      </c>
      <c r="B108" s="35" t="s">
        <v>781</v>
      </c>
      <c r="C108" s="35">
        <v>1.5903</v>
      </c>
      <c r="D108" s="36">
        <v>1.08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</row>
    <row r="109" spans="1:20" s="256" customFormat="1" x14ac:dyDescent="0.25">
      <c r="A109" s="35" t="s">
        <v>20</v>
      </c>
      <c r="B109" s="35" t="s">
        <v>23</v>
      </c>
      <c r="C109" s="35">
        <v>294761.55190000002</v>
      </c>
      <c r="D109" s="36">
        <v>200576.89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</row>
    <row r="110" spans="1:20" s="256" customFormat="1" x14ac:dyDescent="0.25">
      <c r="A110" s="35" t="s">
        <v>20</v>
      </c>
      <c r="B110" s="35" t="s">
        <v>751</v>
      </c>
      <c r="C110" s="35">
        <v>61.6038</v>
      </c>
      <c r="D110" s="36">
        <v>41.92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0" s="256" customFormat="1" x14ac:dyDescent="0.25">
      <c r="A111" s="35" t="s">
        <v>20</v>
      </c>
      <c r="B111" s="35" t="s">
        <v>547</v>
      </c>
      <c r="C111" s="35">
        <v>142.5112</v>
      </c>
      <c r="D111" s="36">
        <v>96.97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</row>
    <row r="112" spans="1:20" s="256" customFormat="1" x14ac:dyDescent="0.25">
      <c r="A112" s="35" t="s">
        <v>20</v>
      </c>
      <c r="B112" s="35" t="s">
        <v>548</v>
      </c>
      <c r="C112" s="35">
        <v>108.8907</v>
      </c>
      <c r="D112" s="36">
        <v>74.099999999999994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</row>
    <row r="113" spans="1:20" s="256" customFormat="1" x14ac:dyDescent="0.25">
      <c r="A113" s="35" t="s">
        <v>20</v>
      </c>
      <c r="B113" s="35" t="s">
        <v>549</v>
      </c>
      <c r="C113" s="35">
        <v>62.096899999999998</v>
      </c>
      <c r="D113" s="36">
        <v>42.26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</row>
    <row r="114" spans="1:20" s="256" customFormat="1" x14ac:dyDescent="0.25">
      <c r="A114" s="35" t="s">
        <v>20</v>
      </c>
      <c r="B114" s="35" t="s">
        <v>550</v>
      </c>
      <c r="C114" s="35">
        <v>87.445400000000006</v>
      </c>
      <c r="D114" s="36">
        <v>59.5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</row>
    <row r="115" spans="1:20" s="256" customFormat="1" x14ac:dyDescent="0.25">
      <c r="A115" s="35" t="s">
        <v>20</v>
      </c>
      <c r="B115" s="35" t="s">
        <v>551</v>
      </c>
      <c r="C115" s="35">
        <v>76.081100000000006</v>
      </c>
      <c r="D115" s="36">
        <v>51.77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</row>
    <row r="116" spans="1:20" s="256" customFormat="1" x14ac:dyDescent="0.25">
      <c r="A116" s="35" t="s">
        <v>20</v>
      </c>
      <c r="B116" s="35" t="s">
        <v>552</v>
      </c>
      <c r="C116" s="35">
        <v>48.112400000000001</v>
      </c>
      <c r="D116" s="36">
        <v>32.74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</row>
    <row r="117" spans="1:20" s="256" customFormat="1" x14ac:dyDescent="0.25">
      <c r="A117" s="35" t="s">
        <v>20</v>
      </c>
      <c r="B117" s="35" t="s">
        <v>553</v>
      </c>
      <c r="C117" s="35">
        <v>82.218999999999994</v>
      </c>
      <c r="D117" s="36">
        <v>55.95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</row>
    <row r="118" spans="1:20" s="256" customFormat="1" x14ac:dyDescent="0.25">
      <c r="A118" s="35" t="s">
        <v>20</v>
      </c>
      <c r="B118" s="35" t="s">
        <v>554</v>
      </c>
      <c r="C118" s="35">
        <v>68.780600000000007</v>
      </c>
      <c r="D118" s="36">
        <v>46.8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</row>
    <row r="119" spans="1:20" s="256" customFormat="1" x14ac:dyDescent="0.25">
      <c r="A119" s="35" t="s">
        <v>20</v>
      </c>
      <c r="B119" s="35" t="s">
        <v>555</v>
      </c>
      <c r="C119" s="35">
        <v>88.838499999999996</v>
      </c>
      <c r="D119" s="36">
        <v>60.45</v>
      </c>
      <c r="E119" s="35"/>
      <c r="F119" s="35"/>
      <c r="G119" s="35"/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</row>
    <row r="120" spans="1:20" s="256" customFormat="1" x14ac:dyDescent="0.25">
      <c r="A120" s="35" t="s">
        <v>20</v>
      </c>
      <c r="B120" s="35" t="s">
        <v>556</v>
      </c>
      <c r="C120" s="35">
        <v>181.52330000000001</v>
      </c>
      <c r="D120" s="36">
        <v>123.52</v>
      </c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</row>
    <row r="121" spans="1:20" s="256" customFormat="1" x14ac:dyDescent="0.25">
      <c r="A121" s="35" t="s">
        <v>20</v>
      </c>
      <c r="B121" s="35" t="s">
        <v>557</v>
      </c>
      <c r="C121" s="35">
        <v>105.6263</v>
      </c>
      <c r="D121" s="36">
        <v>71.88</v>
      </c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</row>
    <row r="122" spans="1:20" s="256" customFormat="1" x14ac:dyDescent="0.25">
      <c r="A122" s="35" t="s">
        <v>20</v>
      </c>
      <c r="B122" s="35" t="s">
        <v>558</v>
      </c>
      <c r="C122" s="35">
        <v>165.84960000000001</v>
      </c>
      <c r="D122" s="36">
        <v>112.86</v>
      </c>
      <c r="E122" s="35"/>
      <c r="F122" s="35"/>
      <c r="G122" s="35"/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</row>
    <row r="123" spans="1:20" x14ac:dyDescent="0.25">
      <c r="A123" s="35" t="s">
        <v>20</v>
      </c>
      <c r="B123" s="35" t="s">
        <v>559</v>
      </c>
      <c r="C123" s="35">
        <v>47.884599999999999</v>
      </c>
      <c r="D123" s="36">
        <v>32.58</v>
      </c>
      <c r="E123" s="35"/>
      <c r="F123" s="35"/>
      <c r="G123" s="35"/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</row>
    <row r="124" spans="1:20" x14ac:dyDescent="0.25">
      <c r="A124" s="35" t="s">
        <v>20</v>
      </c>
      <c r="B124" s="35" t="s">
        <v>560</v>
      </c>
      <c r="C124" s="35">
        <v>89.945499999999996</v>
      </c>
      <c r="D124" s="36">
        <v>61.21</v>
      </c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</row>
    <row r="125" spans="1:20" x14ac:dyDescent="0.25">
      <c r="A125" s="35" t="s">
        <v>20</v>
      </c>
      <c r="B125" s="35" t="s">
        <v>561</v>
      </c>
      <c r="C125" s="35">
        <v>51.388199999999998</v>
      </c>
      <c r="D125" s="36">
        <v>34.97</v>
      </c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</row>
    <row r="126" spans="1:20" x14ac:dyDescent="0.25">
      <c r="A126" s="35" t="s">
        <v>20</v>
      </c>
      <c r="B126" s="35" t="s">
        <v>562</v>
      </c>
      <c r="C126" s="35">
        <v>193.6507</v>
      </c>
      <c r="D126" s="36">
        <v>131.77000000000001</v>
      </c>
      <c r="E126" s="35"/>
      <c r="F126" s="35"/>
      <c r="G126" s="35"/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</row>
    <row r="127" spans="1:20" x14ac:dyDescent="0.25">
      <c r="A127" s="35" t="s">
        <v>20</v>
      </c>
      <c r="B127" s="35" t="s">
        <v>563</v>
      </c>
      <c r="C127" s="35">
        <v>78.561300000000003</v>
      </c>
      <c r="D127" s="36">
        <v>53.46</v>
      </c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</row>
    <row r="128" spans="1:20" x14ac:dyDescent="0.25">
      <c r="A128" s="35" t="s">
        <v>20</v>
      </c>
      <c r="B128" s="35" t="s">
        <v>564</v>
      </c>
      <c r="C128" s="35">
        <v>77.231399999999994</v>
      </c>
      <c r="D128" s="36">
        <v>52.55</v>
      </c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</row>
    <row r="129" spans="1:20" x14ac:dyDescent="0.25">
      <c r="A129" s="35" t="s">
        <v>20</v>
      </c>
      <c r="B129" s="35" t="s">
        <v>565</v>
      </c>
      <c r="C129" s="35">
        <v>75.644099999999995</v>
      </c>
      <c r="D129" s="36">
        <v>51.47</v>
      </c>
      <c r="E129" s="35"/>
      <c r="F129" s="35"/>
      <c r="G129" s="35"/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</row>
    <row r="130" spans="1:20" x14ac:dyDescent="0.25">
      <c r="A130" s="35" t="s">
        <v>20</v>
      </c>
      <c r="B130" s="35" t="s">
        <v>566</v>
      </c>
      <c r="C130" s="35">
        <v>28.8322</v>
      </c>
      <c r="D130" s="36">
        <v>19.62</v>
      </c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</row>
    <row r="131" spans="1:20" x14ac:dyDescent="0.25">
      <c r="A131" s="35" t="s">
        <v>20</v>
      </c>
      <c r="B131" s="35" t="s">
        <v>567</v>
      </c>
      <c r="C131" s="35">
        <v>51.551299999999998</v>
      </c>
      <c r="D131" s="36">
        <v>35.08</v>
      </c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</row>
    <row r="132" spans="1:20" x14ac:dyDescent="0.25">
      <c r="A132" s="35" t="s">
        <v>20</v>
      </c>
      <c r="B132" s="35" t="s">
        <v>716</v>
      </c>
      <c r="C132" s="35">
        <v>37.140700000000002</v>
      </c>
      <c r="D132" s="36">
        <v>25.27</v>
      </c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</row>
    <row r="133" spans="1:20" x14ac:dyDescent="0.25">
      <c r="A133" s="35" t="s">
        <v>20</v>
      </c>
      <c r="B133" s="35" t="s">
        <v>568</v>
      </c>
      <c r="C133" s="35">
        <v>103.1562</v>
      </c>
      <c r="D133" s="36">
        <v>70.19</v>
      </c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</row>
    <row r="134" spans="1:20" x14ac:dyDescent="0.25">
      <c r="A134" s="35" t="s">
        <v>20</v>
      </c>
      <c r="B134" s="35" t="s">
        <v>569</v>
      </c>
      <c r="C134" s="35">
        <v>86.786900000000003</v>
      </c>
      <c r="D134" s="36">
        <v>59.06</v>
      </c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</row>
    <row r="135" spans="1:20" x14ac:dyDescent="0.25">
      <c r="A135" s="35" t="s">
        <v>20</v>
      </c>
      <c r="B135" s="35" t="s">
        <v>570</v>
      </c>
      <c r="C135" s="35">
        <v>79.537800000000004</v>
      </c>
      <c r="D135" s="36">
        <v>54.12</v>
      </c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</row>
    <row r="136" spans="1:20" x14ac:dyDescent="0.25">
      <c r="A136" s="35" t="s">
        <v>20</v>
      </c>
      <c r="B136" s="35" t="s">
        <v>717</v>
      </c>
      <c r="C136" s="35">
        <v>36.2517</v>
      </c>
      <c r="D136" s="36">
        <v>24.67</v>
      </c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</row>
    <row r="137" spans="1:20" x14ac:dyDescent="0.25">
      <c r="A137" s="35" t="s">
        <v>20</v>
      </c>
      <c r="B137" s="35" t="s">
        <v>51</v>
      </c>
      <c r="C137" s="35">
        <v>175.55619999999999</v>
      </c>
      <c r="D137" s="36">
        <v>119.46</v>
      </c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</row>
    <row r="138" spans="1:20" x14ac:dyDescent="0.25">
      <c r="A138" s="35" t="s">
        <v>20</v>
      </c>
      <c r="B138" s="35" t="s">
        <v>652</v>
      </c>
      <c r="C138" s="35">
        <v>80.128399999999999</v>
      </c>
      <c r="D138" s="36">
        <v>54.53</v>
      </c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</row>
    <row r="139" spans="1:20" x14ac:dyDescent="0.25">
      <c r="A139" s="35" t="s">
        <v>20</v>
      </c>
      <c r="B139" s="35" t="s">
        <v>752</v>
      </c>
      <c r="C139" s="35">
        <v>143.34520000000001</v>
      </c>
      <c r="D139" s="36">
        <v>97.54</v>
      </c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</row>
    <row r="140" spans="1:20" x14ac:dyDescent="0.25">
      <c r="A140" s="35" t="s">
        <v>20</v>
      </c>
      <c r="B140" s="35" t="s">
        <v>679</v>
      </c>
      <c r="C140" s="35">
        <v>66.326300000000003</v>
      </c>
      <c r="D140" s="36">
        <v>45.13</v>
      </c>
      <c r="E140" s="35"/>
      <c r="F140" s="35"/>
      <c r="G140" s="35"/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</row>
    <row r="141" spans="1:20" x14ac:dyDescent="0.25">
      <c r="A141" s="35" t="s">
        <v>20</v>
      </c>
      <c r="B141" s="35" t="s">
        <v>680</v>
      </c>
      <c r="C141" s="35">
        <v>153.4178</v>
      </c>
      <c r="D141" s="36">
        <v>104.4</v>
      </c>
      <c r="E141" s="35"/>
      <c r="F141" s="35"/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</row>
    <row r="142" spans="1:20" x14ac:dyDescent="0.25">
      <c r="A142" s="35" t="s">
        <v>20</v>
      </c>
      <c r="B142" s="35" t="s">
        <v>718</v>
      </c>
      <c r="C142" s="35">
        <v>71.237300000000005</v>
      </c>
      <c r="D142" s="36">
        <v>48.47</v>
      </c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</row>
    <row r="143" spans="1:20" x14ac:dyDescent="0.25">
      <c r="A143" s="35" t="s">
        <v>20</v>
      </c>
      <c r="B143" s="35" t="s">
        <v>719</v>
      </c>
      <c r="C143" s="35">
        <v>159.5813</v>
      </c>
      <c r="D143" s="36">
        <v>108.59</v>
      </c>
      <c r="E143" s="35"/>
      <c r="F143" s="35"/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</row>
    <row r="144" spans="1:20" x14ac:dyDescent="0.25">
      <c r="A144" s="35" t="s">
        <v>20</v>
      </c>
      <c r="B144" s="35" t="s">
        <v>782</v>
      </c>
      <c r="C144" s="35">
        <v>57.7027</v>
      </c>
      <c r="D144" s="36">
        <v>39.270000000000003</v>
      </c>
      <c r="E144" s="35"/>
      <c r="F144" s="35"/>
      <c r="G144" s="35"/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</row>
    <row r="145" spans="1:20" x14ac:dyDescent="0.25">
      <c r="A145" s="35" t="s">
        <v>20</v>
      </c>
      <c r="B145" s="35" t="s">
        <v>653</v>
      </c>
      <c r="C145" s="35">
        <v>71.418000000000006</v>
      </c>
      <c r="D145" s="36">
        <v>48.6</v>
      </c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</row>
    <row r="146" spans="1:20" x14ac:dyDescent="0.25">
      <c r="A146" s="35" t="s">
        <v>20</v>
      </c>
      <c r="B146" s="35" t="s">
        <v>681</v>
      </c>
      <c r="C146" s="35">
        <v>153.2268</v>
      </c>
      <c r="D146" s="36">
        <v>104.27</v>
      </c>
      <c r="E146" s="35"/>
      <c r="F146" s="35"/>
      <c r="G146" s="35"/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</row>
    <row r="147" spans="1:20" x14ac:dyDescent="0.25">
      <c r="A147" s="35" t="s">
        <v>20</v>
      </c>
      <c r="B147" s="35" t="s">
        <v>682</v>
      </c>
      <c r="C147" s="35">
        <v>194.16499999999999</v>
      </c>
      <c r="D147" s="36">
        <v>132.12</v>
      </c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</row>
    <row r="148" spans="1:20" x14ac:dyDescent="0.25">
      <c r="A148" s="35" t="s">
        <v>20</v>
      </c>
      <c r="B148" s="35" t="s">
        <v>683</v>
      </c>
      <c r="C148" s="35">
        <v>144.5591</v>
      </c>
      <c r="D148" s="36">
        <v>98.37</v>
      </c>
      <c r="E148" s="35"/>
      <c r="F148" s="35"/>
      <c r="G148" s="35"/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</row>
    <row r="149" spans="1:20" x14ac:dyDescent="0.25">
      <c r="A149" s="35" t="s">
        <v>20</v>
      </c>
      <c r="B149" s="35" t="s">
        <v>684</v>
      </c>
      <c r="C149" s="35">
        <v>117.038</v>
      </c>
      <c r="D149" s="36">
        <v>79.64</v>
      </c>
      <c r="E149" s="35"/>
      <c r="F149" s="35"/>
      <c r="G149" s="35"/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</row>
    <row r="150" spans="1:20" x14ac:dyDescent="0.25">
      <c r="A150" s="35" t="s">
        <v>20</v>
      </c>
      <c r="B150" s="35" t="s">
        <v>408</v>
      </c>
      <c r="C150" s="35">
        <v>275.86849999999998</v>
      </c>
      <c r="D150" s="36">
        <v>187.72</v>
      </c>
      <c r="E150" s="35"/>
      <c r="F150" s="35"/>
      <c r="G150" s="35"/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</row>
    <row r="151" spans="1:20" x14ac:dyDescent="0.25">
      <c r="A151" s="35" t="s">
        <v>20</v>
      </c>
      <c r="B151" s="35" t="s">
        <v>409</v>
      </c>
      <c r="C151" s="35">
        <v>285.16860000000003</v>
      </c>
      <c r="D151" s="36">
        <v>194.05</v>
      </c>
      <c r="E151" s="35"/>
      <c r="F151" s="35"/>
      <c r="G151" s="35"/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</row>
    <row r="152" spans="1:20" x14ac:dyDescent="0.25">
      <c r="A152" s="35" t="s">
        <v>20</v>
      </c>
      <c r="B152" s="35" t="s">
        <v>685</v>
      </c>
      <c r="C152" s="35">
        <v>299.10759999999999</v>
      </c>
      <c r="D152" s="36">
        <v>203.53</v>
      </c>
      <c r="E152" s="35"/>
      <c r="F152" s="35"/>
      <c r="G152" s="35"/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</row>
    <row r="153" spans="1:20" x14ac:dyDescent="0.25">
      <c r="A153" s="35" t="s">
        <v>20</v>
      </c>
      <c r="B153" s="35" t="s">
        <v>513</v>
      </c>
      <c r="C153" s="35">
        <v>59.676900000000003</v>
      </c>
      <c r="D153" s="36">
        <v>40.61</v>
      </c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</row>
    <row r="154" spans="1:20" x14ac:dyDescent="0.25">
      <c r="A154" s="35" t="s">
        <v>20</v>
      </c>
      <c r="B154" s="35" t="s">
        <v>514</v>
      </c>
      <c r="C154" s="35">
        <v>225.62139999999999</v>
      </c>
      <c r="D154" s="36">
        <v>153.53</v>
      </c>
      <c r="E154" s="35"/>
      <c r="F154" s="35"/>
      <c r="G154" s="35"/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</row>
    <row r="155" spans="1:20" x14ac:dyDescent="0.25">
      <c r="A155" s="35" t="s">
        <v>20</v>
      </c>
      <c r="B155" s="35" t="s">
        <v>571</v>
      </c>
      <c r="C155" s="35">
        <v>129.24860000000001</v>
      </c>
      <c r="D155" s="36">
        <v>87.95</v>
      </c>
      <c r="E155" s="35"/>
      <c r="F155" s="35"/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</row>
    <row r="156" spans="1:20" x14ac:dyDescent="0.25">
      <c r="A156" s="35" t="s">
        <v>20</v>
      </c>
      <c r="B156" s="35" t="s">
        <v>572</v>
      </c>
      <c r="C156" s="35">
        <v>256.62900000000002</v>
      </c>
      <c r="D156" s="36">
        <v>174.63</v>
      </c>
      <c r="E156" s="35"/>
      <c r="F156" s="35"/>
      <c r="G156" s="35"/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</row>
    <row r="157" spans="1:20" x14ac:dyDescent="0.25">
      <c r="A157" s="35" t="s">
        <v>20</v>
      </c>
      <c r="B157" s="35" t="s">
        <v>525</v>
      </c>
      <c r="C157" s="35">
        <v>168.49870000000001</v>
      </c>
      <c r="D157" s="36">
        <v>114.66</v>
      </c>
      <c r="E157" s="35"/>
      <c r="F157" s="35"/>
      <c r="G157" s="35"/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</row>
    <row r="158" spans="1:20" x14ac:dyDescent="0.25">
      <c r="A158" s="35" t="s">
        <v>20</v>
      </c>
      <c r="B158" s="35" t="s">
        <v>354</v>
      </c>
      <c r="C158" s="35">
        <v>150.756</v>
      </c>
      <c r="D158" s="36">
        <v>102.59</v>
      </c>
      <c r="E158" s="35"/>
      <c r="F158" s="35"/>
      <c r="G158" s="35"/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</row>
    <row r="159" spans="1:20" x14ac:dyDescent="0.25">
      <c r="A159" s="35" t="s">
        <v>20</v>
      </c>
      <c r="B159" s="35" t="s">
        <v>349</v>
      </c>
      <c r="C159" s="35">
        <v>127.3108</v>
      </c>
      <c r="D159" s="36">
        <v>86.63</v>
      </c>
      <c r="E159" s="35"/>
      <c r="F159" s="35"/>
      <c r="G159" s="35"/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</row>
    <row r="160" spans="1:20" x14ac:dyDescent="0.25">
      <c r="A160" s="35" t="s">
        <v>20</v>
      </c>
      <c r="B160" s="35" t="s">
        <v>351</v>
      </c>
      <c r="C160" s="35">
        <v>90.309799999999996</v>
      </c>
      <c r="D160" s="36">
        <v>61.45</v>
      </c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</row>
    <row r="161" spans="1:20" x14ac:dyDescent="0.25">
      <c r="A161" s="35" t="s">
        <v>20</v>
      </c>
      <c r="B161" s="35" t="s">
        <v>356</v>
      </c>
      <c r="C161" s="35">
        <v>165.22409999999999</v>
      </c>
      <c r="D161" s="36">
        <v>112.43</v>
      </c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</row>
    <row r="162" spans="1:20" x14ac:dyDescent="0.25">
      <c r="A162" s="35" t="s">
        <v>20</v>
      </c>
      <c r="B162" s="35" t="s">
        <v>350</v>
      </c>
      <c r="C162" s="35">
        <v>106.166</v>
      </c>
      <c r="D162" s="36">
        <v>72.239999999999995</v>
      </c>
      <c r="E162" s="35"/>
      <c r="F162" s="35"/>
      <c r="G162" s="35"/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</row>
    <row r="163" spans="1:20" x14ac:dyDescent="0.25">
      <c r="A163" s="35" t="s">
        <v>20</v>
      </c>
      <c r="B163" s="35" t="s">
        <v>464</v>
      </c>
      <c r="C163" s="35">
        <v>75.215699999999998</v>
      </c>
      <c r="D163" s="36">
        <v>51.18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</row>
    <row r="164" spans="1:20" x14ac:dyDescent="0.25">
      <c r="A164" s="35" t="s">
        <v>20</v>
      </c>
      <c r="B164" s="35" t="s">
        <v>352</v>
      </c>
      <c r="C164" s="35">
        <v>119.18640000000001</v>
      </c>
      <c r="D164" s="36">
        <v>81.099999999999994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</row>
    <row r="165" spans="1:20" x14ac:dyDescent="0.25">
      <c r="A165" s="35" t="s">
        <v>20</v>
      </c>
      <c r="B165" s="35" t="s">
        <v>353</v>
      </c>
      <c r="C165" s="35">
        <v>125.8969</v>
      </c>
      <c r="D165" s="36">
        <v>85.67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</row>
    <row r="166" spans="1:20" x14ac:dyDescent="0.25">
      <c r="A166" s="35" t="s">
        <v>20</v>
      </c>
      <c r="B166" s="35" t="s">
        <v>573</v>
      </c>
      <c r="C166" s="35">
        <v>73.090599999999995</v>
      </c>
      <c r="D166" s="36">
        <v>49.74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</row>
    <row r="167" spans="1:20" x14ac:dyDescent="0.25">
      <c r="A167" s="35" t="s">
        <v>20</v>
      </c>
      <c r="B167" s="35" t="s">
        <v>498</v>
      </c>
      <c r="C167" s="35">
        <v>273.6139</v>
      </c>
      <c r="D167" s="36">
        <v>186.19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</row>
    <row r="168" spans="1:20" x14ac:dyDescent="0.25">
      <c r="A168" s="35" t="s">
        <v>20</v>
      </c>
      <c r="B168" s="35" t="s">
        <v>783</v>
      </c>
      <c r="C168" s="35">
        <v>2.29E-2</v>
      </c>
      <c r="D168" s="36">
        <v>0.02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</row>
    <row r="169" spans="1:20" x14ac:dyDescent="0.25">
      <c r="A169" s="35" t="s">
        <v>20</v>
      </c>
      <c r="B169" s="35" t="s">
        <v>28</v>
      </c>
      <c r="C169" s="35">
        <v>60.038400000000003</v>
      </c>
      <c r="D169" s="36">
        <v>40.85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</row>
    <row r="170" spans="1:20" x14ac:dyDescent="0.25">
      <c r="A170" s="35" t="s">
        <v>20</v>
      </c>
      <c r="B170" s="35" t="s">
        <v>753</v>
      </c>
      <c r="C170" s="35">
        <v>0.51329999999999998</v>
      </c>
      <c r="D170" s="36">
        <v>0.35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</row>
    <row r="171" spans="1:20" x14ac:dyDescent="0.25">
      <c r="A171" s="35" t="s">
        <v>20</v>
      </c>
      <c r="B171" s="35" t="s">
        <v>29</v>
      </c>
      <c r="C171" s="35">
        <v>11.059900000000001</v>
      </c>
      <c r="D171" s="36">
        <v>7.53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</row>
    <row r="172" spans="1:20" x14ac:dyDescent="0.25">
      <c r="A172" s="35" t="s">
        <v>20</v>
      </c>
      <c r="B172" s="35" t="s">
        <v>441</v>
      </c>
      <c r="C172" s="35">
        <v>184.01910000000001</v>
      </c>
      <c r="D172" s="36">
        <v>125.22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</row>
    <row r="173" spans="1:20" x14ac:dyDescent="0.25">
      <c r="A173" s="35" t="s">
        <v>20</v>
      </c>
      <c r="B173" s="35" t="s">
        <v>52</v>
      </c>
      <c r="C173" s="35">
        <v>445.25720000000001</v>
      </c>
      <c r="D173" s="36">
        <v>302.98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</row>
    <row r="174" spans="1:20" s="198" customFormat="1" x14ac:dyDescent="0.25">
      <c r="A174" s="35" t="s">
        <v>20</v>
      </c>
      <c r="B174" s="35" t="s">
        <v>686</v>
      </c>
      <c r="C174" s="35">
        <v>105.20010000000001</v>
      </c>
      <c r="D174" s="36">
        <v>71.59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</row>
    <row r="175" spans="1:20" s="198" customFormat="1" x14ac:dyDescent="0.25">
      <c r="A175" s="35" t="s">
        <v>20</v>
      </c>
      <c r="B175" s="35" t="s">
        <v>687</v>
      </c>
      <c r="C175" s="35">
        <v>80.0608</v>
      </c>
      <c r="D175" s="36">
        <v>54.48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</row>
    <row r="176" spans="1:20" s="198" customFormat="1" x14ac:dyDescent="0.25">
      <c r="A176" s="35" t="s">
        <v>20</v>
      </c>
      <c r="B176" s="35" t="s">
        <v>784</v>
      </c>
      <c r="C176" s="35">
        <v>80.164599999999993</v>
      </c>
      <c r="D176" s="36">
        <v>54.55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</row>
    <row r="177" spans="1:20" s="198" customFormat="1" x14ac:dyDescent="0.25">
      <c r="A177" s="35" t="s">
        <v>20</v>
      </c>
      <c r="B177" s="35" t="s">
        <v>688</v>
      </c>
      <c r="C177" s="35">
        <v>73.4512</v>
      </c>
      <c r="D177" s="36">
        <v>49.98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</row>
    <row r="178" spans="1:20" s="198" customFormat="1" x14ac:dyDescent="0.25">
      <c r="A178" s="35" t="s">
        <v>20</v>
      </c>
      <c r="B178" s="35" t="s">
        <v>689</v>
      </c>
      <c r="C178" s="35">
        <v>89.423199999999994</v>
      </c>
      <c r="D178" s="36">
        <v>60.85</v>
      </c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</row>
    <row r="179" spans="1:20" s="333" customFormat="1" x14ac:dyDescent="0.25">
      <c r="A179" s="35" t="s">
        <v>20</v>
      </c>
      <c r="B179" s="35" t="s">
        <v>690</v>
      </c>
      <c r="C179" s="35">
        <v>69.113399999999999</v>
      </c>
      <c r="D179" s="36">
        <v>47.03</v>
      </c>
      <c r="E179" s="35"/>
      <c r="F179" s="35"/>
      <c r="G179" s="35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</row>
    <row r="180" spans="1:20" s="333" customFormat="1" x14ac:dyDescent="0.25">
      <c r="A180" s="35" t="s">
        <v>20</v>
      </c>
      <c r="B180" s="35" t="s">
        <v>754</v>
      </c>
      <c r="C180" s="35">
        <v>142.6122</v>
      </c>
      <c r="D180" s="36">
        <v>97.04</v>
      </c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</row>
    <row r="181" spans="1:20" s="333" customFormat="1" x14ac:dyDescent="0.25">
      <c r="A181" s="35" t="s">
        <v>20</v>
      </c>
      <c r="B181" s="35" t="s">
        <v>53</v>
      </c>
      <c r="C181" s="35">
        <v>476.87200000000001</v>
      </c>
      <c r="D181" s="36">
        <v>324.5</v>
      </c>
      <c r="E181" s="35"/>
      <c r="F181" s="35"/>
      <c r="G181" s="35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</row>
    <row r="182" spans="1:20" s="333" customFormat="1" x14ac:dyDescent="0.25">
      <c r="A182" s="35" t="s">
        <v>20</v>
      </c>
      <c r="B182" s="35" t="s">
        <v>472</v>
      </c>
      <c r="C182" s="35">
        <v>173.26179999999999</v>
      </c>
      <c r="D182" s="36">
        <v>117.9</v>
      </c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</row>
    <row r="183" spans="1:20" s="333" customFormat="1" x14ac:dyDescent="0.25">
      <c r="A183" s="35" t="s">
        <v>20</v>
      </c>
      <c r="B183" s="35" t="s">
        <v>720</v>
      </c>
      <c r="C183" s="35">
        <v>355.85939999999999</v>
      </c>
      <c r="D183" s="36">
        <v>242.15</v>
      </c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</row>
    <row r="184" spans="1:20" s="333" customFormat="1" x14ac:dyDescent="0.25">
      <c r="A184" s="35" t="s">
        <v>20</v>
      </c>
      <c r="B184" s="35" t="s">
        <v>785</v>
      </c>
      <c r="C184" s="35">
        <v>2.0999999999999999E-3</v>
      </c>
      <c r="D184" s="36">
        <v>0</v>
      </c>
      <c r="E184" s="35"/>
      <c r="F184" s="35"/>
      <c r="G184" s="35"/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</row>
    <row r="185" spans="1:20" s="333" customFormat="1" x14ac:dyDescent="0.25">
      <c r="A185" s="35" t="s">
        <v>20</v>
      </c>
      <c r="B185" s="35" t="s">
        <v>486</v>
      </c>
      <c r="C185" s="35">
        <v>298.06459999999998</v>
      </c>
      <c r="D185" s="36">
        <v>202.82</v>
      </c>
      <c r="E185" s="35"/>
      <c r="F185" s="35"/>
      <c r="G185" s="35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</row>
    <row r="186" spans="1:20" s="333" customFormat="1" x14ac:dyDescent="0.25">
      <c r="A186" s="35" t="s">
        <v>20</v>
      </c>
      <c r="B186" s="35" t="s">
        <v>459</v>
      </c>
      <c r="C186" s="35">
        <v>13.7544</v>
      </c>
      <c r="D186" s="36">
        <v>9.36</v>
      </c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</row>
    <row r="187" spans="1:20" s="333" customFormat="1" x14ac:dyDescent="0.25">
      <c r="A187" s="35" t="s">
        <v>20</v>
      </c>
      <c r="B187" s="35" t="s">
        <v>518</v>
      </c>
      <c r="C187" s="35">
        <v>269.97109999999998</v>
      </c>
      <c r="D187" s="36">
        <v>183.71</v>
      </c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</row>
    <row r="188" spans="1:20" s="333" customFormat="1" x14ac:dyDescent="0.25">
      <c r="A188" s="35" t="s">
        <v>20</v>
      </c>
      <c r="B188" s="35" t="s">
        <v>574</v>
      </c>
      <c r="C188" s="35">
        <v>173.02500000000001</v>
      </c>
      <c r="D188" s="36">
        <v>117.74</v>
      </c>
      <c r="E188" s="35"/>
      <c r="F188" s="35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</row>
    <row r="189" spans="1:20" s="333" customFormat="1" x14ac:dyDescent="0.25">
      <c r="A189" s="35" t="s">
        <v>20</v>
      </c>
      <c r="B189" s="35" t="s">
        <v>575</v>
      </c>
      <c r="C189" s="35">
        <v>313.2029</v>
      </c>
      <c r="D189" s="36">
        <v>213.13</v>
      </c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</row>
    <row r="190" spans="1:20" s="333" customFormat="1" x14ac:dyDescent="0.25">
      <c r="A190" s="35" t="s">
        <v>20</v>
      </c>
      <c r="B190" s="35" t="s">
        <v>691</v>
      </c>
      <c r="C190" s="35">
        <v>155.52709999999999</v>
      </c>
      <c r="D190" s="36">
        <v>105.83</v>
      </c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</row>
    <row r="191" spans="1:20" s="333" customFormat="1" x14ac:dyDescent="0.25">
      <c r="A191" s="35" t="s">
        <v>20</v>
      </c>
      <c r="B191" s="35" t="s">
        <v>576</v>
      </c>
      <c r="C191" s="35">
        <v>104.73739999999999</v>
      </c>
      <c r="D191" s="36">
        <v>71.27</v>
      </c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</row>
    <row r="192" spans="1:20" s="333" customFormat="1" x14ac:dyDescent="0.25">
      <c r="A192" s="35" t="s">
        <v>20</v>
      </c>
      <c r="B192" s="35" t="s">
        <v>484</v>
      </c>
      <c r="C192" s="35">
        <v>139.5429</v>
      </c>
      <c r="D192" s="36">
        <v>94.95</v>
      </c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</row>
    <row r="193" spans="1:20" s="333" customFormat="1" x14ac:dyDescent="0.25">
      <c r="A193" s="35" t="s">
        <v>20</v>
      </c>
      <c r="B193" s="35" t="s">
        <v>577</v>
      </c>
      <c r="C193" s="35">
        <v>177.6472</v>
      </c>
      <c r="D193" s="36">
        <v>120.88</v>
      </c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</row>
    <row r="194" spans="1:20" s="333" customFormat="1" x14ac:dyDescent="0.25">
      <c r="A194" s="35" t="s">
        <v>20</v>
      </c>
      <c r="B194" s="35" t="s">
        <v>515</v>
      </c>
      <c r="C194" s="35">
        <v>440.41320000000002</v>
      </c>
      <c r="D194" s="36">
        <v>299.69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</row>
    <row r="195" spans="1:20" s="333" customFormat="1" x14ac:dyDescent="0.25">
      <c r="A195" s="35" t="s">
        <v>20</v>
      </c>
      <c r="B195" s="35" t="s">
        <v>619</v>
      </c>
      <c r="C195" s="35">
        <v>479.78879999999998</v>
      </c>
      <c r="D195" s="36">
        <v>326.48</v>
      </c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</row>
    <row r="196" spans="1:20" s="333" customFormat="1" x14ac:dyDescent="0.25">
      <c r="A196" s="35" t="s">
        <v>20</v>
      </c>
      <c r="B196" s="35" t="s">
        <v>483</v>
      </c>
      <c r="C196" s="35">
        <v>548.99279999999999</v>
      </c>
      <c r="D196" s="36">
        <v>373.57</v>
      </c>
      <c r="E196" s="35"/>
      <c r="F196" s="35"/>
      <c r="G196" s="35"/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</row>
    <row r="197" spans="1:20" s="333" customFormat="1" x14ac:dyDescent="0.25">
      <c r="A197" s="35" t="s">
        <v>20</v>
      </c>
      <c r="B197" s="35" t="s">
        <v>54</v>
      </c>
      <c r="C197" s="35">
        <v>616.69680000000005</v>
      </c>
      <c r="D197" s="36">
        <v>419.64</v>
      </c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</row>
    <row r="198" spans="1:20" s="333" customFormat="1" x14ac:dyDescent="0.25">
      <c r="A198" s="35" t="s">
        <v>20</v>
      </c>
      <c r="B198" s="35" t="s">
        <v>516</v>
      </c>
      <c r="C198" s="35">
        <v>790.12289999999996</v>
      </c>
      <c r="D198" s="36">
        <v>537.66</v>
      </c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</row>
    <row r="199" spans="1:20" s="333" customFormat="1" x14ac:dyDescent="0.25">
      <c r="A199" s="35" t="s">
        <v>20</v>
      </c>
      <c r="B199" s="35" t="s">
        <v>473</v>
      </c>
      <c r="C199" s="35">
        <v>225.62039999999999</v>
      </c>
      <c r="D199" s="36">
        <v>153.53</v>
      </c>
      <c r="E199" s="35"/>
      <c r="F199" s="35"/>
      <c r="G199" s="35"/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</row>
    <row r="200" spans="1:20" s="333" customFormat="1" x14ac:dyDescent="0.25">
      <c r="A200" s="35" t="s">
        <v>20</v>
      </c>
      <c r="B200" s="35" t="s">
        <v>578</v>
      </c>
      <c r="C200" s="35">
        <v>127.34820000000001</v>
      </c>
      <c r="D200" s="36">
        <v>86.66</v>
      </c>
      <c r="E200" s="35"/>
      <c r="F200" s="35"/>
      <c r="G200" s="35"/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</row>
    <row r="201" spans="1:20" s="333" customFormat="1" x14ac:dyDescent="0.25">
      <c r="A201" s="35" t="s">
        <v>20</v>
      </c>
      <c r="B201" s="35" t="s">
        <v>620</v>
      </c>
      <c r="C201" s="35">
        <v>206.4616</v>
      </c>
      <c r="D201" s="36">
        <v>140.49</v>
      </c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</row>
    <row r="202" spans="1:20" s="333" customFormat="1" x14ac:dyDescent="0.25">
      <c r="A202" s="35" t="s">
        <v>20</v>
      </c>
      <c r="B202" s="35" t="s">
        <v>517</v>
      </c>
      <c r="C202" s="35">
        <v>272.03680000000003</v>
      </c>
      <c r="D202" s="36">
        <v>185.11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</row>
    <row r="203" spans="1:20" s="333" customFormat="1" x14ac:dyDescent="0.25">
      <c r="A203" s="35" t="s">
        <v>20</v>
      </c>
      <c r="B203" s="35" t="s">
        <v>621</v>
      </c>
      <c r="C203" s="35">
        <v>111.41970000000001</v>
      </c>
      <c r="D203" s="36">
        <v>75.819999999999993</v>
      </c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</row>
    <row r="204" spans="1:20" s="333" customFormat="1" x14ac:dyDescent="0.25">
      <c r="A204" s="35" t="s">
        <v>20</v>
      </c>
      <c r="B204" s="35" t="s">
        <v>440</v>
      </c>
      <c r="C204" s="35">
        <v>7.0202</v>
      </c>
      <c r="D204" s="36">
        <v>4.78</v>
      </c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</row>
    <row r="205" spans="1:20" s="333" customFormat="1" x14ac:dyDescent="0.25">
      <c r="A205" s="35" t="s">
        <v>20</v>
      </c>
      <c r="B205" s="35" t="s">
        <v>692</v>
      </c>
      <c r="C205" s="35">
        <v>69.023799999999994</v>
      </c>
      <c r="D205" s="36">
        <v>46.97</v>
      </c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</row>
    <row r="206" spans="1:20" s="333" customFormat="1" x14ac:dyDescent="0.25">
      <c r="A206" s="35" t="s">
        <v>20</v>
      </c>
      <c r="B206" s="35" t="s">
        <v>579</v>
      </c>
      <c r="C206" s="35">
        <v>264.83780000000002</v>
      </c>
      <c r="D206" s="36">
        <v>180.21</v>
      </c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</row>
    <row r="207" spans="1:20" s="333" customFormat="1" x14ac:dyDescent="0.25">
      <c r="A207" s="35" t="s">
        <v>20</v>
      </c>
      <c r="B207" s="35" t="s">
        <v>469</v>
      </c>
      <c r="C207" s="35">
        <v>389.54910000000001</v>
      </c>
      <c r="D207" s="36">
        <v>265.08</v>
      </c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</row>
    <row r="208" spans="1:20" s="333" customFormat="1" x14ac:dyDescent="0.25">
      <c r="A208" s="35" t="s">
        <v>20</v>
      </c>
      <c r="B208" s="35" t="s">
        <v>519</v>
      </c>
      <c r="C208" s="35">
        <v>243.94409999999999</v>
      </c>
      <c r="D208" s="36">
        <v>166</v>
      </c>
      <c r="E208" s="35"/>
      <c r="F208" s="35"/>
      <c r="G208" s="35"/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</row>
    <row r="209" spans="1:20" s="333" customFormat="1" x14ac:dyDescent="0.25">
      <c r="A209" s="35" t="s">
        <v>20</v>
      </c>
      <c r="B209" s="35" t="s">
        <v>503</v>
      </c>
      <c r="C209" s="35">
        <v>118.21729999999999</v>
      </c>
      <c r="D209" s="36">
        <v>80.44</v>
      </c>
      <c r="E209" s="35"/>
      <c r="F209" s="35"/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</row>
    <row r="210" spans="1:20" s="333" customFormat="1" x14ac:dyDescent="0.25">
      <c r="A210" s="35" t="s">
        <v>20</v>
      </c>
      <c r="B210" s="35" t="s">
        <v>504</v>
      </c>
      <c r="C210" s="35">
        <v>218.65280000000001</v>
      </c>
      <c r="D210" s="36">
        <v>148.79</v>
      </c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</row>
    <row r="211" spans="1:20" s="198" customFormat="1" x14ac:dyDescent="0.25">
      <c r="A211" s="35" t="s">
        <v>20</v>
      </c>
      <c r="B211" s="35" t="s">
        <v>654</v>
      </c>
      <c r="C211" s="35">
        <v>144.6369</v>
      </c>
      <c r="D211" s="36">
        <v>98.42</v>
      </c>
      <c r="E211" s="35"/>
      <c r="F211" s="35"/>
      <c r="G211" s="35"/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</row>
    <row r="212" spans="1:20" s="198" customFormat="1" x14ac:dyDescent="0.25">
      <c r="A212" s="35" t="s">
        <v>20</v>
      </c>
      <c r="B212" s="35" t="s">
        <v>502</v>
      </c>
      <c r="C212" s="35">
        <v>120.2171</v>
      </c>
      <c r="D212" s="36">
        <v>81.8</v>
      </c>
      <c r="E212" s="35"/>
      <c r="F212" s="35"/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</row>
    <row r="213" spans="1:20" s="198" customFormat="1" x14ac:dyDescent="0.25">
      <c r="A213" s="35" t="s">
        <v>20</v>
      </c>
      <c r="B213" s="35" t="s">
        <v>497</v>
      </c>
      <c r="C213" s="35">
        <v>63.563800000000001</v>
      </c>
      <c r="D213" s="36">
        <v>43.25</v>
      </c>
      <c r="E213" s="35"/>
      <c r="F213" s="35"/>
      <c r="G213" s="35"/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</row>
    <row r="214" spans="1:20" s="198" customFormat="1" x14ac:dyDescent="0.25">
      <c r="A214" s="35" t="s">
        <v>20</v>
      </c>
      <c r="B214" s="35" t="s">
        <v>491</v>
      </c>
      <c r="C214" s="35">
        <v>112.5335</v>
      </c>
      <c r="D214" s="36">
        <v>76.58</v>
      </c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</row>
    <row r="215" spans="1:20" s="198" customFormat="1" x14ac:dyDescent="0.25">
      <c r="A215" s="35" t="s">
        <v>20</v>
      </c>
      <c r="B215" s="35" t="s">
        <v>603</v>
      </c>
      <c r="C215" s="35">
        <v>61.8733</v>
      </c>
      <c r="D215" s="36">
        <v>42.1</v>
      </c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</row>
    <row r="216" spans="1:20" s="198" customFormat="1" x14ac:dyDescent="0.25">
      <c r="A216" s="35" t="s">
        <v>20</v>
      </c>
      <c r="B216" s="35" t="s">
        <v>55</v>
      </c>
      <c r="C216" s="35">
        <v>1133.5527999999999</v>
      </c>
      <c r="D216" s="36">
        <v>771.35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</row>
    <row r="217" spans="1:20" s="198" customFormat="1" x14ac:dyDescent="0.25">
      <c r="A217" s="35" t="s">
        <v>20</v>
      </c>
      <c r="B217" s="35" t="s">
        <v>526</v>
      </c>
      <c r="C217" s="35">
        <v>662.86789999999996</v>
      </c>
      <c r="D217" s="36">
        <v>451.06</v>
      </c>
      <c r="E217" s="35"/>
      <c r="F217" s="35"/>
      <c r="G217" s="35"/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</row>
    <row r="218" spans="1:20" s="198" customFormat="1" x14ac:dyDescent="0.25">
      <c r="A218" s="35" t="s">
        <v>20</v>
      </c>
      <c r="B218" s="35" t="s">
        <v>721</v>
      </c>
      <c r="C218" s="35">
        <v>66.861999999999995</v>
      </c>
      <c r="D218" s="36">
        <v>45.5</v>
      </c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</row>
    <row r="219" spans="1:20" s="198" customFormat="1" x14ac:dyDescent="0.25">
      <c r="A219" s="35" t="s">
        <v>20</v>
      </c>
      <c r="B219" s="35" t="s">
        <v>30</v>
      </c>
      <c r="C219" s="35">
        <v>257.62939999999998</v>
      </c>
      <c r="D219" s="36">
        <v>175.31</v>
      </c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</row>
    <row r="220" spans="1:20" s="198" customFormat="1" x14ac:dyDescent="0.25">
      <c r="A220" s="35" t="s">
        <v>20</v>
      </c>
      <c r="B220" s="35" t="s">
        <v>401</v>
      </c>
      <c r="C220" s="35">
        <v>638.33540000000005</v>
      </c>
      <c r="D220" s="36">
        <v>434.37</v>
      </c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</row>
    <row r="221" spans="1:20" s="198" customFormat="1" x14ac:dyDescent="0.25">
      <c r="A221" s="35" t="s">
        <v>20</v>
      </c>
      <c r="B221" s="35" t="s">
        <v>755</v>
      </c>
      <c r="C221" s="35">
        <v>42.911799999999999</v>
      </c>
      <c r="D221" s="36">
        <v>29.2</v>
      </c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</row>
    <row r="222" spans="1:20" s="198" customFormat="1" x14ac:dyDescent="0.25">
      <c r="A222" s="35" t="s">
        <v>20</v>
      </c>
      <c r="B222" s="35" t="s">
        <v>360</v>
      </c>
      <c r="C222" s="35">
        <v>238.988</v>
      </c>
      <c r="D222" s="36">
        <v>162.62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</row>
    <row r="223" spans="1:20" s="198" customFormat="1" x14ac:dyDescent="0.25">
      <c r="A223" s="35" t="s">
        <v>20</v>
      </c>
      <c r="B223" s="35" t="s">
        <v>580</v>
      </c>
      <c r="C223" s="35">
        <v>219.90549999999999</v>
      </c>
      <c r="D223" s="36">
        <v>149.63999999999999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</row>
    <row r="224" spans="1:20" s="198" customFormat="1" x14ac:dyDescent="0.25">
      <c r="A224" s="35" t="s">
        <v>20</v>
      </c>
      <c r="B224" s="35" t="s">
        <v>485</v>
      </c>
      <c r="C224" s="35">
        <v>165.43459999999999</v>
      </c>
      <c r="D224" s="36">
        <v>112.57</v>
      </c>
      <c r="E224" s="35"/>
      <c r="F224" s="35"/>
      <c r="G224" s="35"/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</row>
    <row r="225" spans="1:20" x14ac:dyDescent="0.25">
      <c r="A225" s="35" t="s">
        <v>20</v>
      </c>
      <c r="B225" s="35" t="s">
        <v>31</v>
      </c>
      <c r="C225" s="35">
        <v>10.3363</v>
      </c>
      <c r="D225" s="36">
        <v>7.03</v>
      </c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</row>
    <row r="226" spans="1:20" x14ac:dyDescent="0.25">
      <c r="A226" s="35" t="s">
        <v>20</v>
      </c>
      <c r="B226" s="35" t="s">
        <v>32</v>
      </c>
      <c r="C226" s="35">
        <v>10.2844</v>
      </c>
      <c r="D226" s="36">
        <v>7</v>
      </c>
      <c r="E226" s="35"/>
      <c r="F226" s="35"/>
      <c r="G226" s="35"/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</row>
    <row r="227" spans="1:20" x14ac:dyDescent="0.25">
      <c r="A227" s="35" t="s">
        <v>20</v>
      </c>
      <c r="B227" s="35" t="s">
        <v>33</v>
      </c>
      <c r="C227" s="35">
        <v>8.9017999999999997</v>
      </c>
      <c r="D227" s="36">
        <v>6.06</v>
      </c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</row>
    <row r="228" spans="1:20" x14ac:dyDescent="0.25">
      <c r="A228" s="35" t="s">
        <v>20</v>
      </c>
      <c r="B228" s="35" t="s">
        <v>655</v>
      </c>
      <c r="C228" s="35">
        <v>214.8186</v>
      </c>
      <c r="D228" s="36">
        <v>146.18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</row>
    <row r="229" spans="1:20" x14ac:dyDescent="0.25">
      <c r="A229" s="35" t="s">
        <v>20</v>
      </c>
      <c r="B229" s="35" t="s">
        <v>581</v>
      </c>
      <c r="C229" s="35">
        <v>356.8349</v>
      </c>
      <c r="D229" s="36">
        <v>242.82</v>
      </c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</row>
    <row r="230" spans="1:20" x14ac:dyDescent="0.25">
      <c r="A230" s="35" t="s">
        <v>20</v>
      </c>
      <c r="B230" s="35" t="s">
        <v>399</v>
      </c>
      <c r="C230" s="35">
        <v>777.50310000000002</v>
      </c>
      <c r="D230" s="36">
        <v>529.07000000000005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</row>
    <row r="231" spans="1:20" x14ac:dyDescent="0.25">
      <c r="A231" s="35" t="s">
        <v>20</v>
      </c>
      <c r="B231" s="35" t="s">
        <v>520</v>
      </c>
      <c r="C231" s="35">
        <v>259.54750000000001</v>
      </c>
      <c r="D231" s="36">
        <v>176.61</v>
      </c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</row>
    <row r="232" spans="1:20" x14ac:dyDescent="0.25">
      <c r="A232" s="35" t="s">
        <v>20</v>
      </c>
      <c r="B232" s="35" t="s">
        <v>656</v>
      </c>
      <c r="C232" s="35">
        <v>5086.5649000000003</v>
      </c>
      <c r="D232" s="36">
        <v>3461.26</v>
      </c>
      <c r="E232" s="35"/>
      <c r="F232" s="35"/>
      <c r="G232" s="35"/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</row>
    <row r="233" spans="1:20" x14ac:dyDescent="0.25">
      <c r="A233" s="35" t="s">
        <v>20</v>
      </c>
      <c r="B233" s="35" t="s">
        <v>582</v>
      </c>
      <c r="C233" s="35">
        <v>283.68709999999999</v>
      </c>
      <c r="D233" s="36">
        <v>193.04</v>
      </c>
      <c r="E233" s="35"/>
      <c r="F233" s="35"/>
      <c r="G233" s="35"/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</row>
    <row r="234" spans="1:20" x14ac:dyDescent="0.25">
      <c r="A234" s="35" t="s">
        <v>20</v>
      </c>
      <c r="B234" s="35" t="s">
        <v>463</v>
      </c>
      <c r="C234" s="35">
        <v>156.2901</v>
      </c>
      <c r="D234" s="36">
        <v>106.35</v>
      </c>
      <c r="E234" s="35"/>
      <c r="F234" s="35"/>
      <c r="G234" s="35"/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</row>
    <row r="235" spans="1:20" x14ac:dyDescent="0.25">
      <c r="A235" s="35" t="s">
        <v>20</v>
      </c>
      <c r="B235" s="35" t="s">
        <v>460</v>
      </c>
      <c r="C235" s="35">
        <v>318.42689999999999</v>
      </c>
      <c r="D235" s="36">
        <v>216.68</v>
      </c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</row>
    <row r="236" spans="1:20" x14ac:dyDescent="0.25">
      <c r="A236" s="35" t="s">
        <v>20</v>
      </c>
      <c r="B236" s="35" t="s">
        <v>604</v>
      </c>
      <c r="C236" s="35">
        <v>197.4727</v>
      </c>
      <c r="D236" s="36">
        <v>134.37</v>
      </c>
      <c r="E236" s="35"/>
      <c r="F236" s="35"/>
      <c r="G236" s="35"/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</row>
    <row r="237" spans="1:20" x14ac:dyDescent="0.25">
      <c r="A237" s="35" t="s">
        <v>20</v>
      </c>
      <c r="B237" s="35" t="s">
        <v>605</v>
      </c>
      <c r="C237" s="35">
        <v>220.53149999999999</v>
      </c>
      <c r="D237" s="36">
        <v>150.07</v>
      </c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</row>
    <row r="238" spans="1:20" x14ac:dyDescent="0.25">
      <c r="A238" s="35" t="s">
        <v>20</v>
      </c>
      <c r="B238" s="35" t="s">
        <v>583</v>
      </c>
      <c r="C238" s="35">
        <v>156.87620000000001</v>
      </c>
      <c r="D238" s="36">
        <v>106.75</v>
      </c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</row>
    <row r="239" spans="1:20" x14ac:dyDescent="0.25">
      <c r="A239" s="35" t="s">
        <v>20</v>
      </c>
      <c r="B239" s="35" t="s">
        <v>606</v>
      </c>
      <c r="C239" s="35">
        <v>227.41650000000001</v>
      </c>
      <c r="D239" s="36">
        <v>154.75</v>
      </c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</row>
    <row r="240" spans="1:20" x14ac:dyDescent="0.25">
      <c r="A240" s="35" t="s">
        <v>20</v>
      </c>
      <c r="B240" s="35" t="s">
        <v>607</v>
      </c>
      <c r="C240" s="35">
        <v>294.73480000000001</v>
      </c>
      <c r="D240" s="36">
        <v>200.56</v>
      </c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</row>
    <row r="241" spans="1:20" x14ac:dyDescent="0.25">
      <c r="A241" s="35" t="s">
        <v>20</v>
      </c>
      <c r="B241" s="35" t="s">
        <v>622</v>
      </c>
      <c r="C241" s="35">
        <v>236.52850000000001</v>
      </c>
      <c r="D241" s="36">
        <v>160.94999999999999</v>
      </c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</row>
    <row r="242" spans="1:20" x14ac:dyDescent="0.25">
      <c r="A242" s="35" t="s">
        <v>20</v>
      </c>
      <c r="B242" s="35" t="s">
        <v>461</v>
      </c>
      <c r="C242" s="35">
        <v>327.56650000000002</v>
      </c>
      <c r="D242" s="36">
        <v>222.9</v>
      </c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</row>
    <row r="243" spans="1:20" x14ac:dyDescent="0.25">
      <c r="A243" s="35" t="s">
        <v>20</v>
      </c>
      <c r="B243" s="35" t="s">
        <v>462</v>
      </c>
      <c r="C243" s="35">
        <v>128.47900000000001</v>
      </c>
      <c r="D243" s="36">
        <v>87.43</v>
      </c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</row>
    <row r="244" spans="1:20" x14ac:dyDescent="0.25">
      <c r="A244" s="35" t="s">
        <v>20</v>
      </c>
      <c r="B244" s="35" t="s">
        <v>56</v>
      </c>
      <c r="C244" s="35">
        <v>298.94959999999998</v>
      </c>
      <c r="D244" s="36">
        <v>203.43</v>
      </c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</row>
    <row r="245" spans="1:20" x14ac:dyDescent="0.25">
      <c r="A245" s="35" t="s">
        <v>20</v>
      </c>
      <c r="B245" s="35" t="s">
        <v>407</v>
      </c>
      <c r="C245" s="35">
        <v>519.3152</v>
      </c>
      <c r="D245" s="36">
        <v>353.38</v>
      </c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</row>
    <row r="246" spans="1:20" x14ac:dyDescent="0.25">
      <c r="A246" s="35" t="s">
        <v>20</v>
      </c>
      <c r="B246" s="35" t="s">
        <v>57</v>
      </c>
      <c r="C246" s="35">
        <v>613.81330000000003</v>
      </c>
      <c r="D246" s="36">
        <v>417.68</v>
      </c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</row>
    <row r="247" spans="1:20" x14ac:dyDescent="0.25">
      <c r="A247" s="35" t="s">
        <v>20</v>
      </c>
      <c r="B247" s="35" t="s">
        <v>58</v>
      </c>
      <c r="C247" s="35">
        <v>765.38530000000003</v>
      </c>
      <c r="D247" s="36">
        <v>520.82000000000005</v>
      </c>
      <c r="E247" s="35"/>
      <c r="F247" s="35"/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</row>
    <row r="248" spans="1:20" x14ac:dyDescent="0.25">
      <c r="A248" s="35" t="s">
        <v>20</v>
      </c>
      <c r="B248" s="35" t="s">
        <v>59</v>
      </c>
      <c r="C248" s="35">
        <v>215.00210000000001</v>
      </c>
      <c r="D248" s="36">
        <v>146.30000000000001</v>
      </c>
      <c r="E248" s="35"/>
      <c r="F248" s="35"/>
      <c r="G248" s="35"/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</row>
    <row r="249" spans="1:20" x14ac:dyDescent="0.25">
      <c r="A249" s="35" t="s">
        <v>20</v>
      </c>
      <c r="B249" s="35" t="s">
        <v>60</v>
      </c>
      <c r="C249" s="35">
        <v>391.0478</v>
      </c>
      <c r="D249" s="36">
        <v>266.10000000000002</v>
      </c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</row>
    <row r="250" spans="1:20" x14ac:dyDescent="0.25">
      <c r="A250" s="35" t="s">
        <v>20</v>
      </c>
      <c r="B250" s="35" t="s">
        <v>608</v>
      </c>
      <c r="C250" s="35">
        <v>187.75649999999999</v>
      </c>
      <c r="D250" s="36">
        <v>127.76</v>
      </c>
      <c r="E250" s="35"/>
      <c r="F250" s="35"/>
      <c r="G250" s="35"/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</row>
    <row r="251" spans="1:20" x14ac:dyDescent="0.25">
      <c r="A251" s="35" t="s">
        <v>20</v>
      </c>
      <c r="B251" s="35" t="s">
        <v>786</v>
      </c>
      <c r="C251" s="35">
        <v>2365.6248000000001</v>
      </c>
      <c r="D251" s="36">
        <v>1609.74</v>
      </c>
      <c r="E251" s="35"/>
      <c r="F251" s="35"/>
      <c r="G251" s="35"/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</row>
    <row r="252" spans="1:20" x14ac:dyDescent="0.25">
      <c r="A252" s="35" t="s">
        <v>20</v>
      </c>
      <c r="B252" s="35" t="s">
        <v>787</v>
      </c>
      <c r="C252" s="35">
        <v>1773.779</v>
      </c>
      <c r="D252" s="36">
        <v>1207.01</v>
      </c>
      <c r="E252" s="35"/>
      <c r="F252" s="35"/>
      <c r="G252" s="35"/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</row>
    <row r="253" spans="1:20" s="205" customFormat="1" x14ac:dyDescent="0.25">
      <c r="A253" s="35" t="s">
        <v>20</v>
      </c>
      <c r="B253" s="35" t="s">
        <v>34</v>
      </c>
      <c r="C253" s="35">
        <v>26719.4735</v>
      </c>
      <c r="D253" s="36">
        <v>18181.849999999999</v>
      </c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</row>
    <row r="254" spans="1:20" s="205" customFormat="1" x14ac:dyDescent="0.25">
      <c r="A254" s="35" t="s">
        <v>20</v>
      </c>
      <c r="B254" s="35" t="s">
        <v>482</v>
      </c>
      <c r="C254" s="35">
        <v>409.48149999999998</v>
      </c>
      <c r="D254" s="36">
        <v>278.64</v>
      </c>
      <c r="E254" s="35"/>
      <c r="F254" s="35"/>
      <c r="G254" s="35"/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</row>
    <row r="255" spans="1:20" s="258" customFormat="1" x14ac:dyDescent="0.25">
      <c r="A255" s="35" t="s">
        <v>20</v>
      </c>
      <c r="B255" s="35" t="s">
        <v>623</v>
      </c>
      <c r="C255" s="35">
        <v>305.85410000000002</v>
      </c>
      <c r="D255" s="36">
        <v>208.13</v>
      </c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</row>
    <row r="256" spans="1:20" s="258" customFormat="1" x14ac:dyDescent="0.25">
      <c r="A256" s="35" t="s">
        <v>20</v>
      </c>
      <c r="B256" s="35" t="s">
        <v>657</v>
      </c>
      <c r="C256" s="35">
        <v>104.6413</v>
      </c>
      <c r="D256" s="36">
        <v>71.209999999999994</v>
      </c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</row>
    <row r="257" spans="1:20" s="258" customFormat="1" x14ac:dyDescent="0.25">
      <c r="A257" s="35" t="s">
        <v>20</v>
      </c>
      <c r="B257" s="35" t="s">
        <v>609</v>
      </c>
      <c r="C257" s="35">
        <v>176.56399999999999</v>
      </c>
      <c r="D257" s="36">
        <v>120.15</v>
      </c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</row>
    <row r="258" spans="1:20" s="258" customFormat="1" x14ac:dyDescent="0.25">
      <c r="A258" s="35" t="s">
        <v>20</v>
      </c>
      <c r="B258" s="35" t="s">
        <v>521</v>
      </c>
      <c r="C258" s="35">
        <v>221.04320000000001</v>
      </c>
      <c r="D258" s="36">
        <v>150.41</v>
      </c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</row>
    <row r="259" spans="1:20" s="258" customFormat="1" x14ac:dyDescent="0.25">
      <c r="A259" s="35" t="s">
        <v>20</v>
      </c>
      <c r="B259" s="35" t="s">
        <v>584</v>
      </c>
      <c r="C259" s="35">
        <v>140.94880000000001</v>
      </c>
      <c r="D259" s="36">
        <v>95.91</v>
      </c>
      <c r="E259" s="35"/>
      <c r="F259" s="35"/>
      <c r="G259" s="35"/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</row>
    <row r="260" spans="1:20" s="258" customFormat="1" x14ac:dyDescent="0.25">
      <c r="A260" s="35" t="s">
        <v>20</v>
      </c>
      <c r="B260" s="35" t="s">
        <v>585</v>
      </c>
      <c r="C260" s="35">
        <v>1046.6256000000001</v>
      </c>
      <c r="D260" s="36">
        <v>712.2</v>
      </c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</row>
    <row r="261" spans="1:20" s="258" customFormat="1" x14ac:dyDescent="0.25">
      <c r="A261" s="35" t="s">
        <v>20</v>
      </c>
      <c r="B261" s="35" t="s">
        <v>586</v>
      </c>
      <c r="C261" s="35">
        <v>227.01990000000001</v>
      </c>
      <c r="D261" s="36">
        <v>154.47999999999999</v>
      </c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</row>
    <row r="262" spans="1:20" s="258" customFormat="1" x14ac:dyDescent="0.25">
      <c r="A262" s="35" t="s">
        <v>20</v>
      </c>
      <c r="B262" s="35" t="s">
        <v>587</v>
      </c>
      <c r="C262" s="35">
        <v>1433.9966999999999</v>
      </c>
      <c r="D262" s="36">
        <v>975.79</v>
      </c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</row>
    <row r="263" spans="1:20" s="258" customFormat="1" x14ac:dyDescent="0.25">
      <c r="A263" s="35" t="s">
        <v>20</v>
      </c>
      <c r="B263" s="35" t="s">
        <v>693</v>
      </c>
      <c r="C263" s="35">
        <v>531.5258</v>
      </c>
      <c r="D263" s="36">
        <v>361.69</v>
      </c>
      <c r="E263" s="35"/>
      <c r="F263" s="35"/>
      <c r="G263" s="35"/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</row>
    <row r="264" spans="1:20" s="258" customFormat="1" x14ac:dyDescent="0.25">
      <c r="A264" s="35" t="s">
        <v>20</v>
      </c>
      <c r="B264" s="35" t="s">
        <v>610</v>
      </c>
      <c r="C264" s="35">
        <v>237.94040000000001</v>
      </c>
      <c r="D264" s="36">
        <v>161.91</v>
      </c>
      <c r="E264" s="35"/>
      <c r="F264" s="35"/>
      <c r="G264" s="35"/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</row>
    <row r="265" spans="1:20" s="258" customFormat="1" x14ac:dyDescent="0.25">
      <c r="A265" s="35" t="s">
        <v>20</v>
      </c>
      <c r="B265" s="35" t="s">
        <v>624</v>
      </c>
      <c r="C265" s="35">
        <v>125.9572</v>
      </c>
      <c r="D265" s="36">
        <v>85.71</v>
      </c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</row>
    <row r="266" spans="1:20" s="205" customFormat="1" x14ac:dyDescent="0.25">
      <c r="A266" s="35" t="s">
        <v>20</v>
      </c>
      <c r="B266" s="35" t="s">
        <v>694</v>
      </c>
      <c r="C266" s="35">
        <v>203.34880000000001</v>
      </c>
      <c r="D266" s="36">
        <v>138.37</v>
      </c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</row>
    <row r="267" spans="1:20" s="205" customFormat="1" x14ac:dyDescent="0.25">
      <c r="A267" s="35" t="s">
        <v>20</v>
      </c>
      <c r="B267" s="35" t="s">
        <v>625</v>
      </c>
      <c r="C267" s="35">
        <v>369.92110000000002</v>
      </c>
      <c r="D267" s="36">
        <v>251.72</v>
      </c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</row>
    <row r="268" spans="1:20" x14ac:dyDescent="0.25">
      <c r="A268" s="35" t="s">
        <v>20</v>
      </c>
      <c r="B268" s="35" t="s">
        <v>446</v>
      </c>
      <c r="C268" s="35">
        <v>80.866500000000002</v>
      </c>
      <c r="D268" s="36">
        <v>55.03</v>
      </c>
      <c r="E268" s="35"/>
      <c r="F268" s="35"/>
      <c r="G268" s="35"/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</row>
    <row r="269" spans="1:20" x14ac:dyDescent="0.25">
      <c r="A269" s="35" t="s">
        <v>20</v>
      </c>
      <c r="B269" s="35" t="s">
        <v>367</v>
      </c>
      <c r="C269" s="35">
        <v>85.546499999999995</v>
      </c>
      <c r="D269" s="36">
        <v>58.21</v>
      </c>
      <c r="E269" s="35"/>
      <c r="F269" s="35"/>
      <c r="G269" s="35"/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</row>
    <row r="270" spans="1:20" x14ac:dyDescent="0.25">
      <c r="A270" s="35" t="s">
        <v>20</v>
      </c>
      <c r="B270" s="35" t="s">
        <v>61</v>
      </c>
      <c r="C270" s="35">
        <v>599.72360000000003</v>
      </c>
      <c r="D270" s="36">
        <v>408.09</v>
      </c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</row>
    <row r="271" spans="1:20" x14ac:dyDescent="0.25">
      <c r="A271" s="35" t="s">
        <v>20</v>
      </c>
      <c r="B271" s="35" t="s">
        <v>62</v>
      </c>
      <c r="C271" s="35">
        <v>230.45089999999999</v>
      </c>
      <c r="D271" s="36">
        <v>156.82</v>
      </c>
      <c r="E271" s="35"/>
      <c r="F271" s="35"/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</row>
    <row r="272" spans="1:20" x14ac:dyDescent="0.25">
      <c r="A272" s="35" t="s">
        <v>20</v>
      </c>
      <c r="B272" s="35" t="s">
        <v>788</v>
      </c>
      <c r="C272" s="35">
        <v>101.348</v>
      </c>
      <c r="D272" s="36">
        <v>68.959999999999994</v>
      </c>
      <c r="E272" s="35"/>
      <c r="F272" s="35"/>
      <c r="G272" s="35"/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</row>
    <row r="273" spans="1:20" x14ac:dyDescent="0.25">
      <c r="A273" s="35" t="s">
        <v>20</v>
      </c>
      <c r="B273" s="35" t="s">
        <v>588</v>
      </c>
      <c r="C273" s="35">
        <v>436.56569999999999</v>
      </c>
      <c r="D273" s="36">
        <v>297.07</v>
      </c>
      <c r="E273" s="35"/>
      <c r="F273" s="35"/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</row>
    <row r="274" spans="1:20" s="260" customFormat="1" x14ac:dyDescent="0.25">
      <c r="A274" s="35" t="s">
        <v>20</v>
      </c>
      <c r="B274" s="35" t="s">
        <v>611</v>
      </c>
      <c r="C274" s="35">
        <v>63.192100000000003</v>
      </c>
      <c r="D274" s="36">
        <v>43</v>
      </c>
      <c r="E274" s="35"/>
      <c r="F274" s="35"/>
      <c r="G274" s="35"/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</row>
    <row r="275" spans="1:20" s="260" customFormat="1" x14ac:dyDescent="0.25">
      <c r="A275" s="35" t="s">
        <v>20</v>
      </c>
      <c r="B275" s="35" t="s">
        <v>465</v>
      </c>
      <c r="C275" s="35">
        <v>257.77710000000002</v>
      </c>
      <c r="D275" s="36">
        <v>175.41</v>
      </c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</row>
    <row r="276" spans="1:20" s="260" customFormat="1" x14ac:dyDescent="0.25">
      <c r="A276" s="35" t="s">
        <v>20</v>
      </c>
      <c r="B276" s="35" t="s">
        <v>35</v>
      </c>
      <c r="C276" s="35">
        <v>154.5282</v>
      </c>
      <c r="D276" s="36">
        <v>105.15</v>
      </c>
      <c r="E276" s="35"/>
      <c r="F276" s="35"/>
      <c r="G276" s="35"/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</row>
    <row r="277" spans="1:20" s="260" customFormat="1" x14ac:dyDescent="0.25">
      <c r="A277" s="35" t="s">
        <v>20</v>
      </c>
      <c r="B277" s="35" t="s">
        <v>589</v>
      </c>
      <c r="C277" s="35">
        <v>8.8541000000000007</v>
      </c>
      <c r="D277" s="36">
        <v>6.02</v>
      </c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</row>
    <row r="278" spans="1:20" s="260" customFormat="1" x14ac:dyDescent="0.25">
      <c r="A278" s="35" t="s">
        <v>20</v>
      </c>
      <c r="B278" s="35" t="s">
        <v>435</v>
      </c>
      <c r="C278" s="35">
        <v>416.07499999999999</v>
      </c>
      <c r="D278" s="36">
        <v>283.13</v>
      </c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</row>
    <row r="279" spans="1:20" s="260" customFormat="1" x14ac:dyDescent="0.25">
      <c r="A279" s="35" t="s">
        <v>20</v>
      </c>
      <c r="B279" s="35" t="s">
        <v>756</v>
      </c>
      <c r="C279" s="35">
        <v>44.424100000000003</v>
      </c>
      <c r="D279" s="36">
        <v>30.23</v>
      </c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</row>
    <row r="280" spans="1:20" s="260" customFormat="1" x14ac:dyDescent="0.25">
      <c r="A280" s="35" t="s">
        <v>20</v>
      </c>
      <c r="B280" s="35" t="s">
        <v>357</v>
      </c>
      <c r="C280" s="35">
        <v>377.65789999999998</v>
      </c>
      <c r="D280" s="36">
        <v>256.99</v>
      </c>
      <c r="E280" s="35"/>
      <c r="F280" s="35"/>
      <c r="G280" s="35"/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</row>
    <row r="281" spans="1:20" s="260" customFormat="1" x14ac:dyDescent="0.25">
      <c r="A281" s="35" t="s">
        <v>20</v>
      </c>
      <c r="B281" s="35" t="s">
        <v>358</v>
      </c>
      <c r="C281" s="35">
        <v>541.65660000000003</v>
      </c>
      <c r="D281" s="36">
        <v>368.58</v>
      </c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</row>
    <row r="282" spans="1:20" x14ac:dyDescent="0.25">
      <c r="A282" s="35" t="s">
        <v>20</v>
      </c>
      <c r="B282" s="35" t="s">
        <v>493</v>
      </c>
      <c r="C282" s="35">
        <v>115.96939999999999</v>
      </c>
      <c r="D282" s="36">
        <v>78.91</v>
      </c>
      <c r="E282" s="35"/>
      <c r="F282" s="35"/>
      <c r="G282" s="35"/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</row>
    <row r="283" spans="1:20" x14ac:dyDescent="0.25">
      <c r="A283" s="35" t="s">
        <v>20</v>
      </c>
      <c r="B283" s="35" t="s">
        <v>36</v>
      </c>
      <c r="C283" s="35">
        <v>107.3749</v>
      </c>
      <c r="D283" s="36">
        <v>73.069999999999993</v>
      </c>
      <c r="E283" s="35"/>
      <c r="F283" s="35"/>
      <c r="G283" s="35"/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</row>
    <row r="284" spans="1:20" x14ac:dyDescent="0.25">
      <c r="A284" s="35" t="s">
        <v>20</v>
      </c>
      <c r="B284" s="35" t="s">
        <v>37</v>
      </c>
      <c r="C284" s="35">
        <v>6.9500000000000006E-2</v>
      </c>
      <c r="D284" s="36">
        <v>0.05</v>
      </c>
      <c r="E284" s="35"/>
      <c r="F284" s="35"/>
      <c r="G284" s="35"/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</row>
    <row r="285" spans="1:20" x14ac:dyDescent="0.25">
      <c r="A285" s="35" t="s">
        <v>20</v>
      </c>
      <c r="B285" s="35" t="s">
        <v>38</v>
      </c>
      <c r="C285" s="35">
        <v>6.4500000000000002E-2</v>
      </c>
      <c r="D285" s="36">
        <v>0.04</v>
      </c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</row>
    <row r="286" spans="1:20" x14ac:dyDescent="0.25">
      <c r="A286" s="35" t="s">
        <v>20</v>
      </c>
      <c r="B286" s="35" t="s">
        <v>524</v>
      </c>
      <c r="C286" s="35">
        <v>219.04089999999999</v>
      </c>
      <c r="D286" s="36">
        <v>149.05000000000001</v>
      </c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</row>
    <row r="287" spans="1:20" x14ac:dyDescent="0.25">
      <c r="A287" s="35" t="s">
        <v>20</v>
      </c>
      <c r="B287" s="35" t="s">
        <v>445</v>
      </c>
      <c r="C287" s="35">
        <v>81.413300000000007</v>
      </c>
      <c r="D287" s="36">
        <v>55.4</v>
      </c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</row>
    <row r="288" spans="1:20" x14ac:dyDescent="0.25">
      <c r="A288" s="35" t="s">
        <v>20</v>
      </c>
      <c r="B288" s="35" t="s">
        <v>757</v>
      </c>
      <c r="C288" s="35">
        <v>522.12300000000005</v>
      </c>
      <c r="D288" s="36">
        <v>355.29</v>
      </c>
      <c r="E288" s="35"/>
      <c r="F288" s="35"/>
      <c r="G288" s="35"/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</row>
    <row r="289" spans="1:20" x14ac:dyDescent="0.25">
      <c r="A289" s="35" t="s">
        <v>20</v>
      </c>
      <c r="B289" s="35" t="s">
        <v>758</v>
      </c>
      <c r="C289" s="35">
        <v>97.419300000000007</v>
      </c>
      <c r="D289" s="36">
        <v>66.290000000000006</v>
      </c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</row>
    <row r="290" spans="1:20" x14ac:dyDescent="0.25">
      <c r="A290" s="35" t="s">
        <v>20</v>
      </c>
      <c r="B290" s="35" t="s">
        <v>759</v>
      </c>
      <c r="C290" s="35">
        <v>45.962800000000001</v>
      </c>
      <c r="D290" s="36">
        <v>31.28</v>
      </c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</row>
    <row r="291" spans="1:20" x14ac:dyDescent="0.25">
      <c r="A291" s="35" t="s">
        <v>20</v>
      </c>
      <c r="B291" s="35" t="s">
        <v>760</v>
      </c>
      <c r="C291" s="35">
        <v>27.877400000000002</v>
      </c>
      <c r="D291" s="36">
        <v>18.97</v>
      </c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</row>
    <row r="292" spans="1:20" x14ac:dyDescent="0.25">
      <c r="A292" s="35" t="s">
        <v>20</v>
      </c>
      <c r="B292" s="35" t="s">
        <v>761</v>
      </c>
      <c r="C292" s="35">
        <v>23.9</v>
      </c>
      <c r="D292" s="36">
        <v>16.260000000000002</v>
      </c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</row>
    <row r="293" spans="1:20" x14ac:dyDescent="0.25">
      <c r="A293" s="35" t="s">
        <v>20</v>
      </c>
      <c r="B293" s="35" t="s">
        <v>762</v>
      </c>
      <c r="C293" s="35">
        <v>22.264800000000001</v>
      </c>
      <c r="D293" s="36">
        <v>15.15</v>
      </c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</row>
    <row r="294" spans="1:20" x14ac:dyDescent="0.25">
      <c r="A294" s="35" t="s">
        <v>20</v>
      </c>
      <c r="B294" s="35" t="s">
        <v>658</v>
      </c>
      <c r="C294" s="35">
        <v>390.31139999999999</v>
      </c>
      <c r="D294" s="36">
        <v>265.60000000000002</v>
      </c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</row>
    <row r="295" spans="1:20" x14ac:dyDescent="0.25">
      <c r="A295" s="35" t="s">
        <v>20</v>
      </c>
      <c r="B295" s="35" t="s">
        <v>590</v>
      </c>
      <c r="C295" s="35">
        <v>54.299900000000001</v>
      </c>
      <c r="D295" s="36">
        <v>36.950000000000003</v>
      </c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</row>
    <row r="296" spans="1:20" x14ac:dyDescent="0.25">
      <c r="A296" s="35" t="s">
        <v>20</v>
      </c>
      <c r="B296" s="35" t="s">
        <v>695</v>
      </c>
      <c r="C296" s="35">
        <v>75.300700000000006</v>
      </c>
      <c r="D296" s="36">
        <v>51.24</v>
      </c>
      <c r="E296" s="35"/>
      <c r="F296" s="35"/>
      <c r="G296" s="35"/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</row>
    <row r="297" spans="1:20" x14ac:dyDescent="0.25">
      <c r="A297" s="35" t="s">
        <v>20</v>
      </c>
      <c r="B297" s="35" t="s">
        <v>789</v>
      </c>
      <c r="C297" s="35">
        <v>149.86869999999999</v>
      </c>
      <c r="D297" s="36">
        <v>101.98</v>
      </c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</row>
    <row r="298" spans="1:20" x14ac:dyDescent="0.25">
      <c r="A298" s="35" t="s">
        <v>20</v>
      </c>
      <c r="B298" s="35" t="s">
        <v>591</v>
      </c>
      <c r="C298" s="35">
        <v>134.02889999999999</v>
      </c>
      <c r="D298" s="36">
        <v>91.2</v>
      </c>
      <c r="E298" s="35"/>
      <c r="F298" s="35"/>
      <c r="G298" s="35"/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</row>
    <row r="299" spans="1:20" x14ac:dyDescent="0.25">
      <c r="A299" s="35" t="s">
        <v>20</v>
      </c>
      <c r="B299" s="35" t="s">
        <v>696</v>
      </c>
      <c r="C299" s="35">
        <v>291.03550000000001</v>
      </c>
      <c r="D299" s="36">
        <v>198.04</v>
      </c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</row>
    <row r="300" spans="1:20" x14ac:dyDescent="0.25">
      <c r="A300" s="35" t="s">
        <v>20</v>
      </c>
      <c r="B300" s="35" t="s">
        <v>790</v>
      </c>
      <c r="C300" s="35">
        <v>47.775700000000001</v>
      </c>
      <c r="D300" s="36">
        <v>32.51</v>
      </c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</row>
    <row r="301" spans="1:20" x14ac:dyDescent="0.25">
      <c r="A301" s="35" t="s">
        <v>20</v>
      </c>
      <c r="B301" s="35" t="s">
        <v>592</v>
      </c>
      <c r="C301" s="35">
        <v>2248.7078999999999</v>
      </c>
      <c r="D301" s="36">
        <v>1530.18</v>
      </c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</row>
    <row r="302" spans="1:20" x14ac:dyDescent="0.25">
      <c r="A302" s="35" t="s">
        <v>20</v>
      </c>
      <c r="B302" s="35" t="s">
        <v>593</v>
      </c>
      <c r="C302" s="35">
        <v>75.398399999999995</v>
      </c>
      <c r="D302" s="36">
        <v>51.31</v>
      </c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</row>
    <row r="303" spans="1:20" x14ac:dyDescent="0.25">
      <c r="A303" s="35" t="s">
        <v>20</v>
      </c>
      <c r="B303" s="35" t="s">
        <v>697</v>
      </c>
      <c r="C303" s="35">
        <v>70.480900000000005</v>
      </c>
      <c r="D303" s="36">
        <v>47.96</v>
      </c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</row>
    <row r="304" spans="1:20" x14ac:dyDescent="0.25">
      <c r="A304" s="35" t="s">
        <v>20</v>
      </c>
      <c r="B304" s="35" t="s">
        <v>698</v>
      </c>
      <c r="C304" s="35">
        <v>478.28190000000001</v>
      </c>
      <c r="D304" s="36">
        <v>325.45999999999998</v>
      </c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</row>
    <row r="305" spans="1:20" x14ac:dyDescent="0.25">
      <c r="A305" s="35" t="s">
        <v>20</v>
      </c>
      <c r="B305" s="35" t="s">
        <v>523</v>
      </c>
      <c r="C305" s="35">
        <v>53.383499999999998</v>
      </c>
      <c r="D305" s="36">
        <v>36.33</v>
      </c>
      <c r="E305" s="35"/>
      <c r="F305" s="35"/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</row>
    <row r="306" spans="1:20" x14ac:dyDescent="0.25">
      <c r="A306" s="35" t="s">
        <v>20</v>
      </c>
      <c r="B306" s="35" t="s">
        <v>474</v>
      </c>
      <c r="C306" s="35">
        <v>2405.5533999999998</v>
      </c>
      <c r="D306" s="36">
        <v>1636.91</v>
      </c>
      <c r="E306" s="35"/>
      <c r="F306" s="35"/>
      <c r="G306" s="35"/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</row>
    <row r="307" spans="1:20" x14ac:dyDescent="0.25">
      <c r="A307" s="35" t="s">
        <v>20</v>
      </c>
      <c r="B307" s="35" t="s">
        <v>722</v>
      </c>
      <c r="C307" s="35">
        <v>307.16160000000002</v>
      </c>
      <c r="D307" s="36">
        <v>209.01</v>
      </c>
      <c r="E307" s="35"/>
      <c r="F307" s="35"/>
      <c r="G307" s="35"/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</row>
    <row r="308" spans="1:20" s="281" customFormat="1" x14ac:dyDescent="0.25">
      <c r="A308" s="35" t="s">
        <v>20</v>
      </c>
      <c r="B308" s="35" t="s">
        <v>723</v>
      </c>
      <c r="C308" s="35">
        <v>255.28380000000001</v>
      </c>
      <c r="D308" s="36">
        <v>173.71</v>
      </c>
      <c r="E308" s="35"/>
      <c r="F308" s="35"/>
      <c r="G308" s="35"/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</row>
    <row r="309" spans="1:20" s="281" customFormat="1" x14ac:dyDescent="0.25">
      <c r="A309" s="35" t="s">
        <v>20</v>
      </c>
      <c r="B309" s="35" t="s">
        <v>724</v>
      </c>
      <c r="C309" s="35">
        <v>39.252499999999998</v>
      </c>
      <c r="D309" s="36">
        <v>26.71</v>
      </c>
      <c r="E309" s="35"/>
      <c r="F309" s="35"/>
      <c r="G309" s="35"/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</row>
    <row r="310" spans="1:20" s="281" customFormat="1" x14ac:dyDescent="0.25">
      <c r="A310" s="35" t="s">
        <v>20</v>
      </c>
      <c r="B310" s="35" t="s">
        <v>725</v>
      </c>
      <c r="C310" s="35">
        <v>232.63810000000001</v>
      </c>
      <c r="D310" s="36">
        <v>158.30000000000001</v>
      </c>
      <c r="E310" s="35"/>
      <c r="F310" s="35"/>
      <c r="G310" s="35"/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</row>
    <row r="311" spans="1:20" s="281" customFormat="1" x14ac:dyDescent="0.25">
      <c r="A311" s="35" t="s">
        <v>20</v>
      </c>
      <c r="B311" s="35" t="s">
        <v>726</v>
      </c>
      <c r="C311" s="35">
        <v>280.45100000000002</v>
      </c>
      <c r="D311" s="36">
        <v>190.84</v>
      </c>
      <c r="E311" s="35"/>
      <c r="F311" s="35"/>
      <c r="G311" s="35"/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</row>
    <row r="312" spans="1:20" s="281" customFormat="1" x14ac:dyDescent="0.25">
      <c r="A312" s="35" t="s">
        <v>20</v>
      </c>
      <c r="B312" s="35" t="s">
        <v>727</v>
      </c>
      <c r="C312" s="35">
        <v>250.76920000000001</v>
      </c>
      <c r="D312" s="36">
        <v>170.64</v>
      </c>
      <c r="E312" s="35"/>
      <c r="F312" s="35"/>
      <c r="G312" s="35"/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</row>
    <row r="313" spans="1:20" s="281" customFormat="1" x14ac:dyDescent="0.25">
      <c r="A313" s="35" t="s">
        <v>20</v>
      </c>
      <c r="B313" s="35" t="s">
        <v>63</v>
      </c>
      <c r="C313" s="35">
        <v>102.3807</v>
      </c>
      <c r="D313" s="36">
        <v>69.67</v>
      </c>
      <c r="E313" s="35"/>
      <c r="F313" s="35"/>
      <c r="G313" s="35"/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</row>
    <row r="314" spans="1:20" s="281" customFormat="1" x14ac:dyDescent="0.25">
      <c r="A314" s="35" t="s">
        <v>20</v>
      </c>
      <c r="B314" s="35" t="s">
        <v>791</v>
      </c>
      <c r="C314" s="35">
        <v>203.66079999999999</v>
      </c>
      <c r="D314" s="36">
        <v>138.59</v>
      </c>
      <c r="E314" s="35"/>
      <c r="F314" s="35"/>
      <c r="G314" s="35"/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</row>
    <row r="315" spans="1:20" s="281" customFormat="1" x14ac:dyDescent="0.25">
      <c r="A315" s="35" t="s">
        <v>20</v>
      </c>
      <c r="B315" s="35" t="s">
        <v>659</v>
      </c>
      <c r="C315" s="35">
        <v>100.3116</v>
      </c>
      <c r="D315" s="36">
        <v>68.260000000000005</v>
      </c>
      <c r="E315" s="35"/>
      <c r="F315" s="35"/>
      <c r="G315" s="35"/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</row>
    <row r="316" spans="1:20" s="281" customFormat="1" x14ac:dyDescent="0.25">
      <c r="A316" s="35" t="s">
        <v>20</v>
      </c>
      <c r="B316" s="35" t="s">
        <v>699</v>
      </c>
      <c r="C316" s="35">
        <v>171.0256</v>
      </c>
      <c r="D316" s="36">
        <v>116.38</v>
      </c>
      <c r="E316" s="35"/>
      <c r="F316" s="35"/>
      <c r="G316" s="35"/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</row>
    <row r="317" spans="1:20" x14ac:dyDescent="0.25">
      <c r="A317" s="35" t="s">
        <v>20</v>
      </c>
      <c r="B317" s="35" t="s">
        <v>612</v>
      </c>
      <c r="C317" s="35">
        <v>363.72579999999999</v>
      </c>
      <c r="D317" s="36">
        <v>247.51</v>
      </c>
      <c r="E317" s="35"/>
      <c r="F317" s="35"/>
      <c r="G317" s="35"/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</row>
    <row r="318" spans="1:20" x14ac:dyDescent="0.25">
      <c r="A318" s="35" t="s">
        <v>20</v>
      </c>
      <c r="B318" s="35" t="s">
        <v>594</v>
      </c>
      <c r="C318" s="35">
        <v>120.0753</v>
      </c>
      <c r="D318" s="36">
        <v>81.709999999999994</v>
      </c>
      <c r="E318" s="35"/>
      <c r="F318" s="35"/>
      <c r="G318" s="35"/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</row>
    <row r="319" spans="1:20" x14ac:dyDescent="0.25">
      <c r="A319" s="35" t="s">
        <v>20</v>
      </c>
      <c r="B319" s="35" t="s">
        <v>64</v>
      </c>
      <c r="C319" s="35">
        <v>1281.0499</v>
      </c>
      <c r="D319" s="36">
        <v>871.72</v>
      </c>
      <c r="E319" s="35"/>
      <c r="F319" s="35"/>
      <c r="G319" s="35"/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</row>
    <row r="320" spans="1:20" x14ac:dyDescent="0.25">
      <c r="A320" s="35" t="s">
        <v>20</v>
      </c>
      <c r="B320" s="35" t="s">
        <v>65</v>
      </c>
      <c r="C320" s="35">
        <v>3089.0279999999998</v>
      </c>
      <c r="D320" s="36">
        <v>2102</v>
      </c>
      <c r="E320" s="35"/>
      <c r="F320" s="35"/>
      <c r="G320" s="35"/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</row>
    <row r="321" spans="1:20" x14ac:dyDescent="0.25">
      <c r="A321" s="35" t="s">
        <v>20</v>
      </c>
      <c r="B321" s="35" t="s">
        <v>66</v>
      </c>
      <c r="C321" s="35">
        <v>2652.8123000000001</v>
      </c>
      <c r="D321" s="36">
        <v>1805.16</v>
      </c>
      <c r="E321" s="35"/>
      <c r="F321" s="35"/>
      <c r="G321" s="35"/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</row>
    <row r="322" spans="1:20" x14ac:dyDescent="0.25">
      <c r="A322" s="35" t="s">
        <v>20</v>
      </c>
      <c r="B322" s="35" t="s">
        <v>660</v>
      </c>
      <c r="C322" s="35">
        <v>52.965299999999999</v>
      </c>
      <c r="D322" s="36">
        <v>36.04</v>
      </c>
      <c r="E322" s="35"/>
      <c r="F322" s="35"/>
      <c r="G322" s="35"/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</row>
    <row r="323" spans="1:20" x14ac:dyDescent="0.25">
      <c r="A323" s="35" t="s">
        <v>20</v>
      </c>
      <c r="B323" s="35" t="s">
        <v>661</v>
      </c>
      <c r="C323" s="35">
        <v>164.2141</v>
      </c>
      <c r="D323" s="36">
        <v>111.74</v>
      </c>
      <c r="E323" s="35"/>
      <c r="F323" s="35"/>
      <c r="G323" s="35"/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</row>
    <row r="324" spans="1:20" x14ac:dyDescent="0.25">
      <c r="A324" s="35" t="s">
        <v>20</v>
      </c>
      <c r="B324" s="35" t="s">
        <v>499</v>
      </c>
      <c r="C324" s="35">
        <v>129.3244</v>
      </c>
      <c r="D324" s="36">
        <v>88</v>
      </c>
      <c r="E324" s="35"/>
      <c r="F324" s="35"/>
      <c r="G324" s="35"/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</row>
    <row r="325" spans="1:20" x14ac:dyDescent="0.25">
      <c r="A325" s="35" t="s">
        <v>20</v>
      </c>
      <c r="B325" s="35" t="s">
        <v>444</v>
      </c>
      <c r="C325" s="35">
        <v>18.4649</v>
      </c>
      <c r="D325" s="36">
        <v>12.56</v>
      </c>
      <c r="E325" s="35"/>
      <c r="F325" s="35"/>
      <c r="G325" s="35"/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</row>
    <row r="326" spans="1:20" x14ac:dyDescent="0.25">
      <c r="A326" s="35" t="s">
        <v>20</v>
      </c>
      <c r="B326" s="35" t="s">
        <v>728</v>
      </c>
      <c r="C326" s="35">
        <v>220.78270000000001</v>
      </c>
      <c r="D326" s="36">
        <v>150.24</v>
      </c>
      <c r="E326" s="35"/>
      <c r="F326" s="35"/>
      <c r="G326" s="35"/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</row>
    <row r="327" spans="1:20" x14ac:dyDescent="0.25">
      <c r="A327" s="35" t="s">
        <v>20</v>
      </c>
      <c r="B327" s="35" t="s">
        <v>595</v>
      </c>
      <c r="C327" s="35">
        <v>1615.5722000000001</v>
      </c>
      <c r="D327" s="36">
        <v>1099.3499999999999</v>
      </c>
      <c r="E327" s="35"/>
      <c r="F327" s="35"/>
      <c r="G327" s="35"/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</row>
    <row r="328" spans="1:20" x14ac:dyDescent="0.25">
      <c r="A328" s="35" t="s">
        <v>20</v>
      </c>
      <c r="B328" s="35" t="s">
        <v>662</v>
      </c>
      <c r="C328" s="35">
        <v>183.39599999999999</v>
      </c>
      <c r="D328" s="36">
        <v>124.8</v>
      </c>
      <c r="E328" s="35"/>
      <c r="F328" s="35"/>
      <c r="G328" s="35"/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</row>
    <row r="329" spans="1:20" x14ac:dyDescent="0.25">
      <c r="A329" s="35" t="s">
        <v>20</v>
      </c>
      <c r="B329" s="35" t="s">
        <v>626</v>
      </c>
      <c r="C329" s="35">
        <v>216.16679999999999</v>
      </c>
      <c r="D329" s="36">
        <v>147.1</v>
      </c>
      <c r="E329" s="35"/>
      <c r="F329" s="35"/>
      <c r="G329" s="35"/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</row>
    <row r="330" spans="1:20" x14ac:dyDescent="0.25">
      <c r="A330" s="35" t="s">
        <v>20</v>
      </c>
      <c r="B330" s="35" t="s">
        <v>663</v>
      </c>
      <c r="C330" s="35">
        <v>148.57259999999999</v>
      </c>
      <c r="D330" s="36">
        <v>101.1</v>
      </c>
      <c r="E330" s="35"/>
      <c r="F330" s="35"/>
      <c r="G330" s="35"/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</row>
    <row r="331" spans="1:20" x14ac:dyDescent="0.25">
      <c r="A331" s="35" t="s">
        <v>20</v>
      </c>
      <c r="B331" s="35" t="s">
        <v>627</v>
      </c>
      <c r="C331" s="35">
        <v>169.72800000000001</v>
      </c>
      <c r="D331" s="36">
        <v>115.5</v>
      </c>
      <c r="E331" s="35"/>
      <c r="F331" s="35"/>
      <c r="G331" s="35"/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</row>
    <row r="332" spans="1:20" x14ac:dyDescent="0.25">
      <c r="A332" s="35" t="s">
        <v>20</v>
      </c>
      <c r="B332" s="35" t="s">
        <v>763</v>
      </c>
      <c r="C332" s="35">
        <v>127.02930000000001</v>
      </c>
      <c r="D332" s="36">
        <v>86.44</v>
      </c>
      <c r="E332" s="35"/>
      <c r="F332" s="35"/>
      <c r="G332" s="35"/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</row>
    <row r="333" spans="1:20" x14ac:dyDescent="0.25">
      <c r="A333" s="35" t="s">
        <v>20</v>
      </c>
      <c r="B333" s="35" t="s">
        <v>729</v>
      </c>
      <c r="C333" s="35">
        <v>280.77260000000001</v>
      </c>
      <c r="D333" s="36">
        <v>191.06</v>
      </c>
      <c r="E333" s="35"/>
      <c r="F333" s="35"/>
      <c r="G333" s="35"/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</row>
    <row r="334" spans="1:20" x14ac:dyDescent="0.25">
      <c r="A334" s="35" t="s">
        <v>20</v>
      </c>
      <c r="B334" s="35" t="s">
        <v>664</v>
      </c>
      <c r="C334" s="35">
        <v>83.129300000000001</v>
      </c>
      <c r="D334" s="36">
        <v>56.57</v>
      </c>
      <c r="E334" s="35"/>
      <c r="F334" s="35"/>
      <c r="G334" s="35"/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</row>
    <row r="335" spans="1:20" x14ac:dyDescent="0.25">
      <c r="A335" s="35" t="s">
        <v>20</v>
      </c>
      <c r="B335" s="35" t="s">
        <v>665</v>
      </c>
      <c r="C335" s="35">
        <v>121.8819</v>
      </c>
      <c r="D335" s="36">
        <v>82.94</v>
      </c>
      <c r="E335" s="35"/>
      <c r="F335" s="35"/>
      <c r="G335" s="35"/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</row>
    <row r="336" spans="1:20" x14ac:dyDescent="0.25">
      <c r="A336" s="35" t="s">
        <v>20</v>
      </c>
      <c r="B336" s="35" t="s">
        <v>628</v>
      </c>
      <c r="C336" s="35">
        <v>274.04759999999999</v>
      </c>
      <c r="D336" s="36">
        <v>186.48</v>
      </c>
      <c r="E336" s="35"/>
      <c r="F336" s="35"/>
      <c r="G336" s="35"/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</row>
    <row r="337" spans="1:20" x14ac:dyDescent="0.25">
      <c r="A337" s="35" t="s">
        <v>20</v>
      </c>
      <c r="B337" s="35" t="s">
        <v>629</v>
      </c>
      <c r="C337" s="35">
        <v>296.11700000000002</v>
      </c>
      <c r="D337" s="36">
        <v>201.5</v>
      </c>
      <c r="E337" s="35"/>
      <c r="F337" s="35"/>
      <c r="G337" s="35"/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</row>
    <row r="338" spans="1:20" x14ac:dyDescent="0.25">
      <c r="A338" s="35" t="s">
        <v>20</v>
      </c>
      <c r="B338" s="35" t="s">
        <v>630</v>
      </c>
      <c r="C338" s="35">
        <v>140.88759999999999</v>
      </c>
      <c r="D338" s="36">
        <v>95.87</v>
      </c>
      <c r="E338" s="35"/>
      <c r="F338" s="35"/>
      <c r="G338" s="35"/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</row>
    <row r="339" spans="1:20" x14ac:dyDescent="0.25">
      <c r="A339" s="35" t="s">
        <v>20</v>
      </c>
      <c r="B339" s="35" t="s">
        <v>764</v>
      </c>
      <c r="C339" s="35">
        <v>175.81630000000001</v>
      </c>
      <c r="D339" s="36">
        <v>119.64</v>
      </c>
      <c r="E339" s="35"/>
      <c r="F339" s="35"/>
      <c r="G339" s="35"/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</row>
    <row r="340" spans="1:20" x14ac:dyDescent="0.25">
      <c r="A340" s="35" t="s">
        <v>20</v>
      </c>
      <c r="B340" s="35" t="s">
        <v>700</v>
      </c>
      <c r="C340" s="35">
        <v>80.174300000000002</v>
      </c>
      <c r="D340" s="36">
        <v>54.56</v>
      </c>
      <c r="E340" s="35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</row>
    <row r="341" spans="1:20" x14ac:dyDescent="0.25">
      <c r="A341" s="35" t="s">
        <v>20</v>
      </c>
      <c r="B341" s="35" t="s">
        <v>701</v>
      </c>
      <c r="C341" s="35">
        <v>231.23140000000001</v>
      </c>
      <c r="D341" s="36">
        <v>157.35</v>
      </c>
      <c r="E341" s="35"/>
      <c r="F341" s="35"/>
      <c r="G341" s="35"/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</row>
    <row r="342" spans="1:20" x14ac:dyDescent="0.25">
      <c r="A342" s="35" t="s">
        <v>20</v>
      </c>
      <c r="B342" s="35" t="s">
        <v>730</v>
      </c>
      <c r="C342" s="35">
        <v>154.83519999999999</v>
      </c>
      <c r="D342" s="36">
        <v>105.36</v>
      </c>
      <c r="E342" s="35"/>
      <c r="F342" s="35"/>
      <c r="G342" s="35"/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</row>
    <row r="343" spans="1:20" x14ac:dyDescent="0.25">
      <c r="A343" s="35" t="s">
        <v>20</v>
      </c>
      <c r="B343" s="35" t="s">
        <v>631</v>
      </c>
      <c r="C343" s="35">
        <v>73.643699999999995</v>
      </c>
      <c r="D343" s="36">
        <v>50.11</v>
      </c>
      <c r="E343" s="35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</row>
    <row r="344" spans="1:20" x14ac:dyDescent="0.25">
      <c r="A344" s="35" t="s">
        <v>20</v>
      </c>
      <c r="B344" s="35" t="s">
        <v>666</v>
      </c>
      <c r="C344" s="35">
        <v>118.93680000000001</v>
      </c>
      <c r="D344" s="36">
        <v>80.930000000000007</v>
      </c>
      <c r="E344" s="35"/>
      <c r="F344" s="35"/>
      <c r="G344" s="35"/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</row>
    <row r="345" spans="1:20" x14ac:dyDescent="0.25">
      <c r="A345" s="35" t="s">
        <v>20</v>
      </c>
      <c r="B345" s="35" t="s">
        <v>632</v>
      </c>
      <c r="C345" s="35">
        <v>146.89920000000001</v>
      </c>
      <c r="D345" s="36">
        <v>99.96</v>
      </c>
      <c r="E345" s="35"/>
      <c r="F345" s="35"/>
      <c r="G345" s="35"/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</row>
    <row r="346" spans="1:20" x14ac:dyDescent="0.25">
      <c r="A346" s="35" t="s">
        <v>20</v>
      </c>
      <c r="B346" s="35" t="s">
        <v>633</v>
      </c>
      <c r="C346" s="35">
        <v>65.292699999999996</v>
      </c>
      <c r="D346" s="36">
        <v>44.43</v>
      </c>
      <c r="E346" s="35"/>
      <c r="F346" s="35"/>
      <c r="G346" s="35"/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</row>
    <row r="347" spans="1:20" x14ac:dyDescent="0.25">
      <c r="A347" s="35" t="s">
        <v>20</v>
      </c>
      <c r="B347" s="35" t="s">
        <v>702</v>
      </c>
      <c r="C347" s="35">
        <v>49.368699999999997</v>
      </c>
      <c r="D347" s="36">
        <v>33.590000000000003</v>
      </c>
      <c r="E347" s="35"/>
      <c r="F347" s="35"/>
      <c r="G347" s="35"/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</row>
    <row r="348" spans="1:20" x14ac:dyDescent="0.25">
      <c r="A348" s="35" t="s">
        <v>20</v>
      </c>
      <c r="B348" s="35" t="s">
        <v>703</v>
      </c>
      <c r="C348" s="35">
        <v>131.7594</v>
      </c>
      <c r="D348" s="36">
        <v>89.66</v>
      </c>
      <c r="E348" s="35"/>
      <c r="F348" s="35"/>
      <c r="G348" s="35"/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</row>
    <row r="349" spans="1:20" x14ac:dyDescent="0.25">
      <c r="A349" s="35" t="s">
        <v>20</v>
      </c>
      <c r="B349" s="35" t="s">
        <v>731</v>
      </c>
      <c r="C349" s="35">
        <v>251.57140000000001</v>
      </c>
      <c r="D349" s="36">
        <v>171.19</v>
      </c>
      <c r="E349" s="35"/>
      <c r="F349" s="35"/>
      <c r="G349" s="35"/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</row>
    <row r="350" spans="1:20" x14ac:dyDescent="0.25">
      <c r="A350" s="35" t="s">
        <v>20</v>
      </c>
      <c r="B350" s="35" t="s">
        <v>765</v>
      </c>
      <c r="C350" s="35">
        <v>79.527299999999997</v>
      </c>
      <c r="D350" s="36">
        <v>54.12</v>
      </c>
      <c r="E350" s="35"/>
      <c r="F350" s="35"/>
      <c r="G350" s="35"/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</row>
    <row r="351" spans="1:20" x14ac:dyDescent="0.25">
      <c r="A351" s="35" t="s">
        <v>20</v>
      </c>
      <c r="B351" s="35" t="s">
        <v>704</v>
      </c>
      <c r="C351" s="35">
        <v>69.364999999999995</v>
      </c>
      <c r="D351" s="36">
        <v>47.2</v>
      </c>
      <c r="E351" s="35"/>
      <c r="F351" s="35"/>
      <c r="G351" s="35"/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</row>
    <row r="352" spans="1:20" x14ac:dyDescent="0.25">
      <c r="A352" s="35" t="s">
        <v>20</v>
      </c>
      <c r="B352" s="35" t="s">
        <v>667</v>
      </c>
      <c r="C352" s="35">
        <v>157.95230000000001</v>
      </c>
      <c r="D352" s="36">
        <v>107.48</v>
      </c>
      <c r="E352" s="35"/>
      <c r="F352" s="35"/>
      <c r="G352" s="35"/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</row>
    <row r="353" spans="1:20" x14ac:dyDescent="0.25">
      <c r="A353" s="35" t="s">
        <v>20</v>
      </c>
      <c r="B353" s="35" t="s">
        <v>668</v>
      </c>
      <c r="C353" s="35">
        <v>110.3454</v>
      </c>
      <c r="D353" s="36">
        <v>75.09</v>
      </c>
      <c r="E353" s="35"/>
      <c r="F353" s="35"/>
      <c r="G353" s="35"/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</row>
    <row r="354" spans="1:20" x14ac:dyDescent="0.25">
      <c r="A354" s="35" t="s">
        <v>20</v>
      </c>
      <c r="B354" s="35" t="s">
        <v>732</v>
      </c>
      <c r="C354" s="35">
        <v>213.64410000000001</v>
      </c>
      <c r="D354" s="36">
        <v>145.38</v>
      </c>
      <c r="E354" s="35"/>
      <c r="F354" s="35"/>
      <c r="G354" s="35"/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</row>
    <row r="355" spans="1:20" x14ac:dyDescent="0.25">
      <c r="A355" s="35" t="s">
        <v>20</v>
      </c>
      <c r="B355" s="35" t="s">
        <v>733</v>
      </c>
      <c r="C355" s="35">
        <v>158.6696</v>
      </c>
      <c r="D355" s="36">
        <v>107.97</v>
      </c>
      <c r="E355" s="35"/>
      <c r="F355" s="35"/>
      <c r="G355" s="35"/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</row>
    <row r="356" spans="1:20" x14ac:dyDescent="0.25">
      <c r="A356" s="35" t="s">
        <v>20</v>
      </c>
      <c r="B356" s="35" t="s">
        <v>669</v>
      </c>
      <c r="C356" s="35">
        <v>207.2893</v>
      </c>
      <c r="D356" s="36">
        <v>141.05000000000001</v>
      </c>
      <c r="E356" s="35"/>
      <c r="F356" s="35"/>
      <c r="G356" s="35"/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</row>
    <row r="357" spans="1:20" x14ac:dyDescent="0.25">
      <c r="A357" s="35" t="s">
        <v>20</v>
      </c>
      <c r="B357" s="35" t="s">
        <v>734</v>
      </c>
      <c r="C357" s="35">
        <v>215.2122</v>
      </c>
      <c r="D357" s="36">
        <v>146.44999999999999</v>
      </c>
      <c r="E357" s="35"/>
      <c r="F357" s="35"/>
      <c r="G357" s="35"/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</row>
    <row r="358" spans="1:20" x14ac:dyDescent="0.25">
      <c r="A358" s="35" t="s">
        <v>20</v>
      </c>
      <c r="B358" s="35" t="s">
        <v>634</v>
      </c>
      <c r="C358" s="35">
        <v>150.8844</v>
      </c>
      <c r="D358" s="36">
        <v>102.67</v>
      </c>
      <c r="E358" s="35"/>
      <c r="F358" s="35"/>
      <c r="G358" s="35"/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</row>
    <row r="359" spans="1:20" x14ac:dyDescent="0.25">
      <c r="A359" s="35" t="s">
        <v>20</v>
      </c>
      <c r="B359" s="35" t="s">
        <v>705</v>
      </c>
      <c r="C359" s="35">
        <v>72.061800000000005</v>
      </c>
      <c r="D359" s="36">
        <v>49.04</v>
      </c>
      <c r="E359" s="35"/>
      <c r="F359" s="35"/>
      <c r="G359" s="35"/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</row>
    <row r="360" spans="1:20" x14ac:dyDescent="0.25">
      <c r="A360" s="35" t="s">
        <v>20</v>
      </c>
      <c r="B360" s="35" t="s">
        <v>706</v>
      </c>
      <c r="C360" s="35">
        <v>144.19239999999999</v>
      </c>
      <c r="D360" s="36">
        <v>98.12</v>
      </c>
      <c r="E360" s="35"/>
      <c r="F360" s="35"/>
      <c r="G360" s="35"/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</row>
    <row r="361" spans="1:20" x14ac:dyDescent="0.25">
      <c r="A361" s="35" t="s">
        <v>20</v>
      </c>
      <c r="B361" s="35" t="s">
        <v>766</v>
      </c>
      <c r="C361" s="35">
        <v>120.3031</v>
      </c>
      <c r="D361" s="36">
        <v>81.86</v>
      </c>
      <c r="E361" s="35"/>
      <c r="F361" s="35"/>
      <c r="G361" s="35"/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</row>
    <row r="362" spans="1:20" x14ac:dyDescent="0.25">
      <c r="A362" s="35" t="s">
        <v>20</v>
      </c>
      <c r="B362" s="35" t="s">
        <v>735</v>
      </c>
      <c r="C362" s="35">
        <v>94.764300000000006</v>
      </c>
      <c r="D362" s="36">
        <v>64.48</v>
      </c>
      <c r="E362" s="35"/>
      <c r="F362" s="35"/>
      <c r="G362" s="35"/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</row>
    <row r="363" spans="1:20" x14ac:dyDescent="0.25">
      <c r="A363" s="35" t="s">
        <v>20</v>
      </c>
      <c r="B363" s="35" t="s">
        <v>736</v>
      </c>
      <c r="C363" s="35">
        <v>122.4635</v>
      </c>
      <c r="D363" s="36">
        <v>83.33</v>
      </c>
      <c r="E363" s="35"/>
      <c r="F363" s="35"/>
      <c r="G363" s="35"/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</row>
    <row r="364" spans="1:20" x14ac:dyDescent="0.25">
      <c r="A364" s="35" t="s">
        <v>20</v>
      </c>
      <c r="B364" s="35" t="s">
        <v>737</v>
      </c>
      <c r="C364" s="35">
        <v>59.4024</v>
      </c>
      <c r="D364" s="36">
        <v>40.42</v>
      </c>
      <c r="E364" s="35"/>
      <c r="F364" s="35"/>
      <c r="G364" s="35"/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</row>
    <row r="365" spans="1:20" x14ac:dyDescent="0.25">
      <c r="A365" s="35" t="s">
        <v>20</v>
      </c>
      <c r="B365" s="35" t="s">
        <v>738</v>
      </c>
      <c r="C365" s="35">
        <v>188.60169999999999</v>
      </c>
      <c r="D365" s="36">
        <v>128.34</v>
      </c>
      <c r="E365" s="35"/>
      <c r="F365" s="35"/>
      <c r="G365" s="35"/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</row>
    <row r="366" spans="1:20" x14ac:dyDescent="0.25">
      <c r="A366" s="35" t="s">
        <v>20</v>
      </c>
      <c r="B366" s="35" t="s">
        <v>635</v>
      </c>
      <c r="C366" s="35">
        <v>65.137799999999999</v>
      </c>
      <c r="D366" s="36">
        <v>44.32</v>
      </c>
      <c r="E366" s="35"/>
      <c r="F366" s="35"/>
      <c r="G366" s="35"/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</row>
    <row r="367" spans="1:20" x14ac:dyDescent="0.25">
      <c r="A367" s="35" t="s">
        <v>20</v>
      </c>
      <c r="B367" s="35" t="s">
        <v>490</v>
      </c>
      <c r="C367" s="35">
        <v>253.2388</v>
      </c>
      <c r="D367" s="36">
        <v>172.32</v>
      </c>
      <c r="E367" s="35"/>
      <c r="F367" s="35"/>
      <c r="G367" s="35"/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</row>
    <row r="368" spans="1:20" x14ac:dyDescent="0.25">
      <c r="A368" s="35" t="s">
        <v>20</v>
      </c>
      <c r="B368" s="35" t="s">
        <v>406</v>
      </c>
      <c r="C368" s="35">
        <v>325.4196</v>
      </c>
      <c r="D368" s="36">
        <v>221.44</v>
      </c>
      <c r="E368" s="35"/>
      <c r="F368" s="35"/>
      <c r="G368" s="35"/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</row>
    <row r="369" spans="1:20" x14ac:dyDescent="0.25">
      <c r="A369" s="35" t="s">
        <v>20</v>
      </c>
      <c r="B369" s="35" t="s">
        <v>449</v>
      </c>
      <c r="C369" s="35">
        <v>374.28120000000001</v>
      </c>
      <c r="D369" s="36">
        <v>254.69</v>
      </c>
      <c r="E369" s="35"/>
      <c r="F369" s="35"/>
      <c r="G369" s="35"/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</row>
    <row r="370" spans="1:20" x14ac:dyDescent="0.25">
      <c r="A370" s="35" t="s">
        <v>20</v>
      </c>
      <c r="B370" s="35" t="s">
        <v>405</v>
      </c>
      <c r="C370" s="35">
        <v>430.8802</v>
      </c>
      <c r="D370" s="36">
        <v>293.2</v>
      </c>
      <c r="E370" s="35"/>
      <c r="F370" s="35"/>
      <c r="G370" s="35"/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</row>
    <row r="371" spans="1:20" x14ac:dyDescent="0.25">
      <c r="A371" s="35" t="s">
        <v>20</v>
      </c>
      <c r="B371" s="35" t="s">
        <v>452</v>
      </c>
      <c r="C371" s="35">
        <v>83.891800000000003</v>
      </c>
      <c r="D371" s="36">
        <v>57.09</v>
      </c>
      <c r="E371" s="35"/>
      <c r="F371" s="35"/>
      <c r="G371" s="35"/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</row>
    <row r="372" spans="1:20" x14ac:dyDescent="0.25">
      <c r="A372" s="35" t="s">
        <v>20</v>
      </c>
      <c r="B372" s="35" t="s">
        <v>451</v>
      </c>
      <c r="C372" s="35">
        <v>61.984900000000003</v>
      </c>
      <c r="D372" s="36">
        <v>42.18</v>
      </c>
      <c r="E372" s="35"/>
      <c r="F372" s="35"/>
      <c r="G372" s="35"/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</row>
    <row r="373" spans="1:20" x14ac:dyDescent="0.25">
      <c r="A373" s="35" t="s">
        <v>20</v>
      </c>
      <c r="B373" s="35" t="s">
        <v>448</v>
      </c>
      <c r="C373" s="35">
        <v>108.5665</v>
      </c>
      <c r="D373" s="36">
        <v>73.88</v>
      </c>
      <c r="E373" s="35"/>
      <c r="F373" s="35"/>
      <c r="G373" s="35"/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</row>
    <row r="374" spans="1:20" x14ac:dyDescent="0.25">
      <c r="A374" s="35" t="s">
        <v>20</v>
      </c>
      <c r="B374" s="35" t="s">
        <v>450</v>
      </c>
      <c r="C374" s="35">
        <v>229.87880000000001</v>
      </c>
      <c r="D374" s="36">
        <v>156.43</v>
      </c>
      <c r="E374" s="35"/>
      <c r="F374" s="35"/>
      <c r="G374" s="35"/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</row>
    <row r="375" spans="1:20" s="258" customFormat="1" x14ac:dyDescent="0.25">
      <c r="A375" s="35" t="s">
        <v>20</v>
      </c>
      <c r="B375" s="35" t="s">
        <v>447</v>
      </c>
      <c r="C375" s="35">
        <v>266.41359999999997</v>
      </c>
      <c r="D375" s="36">
        <v>181.29</v>
      </c>
      <c r="E375" s="35"/>
      <c r="F375" s="35"/>
      <c r="G375" s="35"/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</row>
    <row r="376" spans="1:20" x14ac:dyDescent="0.25">
      <c r="A376" s="35" t="s">
        <v>20</v>
      </c>
      <c r="B376" s="35" t="s">
        <v>403</v>
      </c>
      <c r="C376" s="35">
        <v>1206.0459000000001</v>
      </c>
      <c r="D376" s="36">
        <v>820.68</v>
      </c>
      <c r="E376" s="35"/>
      <c r="F376" s="35"/>
      <c r="G376" s="35"/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</row>
    <row r="377" spans="1:20" x14ac:dyDescent="0.25">
      <c r="A377" s="35" t="s">
        <v>20</v>
      </c>
      <c r="B377" s="35" t="s">
        <v>404</v>
      </c>
      <c r="C377" s="35">
        <v>767.05989999999997</v>
      </c>
      <c r="D377" s="36">
        <v>521.96</v>
      </c>
      <c r="E377" s="35"/>
      <c r="F377" s="35"/>
      <c r="G377" s="35"/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</row>
    <row r="378" spans="1:20" x14ac:dyDescent="0.25">
      <c r="A378" s="35" t="s">
        <v>20</v>
      </c>
      <c r="B378" s="35" t="s">
        <v>67</v>
      </c>
      <c r="C378" s="35">
        <v>227.60239999999999</v>
      </c>
      <c r="D378" s="36">
        <v>154.88</v>
      </c>
      <c r="E378" s="35"/>
      <c r="F378" s="35"/>
      <c r="G378" s="35"/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</row>
    <row r="379" spans="1:20" x14ac:dyDescent="0.25">
      <c r="A379" s="35" t="s">
        <v>20</v>
      </c>
      <c r="B379" s="35" t="s">
        <v>84</v>
      </c>
      <c r="C379" s="35">
        <v>225.85550000000001</v>
      </c>
      <c r="D379" s="36">
        <v>153.69</v>
      </c>
      <c r="E379" s="35"/>
      <c r="F379" s="35"/>
      <c r="G379" s="35"/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</row>
    <row r="380" spans="1:20" x14ac:dyDescent="0.25">
      <c r="A380" s="35" t="s">
        <v>20</v>
      </c>
      <c r="B380" s="35" t="s">
        <v>85</v>
      </c>
      <c r="C380" s="35">
        <v>190.1567</v>
      </c>
      <c r="D380" s="36">
        <v>129.4</v>
      </c>
      <c r="E380" s="35"/>
      <c r="F380" s="35"/>
      <c r="G380" s="35"/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</row>
    <row r="381" spans="1:20" x14ac:dyDescent="0.25">
      <c r="A381" s="35" t="s">
        <v>20</v>
      </c>
      <c r="B381" s="35" t="s">
        <v>86</v>
      </c>
      <c r="C381" s="35">
        <v>179.3126</v>
      </c>
      <c r="D381" s="36">
        <v>122.02</v>
      </c>
      <c r="E381" s="35"/>
      <c r="F381" s="35"/>
      <c r="G381" s="35"/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</row>
    <row r="382" spans="1:20" x14ac:dyDescent="0.25">
      <c r="A382" s="35" t="s">
        <v>20</v>
      </c>
      <c r="B382" s="35" t="s">
        <v>68</v>
      </c>
      <c r="C382" s="35">
        <v>184.66659999999999</v>
      </c>
      <c r="D382" s="36">
        <v>125.66</v>
      </c>
      <c r="E382" s="35"/>
      <c r="F382" s="35"/>
      <c r="G382" s="35"/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</row>
    <row r="383" spans="1:20" x14ac:dyDescent="0.25">
      <c r="A383" s="35" t="s">
        <v>20</v>
      </c>
      <c r="B383" s="35" t="s">
        <v>87</v>
      </c>
      <c r="C383" s="35">
        <v>203.66640000000001</v>
      </c>
      <c r="D383" s="36">
        <v>138.59</v>
      </c>
      <c r="E383" s="35"/>
      <c r="F383" s="35"/>
      <c r="G383" s="35"/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</row>
    <row r="384" spans="1:20" x14ac:dyDescent="0.25">
      <c r="A384" s="35" t="s">
        <v>20</v>
      </c>
      <c r="B384" s="35" t="s">
        <v>88</v>
      </c>
      <c r="C384" s="35">
        <v>282.05829999999997</v>
      </c>
      <c r="D384" s="36">
        <v>191.93</v>
      </c>
      <c r="E384" s="35"/>
      <c r="F384" s="35"/>
      <c r="G384" s="35"/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</row>
    <row r="385" spans="1:20" x14ac:dyDescent="0.25">
      <c r="A385" s="35" t="s">
        <v>20</v>
      </c>
      <c r="B385" s="35" t="s">
        <v>89</v>
      </c>
      <c r="C385" s="35">
        <v>97.076999999999998</v>
      </c>
      <c r="D385" s="36">
        <v>66.06</v>
      </c>
      <c r="E385" s="35"/>
      <c r="F385" s="35"/>
      <c r="G385" s="35"/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  <c r="S385" s="35"/>
      <c r="T385" s="35"/>
    </row>
    <row r="386" spans="1:20" s="317" customFormat="1" x14ac:dyDescent="0.25">
      <c r="A386" s="35" t="s">
        <v>20</v>
      </c>
      <c r="B386" s="35" t="s">
        <v>69</v>
      </c>
      <c r="C386" s="35">
        <v>140.35980000000001</v>
      </c>
      <c r="D386" s="36">
        <v>95.51</v>
      </c>
      <c r="E386" s="35"/>
      <c r="F386" s="35"/>
      <c r="G386" s="35"/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  <c r="S386" s="35"/>
      <c r="T386" s="35"/>
    </row>
    <row r="387" spans="1:20" s="317" customFormat="1" x14ac:dyDescent="0.25">
      <c r="A387" s="35" t="s">
        <v>20</v>
      </c>
      <c r="B387" s="35" t="s">
        <v>90</v>
      </c>
      <c r="C387" s="35">
        <v>218.98240000000001</v>
      </c>
      <c r="D387" s="36">
        <v>149.01</v>
      </c>
      <c r="E387" s="35"/>
      <c r="F387" s="35"/>
      <c r="G387" s="35"/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  <c r="S387" s="35"/>
      <c r="T387" s="35"/>
    </row>
    <row r="388" spans="1:20" s="317" customFormat="1" x14ac:dyDescent="0.25">
      <c r="A388" s="35" t="s">
        <v>20</v>
      </c>
      <c r="B388" s="35" t="s">
        <v>70</v>
      </c>
      <c r="C388" s="35">
        <v>149.3817</v>
      </c>
      <c r="D388" s="36">
        <v>101.65</v>
      </c>
      <c r="E388" s="35"/>
      <c r="F388" s="35"/>
      <c r="G388" s="35"/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  <c r="S388" s="35"/>
      <c r="T388" s="35"/>
    </row>
    <row r="389" spans="1:20" s="317" customFormat="1" x14ac:dyDescent="0.25">
      <c r="A389" s="35" t="s">
        <v>20</v>
      </c>
      <c r="B389" s="35" t="s">
        <v>91</v>
      </c>
      <c r="C389" s="35">
        <v>148.94649999999999</v>
      </c>
      <c r="D389" s="36">
        <v>101.35</v>
      </c>
      <c r="E389" s="35"/>
      <c r="F389" s="35"/>
      <c r="G389" s="35"/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  <c r="S389" s="35"/>
      <c r="T389" s="35"/>
    </row>
    <row r="390" spans="1:20" s="317" customFormat="1" x14ac:dyDescent="0.25">
      <c r="A390" s="35" t="s">
        <v>20</v>
      </c>
      <c r="B390" s="35" t="s">
        <v>92</v>
      </c>
      <c r="C390" s="35">
        <v>153.14920000000001</v>
      </c>
      <c r="D390" s="36">
        <v>104.21</v>
      </c>
      <c r="E390" s="35"/>
      <c r="F390" s="35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</row>
    <row r="391" spans="1:20" s="317" customFormat="1" x14ac:dyDescent="0.25">
      <c r="A391" s="35" t="s">
        <v>20</v>
      </c>
      <c r="B391" s="35" t="s">
        <v>93</v>
      </c>
      <c r="C391" s="35">
        <v>148.87540000000001</v>
      </c>
      <c r="D391" s="36">
        <v>101.31</v>
      </c>
      <c r="E391" s="35"/>
      <c r="F391" s="35"/>
      <c r="G391" s="35"/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  <c r="S391" s="35"/>
      <c r="T391" s="35"/>
    </row>
    <row r="392" spans="1:20" s="317" customFormat="1" x14ac:dyDescent="0.25">
      <c r="A392" s="35" t="s">
        <v>20</v>
      </c>
      <c r="B392" s="35" t="s">
        <v>71</v>
      </c>
      <c r="C392" s="35">
        <v>162.32759999999999</v>
      </c>
      <c r="D392" s="36">
        <v>110.46</v>
      </c>
      <c r="E392" s="35"/>
      <c r="F392" s="35"/>
      <c r="G392" s="35"/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  <c r="S392" s="35"/>
      <c r="T392" s="35"/>
    </row>
    <row r="393" spans="1:20" s="317" customFormat="1" x14ac:dyDescent="0.25">
      <c r="A393" s="35" t="s">
        <v>20</v>
      </c>
      <c r="B393" s="35" t="s">
        <v>72</v>
      </c>
      <c r="C393" s="35">
        <v>178.24959999999999</v>
      </c>
      <c r="D393" s="36">
        <v>121.29</v>
      </c>
      <c r="E393" s="35"/>
      <c r="F393" s="35"/>
      <c r="G393" s="35"/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  <c r="S393" s="35"/>
      <c r="T393" s="35"/>
    </row>
    <row r="394" spans="1:20" s="317" customFormat="1" x14ac:dyDescent="0.25">
      <c r="A394" s="35" t="s">
        <v>20</v>
      </c>
      <c r="B394" s="35" t="s">
        <v>94</v>
      </c>
      <c r="C394" s="35">
        <v>199.4427</v>
      </c>
      <c r="D394" s="36">
        <v>135.72</v>
      </c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5"/>
      <c r="T394" s="35"/>
    </row>
    <row r="395" spans="1:20" s="317" customFormat="1" x14ac:dyDescent="0.25">
      <c r="A395" s="35" t="s">
        <v>20</v>
      </c>
      <c r="B395" s="35" t="s">
        <v>73</v>
      </c>
      <c r="C395" s="35">
        <v>116.8079</v>
      </c>
      <c r="D395" s="36">
        <v>79.48</v>
      </c>
      <c r="E395" s="35"/>
      <c r="F395" s="35"/>
      <c r="G395" s="35"/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  <c r="S395" s="35"/>
      <c r="T395" s="35"/>
    </row>
    <row r="396" spans="1:20" s="317" customFormat="1" x14ac:dyDescent="0.25">
      <c r="A396" s="35" t="s">
        <v>20</v>
      </c>
      <c r="B396" s="35" t="s">
        <v>95</v>
      </c>
      <c r="C396" s="35">
        <v>213.6865</v>
      </c>
      <c r="D396" s="36">
        <v>145.41</v>
      </c>
      <c r="E396" s="35"/>
      <c r="F396" s="35"/>
      <c r="G396" s="35"/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  <c r="S396" s="35"/>
      <c r="T396" s="35"/>
    </row>
    <row r="397" spans="1:20" s="317" customFormat="1" x14ac:dyDescent="0.25">
      <c r="A397" s="35" t="s">
        <v>20</v>
      </c>
      <c r="B397" s="35" t="s">
        <v>96</v>
      </c>
      <c r="C397" s="35">
        <v>56.1098</v>
      </c>
      <c r="D397" s="36">
        <v>38.18</v>
      </c>
      <c r="E397" s="35"/>
      <c r="F397" s="35"/>
      <c r="G397" s="35"/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  <c r="S397" s="35"/>
      <c r="T397" s="35"/>
    </row>
    <row r="398" spans="1:20" s="317" customFormat="1" x14ac:dyDescent="0.25">
      <c r="A398" s="35" t="s">
        <v>20</v>
      </c>
      <c r="B398" s="35" t="s">
        <v>97</v>
      </c>
      <c r="C398" s="35">
        <v>167.9374</v>
      </c>
      <c r="D398" s="36">
        <v>114.28</v>
      </c>
      <c r="E398" s="35"/>
      <c r="F398" s="35"/>
      <c r="G398" s="35"/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  <c r="S398" s="35"/>
      <c r="T398" s="35"/>
    </row>
    <row r="399" spans="1:20" s="317" customFormat="1" x14ac:dyDescent="0.25">
      <c r="A399" s="35" t="s">
        <v>20</v>
      </c>
      <c r="B399" s="35" t="s">
        <v>74</v>
      </c>
      <c r="C399" s="35">
        <v>149.98929999999999</v>
      </c>
      <c r="D399" s="36">
        <v>102.06</v>
      </c>
      <c r="E399" s="35"/>
      <c r="F399" s="35"/>
      <c r="G399" s="35"/>
      <c r="H399" s="35"/>
      <c r="I399" s="35"/>
      <c r="J399" s="35"/>
      <c r="K399" s="35"/>
      <c r="L399" s="35"/>
      <c r="M399" s="35"/>
      <c r="N399" s="35"/>
      <c r="O399" s="35"/>
      <c r="P399" s="35"/>
      <c r="Q399" s="35"/>
      <c r="R399" s="35"/>
      <c r="S399" s="35"/>
      <c r="T399" s="35"/>
    </row>
    <row r="400" spans="1:20" s="317" customFormat="1" x14ac:dyDescent="0.25">
      <c r="A400" s="35" t="s">
        <v>20</v>
      </c>
      <c r="B400" s="35" t="s">
        <v>75</v>
      </c>
      <c r="C400" s="35">
        <v>182.8218</v>
      </c>
      <c r="D400" s="36">
        <v>124.41</v>
      </c>
      <c r="E400" s="35"/>
      <c r="F400" s="35"/>
      <c r="G400" s="35"/>
      <c r="H400" s="35"/>
      <c r="I400" s="35"/>
      <c r="J400" s="35"/>
      <c r="K400" s="35"/>
      <c r="L400" s="35"/>
      <c r="M400" s="35"/>
      <c r="N400" s="35"/>
      <c r="O400" s="35"/>
      <c r="P400" s="35"/>
      <c r="Q400" s="35"/>
      <c r="R400" s="35"/>
      <c r="S400" s="35"/>
      <c r="T400" s="35"/>
    </row>
    <row r="401" spans="1:20" s="317" customFormat="1" x14ac:dyDescent="0.25">
      <c r="A401" s="35" t="s">
        <v>20</v>
      </c>
      <c r="B401" s="35" t="s">
        <v>76</v>
      </c>
      <c r="C401" s="35">
        <v>214.97059999999999</v>
      </c>
      <c r="D401" s="36">
        <v>146.28</v>
      </c>
      <c r="E401" s="35"/>
      <c r="F401" s="35"/>
      <c r="G401" s="35"/>
      <c r="H401" s="35"/>
      <c r="I401" s="35"/>
      <c r="J401" s="35"/>
      <c r="K401" s="35"/>
      <c r="L401" s="35"/>
      <c r="M401" s="35"/>
      <c r="N401" s="35"/>
      <c r="O401" s="35"/>
      <c r="P401" s="35"/>
      <c r="Q401" s="35"/>
      <c r="R401" s="35"/>
      <c r="S401" s="35"/>
      <c r="T401" s="35"/>
    </row>
    <row r="402" spans="1:20" s="323" customFormat="1" x14ac:dyDescent="0.25">
      <c r="A402" s="35" t="s">
        <v>20</v>
      </c>
      <c r="B402" s="35" t="s">
        <v>98</v>
      </c>
      <c r="C402" s="35">
        <v>206.9957</v>
      </c>
      <c r="D402" s="36">
        <v>140.85</v>
      </c>
      <c r="E402" s="35"/>
      <c r="F402" s="35"/>
      <c r="G402" s="35"/>
      <c r="H402" s="35"/>
      <c r="I402" s="35"/>
      <c r="J402" s="35"/>
      <c r="K402" s="35"/>
      <c r="L402" s="35"/>
      <c r="M402" s="35"/>
      <c r="N402" s="35"/>
      <c r="O402" s="35"/>
      <c r="P402" s="35"/>
      <c r="Q402" s="35"/>
      <c r="R402" s="35"/>
      <c r="S402" s="35"/>
      <c r="T402" s="35"/>
    </row>
    <row r="403" spans="1:20" s="323" customFormat="1" x14ac:dyDescent="0.25">
      <c r="A403" s="35" t="s">
        <v>20</v>
      </c>
      <c r="B403" s="35" t="s">
        <v>99</v>
      </c>
      <c r="C403" s="35">
        <v>206.9983</v>
      </c>
      <c r="D403" s="36">
        <v>140.86000000000001</v>
      </c>
      <c r="E403" s="35"/>
      <c r="F403" s="35"/>
      <c r="G403" s="35"/>
      <c r="H403" s="35"/>
      <c r="I403" s="35"/>
      <c r="J403" s="35"/>
      <c r="K403" s="35"/>
      <c r="L403" s="35"/>
      <c r="M403" s="35"/>
      <c r="N403" s="35"/>
      <c r="O403" s="35"/>
      <c r="P403" s="35"/>
      <c r="Q403" s="35"/>
      <c r="R403" s="35"/>
      <c r="S403" s="35"/>
      <c r="T403" s="35"/>
    </row>
    <row r="404" spans="1:20" s="323" customFormat="1" x14ac:dyDescent="0.25">
      <c r="A404" s="35" t="s">
        <v>20</v>
      </c>
      <c r="B404" s="35" t="s">
        <v>77</v>
      </c>
      <c r="C404" s="35">
        <v>94.696200000000005</v>
      </c>
      <c r="D404" s="36">
        <v>64.44</v>
      </c>
      <c r="E404" s="35"/>
      <c r="F404" s="35"/>
      <c r="G404" s="35"/>
      <c r="H404" s="35"/>
      <c r="I404" s="35"/>
      <c r="J404" s="35"/>
      <c r="K404" s="35"/>
      <c r="L404" s="35"/>
      <c r="M404" s="35"/>
      <c r="N404" s="35"/>
      <c r="O404" s="35"/>
      <c r="P404" s="35"/>
      <c r="Q404" s="35"/>
      <c r="R404" s="35"/>
      <c r="S404" s="35"/>
      <c r="T404" s="35"/>
    </row>
    <row r="405" spans="1:20" s="323" customFormat="1" x14ac:dyDescent="0.25">
      <c r="A405" s="35" t="s">
        <v>20</v>
      </c>
      <c r="B405" s="35" t="s">
        <v>78</v>
      </c>
      <c r="C405" s="35">
        <v>130.50059999999999</v>
      </c>
      <c r="D405" s="36">
        <v>88.8</v>
      </c>
      <c r="E405" s="35"/>
      <c r="F405" s="35"/>
      <c r="G405" s="35"/>
      <c r="H405" s="35"/>
      <c r="I405" s="35"/>
      <c r="J405" s="35"/>
      <c r="K405" s="35"/>
      <c r="L405" s="35"/>
      <c r="M405" s="35"/>
      <c r="N405" s="35"/>
      <c r="O405" s="35"/>
      <c r="P405" s="35"/>
      <c r="Q405" s="35"/>
      <c r="R405" s="35"/>
      <c r="S405" s="35"/>
      <c r="T405" s="35"/>
    </row>
    <row r="406" spans="1:20" s="323" customFormat="1" x14ac:dyDescent="0.25">
      <c r="A406" s="35" t="s">
        <v>20</v>
      </c>
      <c r="B406" s="35" t="s">
        <v>79</v>
      </c>
      <c r="C406" s="35">
        <v>195.16929999999999</v>
      </c>
      <c r="D406" s="36">
        <v>132.81</v>
      </c>
      <c r="E406" s="35"/>
      <c r="F406" s="35"/>
      <c r="G406" s="35"/>
      <c r="H406" s="35"/>
      <c r="I406" s="35"/>
      <c r="J406" s="35"/>
      <c r="K406" s="35"/>
      <c r="L406" s="35"/>
      <c r="M406" s="35"/>
      <c r="N406" s="35"/>
      <c r="O406" s="35"/>
      <c r="P406" s="35"/>
      <c r="Q406" s="35"/>
      <c r="R406" s="35"/>
      <c r="S406" s="35"/>
      <c r="T406" s="35"/>
    </row>
    <row r="407" spans="1:20" s="317" customFormat="1" x14ac:dyDescent="0.25">
      <c r="A407" s="35" t="s">
        <v>20</v>
      </c>
      <c r="B407" s="35" t="s">
        <v>100</v>
      </c>
      <c r="C407" s="35">
        <v>202.19640000000001</v>
      </c>
      <c r="D407" s="36">
        <v>137.59</v>
      </c>
      <c r="E407" s="35"/>
      <c r="F407" s="35"/>
      <c r="G407" s="35"/>
      <c r="H407" s="35"/>
      <c r="I407" s="35"/>
      <c r="J407" s="35"/>
      <c r="K407" s="35"/>
      <c r="L407" s="35"/>
      <c r="M407" s="35"/>
      <c r="N407" s="35"/>
      <c r="O407" s="35"/>
      <c r="P407" s="35"/>
      <c r="Q407" s="35"/>
      <c r="R407" s="35"/>
      <c r="S407" s="35"/>
      <c r="T407" s="35"/>
    </row>
    <row r="408" spans="1:20" s="317" customFormat="1" x14ac:dyDescent="0.25">
      <c r="A408" s="35" t="s">
        <v>20</v>
      </c>
      <c r="B408" s="35" t="s">
        <v>101</v>
      </c>
      <c r="C408" s="35">
        <v>454.02350000000001</v>
      </c>
      <c r="D408" s="36">
        <v>308.95</v>
      </c>
      <c r="E408" s="35"/>
      <c r="F408" s="35"/>
      <c r="G408" s="35"/>
      <c r="H408" s="35"/>
      <c r="I408" s="35"/>
      <c r="J408" s="35"/>
      <c r="K408" s="35"/>
      <c r="L408" s="35"/>
      <c r="M408" s="35"/>
      <c r="N408" s="35"/>
      <c r="O408" s="35"/>
      <c r="P408" s="35"/>
      <c r="Q408" s="35"/>
      <c r="R408" s="35"/>
      <c r="S408" s="35"/>
      <c r="T408" s="35"/>
    </row>
    <row r="409" spans="1:20" s="317" customFormat="1" x14ac:dyDescent="0.25">
      <c r="A409" s="35" t="s">
        <v>20</v>
      </c>
      <c r="B409" s="35" t="s">
        <v>102</v>
      </c>
      <c r="C409" s="35">
        <v>148.66059999999999</v>
      </c>
      <c r="D409" s="36">
        <v>101.16</v>
      </c>
      <c r="E409" s="35"/>
      <c r="F409" s="35"/>
      <c r="G409" s="35"/>
      <c r="H409" s="35"/>
      <c r="I409" s="35"/>
      <c r="J409" s="35"/>
      <c r="K409" s="35"/>
      <c r="L409" s="35"/>
      <c r="M409" s="35"/>
      <c r="N409" s="35"/>
      <c r="O409" s="35"/>
      <c r="P409" s="35"/>
      <c r="Q409" s="35"/>
      <c r="R409" s="35"/>
      <c r="S409" s="35"/>
      <c r="T409" s="35"/>
    </row>
    <row r="410" spans="1:20" s="317" customFormat="1" x14ac:dyDescent="0.25">
      <c r="A410" s="35" t="s">
        <v>20</v>
      </c>
      <c r="B410" s="35" t="s">
        <v>80</v>
      </c>
      <c r="C410" s="35">
        <v>156.4571</v>
      </c>
      <c r="D410" s="36">
        <v>106.46</v>
      </c>
      <c r="E410" s="35"/>
      <c r="F410" s="35"/>
      <c r="G410" s="35"/>
      <c r="H410" s="35"/>
      <c r="I410" s="35"/>
      <c r="J410" s="35"/>
      <c r="K410" s="35"/>
      <c r="L410" s="35"/>
      <c r="M410" s="35"/>
      <c r="N410" s="35"/>
      <c r="O410" s="35"/>
      <c r="P410" s="35"/>
      <c r="Q410" s="35"/>
      <c r="R410" s="35"/>
      <c r="S410" s="35"/>
      <c r="T410" s="35"/>
    </row>
    <row r="411" spans="1:20" s="317" customFormat="1" x14ac:dyDescent="0.25">
      <c r="A411" s="35" t="s">
        <v>20</v>
      </c>
      <c r="B411" s="35" t="s">
        <v>81</v>
      </c>
      <c r="C411" s="35">
        <v>177.67760000000001</v>
      </c>
      <c r="D411" s="36">
        <v>120.9</v>
      </c>
      <c r="E411" s="35"/>
      <c r="F411" s="35"/>
      <c r="G411" s="35"/>
      <c r="H411" s="35"/>
      <c r="I411" s="35"/>
      <c r="J411" s="35"/>
      <c r="K411" s="35"/>
      <c r="L411" s="35"/>
      <c r="M411" s="35"/>
      <c r="N411" s="35"/>
      <c r="O411" s="35"/>
      <c r="P411" s="35"/>
      <c r="Q411" s="35"/>
      <c r="R411" s="35"/>
      <c r="S411" s="35"/>
      <c r="T411" s="35"/>
    </row>
    <row r="412" spans="1:20" s="317" customFormat="1" x14ac:dyDescent="0.25">
      <c r="A412" s="35" t="s">
        <v>20</v>
      </c>
      <c r="B412" s="35" t="s">
        <v>82</v>
      </c>
      <c r="C412" s="35">
        <v>202.72810000000001</v>
      </c>
      <c r="D412" s="36">
        <v>137.94999999999999</v>
      </c>
      <c r="E412" s="35"/>
      <c r="F412" s="35"/>
      <c r="G412" s="35"/>
      <c r="H412" s="35"/>
      <c r="I412" s="35"/>
      <c r="J412" s="35"/>
      <c r="K412" s="35"/>
      <c r="L412" s="35"/>
      <c r="M412" s="35"/>
      <c r="N412" s="35"/>
      <c r="O412" s="35"/>
      <c r="P412" s="35"/>
      <c r="Q412" s="35"/>
      <c r="R412" s="35"/>
      <c r="S412" s="35"/>
      <c r="T412" s="35"/>
    </row>
    <row r="413" spans="1:20" s="317" customFormat="1" x14ac:dyDescent="0.25">
      <c r="A413" s="35" t="s">
        <v>20</v>
      </c>
      <c r="B413" s="35" t="s">
        <v>103</v>
      </c>
      <c r="C413" s="35">
        <v>140.31790000000001</v>
      </c>
      <c r="D413" s="36">
        <v>95.48</v>
      </c>
      <c r="E413" s="35"/>
      <c r="F413" s="35"/>
      <c r="G413" s="35"/>
      <c r="H413" s="35"/>
      <c r="I413" s="35"/>
      <c r="J413" s="35"/>
      <c r="K413" s="35"/>
      <c r="L413" s="35"/>
      <c r="M413" s="35"/>
      <c r="N413" s="35"/>
      <c r="O413" s="35"/>
      <c r="P413" s="35"/>
      <c r="Q413" s="35"/>
      <c r="R413" s="35"/>
      <c r="S413" s="35"/>
      <c r="T413" s="35"/>
    </row>
    <row r="414" spans="1:20" s="317" customFormat="1" x14ac:dyDescent="0.25">
      <c r="A414" s="35" t="s">
        <v>20</v>
      </c>
      <c r="B414" s="35" t="s">
        <v>104</v>
      </c>
      <c r="C414" s="35">
        <v>109.4953</v>
      </c>
      <c r="D414" s="36">
        <v>74.510000000000005</v>
      </c>
      <c r="E414" s="35"/>
      <c r="F414" s="35"/>
      <c r="G414" s="35"/>
      <c r="H414" s="35"/>
      <c r="I414" s="35"/>
      <c r="J414" s="35"/>
      <c r="K414" s="35"/>
      <c r="L414" s="35"/>
      <c r="M414" s="35"/>
      <c r="N414" s="35"/>
      <c r="O414" s="35"/>
      <c r="P414" s="35"/>
      <c r="Q414" s="35"/>
      <c r="R414" s="35"/>
      <c r="S414" s="35"/>
      <c r="T414" s="35"/>
    </row>
    <row r="415" spans="1:20" s="317" customFormat="1" x14ac:dyDescent="0.25">
      <c r="A415" s="35" t="s">
        <v>20</v>
      </c>
      <c r="B415" s="35" t="s">
        <v>105</v>
      </c>
      <c r="C415" s="35">
        <v>206.96369999999999</v>
      </c>
      <c r="D415" s="36">
        <v>140.83000000000001</v>
      </c>
      <c r="E415" s="35"/>
      <c r="F415" s="35"/>
      <c r="G415" s="35"/>
      <c r="H415" s="35"/>
      <c r="I415" s="35"/>
      <c r="J415" s="35"/>
      <c r="K415" s="35"/>
      <c r="L415" s="35"/>
      <c r="M415" s="35"/>
      <c r="N415" s="35"/>
      <c r="O415" s="35"/>
      <c r="P415" s="35"/>
      <c r="Q415" s="35"/>
      <c r="R415" s="35"/>
      <c r="S415" s="35"/>
      <c r="T415" s="35"/>
    </row>
    <row r="416" spans="1:20" s="317" customFormat="1" x14ac:dyDescent="0.25">
      <c r="A416" s="35" t="s">
        <v>20</v>
      </c>
      <c r="B416" s="35" t="s">
        <v>83</v>
      </c>
      <c r="C416" s="35">
        <v>184.7319</v>
      </c>
      <c r="D416" s="36">
        <v>125.7</v>
      </c>
      <c r="E416" s="35"/>
      <c r="F416" s="35"/>
      <c r="G416" s="35"/>
      <c r="H416" s="35"/>
      <c r="I416" s="35"/>
      <c r="J416" s="35"/>
      <c r="K416" s="35"/>
      <c r="L416" s="35"/>
      <c r="M416" s="35"/>
      <c r="N416" s="35"/>
      <c r="O416" s="35"/>
      <c r="P416" s="35"/>
      <c r="Q416" s="35"/>
      <c r="R416" s="35"/>
      <c r="S416" s="35"/>
      <c r="T416" s="35"/>
    </row>
    <row r="417" spans="1:20" s="317" customFormat="1" x14ac:dyDescent="0.25">
      <c r="A417" s="35" t="s">
        <v>20</v>
      </c>
      <c r="B417" s="35" t="s">
        <v>106</v>
      </c>
      <c r="C417" s="35">
        <v>280.88679999999999</v>
      </c>
      <c r="D417" s="36">
        <v>191.14</v>
      </c>
      <c r="E417" s="35"/>
      <c r="F417" s="35"/>
      <c r="G417" s="35"/>
      <c r="H417" s="35"/>
      <c r="I417" s="35"/>
      <c r="J417" s="35"/>
      <c r="K417" s="35"/>
      <c r="L417" s="35"/>
      <c r="M417" s="35"/>
      <c r="N417" s="35"/>
      <c r="O417" s="35"/>
      <c r="P417" s="35"/>
      <c r="Q417" s="35"/>
      <c r="R417" s="35"/>
      <c r="S417" s="35"/>
      <c r="T417" s="35"/>
    </row>
    <row r="418" spans="1:20" s="317" customFormat="1" x14ac:dyDescent="0.25">
      <c r="A418" s="35" t="s">
        <v>20</v>
      </c>
      <c r="B418" s="35" t="s">
        <v>468</v>
      </c>
      <c r="C418" s="35">
        <v>117.8471</v>
      </c>
      <c r="D418" s="36">
        <v>80.19</v>
      </c>
      <c r="E418" s="35"/>
      <c r="F418" s="35"/>
      <c r="G418" s="35"/>
      <c r="H418" s="35"/>
      <c r="I418" s="35"/>
      <c r="J418" s="35"/>
      <c r="K418" s="35"/>
      <c r="L418" s="35"/>
      <c r="M418" s="35"/>
      <c r="N418" s="35"/>
      <c r="O418" s="35"/>
      <c r="P418" s="35"/>
      <c r="Q418" s="35"/>
      <c r="R418" s="35"/>
      <c r="S418" s="35"/>
      <c r="T418" s="35"/>
    </row>
    <row r="419" spans="1:20" s="317" customFormat="1" x14ac:dyDescent="0.25">
      <c r="A419" s="35" t="s">
        <v>20</v>
      </c>
      <c r="B419" s="35" t="s">
        <v>467</v>
      </c>
      <c r="C419" s="35">
        <v>112.0372</v>
      </c>
      <c r="D419" s="36">
        <v>76.239999999999995</v>
      </c>
      <c r="E419" s="35"/>
      <c r="F419" s="35"/>
      <c r="G419" s="35"/>
      <c r="H419" s="35"/>
      <c r="I419" s="35"/>
      <c r="J419" s="35"/>
      <c r="K419" s="35"/>
      <c r="L419" s="35"/>
      <c r="M419" s="35"/>
      <c r="N419" s="35"/>
      <c r="O419" s="35"/>
      <c r="P419" s="35"/>
      <c r="Q419" s="35"/>
      <c r="R419" s="35"/>
      <c r="S419" s="35"/>
      <c r="T419" s="35"/>
    </row>
    <row r="420" spans="1:20" s="317" customFormat="1" x14ac:dyDescent="0.25">
      <c r="A420" s="35" t="s">
        <v>20</v>
      </c>
      <c r="B420" s="35" t="s">
        <v>411</v>
      </c>
      <c r="C420" s="35">
        <v>120.4462</v>
      </c>
      <c r="D420" s="36">
        <v>81.96</v>
      </c>
      <c r="E420" s="35"/>
      <c r="F420" s="35"/>
      <c r="G420" s="35"/>
      <c r="H420" s="35"/>
      <c r="I420" s="35"/>
      <c r="J420" s="35"/>
      <c r="K420" s="35"/>
      <c r="L420" s="35"/>
      <c r="M420" s="35"/>
      <c r="N420" s="35"/>
      <c r="O420" s="35"/>
      <c r="P420" s="35"/>
      <c r="Q420" s="35"/>
      <c r="R420" s="35"/>
      <c r="S420" s="35"/>
      <c r="T420" s="35"/>
    </row>
    <row r="421" spans="1:20" s="317" customFormat="1" x14ac:dyDescent="0.25">
      <c r="A421" s="35" t="s">
        <v>20</v>
      </c>
      <c r="B421" s="35" t="s">
        <v>466</v>
      </c>
      <c r="C421" s="35">
        <v>164.7313</v>
      </c>
      <c r="D421" s="36">
        <v>112.09</v>
      </c>
      <c r="E421" s="35"/>
      <c r="F421" s="35"/>
      <c r="G421" s="35"/>
      <c r="H421" s="35"/>
      <c r="I421" s="35"/>
      <c r="J421" s="35"/>
      <c r="K421" s="35"/>
      <c r="L421" s="35"/>
      <c r="M421" s="35"/>
      <c r="N421" s="35"/>
      <c r="O421" s="35"/>
      <c r="P421" s="35"/>
      <c r="Q421" s="35"/>
      <c r="R421" s="35"/>
      <c r="S421" s="35"/>
      <c r="T421" s="35"/>
    </row>
    <row r="422" spans="1:20" s="317" customFormat="1" x14ac:dyDescent="0.25">
      <c r="A422" s="35" t="s">
        <v>20</v>
      </c>
      <c r="B422" s="35" t="s">
        <v>412</v>
      </c>
      <c r="C422" s="35">
        <v>177.94110000000001</v>
      </c>
      <c r="D422" s="36">
        <v>121.08</v>
      </c>
      <c r="E422" s="35"/>
      <c r="F422" s="35"/>
      <c r="G422" s="35"/>
      <c r="H422" s="35"/>
      <c r="I422" s="35"/>
      <c r="J422" s="35"/>
      <c r="K422" s="35"/>
      <c r="L422" s="35"/>
      <c r="M422" s="35"/>
      <c r="N422" s="35"/>
      <c r="O422" s="35"/>
      <c r="P422" s="35"/>
      <c r="Q422" s="35"/>
      <c r="R422" s="35"/>
      <c r="S422" s="35"/>
      <c r="T422" s="35"/>
    </row>
    <row r="423" spans="1:20" s="317" customFormat="1" x14ac:dyDescent="0.25">
      <c r="A423" s="35" t="s">
        <v>20</v>
      </c>
      <c r="B423" s="35" t="s">
        <v>707</v>
      </c>
      <c r="C423" s="35">
        <v>55.0565</v>
      </c>
      <c r="D423" s="36">
        <v>37.46</v>
      </c>
      <c r="E423" s="35"/>
      <c r="F423" s="35"/>
      <c r="G423" s="35"/>
      <c r="H423" s="35"/>
      <c r="I423" s="35"/>
      <c r="J423" s="35"/>
      <c r="K423" s="35"/>
      <c r="L423" s="35"/>
      <c r="M423" s="35"/>
      <c r="N423" s="35"/>
      <c r="O423" s="35"/>
      <c r="P423" s="35"/>
      <c r="Q423" s="35"/>
      <c r="R423" s="35"/>
      <c r="S423" s="35"/>
      <c r="T423" s="35"/>
    </row>
    <row r="424" spans="1:20" s="317" customFormat="1" x14ac:dyDescent="0.25">
      <c r="A424" s="35" t="s">
        <v>20</v>
      </c>
      <c r="B424" s="35" t="s">
        <v>107</v>
      </c>
      <c r="C424" s="35">
        <v>157.15450000000001</v>
      </c>
      <c r="D424" s="36">
        <v>106.94</v>
      </c>
      <c r="E424" s="35"/>
      <c r="F424" s="35"/>
      <c r="G424" s="35"/>
      <c r="H424" s="35"/>
      <c r="I424" s="35"/>
      <c r="J424" s="35"/>
      <c r="K424" s="35"/>
      <c r="L424" s="35"/>
      <c r="M424" s="35"/>
      <c r="N424" s="35"/>
      <c r="O424" s="35"/>
      <c r="P424" s="35"/>
      <c r="Q424" s="35"/>
      <c r="R424" s="35"/>
      <c r="S424" s="35"/>
      <c r="T424" s="35"/>
    </row>
    <row r="425" spans="1:20" s="323" customFormat="1" x14ac:dyDescent="0.25">
      <c r="A425" s="35" t="s">
        <v>20</v>
      </c>
      <c r="B425" s="35" t="s">
        <v>596</v>
      </c>
      <c r="C425" s="35">
        <v>971.96230000000003</v>
      </c>
      <c r="D425" s="36">
        <v>661.39</v>
      </c>
      <c r="E425" s="35"/>
      <c r="F425" s="35"/>
      <c r="G425" s="35"/>
      <c r="H425" s="35"/>
      <c r="I425" s="35"/>
      <c r="J425" s="35"/>
      <c r="K425" s="35"/>
      <c r="L425" s="35"/>
      <c r="M425" s="35"/>
      <c r="N425" s="35"/>
      <c r="O425" s="35"/>
      <c r="P425" s="35"/>
      <c r="Q425" s="35"/>
      <c r="R425" s="35"/>
      <c r="S425" s="35"/>
      <c r="T425" s="35"/>
    </row>
    <row r="426" spans="1:20" s="317" customFormat="1" x14ac:dyDescent="0.25">
      <c r="A426" s="35" t="s">
        <v>20</v>
      </c>
      <c r="B426" s="35" t="s">
        <v>480</v>
      </c>
      <c r="C426" s="35">
        <v>218.86969999999999</v>
      </c>
      <c r="D426" s="36">
        <v>148.93</v>
      </c>
      <c r="E426" s="35"/>
      <c r="F426" s="35"/>
      <c r="G426" s="35"/>
      <c r="H426" s="35"/>
      <c r="I426" s="35"/>
      <c r="J426" s="35"/>
      <c r="K426" s="35"/>
      <c r="L426" s="35"/>
      <c r="M426" s="35"/>
      <c r="N426" s="35"/>
      <c r="O426" s="35"/>
      <c r="P426" s="35"/>
      <c r="Q426" s="35"/>
      <c r="R426" s="35"/>
      <c r="S426" s="35"/>
      <c r="T426" s="35"/>
    </row>
    <row r="427" spans="1:20" s="332" customFormat="1" x14ac:dyDescent="0.25">
      <c r="A427" s="35" t="s">
        <v>20</v>
      </c>
      <c r="B427" s="35" t="s">
        <v>108</v>
      </c>
      <c r="C427" s="35">
        <v>448.6336</v>
      </c>
      <c r="D427" s="36">
        <v>305.27999999999997</v>
      </c>
      <c r="E427" s="35"/>
      <c r="F427" s="35"/>
      <c r="G427" s="35"/>
      <c r="H427" s="35"/>
      <c r="I427" s="35"/>
      <c r="J427" s="35"/>
      <c r="K427" s="35"/>
      <c r="L427" s="35"/>
      <c r="M427" s="35"/>
      <c r="N427" s="35"/>
      <c r="O427" s="35"/>
      <c r="P427" s="35"/>
      <c r="Q427" s="35"/>
      <c r="R427" s="35"/>
      <c r="S427" s="35"/>
      <c r="T427" s="35"/>
    </row>
    <row r="428" spans="1:20" s="332" customFormat="1" x14ac:dyDescent="0.25">
      <c r="A428" s="35" t="s">
        <v>20</v>
      </c>
      <c r="B428" s="35" t="s">
        <v>739</v>
      </c>
      <c r="C428" s="35">
        <v>135.85310000000001</v>
      </c>
      <c r="D428" s="36">
        <v>92.44</v>
      </c>
      <c r="E428" s="35"/>
      <c r="F428" s="35"/>
      <c r="G428" s="35"/>
      <c r="H428" s="35"/>
      <c r="I428" s="35"/>
      <c r="J428" s="35"/>
      <c r="K428" s="35"/>
      <c r="L428" s="35"/>
      <c r="M428" s="35"/>
      <c r="N428" s="35"/>
      <c r="O428" s="35"/>
      <c r="P428" s="35"/>
      <c r="Q428" s="35"/>
      <c r="R428" s="35"/>
      <c r="S428" s="35"/>
      <c r="T428" s="35"/>
    </row>
    <row r="429" spans="1:20" s="332" customFormat="1" x14ac:dyDescent="0.25">
      <c r="A429" s="35" t="s">
        <v>20</v>
      </c>
      <c r="B429" s="35" t="s">
        <v>740</v>
      </c>
      <c r="C429" s="35">
        <v>86.243799999999993</v>
      </c>
      <c r="D429" s="36">
        <v>58.69</v>
      </c>
      <c r="E429" s="35"/>
      <c r="F429" s="35"/>
      <c r="G429" s="35"/>
      <c r="H429" s="35"/>
      <c r="I429" s="35"/>
      <c r="J429" s="35"/>
      <c r="K429" s="35"/>
      <c r="L429" s="35"/>
      <c r="M429" s="35"/>
      <c r="N429" s="35"/>
      <c r="O429" s="35"/>
      <c r="P429" s="35"/>
      <c r="Q429" s="35"/>
      <c r="R429" s="35"/>
      <c r="S429" s="35"/>
      <c r="T429" s="35"/>
    </row>
    <row r="430" spans="1:20" s="332" customFormat="1" x14ac:dyDescent="0.25">
      <c r="A430" s="35" t="s">
        <v>20</v>
      </c>
      <c r="B430" s="35" t="s">
        <v>741</v>
      </c>
      <c r="C430" s="35">
        <v>128.73660000000001</v>
      </c>
      <c r="D430" s="36">
        <v>87.6</v>
      </c>
      <c r="E430" s="35"/>
      <c r="F430" s="35"/>
      <c r="G430" s="35"/>
      <c r="H430" s="35"/>
      <c r="I430" s="35"/>
      <c r="J430" s="35"/>
      <c r="K430" s="35"/>
      <c r="L430" s="35"/>
      <c r="M430" s="35"/>
      <c r="N430" s="35"/>
      <c r="O430" s="35"/>
      <c r="P430" s="35"/>
      <c r="Q430" s="35"/>
      <c r="R430" s="35"/>
      <c r="S430" s="35"/>
      <c r="T430" s="35"/>
    </row>
    <row r="431" spans="1:20" s="332" customFormat="1" x14ac:dyDescent="0.25">
      <c r="A431" s="35" t="s">
        <v>20</v>
      </c>
      <c r="B431" s="35" t="s">
        <v>374</v>
      </c>
      <c r="C431" s="35">
        <v>169.41720000000001</v>
      </c>
      <c r="D431" s="36">
        <v>115.28</v>
      </c>
      <c r="E431" s="35"/>
      <c r="F431" s="35"/>
      <c r="G431" s="35"/>
      <c r="H431" s="35"/>
      <c r="I431" s="35"/>
      <c r="J431" s="35"/>
      <c r="K431" s="35"/>
      <c r="L431" s="35"/>
      <c r="M431" s="35"/>
      <c r="N431" s="35"/>
      <c r="O431" s="35"/>
      <c r="P431" s="35"/>
      <c r="Q431" s="35"/>
      <c r="R431" s="35"/>
      <c r="S431" s="35"/>
      <c r="T431" s="35"/>
    </row>
    <row r="432" spans="1:20" s="332" customFormat="1" x14ac:dyDescent="0.25">
      <c r="A432" s="35" t="s">
        <v>20</v>
      </c>
      <c r="B432" s="35" t="s">
        <v>375</v>
      </c>
      <c r="C432" s="35">
        <v>289.58350000000002</v>
      </c>
      <c r="D432" s="36">
        <v>197.05</v>
      </c>
      <c r="E432" s="35"/>
      <c r="F432" s="35"/>
      <c r="G432" s="35"/>
      <c r="H432" s="35"/>
      <c r="I432" s="35"/>
      <c r="J432" s="35"/>
      <c r="K432" s="35"/>
      <c r="L432" s="35"/>
      <c r="M432" s="35"/>
      <c r="N432" s="35"/>
      <c r="O432" s="35"/>
      <c r="P432" s="35"/>
      <c r="Q432" s="35"/>
      <c r="R432" s="35"/>
      <c r="S432" s="35"/>
      <c r="T432" s="35"/>
    </row>
    <row r="433" spans="1:20" s="332" customFormat="1" x14ac:dyDescent="0.25">
      <c r="A433" s="35" t="s">
        <v>20</v>
      </c>
      <c r="B433" s="35" t="s">
        <v>373</v>
      </c>
      <c r="C433" s="35">
        <v>1477.3607999999999</v>
      </c>
      <c r="D433" s="36">
        <v>1005.3</v>
      </c>
      <c r="E433" s="35"/>
      <c r="F433" s="35"/>
      <c r="G433" s="35"/>
      <c r="H433" s="35"/>
      <c r="I433" s="35"/>
      <c r="J433" s="35"/>
      <c r="K433" s="35"/>
      <c r="L433" s="35"/>
      <c r="M433" s="35"/>
      <c r="N433" s="35"/>
      <c r="O433" s="35"/>
      <c r="P433" s="35"/>
      <c r="Q433" s="35"/>
      <c r="R433" s="35"/>
      <c r="S433" s="35"/>
      <c r="T433" s="35"/>
    </row>
    <row r="434" spans="1:20" s="332" customFormat="1" x14ac:dyDescent="0.25">
      <c r="A434" s="35" t="s">
        <v>20</v>
      </c>
      <c r="B434" s="35" t="s">
        <v>422</v>
      </c>
      <c r="C434" s="35">
        <v>7.3475999999999999</v>
      </c>
      <c r="D434" s="36">
        <v>5</v>
      </c>
      <c r="E434" s="35"/>
      <c r="F434" s="35"/>
      <c r="G434" s="35"/>
      <c r="H434" s="35"/>
      <c r="I434" s="35"/>
      <c r="J434" s="35"/>
      <c r="K434" s="35"/>
      <c r="L434" s="35"/>
      <c r="M434" s="35"/>
      <c r="N434" s="35"/>
      <c r="O434" s="35"/>
      <c r="P434" s="35"/>
      <c r="Q434" s="35"/>
      <c r="R434" s="35"/>
      <c r="S434" s="35"/>
      <c r="T434" s="35"/>
    </row>
    <row r="435" spans="1:20" s="332" customFormat="1" x14ac:dyDescent="0.25">
      <c r="A435" s="35" t="s">
        <v>20</v>
      </c>
      <c r="B435" s="35" t="s">
        <v>423</v>
      </c>
      <c r="C435" s="35">
        <v>5.5061999999999998</v>
      </c>
      <c r="D435" s="36">
        <v>3.75</v>
      </c>
      <c r="E435" s="35"/>
      <c r="F435" s="35"/>
      <c r="G435" s="35"/>
      <c r="H435" s="35"/>
      <c r="I435" s="35"/>
      <c r="J435" s="35"/>
      <c r="K435" s="35"/>
      <c r="L435" s="35"/>
      <c r="M435" s="35"/>
      <c r="N435" s="35"/>
      <c r="O435" s="35"/>
      <c r="P435" s="35"/>
      <c r="Q435" s="35"/>
      <c r="R435" s="35"/>
      <c r="S435" s="35"/>
      <c r="T435" s="35"/>
    </row>
    <row r="436" spans="1:20" s="332" customFormat="1" x14ac:dyDescent="0.25">
      <c r="A436" s="35" t="s">
        <v>20</v>
      </c>
      <c r="B436" s="35" t="s">
        <v>424</v>
      </c>
      <c r="C436" s="35">
        <v>6.3616999999999999</v>
      </c>
      <c r="D436" s="36">
        <v>4.33</v>
      </c>
      <c r="E436" s="35"/>
      <c r="F436" s="35"/>
      <c r="G436" s="35"/>
      <c r="H436" s="35"/>
      <c r="I436" s="35"/>
      <c r="J436" s="35"/>
      <c r="K436" s="35"/>
      <c r="L436" s="35"/>
      <c r="M436" s="35"/>
      <c r="N436" s="35"/>
      <c r="O436" s="35"/>
      <c r="P436" s="35"/>
      <c r="Q436" s="35"/>
      <c r="R436" s="35"/>
      <c r="S436" s="35"/>
      <c r="T436" s="35"/>
    </row>
    <row r="437" spans="1:20" s="332" customFormat="1" x14ac:dyDescent="0.25">
      <c r="A437" s="35" t="s">
        <v>20</v>
      </c>
      <c r="B437" s="35" t="s">
        <v>425</v>
      </c>
      <c r="C437" s="35">
        <v>6.9316000000000004</v>
      </c>
      <c r="D437" s="36">
        <v>4.72</v>
      </c>
      <c r="E437" s="35"/>
      <c r="F437" s="35"/>
      <c r="G437" s="35"/>
      <c r="H437" s="35"/>
      <c r="I437" s="35"/>
      <c r="J437" s="35"/>
      <c r="K437" s="35"/>
      <c r="L437" s="35"/>
      <c r="M437" s="35"/>
      <c r="N437" s="35"/>
      <c r="O437" s="35"/>
      <c r="P437" s="35"/>
      <c r="Q437" s="35"/>
      <c r="R437" s="35"/>
      <c r="S437" s="35"/>
      <c r="T437" s="35"/>
    </row>
    <row r="438" spans="1:20" s="332" customFormat="1" x14ac:dyDescent="0.25">
      <c r="A438" s="35" t="s">
        <v>20</v>
      </c>
      <c r="B438" s="35" t="s">
        <v>636</v>
      </c>
      <c r="C438" s="35">
        <v>52.381300000000003</v>
      </c>
      <c r="D438" s="36">
        <v>35.64</v>
      </c>
      <c r="E438" s="35"/>
      <c r="F438" s="35"/>
      <c r="G438" s="35"/>
      <c r="H438" s="35"/>
      <c r="I438" s="35"/>
      <c r="J438" s="35"/>
      <c r="K438" s="35"/>
      <c r="L438" s="35"/>
      <c r="M438" s="35"/>
      <c r="N438" s="35"/>
      <c r="O438" s="35"/>
      <c r="P438" s="35"/>
      <c r="Q438" s="35"/>
      <c r="R438" s="35"/>
      <c r="S438" s="35"/>
      <c r="T438" s="35"/>
    </row>
    <row r="439" spans="1:20" s="332" customFormat="1" x14ac:dyDescent="0.25">
      <c r="A439" s="35" t="s">
        <v>20</v>
      </c>
      <c r="B439" s="35" t="s">
        <v>637</v>
      </c>
      <c r="C439" s="35">
        <v>158.7722</v>
      </c>
      <c r="D439" s="36">
        <v>108.04</v>
      </c>
      <c r="E439" s="35"/>
      <c r="F439" s="35"/>
      <c r="G439" s="35"/>
      <c r="H439" s="35"/>
      <c r="I439" s="35"/>
      <c r="J439" s="35"/>
      <c r="K439" s="35"/>
      <c r="L439" s="35"/>
      <c r="M439" s="35"/>
      <c r="N439" s="35"/>
      <c r="O439" s="35"/>
      <c r="P439" s="35"/>
      <c r="Q439" s="35"/>
      <c r="R439" s="35"/>
      <c r="S439" s="35"/>
      <c r="T439" s="35"/>
    </row>
    <row r="440" spans="1:20" s="332" customFormat="1" x14ac:dyDescent="0.25">
      <c r="A440" s="35" t="s">
        <v>20</v>
      </c>
      <c r="B440" s="35" t="s">
        <v>402</v>
      </c>
      <c r="C440" s="35">
        <v>1400.3676</v>
      </c>
      <c r="D440" s="36">
        <v>952.91</v>
      </c>
      <c r="E440" s="35"/>
      <c r="F440" s="35"/>
      <c r="G440" s="35"/>
      <c r="H440" s="35"/>
      <c r="I440" s="35"/>
      <c r="J440" s="35"/>
      <c r="K440" s="35"/>
      <c r="L440" s="35"/>
      <c r="M440" s="35"/>
      <c r="N440" s="35"/>
      <c r="O440" s="35"/>
      <c r="P440" s="35"/>
      <c r="Q440" s="35"/>
      <c r="R440" s="35"/>
      <c r="S440" s="35"/>
      <c r="T440" s="35"/>
    </row>
    <row r="441" spans="1:20" s="332" customFormat="1" x14ac:dyDescent="0.25">
      <c r="A441" s="35" t="s">
        <v>20</v>
      </c>
      <c r="B441" s="35" t="s">
        <v>372</v>
      </c>
      <c r="C441" s="35">
        <v>245.76499999999999</v>
      </c>
      <c r="D441" s="36">
        <v>167.24</v>
      </c>
      <c r="E441" s="35"/>
      <c r="F441" s="35"/>
      <c r="G441" s="35"/>
      <c r="H441" s="35"/>
      <c r="I441" s="35"/>
      <c r="J441" s="35"/>
      <c r="K441" s="35"/>
      <c r="L441" s="35"/>
      <c r="M441" s="35"/>
      <c r="N441" s="35"/>
      <c r="O441" s="35"/>
      <c r="P441" s="35"/>
      <c r="Q441" s="35"/>
      <c r="R441" s="35"/>
      <c r="S441" s="35"/>
      <c r="T441" s="35"/>
    </row>
    <row r="442" spans="1:20" s="332" customFormat="1" x14ac:dyDescent="0.25">
      <c r="A442" s="35" t="s">
        <v>20</v>
      </c>
      <c r="B442" s="35" t="s">
        <v>792</v>
      </c>
      <c r="C442" s="35">
        <v>36.029800000000002</v>
      </c>
      <c r="D442" s="36">
        <v>24.52</v>
      </c>
      <c r="E442" s="35"/>
      <c r="F442" s="35"/>
      <c r="G442" s="35"/>
      <c r="H442" s="35"/>
      <c r="I442" s="35"/>
      <c r="J442" s="35"/>
      <c r="K442" s="35"/>
      <c r="L442" s="35"/>
      <c r="M442" s="35"/>
      <c r="N442" s="35"/>
      <c r="O442" s="35"/>
      <c r="P442" s="35"/>
      <c r="Q442" s="35"/>
      <c r="R442" s="35"/>
      <c r="S442" s="35"/>
      <c r="T442" s="35"/>
    </row>
    <row r="443" spans="1:20" s="332" customFormat="1" x14ac:dyDescent="0.25">
      <c r="A443" s="35" t="s">
        <v>20</v>
      </c>
      <c r="B443" s="35" t="s">
        <v>670</v>
      </c>
      <c r="C443" s="35">
        <v>1417.2706000000001</v>
      </c>
      <c r="D443" s="36">
        <v>964.41</v>
      </c>
      <c r="E443" s="35"/>
      <c r="F443" s="35"/>
      <c r="G443" s="35"/>
      <c r="H443" s="35"/>
      <c r="I443" s="35"/>
      <c r="J443" s="35"/>
      <c r="K443" s="35"/>
      <c r="L443" s="35"/>
      <c r="M443" s="35"/>
      <c r="N443" s="35"/>
      <c r="O443" s="35"/>
      <c r="P443" s="35"/>
      <c r="Q443" s="35"/>
      <c r="R443" s="35"/>
      <c r="S443" s="35"/>
      <c r="T443" s="35"/>
    </row>
    <row r="444" spans="1:20" s="332" customFormat="1" x14ac:dyDescent="0.25">
      <c r="A444" s="35" t="s">
        <v>20</v>
      </c>
      <c r="B444" s="35" t="s">
        <v>371</v>
      </c>
      <c r="C444" s="35">
        <v>631.21820000000002</v>
      </c>
      <c r="D444" s="36">
        <v>429.53</v>
      </c>
      <c r="E444" s="35"/>
      <c r="F444" s="35"/>
      <c r="G444" s="35"/>
      <c r="H444" s="35"/>
      <c r="I444" s="35"/>
      <c r="J444" s="35"/>
      <c r="K444" s="35"/>
      <c r="L444" s="35"/>
      <c r="M444" s="35"/>
      <c r="N444" s="35"/>
      <c r="O444" s="35"/>
      <c r="P444" s="35"/>
      <c r="Q444" s="35"/>
      <c r="R444" s="35"/>
      <c r="S444" s="35"/>
      <c r="T444" s="35"/>
    </row>
    <row r="445" spans="1:20" s="332" customFormat="1" x14ac:dyDescent="0.25">
      <c r="A445" s="35" t="s">
        <v>20</v>
      </c>
      <c r="B445" s="35" t="s">
        <v>708</v>
      </c>
      <c r="C445" s="35">
        <v>138.6377</v>
      </c>
      <c r="D445" s="36">
        <v>94.34</v>
      </c>
      <c r="E445" s="35"/>
      <c r="F445" s="35"/>
      <c r="G445" s="35"/>
      <c r="H445" s="35"/>
      <c r="I445" s="35"/>
      <c r="J445" s="35"/>
      <c r="K445" s="35"/>
      <c r="L445" s="35"/>
      <c r="M445" s="35"/>
      <c r="N445" s="35"/>
      <c r="O445" s="35"/>
      <c r="P445" s="35"/>
      <c r="Q445" s="35"/>
      <c r="R445" s="35"/>
      <c r="S445" s="35"/>
      <c r="T445" s="35"/>
    </row>
    <row r="446" spans="1:20" s="332" customFormat="1" x14ac:dyDescent="0.25">
      <c r="A446" s="35" t="s">
        <v>20</v>
      </c>
      <c r="B446" s="35" t="s">
        <v>597</v>
      </c>
      <c r="C446" s="35">
        <v>349.91800000000001</v>
      </c>
      <c r="D446" s="36">
        <v>238.11</v>
      </c>
      <c r="E446" s="35"/>
      <c r="F446" s="35"/>
      <c r="G446" s="35"/>
      <c r="H446" s="35"/>
      <c r="I446" s="35"/>
      <c r="J446" s="35"/>
      <c r="K446" s="35"/>
      <c r="L446" s="35"/>
      <c r="M446" s="35"/>
      <c r="N446" s="35"/>
      <c r="O446" s="35"/>
      <c r="P446" s="35"/>
      <c r="Q446" s="35"/>
      <c r="R446" s="35"/>
      <c r="S446" s="35"/>
      <c r="T446" s="35"/>
    </row>
    <row r="447" spans="1:20" s="332" customFormat="1" x14ac:dyDescent="0.25">
      <c r="A447" s="35" t="s">
        <v>20</v>
      </c>
      <c r="B447" s="35" t="s">
        <v>507</v>
      </c>
      <c r="C447" s="35">
        <v>1.8429</v>
      </c>
      <c r="D447" s="36">
        <v>1.25</v>
      </c>
      <c r="E447" s="35"/>
      <c r="F447" s="35"/>
      <c r="G447" s="35"/>
      <c r="H447" s="35"/>
      <c r="I447" s="35"/>
      <c r="J447" s="35"/>
      <c r="K447" s="35"/>
      <c r="L447" s="35"/>
      <c r="M447" s="35"/>
      <c r="N447" s="35"/>
      <c r="O447" s="35"/>
      <c r="P447" s="35"/>
      <c r="Q447" s="35"/>
      <c r="R447" s="35"/>
      <c r="S447" s="35"/>
      <c r="T447" s="35"/>
    </row>
    <row r="448" spans="1:20" s="332" customFormat="1" x14ac:dyDescent="0.25">
      <c r="A448" s="35" t="s">
        <v>20</v>
      </c>
      <c r="B448" s="35" t="s">
        <v>489</v>
      </c>
      <c r="C448" s="35">
        <v>15.112399999999999</v>
      </c>
      <c r="D448" s="36">
        <v>10.28</v>
      </c>
      <c r="E448" s="35"/>
      <c r="F448" s="35"/>
      <c r="G448" s="35"/>
      <c r="H448" s="35"/>
      <c r="I448" s="35"/>
      <c r="J448" s="35"/>
      <c r="K448" s="35"/>
      <c r="L448" s="35"/>
      <c r="M448" s="35"/>
      <c r="N448" s="35"/>
      <c r="O448" s="35"/>
      <c r="P448" s="35"/>
      <c r="Q448" s="35"/>
      <c r="R448" s="35"/>
      <c r="S448" s="35"/>
      <c r="T448" s="35"/>
    </row>
    <row r="449" spans="1:20" s="332" customFormat="1" x14ac:dyDescent="0.25">
      <c r="A449" s="35" t="s">
        <v>20</v>
      </c>
      <c r="B449" s="35" t="s">
        <v>109</v>
      </c>
      <c r="C449" s="35">
        <v>76.063000000000002</v>
      </c>
      <c r="D449" s="36">
        <v>51.76</v>
      </c>
      <c r="E449" s="35"/>
      <c r="F449" s="35"/>
      <c r="G449" s="35"/>
      <c r="H449" s="35"/>
      <c r="I449" s="35"/>
      <c r="J449" s="35"/>
      <c r="K449" s="35"/>
      <c r="L449" s="35"/>
      <c r="M449" s="35"/>
      <c r="N449" s="35"/>
      <c r="O449" s="35"/>
      <c r="P449" s="35"/>
      <c r="Q449" s="35"/>
      <c r="R449" s="35"/>
      <c r="S449" s="35"/>
      <c r="T449" s="35"/>
    </row>
    <row r="450" spans="1:20" s="332" customFormat="1" x14ac:dyDescent="0.25">
      <c r="A450" s="35" t="s">
        <v>20</v>
      </c>
      <c r="B450" s="35" t="s">
        <v>355</v>
      </c>
      <c r="C450" s="35">
        <v>512.09910000000002</v>
      </c>
      <c r="D450" s="36">
        <v>348.47</v>
      </c>
      <c r="E450" s="35"/>
      <c r="F450" s="35"/>
      <c r="G450" s="35"/>
      <c r="H450" s="35"/>
      <c r="I450" s="35"/>
      <c r="J450" s="35"/>
      <c r="K450" s="35"/>
      <c r="L450" s="35"/>
      <c r="M450" s="35"/>
      <c r="N450" s="35"/>
      <c r="O450" s="35"/>
      <c r="P450" s="35"/>
      <c r="Q450" s="35"/>
      <c r="R450" s="35"/>
      <c r="S450" s="35"/>
      <c r="T450" s="35"/>
    </row>
    <row r="451" spans="1:20" s="332" customFormat="1" x14ac:dyDescent="0.25">
      <c r="A451" s="35" t="s">
        <v>20</v>
      </c>
      <c r="B451" s="35" t="s">
        <v>366</v>
      </c>
      <c r="C451" s="35">
        <v>38.019799999999996</v>
      </c>
      <c r="D451" s="36">
        <v>25.87</v>
      </c>
      <c r="E451" s="35"/>
      <c r="F451" s="35"/>
      <c r="G451" s="35"/>
      <c r="H451" s="35"/>
      <c r="I451" s="35"/>
      <c r="J451" s="35"/>
      <c r="K451" s="35"/>
      <c r="L451" s="35"/>
      <c r="M451" s="35"/>
      <c r="N451" s="35"/>
      <c r="O451" s="35"/>
      <c r="P451" s="35"/>
      <c r="Q451" s="35"/>
      <c r="R451" s="35"/>
      <c r="S451" s="35"/>
      <c r="T451" s="35"/>
    </row>
    <row r="452" spans="1:20" s="342" customFormat="1" x14ac:dyDescent="0.25">
      <c r="A452" s="35" t="s">
        <v>20</v>
      </c>
      <c r="B452" s="35" t="s">
        <v>598</v>
      </c>
      <c r="C452" s="35">
        <v>189.97550000000001</v>
      </c>
      <c r="D452" s="36">
        <v>129.27000000000001</v>
      </c>
      <c r="E452" s="35"/>
      <c r="F452" s="35"/>
      <c r="G452" s="35"/>
      <c r="H452" s="35"/>
      <c r="I452" s="35"/>
      <c r="J452" s="35"/>
      <c r="K452" s="35"/>
      <c r="L452" s="35"/>
      <c r="M452" s="35"/>
      <c r="N452" s="35"/>
      <c r="O452" s="35"/>
      <c r="P452" s="35"/>
      <c r="Q452" s="35"/>
      <c r="R452" s="35"/>
      <c r="S452" s="35"/>
      <c r="T452" s="35"/>
    </row>
    <row r="453" spans="1:20" s="342" customFormat="1" x14ac:dyDescent="0.25">
      <c r="A453" s="35" t="s">
        <v>20</v>
      </c>
      <c r="B453" s="35" t="s">
        <v>492</v>
      </c>
      <c r="C453" s="35">
        <v>66.823400000000007</v>
      </c>
      <c r="D453" s="36">
        <v>45.47</v>
      </c>
      <c r="E453" s="35"/>
      <c r="F453" s="35"/>
      <c r="G453" s="35"/>
      <c r="H453" s="35"/>
      <c r="I453" s="35"/>
      <c r="J453" s="35"/>
      <c r="K453" s="35"/>
      <c r="L453" s="35"/>
      <c r="M453" s="35"/>
      <c r="N453" s="35"/>
      <c r="O453" s="35"/>
      <c r="P453" s="35"/>
      <c r="Q453" s="35"/>
      <c r="R453" s="35"/>
      <c r="S453" s="35"/>
      <c r="T453" s="35"/>
    </row>
    <row r="454" spans="1:20" s="342" customFormat="1" x14ac:dyDescent="0.25">
      <c r="A454" s="35" t="s">
        <v>20</v>
      </c>
      <c r="B454" s="35" t="s">
        <v>387</v>
      </c>
      <c r="C454" s="35">
        <v>316.6653</v>
      </c>
      <c r="D454" s="36">
        <v>215.48</v>
      </c>
      <c r="E454" s="35"/>
      <c r="F454" s="35"/>
      <c r="G454" s="35"/>
      <c r="H454" s="35"/>
      <c r="I454" s="35"/>
      <c r="J454" s="35"/>
      <c r="K454" s="35"/>
      <c r="L454" s="35"/>
      <c r="M454" s="35"/>
      <c r="N454" s="35"/>
      <c r="O454" s="35"/>
      <c r="P454" s="35"/>
      <c r="Q454" s="35"/>
      <c r="R454" s="35"/>
      <c r="S454" s="35"/>
      <c r="T454" s="35"/>
    </row>
    <row r="455" spans="1:20" s="342" customFormat="1" x14ac:dyDescent="0.25">
      <c r="A455" s="35" t="s">
        <v>20</v>
      </c>
      <c r="B455" s="35" t="s">
        <v>453</v>
      </c>
      <c r="C455" s="35">
        <v>161.64230000000001</v>
      </c>
      <c r="D455" s="36">
        <v>109.99</v>
      </c>
      <c r="E455" s="35"/>
      <c r="F455" s="35"/>
      <c r="G455" s="35"/>
      <c r="H455" s="35"/>
      <c r="I455" s="35"/>
      <c r="J455" s="35"/>
      <c r="K455" s="35"/>
      <c r="L455" s="35"/>
      <c r="M455" s="35"/>
      <c r="N455" s="35"/>
      <c r="O455" s="35"/>
      <c r="P455" s="35"/>
      <c r="Q455" s="35"/>
      <c r="R455" s="35"/>
      <c r="S455" s="35"/>
      <c r="T455" s="35"/>
    </row>
    <row r="456" spans="1:20" s="342" customFormat="1" x14ac:dyDescent="0.25">
      <c r="A456" s="35" t="s">
        <v>20</v>
      </c>
      <c r="B456" s="35" t="s">
        <v>380</v>
      </c>
      <c r="C456" s="35">
        <v>126.7801</v>
      </c>
      <c r="D456" s="36">
        <v>86.27</v>
      </c>
      <c r="E456" s="35"/>
      <c r="F456" s="35"/>
      <c r="G456" s="35"/>
      <c r="H456" s="35"/>
      <c r="I456" s="35"/>
      <c r="J456" s="35"/>
      <c r="K456" s="35"/>
      <c r="L456" s="35"/>
      <c r="M456" s="35"/>
      <c r="N456" s="35"/>
      <c r="O456" s="35"/>
      <c r="P456" s="35"/>
      <c r="Q456" s="35"/>
      <c r="R456" s="35"/>
      <c r="S456" s="35"/>
      <c r="T456" s="35"/>
    </row>
    <row r="457" spans="1:20" s="342" customFormat="1" x14ac:dyDescent="0.25">
      <c r="A457" s="35" t="s">
        <v>20</v>
      </c>
      <c r="B457" s="35" t="s">
        <v>416</v>
      </c>
      <c r="C457" s="35">
        <v>317.31439999999998</v>
      </c>
      <c r="D457" s="36">
        <v>215.92</v>
      </c>
      <c r="E457" s="35"/>
      <c r="F457" s="35"/>
      <c r="G457" s="35"/>
      <c r="H457" s="35"/>
      <c r="I457" s="35"/>
      <c r="J457" s="35"/>
      <c r="K457" s="35"/>
      <c r="L457" s="35"/>
      <c r="M457" s="35"/>
      <c r="N457" s="35"/>
      <c r="O457" s="35"/>
      <c r="P457" s="35"/>
      <c r="Q457" s="35"/>
      <c r="R457" s="35"/>
      <c r="S457" s="35"/>
      <c r="T457" s="35"/>
    </row>
    <row r="458" spans="1:20" s="342" customFormat="1" x14ac:dyDescent="0.25">
      <c r="A458" s="35" t="s">
        <v>20</v>
      </c>
      <c r="B458" s="35" t="s">
        <v>638</v>
      </c>
      <c r="C458" s="35">
        <v>206.0206</v>
      </c>
      <c r="D458" s="36">
        <v>140.19</v>
      </c>
      <c r="E458" s="35"/>
      <c r="F458" s="35"/>
      <c r="G458" s="35"/>
      <c r="H458" s="35"/>
      <c r="I458" s="35"/>
      <c r="J458" s="35"/>
      <c r="K458" s="35"/>
      <c r="L458" s="35"/>
      <c r="M458" s="35"/>
      <c r="N458" s="35"/>
      <c r="O458" s="35"/>
      <c r="P458" s="35"/>
      <c r="Q458" s="35"/>
      <c r="R458" s="35"/>
      <c r="S458" s="35"/>
      <c r="T458" s="35"/>
    </row>
    <row r="459" spans="1:20" s="342" customFormat="1" x14ac:dyDescent="0.25">
      <c r="A459" s="35" t="s">
        <v>20</v>
      </c>
      <c r="B459" s="35" t="s">
        <v>639</v>
      </c>
      <c r="C459" s="35">
        <v>57.872500000000002</v>
      </c>
      <c r="D459" s="36">
        <v>39.380000000000003</v>
      </c>
      <c r="E459" s="35"/>
      <c r="F459" s="35"/>
      <c r="G459" s="35"/>
      <c r="H459" s="35"/>
      <c r="I459" s="35"/>
      <c r="J459" s="35"/>
      <c r="K459" s="35"/>
      <c r="L459" s="35"/>
      <c r="M459" s="35"/>
      <c r="N459" s="35"/>
      <c r="O459" s="35"/>
      <c r="P459" s="35"/>
      <c r="Q459" s="35"/>
      <c r="R459" s="35"/>
      <c r="S459" s="35"/>
      <c r="T459" s="35"/>
    </row>
    <row r="460" spans="1:20" s="342" customFormat="1" x14ac:dyDescent="0.25">
      <c r="A460" s="35" t="s">
        <v>20</v>
      </c>
      <c r="B460" s="35" t="s">
        <v>382</v>
      </c>
      <c r="C460" s="35">
        <v>257.1438</v>
      </c>
      <c r="D460" s="36">
        <v>174.98</v>
      </c>
      <c r="E460" s="35"/>
      <c r="F460" s="35"/>
      <c r="G460" s="35"/>
      <c r="H460" s="35"/>
      <c r="I460" s="35"/>
      <c r="J460" s="35"/>
      <c r="K460" s="35"/>
      <c r="L460" s="35"/>
      <c r="M460" s="35"/>
      <c r="N460" s="35"/>
      <c r="O460" s="35"/>
      <c r="P460" s="35"/>
      <c r="Q460" s="35"/>
      <c r="R460" s="35"/>
      <c r="S460" s="35"/>
      <c r="T460" s="35"/>
    </row>
    <row r="461" spans="1:20" s="342" customFormat="1" x14ac:dyDescent="0.25">
      <c r="A461" s="35" t="s">
        <v>20</v>
      </c>
      <c r="B461" s="35" t="s">
        <v>640</v>
      </c>
      <c r="C461" s="35">
        <v>113.07559999999999</v>
      </c>
      <c r="D461" s="36">
        <v>76.94</v>
      </c>
      <c r="E461" s="35"/>
      <c r="F461" s="35"/>
      <c r="G461" s="35"/>
      <c r="H461" s="35"/>
      <c r="I461" s="35"/>
      <c r="J461" s="35"/>
      <c r="K461" s="35"/>
      <c r="L461" s="35"/>
      <c r="M461" s="35"/>
      <c r="N461" s="35"/>
      <c r="O461" s="35"/>
      <c r="P461" s="35"/>
      <c r="Q461" s="35"/>
      <c r="R461" s="35"/>
      <c r="S461" s="35"/>
      <c r="T461" s="35"/>
    </row>
    <row r="462" spans="1:20" s="342" customFormat="1" x14ac:dyDescent="0.25">
      <c r="A462" s="35" t="s">
        <v>20</v>
      </c>
      <c r="B462" s="35" t="s">
        <v>385</v>
      </c>
      <c r="C462" s="35">
        <v>286.42169999999999</v>
      </c>
      <c r="D462" s="36">
        <v>194.9</v>
      </c>
      <c r="E462" s="35"/>
      <c r="F462" s="35"/>
      <c r="G462" s="35"/>
      <c r="H462" s="35"/>
      <c r="I462" s="35"/>
      <c r="J462" s="35"/>
      <c r="K462" s="35"/>
      <c r="L462" s="35"/>
      <c r="M462" s="35"/>
      <c r="N462" s="35"/>
      <c r="O462" s="35"/>
      <c r="P462" s="35"/>
      <c r="Q462" s="35"/>
      <c r="R462" s="35"/>
      <c r="S462" s="35"/>
      <c r="T462" s="35"/>
    </row>
    <row r="463" spans="1:20" s="342" customFormat="1" x14ac:dyDescent="0.25">
      <c r="A463" s="35" t="s">
        <v>20</v>
      </c>
      <c r="B463" s="35" t="s">
        <v>384</v>
      </c>
      <c r="C463" s="35">
        <v>226.45609999999999</v>
      </c>
      <c r="D463" s="36">
        <v>154.1</v>
      </c>
      <c r="E463" s="35"/>
      <c r="F463" s="35"/>
      <c r="G463" s="35"/>
      <c r="H463" s="35"/>
      <c r="I463" s="35"/>
      <c r="J463" s="35"/>
      <c r="K463" s="35"/>
      <c r="L463" s="35"/>
      <c r="M463" s="35"/>
      <c r="N463" s="35"/>
      <c r="O463" s="35"/>
      <c r="P463" s="35"/>
      <c r="Q463" s="35"/>
      <c r="R463" s="35"/>
      <c r="S463" s="35"/>
      <c r="T463" s="35"/>
    </row>
    <row r="464" spans="1:20" s="332" customFormat="1" x14ac:dyDescent="0.25">
      <c r="A464" s="35" t="s">
        <v>20</v>
      </c>
      <c r="B464" s="35" t="s">
        <v>439</v>
      </c>
      <c r="C464" s="35">
        <v>334.12670000000003</v>
      </c>
      <c r="D464" s="36">
        <v>227.36</v>
      </c>
      <c r="E464" s="35"/>
      <c r="F464" s="35"/>
      <c r="G464" s="35"/>
      <c r="H464" s="35"/>
      <c r="I464" s="35"/>
      <c r="J464" s="35"/>
      <c r="K464" s="35"/>
      <c r="L464" s="35"/>
      <c r="M464" s="35"/>
      <c r="N464" s="35"/>
      <c r="O464" s="35"/>
      <c r="P464" s="35"/>
      <c r="Q464" s="35"/>
      <c r="R464" s="35"/>
      <c r="S464" s="35"/>
      <c r="T464" s="35"/>
    </row>
    <row r="465" spans="1:20" x14ac:dyDescent="0.25">
      <c r="A465" s="35" t="s">
        <v>20</v>
      </c>
      <c r="B465" t="s">
        <v>386</v>
      </c>
      <c r="C465" s="35">
        <v>169.5839</v>
      </c>
      <c r="D465" s="36">
        <v>115.4</v>
      </c>
      <c r="E465" s="35"/>
      <c r="F465" s="35"/>
      <c r="G465" s="35"/>
      <c r="H465" s="35"/>
      <c r="I465" s="35"/>
      <c r="J465" s="35"/>
      <c r="K465" s="35"/>
      <c r="L465" s="35"/>
      <c r="M465" s="35"/>
      <c r="N465" s="35"/>
      <c r="O465" s="35"/>
      <c r="P465" s="35"/>
      <c r="Q465" s="35"/>
      <c r="R465" s="35"/>
      <c r="S465" s="35"/>
      <c r="T465" s="35"/>
    </row>
    <row r="466" spans="1:20" x14ac:dyDescent="0.25">
      <c r="A466" s="35" t="s">
        <v>20</v>
      </c>
      <c r="B466" s="35" t="s">
        <v>389</v>
      </c>
      <c r="C466" s="35">
        <v>368.03309999999999</v>
      </c>
      <c r="D466" s="36">
        <v>250.44</v>
      </c>
      <c r="E466" s="35"/>
      <c r="F466" s="35"/>
      <c r="G466" s="35"/>
      <c r="H466" s="35"/>
      <c r="I466" s="35"/>
      <c r="J466" s="35"/>
      <c r="K466" s="35"/>
      <c r="L466" s="35"/>
      <c r="M466" s="35"/>
      <c r="N466" s="35"/>
      <c r="O466" s="35"/>
      <c r="P466" s="35"/>
      <c r="Q466" s="35"/>
      <c r="R466" s="35"/>
      <c r="S466" s="35"/>
      <c r="T466" s="35"/>
    </row>
    <row r="467" spans="1:20" x14ac:dyDescent="0.25">
      <c r="A467" s="35" t="s">
        <v>20</v>
      </c>
      <c r="B467" s="35" t="s">
        <v>391</v>
      </c>
      <c r="C467" s="35">
        <v>410.02289999999999</v>
      </c>
      <c r="D467" s="36">
        <v>279.01</v>
      </c>
      <c r="E467" s="35"/>
      <c r="F467" s="35"/>
      <c r="G467" s="35"/>
      <c r="H467" s="35"/>
      <c r="I467" s="35"/>
      <c r="J467" s="35"/>
      <c r="K467" s="35"/>
      <c r="L467" s="35"/>
      <c r="M467" s="35"/>
      <c r="N467" s="35"/>
      <c r="O467" s="35"/>
      <c r="P467" s="35"/>
      <c r="Q467" s="35"/>
      <c r="R467" s="35"/>
      <c r="S467" s="35"/>
      <c r="T467" s="35"/>
    </row>
    <row r="468" spans="1:20" x14ac:dyDescent="0.25">
      <c r="A468" s="35" t="s">
        <v>20</v>
      </c>
      <c r="B468" s="35" t="s">
        <v>390</v>
      </c>
      <c r="C468" s="35">
        <v>98.358400000000003</v>
      </c>
      <c r="D468" s="36">
        <v>66.930000000000007</v>
      </c>
      <c r="E468" s="35"/>
      <c r="F468" s="35"/>
      <c r="G468" s="35"/>
      <c r="H468" s="35"/>
      <c r="I468" s="35"/>
      <c r="J468" s="35"/>
      <c r="K468" s="35"/>
      <c r="L468" s="35"/>
      <c r="M468" s="35"/>
      <c r="N468" s="35"/>
      <c r="O468" s="35"/>
      <c r="P468" s="35"/>
      <c r="Q468" s="35"/>
      <c r="R468" s="35"/>
      <c r="S468" s="35"/>
      <c r="T468" s="35"/>
    </row>
    <row r="469" spans="1:20" x14ac:dyDescent="0.25">
      <c r="A469" s="35" t="s">
        <v>20</v>
      </c>
      <c r="B469" s="35" t="s">
        <v>392</v>
      </c>
      <c r="C469" s="35">
        <v>148.6875</v>
      </c>
      <c r="D469" s="36">
        <v>101.18</v>
      </c>
      <c r="E469" s="35"/>
      <c r="F469" s="35"/>
      <c r="G469" s="35"/>
      <c r="H469" s="35"/>
      <c r="I469" s="35"/>
      <c r="J469" s="35"/>
      <c r="K469" s="35"/>
      <c r="L469" s="35"/>
      <c r="M469" s="35"/>
      <c r="N469" s="35"/>
      <c r="O469" s="35"/>
      <c r="P469" s="35"/>
      <c r="Q469" s="35"/>
      <c r="R469" s="35"/>
      <c r="S469" s="35"/>
      <c r="T469" s="35"/>
    </row>
    <row r="470" spans="1:20" x14ac:dyDescent="0.25">
      <c r="A470" s="35" t="s">
        <v>20</v>
      </c>
      <c r="B470" s="35" t="s">
        <v>599</v>
      </c>
      <c r="C470" s="35">
        <v>173.7929</v>
      </c>
      <c r="D470" s="36">
        <v>118.26</v>
      </c>
      <c r="E470" s="35"/>
      <c r="F470" s="35"/>
      <c r="G470" s="35"/>
      <c r="H470" s="35"/>
      <c r="I470" s="35"/>
      <c r="J470" s="35"/>
      <c r="K470" s="35"/>
      <c r="L470" s="35"/>
      <c r="M470" s="35"/>
      <c r="N470" s="35"/>
      <c r="O470" s="35"/>
      <c r="P470" s="35"/>
      <c r="Q470" s="35"/>
      <c r="R470" s="35"/>
      <c r="S470" s="35"/>
      <c r="T470" s="35"/>
    </row>
    <row r="471" spans="1:20" x14ac:dyDescent="0.25">
      <c r="A471" s="35" t="s">
        <v>20</v>
      </c>
      <c r="B471" s="35" t="s">
        <v>388</v>
      </c>
      <c r="C471" s="35">
        <v>279.50940000000003</v>
      </c>
      <c r="D471" s="36">
        <v>190.2</v>
      </c>
      <c r="E471" s="35"/>
      <c r="F471" s="35"/>
      <c r="G471" s="35"/>
      <c r="H471" s="35"/>
      <c r="I471" s="35"/>
      <c r="J471" s="35"/>
      <c r="K471" s="35"/>
      <c r="L471" s="35"/>
      <c r="M471" s="35"/>
      <c r="N471" s="35"/>
      <c r="O471" s="35"/>
      <c r="P471" s="35"/>
      <c r="Q471" s="35"/>
      <c r="R471" s="35"/>
      <c r="S471" s="35"/>
      <c r="T471" s="35"/>
    </row>
    <row r="472" spans="1:20" x14ac:dyDescent="0.25">
      <c r="A472" s="35" t="s">
        <v>20</v>
      </c>
      <c r="B472" s="35" t="s">
        <v>381</v>
      </c>
      <c r="C472" s="35">
        <v>124.0085</v>
      </c>
      <c r="D472" s="36">
        <v>84.38</v>
      </c>
      <c r="E472" s="35"/>
      <c r="F472" s="35"/>
      <c r="G472" s="35"/>
      <c r="H472" s="35"/>
      <c r="I472" s="35"/>
      <c r="J472" s="35"/>
      <c r="K472" s="35"/>
      <c r="L472" s="35"/>
      <c r="M472" s="35"/>
      <c r="N472" s="35"/>
      <c r="O472" s="35"/>
      <c r="P472" s="35"/>
      <c r="Q472" s="35"/>
      <c r="R472" s="35"/>
      <c r="S472" s="35"/>
      <c r="T472" s="35"/>
    </row>
    <row r="473" spans="1:20" x14ac:dyDescent="0.25">
      <c r="A473" s="35" t="s">
        <v>20</v>
      </c>
      <c r="B473" s="35" t="s">
        <v>393</v>
      </c>
      <c r="C473" s="35">
        <v>253.90649999999999</v>
      </c>
      <c r="D473" s="36">
        <v>172.78</v>
      </c>
      <c r="E473" s="35"/>
      <c r="F473" s="35"/>
      <c r="G473" s="35"/>
      <c r="H473" s="35"/>
      <c r="I473" s="35"/>
      <c r="J473" s="35"/>
      <c r="K473" s="35"/>
      <c r="L473" s="35"/>
      <c r="M473" s="35"/>
      <c r="N473" s="35"/>
      <c r="O473" s="35"/>
      <c r="P473" s="35"/>
      <c r="Q473" s="35"/>
      <c r="R473" s="35"/>
      <c r="S473" s="35"/>
      <c r="T473" s="35"/>
    </row>
    <row r="474" spans="1:20" x14ac:dyDescent="0.25">
      <c r="A474" s="35" t="s">
        <v>20</v>
      </c>
      <c r="B474" s="35" t="s">
        <v>383</v>
      </c>
      <c r="C474" s="35">
        <v>124.3266</v>
      </c>
      <c r="D474" s="36">
        <v>84.6</v>
      </c>
      <c r="E474" s="35"/>
      <c r="F474" s="35"/>
      <c r="G474" s="35"/>
      <c r="H474" s="35"/>
      <c r="I474" s="35"/>
      <c r="J474" s="35"/>
      <c r="K474" s="35"/>
      <c r="L474" s="35"/>
      <c r="M474" s="35"/>
      <c r="N474" s="35"/>
      <c r="O474" s="35"/>
      <c r="P474" s="35"/>
      <c r="Q474" s="35"/>
      <c r="R474" s="35"/>
      <c r="S474" s="35"/>
      <c r="T474" s="35"/>
    </row>
    <row r="475" spans="1:20" x14ac:dyDescent="0.25">
      <c r="A475" s="35" t="s">
        <v>20</v>
      </c>
      <c r="B475" s="35" t="s">
        <v>641</v>
      </c>
      <c r="C475" s="35">
        <v>202.59299999999999</v>
      </c>
      <c r="D475" s="36">
        <v>137.86000000000001</v>
      </c>
      <c r="E475" s="35"/>
      <c r="F475" s="35"/>
      <c r="G475" s="35"/>
      <c r="H475" s="35"/>
      <c r="I475" s="35"/>
      <c r="J475" s="35"/>
      <c r="K475" s="35"/>
      <c r="L475" s="35"/>
      <c r="M475" s="35"/>
      <c r="N475" s="35"/>
      <c r="O475" s="35"/>
      <c r="P475" s="35"/>
      <c r="Q475" s="35"/>
      <c r="R475" s="35"/>
      <c r="S475" s="35"/>
      <c r="T475" s="35"/>
    </row>
    <row r="476" spans="1:20" x14ac:dyDescent="0.25">
      <c r="A476" s="35" t="s">
        <v>20</v>
      </c>
      <c r="B476" s="35" t="s">
        <v>417</v>
      </c>
      <c r="C476" s="35">
        <v>257.73360000000002</v>
      </c>
      <c r="D476" s="36">
        <v>175.38</v>
      </c>
      <c r="E476" s="35"/>
      <c r="F476" s="35"/>
      <c r="G476" s="35"/>
      <c r="H476" s="35"/>
      <c r="I476" s="35"/>
      <c r="J476" s="35"/>
      <c r="K476" s="35"/>
      <c r="L476" s="35"/>
      <c r="M476" s="35"/>
      <c r="N476" s="35"/>
      <c r="O476" s="35"/>
      <c r="P476" s="35"/>
      <c r="Q476" s="35"/>
      <c r="R476" s="35"/>
      <c r="S476" s="35"/>
      <c r="T476" s="35"/>
    </row>
    <row r="477" spans="1:20" x14ac:dyDescent="0.25">
      <c r="A477" s="35" t="s">
        <v>20</v>
      </c>
      <c r="B477" s="35" t="s">
        <v>394</v>
      </c>
      <c r="C477" s="35">
        <v>106.7146</v>
      </c>
      <c r="D477" s="36">
        <v>72.62</v>
      </c>
      <c r="E477" s="35"/>
      <c r="F477" s="35"/>
      <c r="G477" s="35"/>
      <c r="H477" s="35"/>
      <c r="I477" s="35"/>
      <c r="J477" s="35"/>
      <c r="K477" s="35"/>
      <c r="L477" s="35"/>
      <c r="M477" s="35"/>
      <c r="N477" s="35"/>
      <c r="O477" s="35"/>
      <c r="P477" s="35"/>
      <c r="Q477" s="35"/>
      <c r="R477" s="35"/>
      <c r="S477" s="35"/>
      <c r="T477" s="35"/>
    </row>
    <row r="478" spans="1:20" x14ac:dyDescent="0.25">
      <c r="A478" s="35" t="s">
        <v>14</v>
      </c>
      <c r="B478" s="35" t="s">
        <v>110</v>
      </c>
      <c r="C478" s="35">
        <v>767599.8</v>
      </c>
      <c r="D478" s="36">
        <v>1318908.6499999999</v>
      </c>
      <c r="E478" s="35"/>
      <c r="F478" s="35"/>
      <c r="G478" s="35"/>
      <c r="H478" s="35"/>
      <c r="I478" s="35"/>
      <c r="J478" s="35"/>
      <c r="K478" s="35"/>
      <c r="L478" s="35"/>
      <c r="M478" s="35"/>
      <c r="N478" s="35"/>
      <c r="O478" s="35"/>
      <c r="P478" s="35"/>
      <c r="Q478" s="35"/>
      <c r="R478" s="35"/>
      <c r="S478" s="35"/>
      <c r="T478" s="35"/>
    </row>
    <row r="479" spans="1:20" x14ac:dyDescent="0.25">
      <c r="A479" s="35" t="s">
        <v>13</v>
      </c>
      <c r="B479" s="35" t="s">
        <v>111</v>
      </c>
      <c r="C479" s="35">
        <v>172490.01699999999</v>
      </c>
      <c r="D479" s="36">
        <v>134823.72</v>
      </c>
      <c r="E479" s="35"/>
      <c r="F479" s="35"/>
      <c r="G479" s="35"/>
      <c r="H479" s="35"/>
      <c r="I479" s="35"/>
      <c r="J479" s="35"/>
      <c r="K479" s="35"/>
      <c r="L479" s="35"/>
      <c r="M479" s="35"/>
      <c r="N479" s="35"/>
      <c r="O479" s="35"/>
      <c r="P479" s="35"/>
      <c r="Q479" s="35"/>
      <c r="R479" s="35"/>
      <c r="S479" s="35"/>
      <c r="T479" s="35"/>
    </row>
    <row r="480" spans="1:20" x14ac:dyDescent="0.25">
      <c r="A480" s="35" t="s">
        <v>13</v>
      </c>
      <c r="B480" s="35" t="s">
        <v>112</v>
      </c>
      <c r="C480" s="35">
        <v>167904.23499999999</v>
      </c>
      <c r="D480" s="36">
        <v>131239.32</v>
      </c>
      <c r="E480" s="35"/>
      <c r="F480" s="35"/>
      <c r="G480" s="35"/>
      <c r="H480" s="35"/>
      <c r="I480" s="35"/>
      <c r="J480" s="35"/>
      <c r="K480" s="35"/>
      <c r="L480" s="35"/>
      <c r="M480" s="35"/>
      <c r="N480" s="35"/>
      <c r="O480" s="35"/>
      <c r="P480" s="35"/>
      <c r="Q480" s="35"/>
      <c r="R480" s="35"/>
      <c r="S480" s="35"/>
      <c r="T480" s="35"/>
    </row>
    <row r="481" spans="1:20" x14ac:dyDescent="0.25">
      <c r="A481" s="35" t="s">
        <v>13</v>
      </c>
      <c r="B481" s="35" t="s">
        <v>113</v>
      </c>
      <c r="C481" s="35">
        <v>2934.52</v>
      </c>
      <c r="D481" s="36">
        <v>2293.71</v>
      </c>
      <c r="E481" s="35"/>
      <c r="F481" s="35"/>
      <c r="G481" s="35"/>
      <c r="H481" s="35"/>
      <c r="I481" s="35"/>
      <c r="J481" s="35"/>
      <c r="K481" s="35"/>
      <c r="L481" s="35"/>
      <c r="M481" s="35"/>
      <c r="N481" s="35"/>
      <c r="O481" s="35"/>
      <c r="P481" s="35"/>
      <c r="Q481" s="35"/>
      <c r="R481" s="35"/>
      <c r="S481" s="35"/>
      <c r="T481" s="35"/>
    </row>
    <row r="482" spans="1:20" x14ac:dyDescent="0.25">
      <c r="A482" s="35" t="s">
        <v>13</v>
      </c>
      <c r="B482" s="35" t="s">
        <v>114</v>
      </c>
      <c r="C482" s="35">
        <v>997.63499999999999</v>
      </c>
      <c r="D482" s="36">
        <v>779.78</v>
      </c>
      <c r="E482" s="35"/>
      <c r="F482" s="35"/>
      <c r="G482" s="35"/>
      <c r="H482" s="35"/>
      <c r="I482" s="35"/>
      <c r="J482" s="35"/>
      <c r="K482" s="35"/>
      <c r="L482" s="35"/>
      <c r="M482" s="35"/>
      <c r="N482" s="35"/>
      <c r="O482" s="35"/>
      <c r="P482" s="35"/>
      <c r="Q482" s="35"/>
      <c r="R482" s="35"/>
      <c r="S482" s="35"/>
      <c r="T482" s="35"/>
    </row>
    <row r="483" spans="1:20" x14ac:dyDescent="0.25">
      <c r="A483" s="35" t="s">
        <v>13</v>
      </c>
      <c r="B483" s="35" t="s">
        <v>115</v>
      </c>
      <c r="C483" s="35">
        <v>3063.5129999999999</v>
      </c>
      <c r="D483" s="36">
        <v>2394.54</v>
      </c>
      <c r="E483" s="35"/>
      <c r="F483" s="35"/>
      <c r="G483" s="35"/>
      <c r="H483" s="35"/>
      <c r="I483" s="35"/>
      <c r="J483" s="35"/>
      <c r="K483" s="35"/>
      <c r="L483" s="35"/>
      <c r="M483" s="35"/>
      <c r="N483" s="35"/>
      <c r="O483" s="35"/>
      <c r="P483" s="35"/>
      <c r="Q483" s="35"/>
      <c r="R483" s="35"/>
      <c r="S483" s="35"/>
      <c r="T483" s="35"/>
    </row>
    <row r="484" spans="1:20" x14ac:dyDescent="0.25">
      <c r="A484" s="35" t="s">
        <v>13</v>
      </c>
      <c r="B484" s="35" t="s">
        <v>116</v>
      </c>
      <c r="C484" s="35">
        <v>0.34100000000000003</v>
      </c>
      <c r="D484" s="36">
        <v>0.27</v>
      </c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</row>
    <row r="485" spans="1:20" x14ac:dyDescent="0.25">
      <c r="A485" s="35" t="s">
        <v>13</v>
      </c>
      <c r="B485" s="35" t="s">
        <v>117</v>
      </c>
      <c r="C485" s="35">
        <v>667.67399999999998</v>
      </c>
      <c r="D485" s="36">
        <v>521.88</v>
      </c>
      <c r="E485" s="35"/>
      <c r="F485" s="35"/>
      <c r="G485" s="35"/>
      <c r="H485" s="35"/>
      <c r="I485" s="35"/>
      <c r="J485" s="35"/>
      <c r="K485" s="35"/>
      <c r="L485" s="35"/>
      <c r="M485" s="35"/>
      <c r="N485" s="35"/>
      <c r="O485" s="35"/>
      <c r="P485" s="35"/>
      <c r="Q485" s="35"/>
      <c r="R485" s="35"/>
      <c r="S485" s="35"/>
      <c r="T485" s="35"/>
    </row>
    <row r="486" spans="1:20" x14ac:dyDescent="0.25">
      <c r="A486" s="35" t="s">
        <v>13</v>
      </c>
      <c r="B486" s="35" t="s">
        <v>118</v>
      </c>
      <c r="C486" s="35">
        <v>1.498</v>
      </c>
      <c r="D486" s="36">
        <v>1.17</v>
      </c>
      <c r="E486" s="35"/>
      <c r="F486" s="35"/>
      <c r="G486" s="35"/>
      <c r="H486" s="35"/>
      <c r="I486" s="35"/>
      <c r="J486" s="35"/>
      <c r="K486" s="35"/>
      <c r="L486" s="35"/>
      <c r="M486" s="35"/>
      <c r="N486" s="35"/>
      <c r="O486" s="35"/>
      <c r="P486" s="35"/>
      <c r="Q486" s="35"/>
      <c r="R486" s="35"/>
      <c r="S486" s="35"/>
      <c r="T486" s="35"/>
    </row>
    <row r="487" spans="1:20" x14ac:dyDescent="0.25">
      <c r="A487" s="35" t="s">
        <v>13</v>
      </c>
      <c r="B487" s="35" t="s">
        <v>119</v>
      </c>
      <c r="C487" s="35">
        <v>0.72899999999999998</v>
      </c>
      <c r="D487" s="36">
        <v>0.56999999999999995</v>
      </c>
      <c r="E487" s="35"/>
      <c r="F487" s="35"/>
      <c r="G487" s="35"/>
      <c r="H487" s="35"/>
      <c r="I487" s="35"/>
      <c r="J487" s="35"/>
      <c r="K487" s="35"/>
      <c r="L487" s="35"/>
      <c r="M487" s="35"/>
      <c r="N487" s="35"/>
      <c r="O487" s="35"/>
      <c r="P487" s="35"/>
      <c r="Q487" s="35"/>
      <c r="R487" s="35"/>
      <c r="S487" s="35"/>
      <c r="T487" s="35"/>
    </row>
    <row r="488" spans="1:20" x14ac:dyDescent="0.25">
      <c r="A488" s="35" t="s">
        <v>13</v>
      </c>
      <c r="B488" s="35" t="s">
        <v>120</v>
      </c>
      <c r="C488" s="35">
        <v>11.401999999999999</v>
      </c>
      <c r="D488" s="36">
        <v>8.91</v>
      </c>
      <c r="E488" s="35"/>
      <c r="F488" s="35"/>
      <c r="G488" s="35"/>
      <c r="H488" s="35"/>
      <c r="I488" s="35"/>
      <c r="J488" s="35"/>
      <c r="K488" s="35"/>
      <c r="L488" s="35"/>
      <c r="M488" s="35"/>
      <c r="N488" s="35"/>
      <c r="O488" s="35"/>
      <c r="P488" s="35"/>
      <c r="Q488" s="35"/>
      <c r="R488" s="35"/>
      <c r="S488" s="35"/>
      <c r="T488" s="35"/>
    </row>
    <row r="489" spans="1:20" x14ac:dyDescent="0.25">
      <c r="A489" s="35" t="s">
        <v>13</v>
      </c>
      <c r="B489" s="35" t="s">
        <v>121</v>
      </c>
      <c r="C489" s="35">
        <v>0</v>
      </c>
      <c r="D489" s="36">
        <v>0</v>
      </c>
      <c r="E489" s="35"/>
      <c r="F489" s="35"/>
      <c r="G489" s="35"/>
      <c r="H489" s="35"/>
      <c r="I489" s="35"/>
      <c r="J489" s="35"/>
      <c r="K489" s="35"/>
      <c r="L489" s="35"/>
      <c r="M489" s="35"/>
      <c r="N489" s="35"/>
      <c r="O489" s="35"/>
      <c r="P489" s="35"/>
      <c r="Q489" s="35"/>
      <c r="R489" s="35"/>
      <c r="S489" s="35"/>
      <c r="T489" s="35"/>
    </row>
    <row r="490" spans="1:20" x14ac:dyDescent="0.25">
      <c r="A490" s="35" t="s">
        <v>13</v>
      </c>
      <c r="B490" s="35" t="s">
        <v>395</v>
      </c>
      <c r="C490" s="35">
        <v>20.344999999999999</v>
      </c>
      <c r="D490" s="36">
        <v>15.9</v>
      </c>
      <c r="E490" s="35"/>
      <c r="F490" s="35"/>
      <c r="G490" s="35"/>
      <c r="H490" s="35"/>
      <c r="I490" s="35"/>
      <c r="J490" s="35"/>
      <c r="K490" s="35"/>
      <c r="L490" s="35"/>
      <c r="M490" s="35"/>
      <c r="N490" s="35"/>
      <c r="O490" s="35"/>
      <c r="P490" s="35"/>
      <c r="Q490" s="35"/>
      <c r="R490" s="35"/>
      <c r="S490" s="35"/>
      <c r="T490" s="35"/>
    </row>
    <row r="491" spans="1:20" x14ac:dyDescent="0.25">
      <c r="A491" s="35" t="s">
        <v>13</v>
      </c>
      <c r="B491" s="35" t="s">
        <v>122</v>
      </c>
      <c r="C491" s="35">
        <v>305.82900000000001</v>
      </c>
      <c r="D491" s="36">
        <v>239.05</v>
      </c>
      <c r="E491" s="35"/>
      <c r="F491" s="35"/>
      <c r="G491" s="35"/>
      <c r="H491" s="35"/>
      <c r="I491" s="35"/>
      <c r="J491" s="35"/>
      <c r="K491" s="35"/>
      <c r="L491" s="35"/>
      <c r="M491" s="35"/>
      <c r="N491" s="35"/>
      <c r="O491" s="35"/>
      <c r="P491" s="35"/>
      <c r="Q491" s="35"/>
      <c r="R491" s="35"/>
      <c r="S491" s="35"/>
      <c r="T491" s="35"/>
    </row>
    <row r="492" spans="1:20" x14ac:dyDescent="0.25">
      <c r="A492" s="35" t="s">
        <v>13</v>
      </c>
      <c r="B492" s="35" t="s">
        <v>123</v>
      </c>
      <c r="C492" s="35">
        <v>125.401</v>
      </c>
      <c r="D492" s="36">
        <v>98.02</v>
      </c>
      <c r="E492" s="35"/>
      <c r="F492" s="35"/>
      <c r="G492" s="35"/>
      <c r="H492" s="35"/>
      <c r="I492" s="35"/>
      <c r="J492" s="35"/>
      <c r="K492" s="35"/>
      <c r="L492" s="35"/>
      <c r="M492" s="35"/>
      <c r="N492" s="35"/>
      <c r="O492" s="35"/>
      <c r="P492" s="35"/>
      <c r="Q492" s="35"/>
      <c r="R492" s="35"/>
      <c r="S492" s="35"/>
      <c r="T492" s="35"/>
    </row>
    <row r="493" spans="1:20" x14ac:dyDescent="0.25">
      <c r="A493" s="35" t="s">
        <v>13</v>
      </c>
      <c r="B493" s="35" t="s">
        <v>124</v>
      </c>
      <c r="C493" s="35">
        <v>51.176000000000002</v>
      </c>
      <c r="D493" s="36">
        <v>40</v>
      </c>
      <c r="E493" s="35"/>
      <c r="F493" s="35"/>
      <c r="G493" s="35"/>
      <c r="H493" s="35"/>
      <c r="I493" s="35"/>
      <c r="J493" s="35"/>
      <c r="K493" s="35"/>
      <c r="L493" s="35"/>
      <c r="M493" s="35"/>
      <c r="N493" s="35"/>
      <c r="O493" s="35"/>
      <c r="P493" s="35"/>
      <c r="Q493" s="35"/>
      <c r="R493" s="35"/>
      <c r="S493" s="35"/>
      <c r="T493" s="35"/>
    </row>
    <row r="494" spans="1:20" x14ac:dyDescent="0.25">
      <c r="A494" s="35" t="s">
        <v>13</v>
      </c>
      <c r="B494" s="35" t="s">
        <v>125</v>
      </c>
      <c r="C494" s="35">
        <v>0.01</v>
      </c>
      <c r="D494" s="36">
        <v>0.01</v>
      </c>
      <c r="E494" s="35"/>
      <c r="F494" s="35"/>
      <c r="G494" s="35"/>
      <c r="H494" s="35"/>
      <c r="I494" s="35"/>
      <c r="J494" s="35"/>
      <c r="K494" s="35"/>
      <c r="L494" s="35"/>
      <c r="M494" s="35"/>
      <c r="N494" s="35"/>
      <c r="O494" s="35"/>
      <c r="P494" s="35"/>
      <c r="Q494" s="35"/>
      <c r="R494" s="35"/>
      <c r="S494" s="35"/>
      <c r="T494" s="35"/>
    </row>
    <row r="495" spans="1:20" x14ac:dyDescent="0.25">
      <c r="A495" s="35" t="s">
        <v>13</v>
      </c>
      <c r="B495" s="35" t="s">
        <v>126</v>
      </c>
      <c r="C495" s="35">
        <v>202.64099999999999</v>
      </c>
      <c r="D495" s="36">
        <v>158.38999999999999</v>
      </c>
      <c r="E495" s="35"/>
      <c r="F495" s="35"/>
      <c r="G495" s="35"/>
      <c r="H495" s="35"/>
      <c r="I495" s="35"/>
      <c r="J495" s="35"/>
      <c r="K495" s="35"/>
      <c r="L495" s="35"/>
      <c r="M495" s="35"/>
      <c r="N495" s="35"/>
      <c r="O495" s="35"/>
      <c r="P495" s="35"/>
      <c r="Q495" s="35"/>
      <c r="R495" s="35"/>
      <c r="S495" s="35"/>
      <c r="T495" s="35"/>
    </row>
    <row r="496" spans="1:20" x14ac:dyDescent="0.25">
      <c r="A496" s="35" t="s">
        <v>13</v>
      </c>
      <c r="B496" s="35" t="s">
        <v>127</v>
      </c>
      <c r="C496" s="35">
        <v>2.952</v>
      </c>
      <c r="D496" s="36">
        <v>2.31</v>
      </c>
      <c r="E496" s="35"/>
      <c r="F496" s="35"/>
      <c r="G496" s="35"/>
      <c r="H496" s="35"/>
      <c r="I496" s="35"/>
      <c r="J496" s="35"/>
      <c r="K496" s="35"/>
      <c r="L496" s="35"/>
      <c r="M496" s="35"/>
      <c r="N496" s="35"/>
      <c r="O496" s="35"/>
      <c r="P496" s="35"/>
      <c r="Q496" s="35"/>
      <c r="R496" s="35"/>
      <c r="S496" s="35"/>
      <c r="T496" s="35"/>
    </row>
    <row r="497" spans="1:20" x14ac:dyDescent="0.25">
      <c r="A497" s="35" t="s">
        <v>13</v>
      </c>
      <c r="B497" s="35" t="s">
        <v>128</v>
      </c>
      <c r="C497" s="35">
        <v>713.68200000000002</v>
      </c>
      <c r="D497" s="36">
        <v>557.84</v>
      </c>
      <c r="E497" s="35"/>
      <c r="F497" s="35"/>
      <c r="G497" s="35"/>
      <c r="H497" s="35"/>
      <c r="I497" s="35"/>
      <c r="J497" s="35"/>
      <c r="K497" s="35"/>
      <c r="L497" s="35"/>
      <c r="M497" s="35"/>
      <c r="N497" s="35"/>
      <c r="O497" s="35"/>
      <c r="P497" s="35"/>
      <c r="Q497" s="35"/>
      <c r="R497" s="35"/>
      <c r="S497" s="35"/>
      <c r="T497" s="35"/>
    </row>
    <row r="498" spans="1:20" x14ac:dyDescent="0.25">
      <c r="A498" s="35" t="s">
        <v>13</v>
      </c>
      <c r="B498" s="35" t="s">
        <v>129</v>
      </c>
      <c r="C498" s="35">
        <v>6.56</v>
      </c>
      <c r="D498" s="36">
        <v>5.13</v>
      </c>
      <c r="E498" s="35"/>
      <c r="F498" s="35"/>
      <c r="G498" s="35"/>
      <c r="H498" s="35"/>
      <c r="I498" s="35"/>
      <c r="J498" s="35"/>
      <c r="K498" s="35"/>
      <c r="L498" s="35"/>
      <c r="M498" s="35"/>
      <c r="N498" s="35"/>
      <c r="O498" s="35"/>
      <c r="P498" s="35"/>
      <c r="Q498" s="35"/>
      <c r="R498" s="35"/>
      <c r="S498" s="35"/>
      <c r="T498" s="35"/>
    </row>
    <row r="499" spans="1:20" x14ac:dyDescent="0.25">
      <c r="A499" s="35" t="s">
        <v>13</v>
      </c>
      <c r="B499" s="35" t="s">
        <v>130</v>
      </c>
      <c r="C499" s="35">
        <v>2E-3</v>
      </c>
      <c r="D499" s="36">
        <v>0</v>
      </c>
      <c r="E499" s="35"/>
      <c r="F499" s="35"/>
      <c r="G499" s="35"/>
      <c r="H499" s="35"/>
      <c r="I499" s="35"/>
      <c r="J499" s="35"/>
      <c r="K499" s="35"/>
      <c r="L499" s="35"/>
      <c r="M499" s="35"/>
      <c r="N499" s="35"/>
      <c r="O499" s="35"/>
      <c r="P499" s="35"/>
      <c r="Q499" s="35"/>
      <c r="R499" s="35"/>
      <c r="S499" s="35"/>
      <c r="T499" s="35"/>
    </row>
    <row r="500" spans="1:20" x14ac:dyDescent="0.25">
      <c r="A500" s="35" t="s">
        <v>13</v>
      </c>
      <c r="B500" s="35" t="s">
        <v>131</v>
      </c>
      <c r="C500" s="35">
        <v>0.40600000000000003</v>
      </c>
      <c r="D500" s="36">
        <v>0.32</v>
      </c>
      <c r="E500" s="35"/>
      <c r="F500" s="35"/>
      <c r="G500" s="35"/>
      <c r="H500" s="35"/>
      <c r="I500" s="35"/>
      <c r="J500" s="35"/>
      <c r="K500" s="35"/>
      <c r="L500" s="35"/>
      <c r="M500" s="35"/>
      <c r="N500" s="35"/>
      <c r="O500" s="35"/>
      <c r="P500" s="35"/>
      <c r="Q500" s="35"/>
      <c r="R500" s="35"/>
      <c r="S500" s="35"/>
      <c r="T500" s="35"/>
    </row>
    <row r="501" spans="1:20" x14ac:dyDescent="0.25">
      <c r="A501" s="35" t="s">
        <v>13</v>
      </c>
      <c r="B501" s="35" t="s">
        <v>132</v>
      </c>
      <c r="C501" s="35">
        <v>28.094000000000001</v>
      </c>
      <c r="D501" s="36">
        <v>21.96</v>
      </c>
      <c r="E501" s="35"/>
      <c r="F501" s="35"/>
      <c r="G501" s="35"/>
      <c r="H501" s="35"/>
      <c r="I501" s="35"/>
      <c r="J501" s="35"/>
      <c r="K501" s="35"/>
      <c r="L501" s="35"/>
      <c r="M501" s="35"/>
      <c r="N501" s="35"/>
      <c r="O501" s="35"/>
      <c r="P501" s="35"/>
      <c r="Q501" s="35"/>
      <c r="R501" s="35"/>
      <c r="S501" s="35"/>
      <c r="T501" s="35"/>
    </row>
    <row r="502" spans="1:20" x14ac:dyDescent="0.25">
      <c r="A502" s="35" t="s">
        <v>13</v>
      </c>
      <c r="B502" s="35" t="s">
        <v>133</v>
      </c>
      <c r="C502" s="35">
        <v>2.71</v>
      </c>
      <c r="D502" s="36">
        <v>2.12</v>
      </c>
      <c r="E502" s="35"/>
      <c r="F502" s="35"/>
      <c r="G502" s="35"/>
      <c r="H502" s="35"/>
      <c r="I502" s="35"/>
      <c r="J502" s="35"/>
      <c r="K502" s="35"/>
      <c r="L502" s="35"/>
      <c r="M502" s="35"/>
      <c r="N502" s="35"/>
      <c r="O502" s="35"/>
      <c r="P502" s="35"/>
      <c r="Q502" s="35"/>
      <c r="R502" s="35"/>
      <c r="S502" s="35"/>
      <c r="T502" s="35"/>
    </row>
    <row r="503" spans="1:20" x14ac:dyDescent="0.25">
      <c r="A503" s="35" t="s">
        <v>13</v>
      </c>
      <c r="B503" s="35" t="s">
        <v>134</v>
      </c>
      <c r="C503" s="35">
        <v>8.6319999999999997</v>
      </c>
      <c r="D503" s="36">
        <v>6.75</v>
      </c>
      <c r="E503" s="35"/>
      <c r="F503" s="35"/>
      <c r="G503" s="35"/>
      <c r="H503" s="35"/>
      <c r="I503" s="35"/>
      <c r="J503" s="35"/>
      <c r="K503" s="35"/>
      <c r="L503" s="35"/>
      <c r="M503" s="35"/>
      <c r="N503" s="35"/>
      <c r="O503" s="35"/>
      <c r="P503" s="35"/>
      <c r="Q503" s="35"/>
      <c r="R503" s="35"/>
      <c r="S503" s="35"/>
      <c r="T503" s="35"/>
    </row>
    <row r="504" spans="1:20" x14ac:dyDescent="0.25">
      <c r="A504" s="35" t="s">
        <v>13</v>
      </c>
      <c r="B504" s="35" t="s">
        <v>135</v>
      </c>
      <c r="C504" s="35">
        <v>0</v>
      </c>
      <c r="D504" s="36">
        <v>0</v>
      </c>
      <c r="E504" s="35"/>
      <c r="F504" s="35"/>
      <c r="G504" s="35"/>
      <c r="H504" s="35"/>
      <c r="I504" s="35"/>
      <c r="J504" s="35"/>
      <c r="K504" s="35"/>
      <c r="L504" s="35"/>
      <c r="M504" s="35"/>
      <c r="N504" s="35"/>
      <c r="O504" s="35"/>
      <c r="P504" s="35"/>
      <c r="Q504" s="35"/>
      <c r="R504" s="35"/>
      <c r="S504" s="35"/>
      <c r="T504" s="35"/>
    </row>
    <row r="505" spans="1:20" x14ac:dyDescent="0.25">
      <c r="A505" s="35" t="s">
        <v>13</v>
      </c>
      <c r="B505" s="35" t="s">
        <v>136</v>
      </c>
      <c r="C505" s="35">
        <v>0</v>
      </c>
      <c r="D505" s="36">
        <v>0</v>
      </c>
      <c r="E505" s="35"/>
      <c r="F505" s="35"/>
      <c r="G505" s="35"/>
      <c r="H505" s="35"/>
      <c r="I505" s="35"/>
      <c r="J505" s="35"/>
      <c r="K505" s="35"/>
      <c r="L505" s="35"/>
      <c r="M505" s="35"/>
      <c r="N505" s="35"/>
      <c r="O505" s="35"/>
      <c r="P505" s="35"/>
      <c r="Q505" s="35"/>
      <c r="R505" s="35"/>
      <c r="S505" s="35"/>
      <c r="T505" s="35"/>
    </row>
    <row r="506" spans="1:20" x14ac:dyDescent="0.25">
      <c r="A506" s="35" t="s">
        <v>13</v>
      </c>
      <c r="B506" s="35" t="s">
        <v>137</v>
      </c>
      <c r="C506" s="35">
        <v>1304.922</v>
      </c>
      <c r="D506" s="36">
        <v>1019.97</v>
      </c>
      <c r="E506" s="35"/>
      <c r="F506" s="35"/>
      <c r="G506" s="35"/>
      <c r="H506" s="35"/>
      <c r="I506" s="35"/>
      <c r="J506" s="35"/>
      <c r="K506" s="35"/>
      <c r="L506" s="35"/>
      <c r="M506" s="35"/>
      <c r="N506" s="35"/>
      <c r="O506" s="35"/>
      <c r="P506" s="35"/>
      <c r="Q506" s="35"/>
      <c r="R506" s="35"/>
      <c r="S506" s="35"/>
      <c r="T506" s="35"/>
    </row>
    <row r="507" spans="1:20" x14ac:dyDescent="0.25">
      <c r="A507" s="35" t="s">
        <v>13</v>
      </c>
      <c r="B507" s="35" t="s">
        <v>138</v>
      </c>
      <c r="C507" s="35">
        <v>2388.806</v>
      </c>
      <c r="D507" s="36">
        <v>1867.17</v>
      </c>
      <c r="E507" s="35"/>
      <c r="F507" s="35"/>
      <c r="G507" s="35"/>
      <c r="H507" s="35"/>
      <c r="I507" s="35"/>
      <c r="J507" s="35"/>
      <c r="K507" s="35"/>
      <c r="L507" s="35"/>
      <c r="M507" s="35"/>
      <c r="N507" s="35"/>
      <c r="O507" s="35"/>
      <c r="P507" s="35"/>
      <c r="Q507" s="35"/>
      <c r="R507" s="35"/>
      <c r="S507" s="35"/>
      <c r="T507" s="35"/>
    </row>
    <row r="508" spans="1:20" x14ac:dyDescent="0.25">
      <c r="A508" s="35" t="s">
        <v>13</v>
      </c>
      <c r="B508" s="35" t="s">
        <v>139</v>
      </c>
      <c r="C508" s="35">
        <v>427.572</v>
      </c>
      <c r="D508" s="36">
        <v>334.2</v>
      </c>
      <c r="E508" s="35"/>
      <c r="F508" s="35"/>
      <c r="G508" s="35"/>
      <c r="H508" s="35"/>
      <c r="I508" s="35"/>
      <c r="J508" s="35"/>
      <c r="K508" s="35"/>
      <c r="L508" s="35"/>
      <c r="M508" s="35"/>
      <c r="N508" s="35"/>
      <c r="O508" s="35"/>
      <c r="P508" s="35"/>
      <c r="Q508" s="35"/>
      <c r="R508" s="35"/>
      <c r="S508" s="35"/>
      <c r="T508" s="35"/>
    </row>
    <row r="509" spans="1:20" x14ac:dyDescent="0.25">
      <c r="A509" s="35" t="s">
        <v>13</v>
      </c>
      <c r="B509" s="35" t="s">
        <v>140</v>
      </c>
      <c r="C509" s="35">
        <v>3041.2579999999998</v>
      </c>
      <c r="D509" s="36">
        <v>2377.14</v>
      </c>
      <c r="E509" s="35"/>
      <c r="F509" s="35"/>
      <c r="G509" s="35"/>
      <c r="H509" s="35"/>
      <c r="I509" s="35"/>
      <c r="J509" s="35"/>
      <c r="K509" s="35"/>
      <c r="L509" s="35"/>
      <c r="M509" s="35"/>
      <c r="N509" s="35"/>
      <c r="O509" s="35"/>
      <c r="P509" s="35"/>
      <c r="Q509" s="35"/>
      <c r="R509" s="35"/>
      <c r="S509" s="35"/>
      <c r="T509" s="35"/>
    </row>
    <row r="510" spans="1:20" x14ac:dyDescent="0.25">
      <c r="A510" s="35" t="s">
        <v>13</v>
      </c>
      <c r="B510" s="35" t="s">
        <v>141</v>
      </c>
      <c r="C510" s="35">
        <v>2953.0650000000001</v>
      </c>
      <c r="D510" s="36">
        <v>2308.21</v>
      </c>
      <c r="E510" s="35"/>
      <c r="F510" s="35"/>
      <c r="G510" s="35"/>
      <c r="H510" s="35"/>
      <c r="I510" s="35"/>
      <c r="J510" s="35"/>
      <c r="K510" s="35"/>
      <c r="L510" s="35"/>
      <c r="M510" s="35"/>
      <c r="N510" s="35"/>
      <c r="O510" s="35"/>
      <c r="P510" s="35"/>
      <c r="Q510" s="35"/>
      <c r="R510" s="35"/>
      <c r="S510" s="35"/>
      <c r="T510" s="35"/>
    </row>
    <row r="511" spans="1:20" x14ac:dyDescent="0.25">
      <c r="A511" s="35" t="s">
        <v>13</v>
      </c>
      <c r="B511" s="35" t="s">
        <v>142</v>
      </c>
      <c r="C511" s="35">
        <v>678.19299999999998</v>
      </c>
      <c r="D511" s="36">
        <v>530.1</v>
      </c>
      <c r="E511" s="35"/>
      <c r="F511" s="35"/>
      <c r="G511" s="35"/>
      <c r="H511" s="35"/>
      <c r="I511" s="35"/>
      <c r="J511" s="35"/>
      <c r="K511" s="35"/>
      <c r="L511" s="35"/>
      <c r="M511" s="35"/>
      <c r="N511" s="35"/>
      <c r="O511" s="35"/>
      <c r="P511" s="35"/>
      <c r="Q511" s="35"/>
      <c r="R511" s="35"/>
      <c r="S511" s="35"/>
      <c r="T511" s="35"/>
    </row>
    <row r="512" spans="1:20" x14ac:dyDescent="0.25">
      <c r="A512" s="35" t="s">
        <v>13</v>
      </c>
      <c r="B512" s="35" t="s">
        <v>601</v>
      </c>
      <c r="C512" s="35">
        <v>969.54200000000003</v>
      </c>
      <c r="D512" s="36">
        <v>757.83</v>
      </c>
      <c r="E512" s="35"/>
      <c r="F512" s="35"/>
      <c r="G512" s="35"/>
      <c r="H512" s="35"/>
      <c r="I512" s="35"/>
      <c r="J512" s="35"/>
      <c r="K512" s="35"/>
      <c r="L512" s="35"/>
      <c r="M512" s="35"/>
      <c r="N512" s="35"/>
      <c r="O512" s="35"/>
      <c r="P512" s="35"/>
      <c r="Q512" s="35"/>
      <c r="R512" s="35"/>
      <c r="S512" s="35"/>
      <c r="T512" s="35"/>
    </row>
    <row r="513" spans="1:20" x14ac:dyDescent="0.25">
      <c r="A513" s="35" t="s">
        <v>13</v>
      </c>
      <c r="B513" s="35" t="s">
        <v>143</v>
      </c>
      <c r="C513" s="35">
        <v>1033.8309999999999</v>
      </c>
      <c r="D513" s="36">
        <v>808.08</v>
      </c>
      <c r="E513" s="35"/>
      <c r="F513" s="35"/>
      <c r="G513" s="35"/>
      <c r="H513" s="35"/>
      <c r="I513" s="35"/>
      <c r="J513" s="35"/>
      <c r="K513" s="35"/>
      <c r="L513" s="35"/>
      <c r="M513" s="35"/>
      <c r="N513" s="35"/>
      <c r="O513" s="35"/>
      <c r="P513" s="35"/>
      <c r="Q513" s="35"/>
      <c r="R513" s="35"/>
      <c r="S513" s="35"/>
      <c r="T513" s="35"/>
    </row>
    <row r="514" spans="1:20" x14ac:dyDescent="0.25">
      <c r="A514" s="35" t="s">
        <v>13</v>
      </c>
      <c r="B514" s="35" t="s">
        <v>144</v>
      </c>
      <c r="C514" s="35">
        <v>252.071</v>
      </c>
      <c r="D514" s="36">
        <v>197.03</v>
      </c>
      <c r="E514" s="35"/>
      <c r="F514" s="35"/>
      <c r="G514" s="35"/>
      <c r="H514" s="35"/>
      <c r="I514" s="35"/>
      <c r="J514" s="35"/>
      <c r="K514" s="35"/>
      <c r="L514" s="35"/>
      <c r="M514" s="35"/>
      <c r="N514" s="35"/>
      <c r="O514" s="35"/>
      <c r="P514" s="35"/>
      <c r="Q514" s="35"/>
      <c r="R514" s="35"/>
      <c r="S514" s="35"/>
      <c r="T514" s="35"/>
    </row>
    <row r="515" spans="1:20" x14ac:dyDescent="0.25">
      <c r="A515" s="35" t="s">
        <v>13</v>
      </c>
      <c r="B515" s="35" t="s">
        <v>145</v>
      </c>
      <c r="C515" s="35">
        <v>5015.3620000000001</v>
      </c>
      <c r="D515" s="36">
        <v>3920.17</v>
      </c>
      <c r="E515" s="35"/>
      <c r="F515" s="35"/>
      <c r="G515" s="35"/>
      <c r="H515" s="35"/>
      <c r="I515" s="35"/>
      <c r="J515" s="35"/>
      <c r="K515" s="35"/>
      <c r="L515" s="35"/>
      <c r="M515" s="35"/>
      <c r="N515" s="35"/>
      <c r="O515" s="35"/>
      <c r="P515" s="35"/>
      <c r="Q515" s="35"/>
      <c r="R515" s="35"/>
      <c r="S515" s="35"/>
      <c r="T515" s="35"/>
    </row>
    <row r="516" spans="1:20" x14ac:dyDescent="0.25">
      <c r="A516" s="35" t="s">
        <v>13</v>
      </c>
      <c r="B516" s="35" t="s">
        <v>146</v>
      </c>
      <c r="C516" s="35">
        <v>818.88699999999994</v>
      </c>
      <c r="D516" s="36">
        <v>640.07000000000005</v>
      </c>
      <c r="E516" s="35"/>
      <c r="F516" s="35"/>
      <c r="G516" s="35"/>
      <c r="H516" s="35"/>
      <c r="I516" s="35"/>
      <c r="J516" s="35"/>
      <c r="K516" s="35"/>
      <c r="L516" s="35"/>
      <c r="M516" s="35"/>
      <c r="N516" s="35"/>
      <c r="O516" s="35"/>
      <c r="P516" s="35"/>
      <c r="Q516" s="35"/>
      <c r="R516" s="35"/>
      <c r="S516" s="35"/>
      <c r="T516" s="35"/>
    </row>
    <row r="517" spans="1:20" x14ac:dyDescent="0.25">
      <c r="A517" s="35" t="s">
        <v>12</v>
      </c>
      <c r="B517" s="35" t="s">
        <v>147</v>
      </c>
      <c r="C517" s="35">
        <v>720177.16359999997</v>
      </c>
      <c r="D517" s="36">
        <v>357653.34</v>
      </c>
      <c r="E517" s="35"/>
      <c r="F517" s="35"/>
      <c r="G517" s="35"/>
      <c r="H517" s="35"/>
      <c r="I517" s="35"/>
      <c r="J517" s="35"/>
      <c r="K517" s="35"/>
      <c r="L517" s="35"/>
      <c r="M517" s="35"/>
      <c r="N517" s="35"/>
      <c r="O517" s="35"/>
      <c r="P517" s="35"/>
      <c r="Q517" s="35"/>
      <c r="R517" s="35"/>
      <c r="S517" s="35"/>
      <c r="T517" s="35"/>
    </row>
    <row r="518" spans="1:20" x14ac:dyDescent="0.25">
      <c r="A518" s="35" t="s">
        <v>11</v>
      </c>
      <c r="B518" s="35" t="s">
        <v>148</v>
      </c>
      <c r="C518" s="35">
        <v>2395.92</v>
      </c>
      <c r="D518" s="36">
        <v>2881.75</v>
      </c>
      <c r="E518" s="35"/>
      <c r="F518" s="35"/>
      <c r="G518" s="35"/>
      <c r="H518" s="35"/>
      <c r="I518" s="35"/>
      <c r="J518" s="35"/>
      <c r="K518" s="35"/>
      <c r="L518" s="35"/>
      <c r="M518" s="35"/>
      <c r="N518" s="35"/>
      <c r="O518" s="35"/>
      <c r="P518" s="35"/>
      <c r="Q518" s="35"/>
      <c r="R518" s="35"/>
      <c r="S518" s="35"/>
      <c r="T518" s="35"/>
    </row>
    <row r="519" spans="1:20" x14ac:dyDescent="0.25">
      <c r="A519" s="35" t="s">
        <v>11</v>
      </c>
      <c r="B519" s="35" t="s">
        <v>149</v>
      </c>
      <c r="C519" s="35">
        <v>1019.482</v>
      </c>
      <c r="D519" s="36">
        <v>1226.21</v>
      </c>
      <c r="E519" s="35"/>
      <c r="F519" s="35"/>
      <c r="G519" s="35"/>
      <c r="H519" s="35"/>
      <c r="I519" s="35"/>
      <c r="J519" s="35"/>
      <c r="K519" s="35"/>
      <c r="L519" s="35"/>
      <c r="M519" s="35"/>
      <c r="N519" s="35"/>
      <c r="O519" s="35"/>
      <c r="P519" s="35"/>
      <c r="Q519" s="35"/>
      <c r="R519" s="35"/>
      <c r="S519" s="35"/>
      <c r="T519" s="35"/>
    </row>
    <row r="520" spans="1:20" x14ac:dyDescent="0.25">
      <c r="A520" s="35" t="s">
        <v>11</v>
      </c>
      <c r="B520" s="35" t="s">
        <v>150</v>
      </c>
      <c r="C520" s="35">
        <v>3.1</v>
      </c>
      <c r="D520" s="36">
        <v>3.73</v>
      </c>
      <c r="E520" s="35"/>
      <c r="F520" s="35"/>
      <c r="G520" s="35"/>
      <c r="H520" s="35"/>
      <c r="I520" s="35"/>
      <c r="J520" s="35"/>
      <c r="K520" s="35"/>
      <c r="L520" s="35"/>
      <c r="M520" s="35"/>
      <c r="N520" s="35"/>
      <c r="O520" s="35"/>
      <c r="P520" s="35"/>
      <c r="Q520" s="35"/>
      <c r="R520" s="35"/>
      <c r="S520" s="35"/>
      <c r="T520" s="35"/>
    </row>
    <row r="521" spans="1:20" x14ac:dyDescent="0.25">
      <c r="A521" s="35" t="s">
        <v>11</v>
      </c>
      <c r="B521" s="35" t="s">
        <v>151</v>
      </c>
      <c r="C521" s="35">
        <v>0</v>
      </c>
      <c r="D521" s="36">
        <v>0</v>
      </c>
      <c r="E521" s="35"/>
      <c r="F521" s="35"/>
      <c r="G521" s="35"/>
      <c r="H521" s="35"/>
      <c r="I521" s="35"/>
      <c r="J521" s="35"/>
      <c r="K521" s="35"/>
      <c r="L521" s="35"/>
      <c r="M521" s="35"/>
      <c r="N521" s="35"/>
      <c r="O521" s="35"/>
      <c r="P521" s="35"/>
      <c r="Q521" s="35"/>
      <c r="R521" s="35"/>
      <c r="S521" s="35"/>
      <c r="T521" s="35"/>
    </row>
    <row r="522" spans="1:20" x14ac:dyDescent="0.25">
      <c r="A522" s="35" t="s">
        <v>11</v>
      </c>
      <c r="B522" s="35" t="s">
        <v>165</v>
      </c>
      <c r="C522" s="35">
        <v>138.048</v>
      </c>
      <c r="D522" s="36">
        <v>166.04</v>
      </c>
      <c r="E522" s="35"/>
      <c r="F522" s="35"/>
      <c r="G522" s="35"/>
      <c r="H522" s="35"/>
      <c r="I522" s="35"/>
      <c r="J522" s="35"/>
      <c r="K522" s="35"/>
      <c r="L522" s="35"/>
      <c r="M522" s="35"/>
      <c r="N522" s="35"/>
      <c r="O522" s="35"/>
      <c r="P522" s="35"/>
      <c r="Q522" s="35"/>
      <c r="R522" s="35"/>
      <c r="S522" s="35"/>
      <c r="T522" s="35"/>
    </row>
    <row r="523" spans="1:20" x14ac:dyDescent="0.25">
      <c r="A523" s="35" t="s">
        <v>11</v>
      </c>
      <c r="B523" s="35" t="s">
        <v>152</v>
      </c>
      <c r="C523" s="35">
        <v>1.375</v>
      </c>
      <c r="D523" s="36">
        <v>1.65</v>
      </c>
      <c r="E523" s="35"/>
      <c r="F523" s="35"/>
      <c r="G523" s="35"/>
      <c r="H523" s="35"/>
      <c r="I523" s="35"/>
      <c r="J523" s="35"/>
      <c r="K523" s="35"/>
      <c r="L523" s="35"/>
      <c r="M523" s="35"/>
      <c r="N523" s="35"/>
      <c r="O523" s="35"/>
      <c r="P523" s="35"/>
      <c r="Q523" s="35"/>
      <c r="R523" s="35"/>
      <c r="S523" s="35"/>
      <c r="T523" s="35"/>
    </row>
    <row r="524" spans="1:20" x14ac:dyDescent="0.25">
      <c r="A524" s="35" t="s">
        <v>11</v>
      </c>
      <c r="B524" s="35" t="s">
        <v>153</v>
      </c>
      <c r="C524" s="35">
        <v>637.22149999999999</v>
      </c>
      <c r="D524" s="36">
        <v>766.43</v>
      </c>
      <c r="E524" s="35"/>
      <c r="F524" s="35"/>
      <c r="G524" s="35"/>
      <c r="H524" s="35"/>
      <c r="I524" s="35"/>
      <c r="J524" s="35"/>
      <c r="K524" s="35"/>
      <c r="L524" s="35"/>
      <c r="M524" s="35"/>
      <c r="N524" s="35"/>
      <c r="O524" s="35"/>
      <c r="P524" s="35"/>
      <c r="Q524" s="35"/>
      <c r="R524" s="35"/>
      <c r="S524" s="35"/>
      <c r="T524" s="35"/>
    </row>
    <row r="525" spans="1:20" x14ac:dyDescent="0.25">
      <c r="A525" s="35" t="s">
        <v>11</v>
      </c>
      <c r="B525" s="35" t="s">
        <v>166</v>
      </c>
      <c r="C525" s="35">
        <v>23.333200000000001</v>
      </c>
      <c r="D525" s="36">
        <v>28.06</v>
      </c>
      <c r="E525" s="35"/>
      <c r="F525" s="35"/>
      <c r="G525" s="35"/>
      <c r="H525" s="35"/>
      <c r="I525" s="35"/>
      <c r="J525" s="35"/>
      <c r="K525" s="35"/>
      <c r="L525" s="35"/>
      <c r="M525" s="35"/>
      <c r="N525" s="35"/>
      <c r="O525" s="35"/>
      <c r="P525" s="35"/>
      <c r="Q525" s="35"/>
      <c r="R525" s="35"/>
      <c r="S525" s="35"/>
      <c r="T525" s="35"/>
    </row>
    <row r="526" spans="1:20" x14ac:dyDescent="0.25">
      <c r="A526" s="35" t="s">
        <v>11</v>
      </c>
      <c r="B526" s="35" t="s">
        <v>167</v>
      </c>
      <c r="C526" s="35">
        <v>26.107199999999999</v>
      </c>
      <c r="D526" s="36">
        <v>31.4</v>
      </c>
      <c r="E526" s="35"/>
      <c r="F526" s="35"/>
      <c r="G526" s="35"/>
      <c r="H526" s="35"/>
      <c r="I526" s="35"/>
      <c r="J526" s="35"/>
      <c r="K526" s="35"/>
      <c r="L526" s="35"/>
      <c r="M526" s="35"/>
      <c r="N526" s="35"/>
      <c r="O526" s="35"/>
      <c r="P526" s="35"/>
      <c r="Q526" s="35"/>
      <c r="R526" s="35"/>
      <c r="S526" s="35"/>
      <c r="T526" s="35"/>
    </row>
    <row r="527" spans="1:20" x14ac:dyDescent="0.25">
      <c r="A527" s="35" t="s">
        <v>11</v>
      </c>
      <c r="B527" s="35" t="s">
        <v>168</v>
      </c>
      <c r="C527" s="35">
        <v>4.1932999999999998</v>
      </c>
      <c r="D527" s="36">
        <v>5.04</v>
      </c>
      <c r="E527" s="35"/>
      <c r="F527" s="35"/>
      <c r="G527" s="35"/>
      <c r="H527" s="35"/>
      <c r="I527" s="35"/>
      <c r="J527" s="35"/>
      <c r="K527" s="35"/>
      <c r="L527" s="35"/>
      <c r="M527" s="35"/>
      <c r="N527" s="35"/>
      <c r="O527" s="35"/>
      <c r="P527" s="35"/>
      <c r="Q527" s="35"/>
      <c r="R527" s="35"/>
      <c r="S527" s="35"/>
      <c r="T527" s="35"/>
    </row>
    <row r="528" spans="1:20" x14ac:dyDescent="0.25">
      <c r="A528" s="35" t="s">
        <v>11</v>
      </c>
      <c r="B528" s="35" t="s">
        <v>169</v>
      </c>
      <c r="C528" s="35">
        <v>94.48</v>
      </c>
      <c r="D528" s="36">
        <v>113.64</v>
      </c>
      <c r="E528" s="35"/>
      <c r="F528" s="35"/>
      <c r="G528" s="35"/>
      <c r="H528" s="35"/>
      <c r="I528" s="35"/>
      <c r="J528" s="35"/>
      <c r="K528" s="35"/>
      <c r="L528" s="35"/>
      <c r="M528" s="35"/>
      <c r="N528" s="35"/>
      <c r="O528" s="35"/>
      <c r="P528" s="35"/>
      <c r="Q528" s="35"/>
      <c r="R528" s="35"/>
      <c r="S528" s="35"/>
      <c r="T528" s="35"/>
    </row>
    <row r="529" spans="1:20" x14ac:dyDescent="0.25">
      <c r="A529" s="35" t="s">
        <v>11</v>
      </c>
      <c r="B529" s="35" t="s">
        <v>154</v>
      </c>
      <c r="C529" s="35">
        <v>4341.3407999999999</v>
      </c>
      <c r="D529" s="36">
        <v>5221.6499999999996</v>
      </c>
      <c r="E529" s="35"/>
      <c r="F529" s="35"/>
      <c r="G529" s="35"/>
      <c r="H529" s="35"/>
      <c r="I529" s="35"/>
      <c r="J529" s="35"/>
      <c r="K529" s="35"/>
      <c r="L529" s="35"/>
      <c r="M529" s="35"/>
      <c r="N529" s="35"/>
      <c r="O529" s="35"/>
      <c r="P529" s="35"/>
      <c r="Q529" s="35"/>
      <c r="R529" s="35"/>
      <c r="S529" s="35"/>
      <c r="T529" s="35"/>
    </row>
    <row r="530" spans="1:20" x14ac:dyDescent="0.25">
      <c r="A530" s="35" t="s">
        <v>11</v>
      </c>
      <c r="B530" s="35" t="s">
        <v>155</v>
      </c>
      <c r="C530" s="35">
        <v>479.31599999999997</v>
      </c>
      <c r="D530" s="36">
        <v>576.51</v>
      </c>
      <c r="E530" s="35"/>
      <c r="F530" s="35"/>
      <c r="G530" s="35"/>
      <c r="H530" s="35"/>
      <c r="I530" s="35"/>
      <c r="J530" s="35"/>
      <c r="K530" s="35"/>
      <c r="L530" s="35"/>
      <c r="M530" s="35"/>
      <c r="N530" s="35"/>
      <c r="O530" s="35"/>
      <c r="P530" s="35"/>
      <c r="Q530" s="35"/>
      <c r="R530" s="35"/>
      <c r="S530" s="35"/>
      <c r="T530" s="35"/>
    </row>
    <row r="531" spans="1:20" x14ac:dyDescent="0.25">
      <c r="A531" s="35" t="s">
        <v>11</v>
      </c>
      <c r="B531" s="35" t="s">
        <v>430</v>
      </c>
      <c r="C531" s="35">
        <v>1057.559</v>
      </c>
      <c r="D531" s="36">
        <v>1272</v>
      </c>
      <c r="E531" s="35"/>
      <c r="F531" s="35"/>
      <c r="G531" s="35"/>
      <c r="H531" s="35"/>
      <c r="I531" s="35"/>
      <c r="J531" s="35"/>
      <c r="K531" s="35"/>
      <c r="L531" s="35"/>
      <c r="M531" s="35"/>
      <c r="N531" s="35"/>
      <c r="O531" s="35"/>
      <c r="P531" s="35"/>
      <c r="Q531" s="35"/>
      <c r="R531" s="35"/>
      <c r="S531" s="35"/>
      <c r="T531" s="35"/>
    </row>
    <row r="532" spans="1:20" x14ac:dyDescent="0.25">
      <c r="A532" s="35" t="s">
        <v>11</v>
      </c>
      <c r="B532" s="35" t="s">
        <v>156</v>
      </c>
      <c r="C532" s="35">
        <v>6080.1679999999997</v>
      </c>
      <c r="D532" s="36">
        <v>7313.07</v>
      </c>
      <c r="E532" s="35"/>
      <c r="F532" s="35"/>
      <c r="G532" s="35"/>
      <c r="H532" s="35"/>
      <c r="I532" s="35"/>
      <c r="J532" s="35"/>
      <c r="K532" s="35"/>
      <c r="L532" s="35"/>
      <c r="M532" s="35"/>
      <c r="N532" s="35"/>
      <c r="O532" s="35"/>
      <c r="P532" s="35"/>
      <c r="Q532" s="35"/>
      <c r="R532" s="35"/>
      <c r="S532" s="35"/>
      <c r="T532" s="35"/>
    </row>
    <row r="533" spans="1:20" x14ac:dyDescent="0.25">
      <c r="A533" s="35" t="s">
        <v>11</v>
      </c>
      <c r="B533" s="35" t="s">
        <v>362</v>
      </c>
      <c r="C533" s="35">
        <v>6551.8149999999996</v>
      </c>
      <c r="D533" s="36">
        <v>7880.35</v>
      </c>
      <c r="E533" s="35"/>
      <c r="F533" s="35"/>
      <c r="G533" s="35"/>
      <c r="H533" s="35"/>
      <c r="I533" s="35"/>
      <c r="J533" s="35"/>
      <c r="K533" s="35"/>
      <c r="L533" s="35"/>
      <c r="M533" s="35"/>
      <c r="N533" s="35"/>
      <c r="O533" s="35"/>
      <c r="P533" s="35"/>
      <c r="Q533" s="35"/>
      <c r="R533" s="35"/>
      <c r="S533" s="35"/>
      <c r="T533" s="35"/>
    </row>
    <row r="534" spans="1:20" x14ac:dyDescent="0.25">
      <c r="A534" s="35" t="s">
        <v>11</v>
      </c>
      <c r="B534" s="35" t="s">
        <v>475</v>
      </c>
      <c r="C534" s="35">
        <v>8.8629999999999995</v>
      </c>
      <c r="D534" s="36">
        <v>10.66</v>
      </c>
      <c r="E534" s="35"/>
      <c r="F534" s="35"/>
      <c r="G534" s="35"/>
      <c r="H534" s="35"/>
      <c r="I534" s="35"/>
      <c r="J534" s="35"/>
      <c r="K534" s="35"/>
      <c r="L534" s="35"/>
      <c r="M534" s="35"/>
      <c r="N534" s="35"/>
      <c r="O534" s="35"/>
      <c r="P534" s="35"/>
      <c r="Q534" s="35"/>
      <c r="R534" s="35"/>
      <c r="S534" s="35"/>
      <c r="T534" s="35"/>
    </row>
    <row r="535" spans="1:20" x14ac:dyDescent="0.25">
      <c r="A535" s="35" t="s">
        <v>11</v>
      </c>
      <c r="B535" s="35" t="s">
        <v>505</v>
      </c>
      <c r="C535" s="35">
        <v>610.02300000000002</v>
      </c>
      <c r="D535" s="36">
        <v>733.72</v>
      </c>
      <c r="E535" s="35"/>
      <c r="F535" s="35"/>
      <c r="G535" s="35"/>
      <c r="H535" s="35"/>
      <c r="I535" s="35"/>
      <c r="J535" s="35"/>
      <c r="K535" s="35"/>
      <c r="L535" s="35"/>
      <c r="M535" s="35"/>
      <c r="N535" s="35"/>
      <c r="O535" s="35"/>
      <c r="P535" s="35"/>
      <c r="Q535" s="35"/>
      <c r="R535" s="35"/>
      <c r="S535" s="35"/>
      <c r="T535" s="35"/>
    </row>
    <row r="536" spans="1:20" x14ac:dyDescent="0.25">
      <c r="A536" s="35" t="s">
        <v>11</v>
      </c>
      <c r="B536" s="35" t="s">
        <v>600</v>
      </c>
      <c r="C536" s="35">
        <v>44.209000000000003</v>
      </c>
      <c r="D536" s="36">
        <v>53.17</v>
      </c>
      <c r="E536" s="35"/>
      <c r="F536" s="35"/>
      <c r="G536" s="35"/>
      <c r="H536" s="35"/>
      <c r="I536" s="35"/>
      <c r="J536" s="35"/>
      <c r="K536" s="35"/>
      <c r="L536" s="35"/>
      <c r="M536" s="35"/>
      <c r="N536" s="35"/>
      <c r="O536" s="35"/>
      <c r="P536" s="35"/>
      <c r="Q536" s="35"/>
      <c r="R536" s="35"/>
      <c r="S536" s="35"/>
      <c r="T536" s="35"/>
    </row>
    <row r="537" spans="1:20" x14ac:dyDescent="0.25">
      <c r="A537" s="35" t="s">
        <v>11</v>
      </c>
      <c r="B537" s="35" t="s">
        <v>157</v>
      </c>
      <c r="C537" s="35">
        <v>183015.59460000001</v>
      </c>
      <c r="D537" s="36">
        <v>220126.4</v>
      </c>
      <c r="E537" s="35"/>
      <c r="F537" s="35"/>
      <c r="G537" s="35"/>
      <c r="H537" s="35"/>
      <c r="I537" s="35"/>
      <c r="J537" s="35"/>
      <c r="K537" s="35"/>
      <c r="L537" s="35"/>
      <c r="M537" s="35"/>
      <c r="N537" s="35"/>
      <c r="O537" s="35"/>
      <c r="P537" s="35"/>
      <c r="Q537" s="35"/>
      <c r="R537" s="35"/>
      <c r="S537" s="35"/>
      <c r="T537" s="35"/>
    </row>
    <row r="538" spans="1:20" x14ac:dyDescent="0.25">
      <c r="A538" s="35" t="s">
        <v>11</v>
      </c>
      <c r="B538" s="35" t="s">
        <v>158</v>
      </c>
      <c r="C538" s="35">
        <v>135135.29980000001</v>
      </c>
      <c r="D538" s="36">
        <v>162537.23000000001</v>
      </c>
      <c r="E538" s="35"/>
      <c r="F538" s="35"/>
      <c r="G538" s="35"/>
      <c r="H538" s="35"/>
      <c r="I538" s="35"/>
      <c r="J538" s="35"/>
      <c r="K538" s="35"/>
      <c r="L538" s="35"/>
      <c r="M538" s="35"/>
      <c r="N538" s="35"/>
      <c r="O538" s="35"/>
      <c r="P538" s="35"/>
      <c r="Q538" s="35"/>
      <c r="R538" s="35"/>
      <c r="S538" s="35"/>
      <c r="T538" s="35"/>
    </row>
    <row r="539" spans="1:20" x14ac:dyDescent="0.25">
      <c r="A539" s="35" t="s">
        <v>11</v>
      </c>
      <c r="B539" s="35" t="s">
        <v>159</v>
      </c>
      <c r="C539" s="35">
        <v>77217.020799999998</v>
      </c>
      <c r="D539" s="36">
        <v>92874.63</v>
      </c>
      <c r="E539" s="35"/>
      <c r="F539" s="35"/>
      <c r="G539" s="35"/>
      <c r="H539" s="35"/>
      <c r="I539" s="35"/>
      <c r="J539" s="35"/>
      <c r="K539" s="35"/>
      <c r="L539" s="35"/>
      <c r="M539" s="35"/>
      <c r="N539" s="35"/>
      <c r="O539" s="35"/>
      <c r="P539" s="35"/>
      <c r="Q539" s="35"/>
      <c r="R539" s="35"/>
      <c r="S539" s="35"/>
      <c r="T539" s="35"/>
    </row>
    <row r="540" spans="1:20" x14ac:dyDescent="0.25">
      <c r="A540" s="35" t="s">
        <v>11</v>
      </c>
      <c r="B540" s="35" t="s">
        <v>160</v>
      </c>
      <c r="C540" s="35">
        <v>51981.184200000003</v>
      </c>
      <c r="D540" s="36">
        <v>62521.62</v>
      </c>
      <c r="E540" s="35"/>
      <c r="F540" s="35"/>
      <c r="G540" s="35"/>
      <c r="H540" s="35"/>
      <c r="I540" s="35"/>
      <c r="J540" s="35"/>
      <c r="K540" s="35"/>
      <c r="L540" s="35"/>
      <c r="M540" s="35"/>
      <c r="N540" s="35"/>
      <c r="O540" s="35"/>
      <c r="P540" s="35"/>
      <c r="Q540" s="35"/>
      <c r="R540" s="35"/>
      <c r="S540" s="35"/>
      <c r="T540" s="35"/>
    </row>
    <row r="541" spans="1:20" x14ac:dyDescent="0.25">
      <c r="A541" s="35" t="s">
        <v>11</v>
      </c>
      <c r="B541" s="35" t="s">
        <v>161</v>
      </c>
      <c r="C541" s="35">
        <v>11294.8524</v>
      </c>
      <c r="D541" s="36">
        <v>13585.16</v>
      </c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</row>
    <row r="542" spans="1:20" x14ac:dyDescent="0.25">
      <c r="A542" s="35" t="s">
        <v>11</v>
      </c>
      <c r="B542" s="35" t="s">
        <v>162</v>
      </c>
      <c r="C542" s="35">
        <v>2561.6048999999998</v>
      </c>
      <c r="D542" s="36">
        <v>3081.03</v>
      </c>
      <c r="E542" s="35"/>
      <c r="F542" s="35"/>
      <c r="G542" s="35"/>
      <c r="H542" s="35"/>
      <c r="I542" s="35"/>
      <c r="J542" s="35"/>
      <c r="K542" s="35"/>
      <c r="L542" s="35"/>
      <c r="M542" s="35"/>
      <c r="N542" s="35"/>
      <c r="O542" s="35"/>
      <c r="P542" s="35"/>
      <c r="Q542" s="35"/>
      <c r="R542" s="35"/>
      <c r="S542" s="35"/>
      <c r="T542" s="35"/>
    </row>
    <row r="543" spans="1:20" x14ac:dyDescent="0.25">
      <c r="A543" s="35" t="s">
        <v>11</v>
      </c>
      <c r="B543" s="35" t="s">
        <v>163</v>
      </c>
      <c r="C543" s="35">
        <v>9017.7762999999995</v>
      </c>
      <c r="D543" s="36">
        <v>10846.35</v>
      </c>
      <c r="E543" s="35"/>
      <c r="F543" s="35"/>
      <c r="G543" s="35"/>
      <c r="H543" s="35"/>
      <c r="I543" s="35"/>
      <c r="J543" s="35"/>
      <c r="K543" s="35"/>
      <c r="L543" s="35"/>
      <c r="M543" s="35"/>
      <c r="N543" s="35"/>
      <c r="O543" s="35"/>
      <c r="P543" s="35"/>
      <c r="Q543" s="35"/>
      <c r="R543" s="35"/>
      <c r="S543" s="35"/>
      <c r="T543" s="35"/>
    </row>
    <row r="544" spans="1:20" x14ac:dyDescent="0.25">
      <c r="A544" s="35" t="s">
        <v>11</v>
      </c>
      <c r="B544" s="35" t="s">
        <v>164</v>
      </c>
      <c r="C544" s="35">
        <v>926.84249999999997</v>
      </c>
      <c r="D544" s="36">
        <v>1114.78</v>
      </c>
      <c r="E544" s="35"/>
      <c r="F544" s="35"/>
      <c r="G544" s="35"/>
      <c r="H544" s="35"/>
      <c r="I544" s="35"/>
      <c r="J544" s="35"/>
      <c r="K544" s="35"/>
      <c r="L544" s="35"/>
      <c r="M544" s="35"/>
      <c r="N544" s="35"/>
      <c r="O544" s="35"/>
      <c r="P544" s="35"/>
      <c r="Q544" s="35"/>
      <c r="R544" s="35"/>
      <c r="S544" s="35"/>
      <c r="T544" s="35"/>
    </row>
    <row r="545" spans="1:20" x14ac:dyDescent="0.25">
      <c r="A545" s="35" t="s">
        <v>11</v>
      </c>
      <c r="B545" s="35" t="s">
        <v>170</v>
      </c>
      <c r="C545" s="35">
        <v>574.32500000000005</v>
      </c>
      <c r="D545" s="36">
        <v>690.78</v>
      </c>
      <c r="E545" s="35"/>
      <c r="F545" s="35"/>
      <c r="G545" s="35"/>
      <c r="H545" s="35"/>
      <c r="I545" s="35"/>
      <c r="J545" s="35"/>
      <c r="K545" s="35"/>
      <c r="L545" s="35"/>
      <c r="M545" s="35"/>
      <c r="N545" s="35"/>
      <c r="O545" s="35"/>
      <c r="P545" s="35"/>
      <c r="Q545" s="35"/>
      <c r="R545" s="35"/>
      <c r="S545" s="35"/>
      <c r="T545" s="35"/>
    </row>
    <row r="546" spans="1:20" x14ac:dyDescent="0.25">
      <c r="A546" s="35" t="s">
        <v>11</v>
      </c>
      <c r="B546" s="35" t="s">
        <v>171</v>
      </c>
      <c r="C546" s="35">
        <v>707.36519999999996</v>
      </c>
      <c r="D546" s="36">
        <v>850.8</v>
      </c>
      <c r="E546" s="35"/>
      <c r="F546" s="35"/>
      <c r="G546" s="35"/>
      <c r="H546" s="35"/>
      <c r="I546" s="35"/>
      <c r="J546" s="35"/>
      <c r="K546" s="35"/>
      <c r="L546" s="35"/>
      <c r="M546" s="35"/>
      <c r="N546" s="35"/>
      <c r="O546" s="35"/>
      <c r="P546" s="35"/>
      <c r="Q546" s="35"/>
      <c r="R546" s="35"/>
      <c r="S546" s="35"/>
      <c r="T546" s="35"/>
    </row>
    <row r="547" spans="1:20" x14ac:dyDescent="0.25">
      <c r="A547" s="35" t="s">
        <v>11</v>
      </c>
      <c r="B547" s="35" t="s">
        <v>172</v>
      </c>
      <c r="C547" s="35">
        <v>267.26310000000001</v>
      </c>
      <c r="D547" s="36">
        <v>321.45999999999998</v>
      </c>
      <c r="E547" s="35"/>
      <c r="F547" s="35"/>
      <c r="G547" s="35"/>
      <c r="H547" s="35"/>
      <c r="I547" s="35"/>
      <c r="J547" s="35"/>
      <c r="K547" s="35"/>
      <c r="L547" s="35"/>
      <c r="M547" s="35"/>
      <c r="N547" s="35"/>
      <c r="O547" s="35"/>
      <c r="P547" s="35"/>
      <c r="Q547" s="35"/>
      <c r="R547" s="35"/>
      <c r="S547" s="35"/>
      <c r="T547" s="35"/>
    </row>
    <row r="548" spans="1:20" x14ac:dyDescent="0.25">
      <c r="A548" s="35" t="s">
        <v>11</v>
      </c>
      <c r="B548" t="s">
        <v>173</v>
      </c>
      <c r="C548" s="35">
        <v>953.20169999999996</v>
      </c>
      <c r="D548" s="261">
        <v>1146.49</v>
      </c>
      <c r="E548" s="35"/>
      <c r="F548" s="35"/>
      <c r="G548" s="35"/>
      <c r="H548" s="35"/>
      <c r="I548" s="35"/>
      <c r="J548" s="35"/>
      <c r="K548" s="35"/>
      <c r="L548" s="35"/>
      <c r="M548" s="35"/>
      <c r="N548" s="35"/>
      <c r="O548" s="35"/>
      <c r="P548" s="35"/>
      <c r="Q548" s="35"/>
      <c r="R548" s="35"/>
      <c r="S548" s="35"/>
      <c r="T548" s="35"/>
    </row>
    <row r="549" spans="1:20" x14ac:dyDescent="0.25">
      <c r="A549" s="35" t="s">
        <v>11</v>
      </c>
      <c r="B549" s="35" t="s">
        <v>174</v>
      </c>
      <c r="C549" s="35">
        <v>0</v>
      </c>
      <c r="D549" s="36">
        <v>0</v>
      </c>
      <c r="E549" s="35"/>
      <c r="F549" s="35"/>
      <c r="G549" s="35"/>
      <c r="H549" s="35"/>
      <c r="I549" s="35"/>
      <c r="J549" s="35"/>
      <c r="K549" s="35"/>
      <c r="L549" s="35"/>
      <c r="M549" s="35"/>
      <c r="N549" s="35"/>
      <c r="O549" s="35"/>
      <c r="P549" s="35"/>
      <c r="Q549" s="35"/>
      <c r="R549" s="35"/>
      <c r="S549" s="35"/>
      <c r="T549" s="35"/>
    </row>
    <row r="550" spans="1:20" x14ac:dyDescent="0.25">
      <c r="A550" s="35" t="s">
        <v>11</v>
      </c>
      <c r="B550" s="35" t="s">
        <v>175</v>
      </c>
      <c r="C550" s="35">
        <v>2.6204999999999998</v>
      </c>
      <c r="D550" s="36">
        <v>3.15</v>
      </c>
      <c r="E550" s="35"/>
      <c r="F550" s="35"/>
      <c r="G550" s="35"/>
      <c r="H550" s="35"/>
      <c r="I550" s="35"/>
      <c r="J550" s="35"/>
      <c r="K550" s="35"/>
      <c r="L550" s="35"/>
      <c r="M550" s="35"/>
      <c r="N550" s="35"/>
      <c r="O550" s="35"/>
      <c r="P550" s="35"/>
      <c r="Q550" s="35"/>
      <c r="R550" s="35"/>
      <c r="S550" s="35"/>
      <c r="T550" s="35"/>
    </row>
    <row r="551" spans="1:20" x14ac:dyDescent="0.25">
      <c r="A551" s="35" t="s">
        <v>11</v>
      </c>
      <c r="B551" s="35" t="s">
        <v>176</v>
      </c>
      <c r="C551" s="35">
        <v>202.7646</v>
      </c>
      <c r="D551" s="36">
        <v>243.88</v>
      </c>
      <c r="E551" s="35"/>
      <c r="F551" s="35"/>
      <c r="G551" s="35"/>
      <c r="H551" s="35"/>
      <c r="I551" s="35"/>
      <c r="J551" s="35"/>
      <c r="K551" s="35"/>
      <c r="L551" s="35"/>
      <c r="M551" s="35"/>
      <c r="N551" s="35"/>
      <c r="O551" s="35"/>
      <c r="P551" s="35"/>
      <c r="Q551" s="35"/>
      <c r="R551" s="35"/>
      <c r="S551" s="35"/>
      <c r="T551" s="35"/>
    </row>
    <row r="552" spans="1:20" x14ac:dyDescent="0.25">
      <c r="A552" s="35" t="s">
        <v>11</v>
      </c>
      <c r="B552" s="35" t="s">
        <v>177</v>
      </c>
      <c r="C552" s="35">
        <v>1.5299999999999999E-2</v>
      </c>
      <c r="D552" s="36">
        <v>0.02</v>
      </c>
      <c r="E552" s="35"/>
      <c r="F552" s="35"/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35"/>
      <c r="R552" s="35"/>
      <c r="S552" s="35"/>
      <c r="T552" s="35"/>
    </row>
    <row r="553" spans="1:20" x14ac:dyDescent="0.25">
      <c r="A553" s="35" t="s">
        <v>11</v>
      </c>
      <c r="B553" s="35" t="s">
        <v>178</v>
      </c>
      <c r="C553" s="35">
        <v>64.8964</v>
      </c>
      <c r="D553" s="36">
        <v>78.06</v>
      </c>
      <c r="E553" s="35"/>
      <c r="F553" s="35"/>
      <c r="G553" s="35"/>
      <c r="H553" s="35"/>
      <c r="I553" s="35"/>
      <c r="J553" s="35"/>
      <c r="K553" s="35"/>
      <c r="L553" s="35"/>
      <c r="M553" s="35"/>
      <c r="N553" s="35"/>
      <c r="O553" s="35"/>
      <c r="P553" s="35"/>
      <c r="Q553" s="35"/>
      <c r="R553" s="35"/>
      <c r="S553" s="35"/>
      <c r="T553" s="35"/>
    </row>
    <row r="554" spans="1:20" x14ac:dyDescent="0.25">
      <c r="A554" s="35" t="s">
        <v>11</v>
      </c>
      <c r="B554" s="35" t="s">
        <v>179</v>
      </c>
      <c r="C554" s="35">
        <v>38.306399999999996</v>
      </c>
      <c r="D554" s="36">
        <v>46.07</v>
      </c>
      <c r="E554" s="35"/>
      <c r="F554" s="35"/>
      <c r="G554" s="35"/>
      <c r="H554" s="35"/>
      <c r="I554" s="35"/>
      <c r="J554" s="35"/>
      <c r="K554" s="35"/>
      <c r="L554" s="35"/>
      <c r="M554" s="35"/>
      <c r="N554" s="35"/>
      <c r="O554" s="35"/>
      <c r="P554" s="35"/>
      <c r="Q554" s="35"/>
      <c r="R554" s="35"/>
      <c r="S554" s="35"/>
      <c r="T554" s="35"/>
    </row>
    <row r="555" spans="1:20" x14ac:dyDescent="0.25">
      <c r="A555" s="35" t="s">
        <v>11</v>
      </c>
      <c r="B555" s="35" t="s">
        <v>363</v>
      </c>
      <c r="C555" s="35">
        <v>0</v>
      </c>
      <c r="D555" s="36">
        <v>0</v>
      </c>
      <c r="E555" s="35"/>
      <c r="F555" s="35"/>
      <c r="G555" s="35"/>
      <c r="H555" s="35"/>
      <c r="I555" s="35"/>
      <c r="J555" s="35"/>
      <c r="K555" s="35"/>
      <c r="L555" s="35"/>
      <c r="M555" s="35"/>
      <c r="N555" s="35"/>
      <c r="O555" s="35"/>
      <c r="P555" s="35"/>
      <c r="Q555" s="35"/>
      <c r="R555" s="35"/>
      <c r="S555" s="35"/>
      <c r="T555" s="35"/>
    </row>
    <row r="556" spans="1:20" x14ac:dyDescent="0.25">
      <c r="A556" s="35" t="s">
        <v>11</v>
      </c>
      <c r="B556" s="35" t="s">
        <v>476</v>
      </c>
      <c r="C556" s="35">
        <v>0</v>
      </c>
      <c r="D556" s="36">
        <v>0</v>
      </c>
      <c r="E556" s="35"/>
      <c r="F556" s="35"/>
      <c r="G556" s="35"/>
      <c r="H556" s="35"/>
      <c r="I556" s="35"/>
      <c r="J556" s="35"/>
      <c r="K556" s="35"/>
      <c r="L556" s="35"/>
      <c r="M556" s="35"/>
      <c r="N556" s="35"/>
      <c r="O556" s="35"/>
      <c r="P556" s="35"/>
      <c r="Q556" s="35"/>
      <c r="R556" s="35"/>
      <c r="S556" s="35"/>
      <c r="T556" s="35"/>
    </row>
    <row r="557" spans="1:20" x14ac:dyDescent="0.25">
      <c r="A557" s="35" t="s">
        <v>11</v>
      </c>
      <c r="B557" s="35" t="s">
        <v>477</v>
      </c>
      <c r="C557" s="35">
        <v>32.625</v>
      </c>
      <c r="D557" s="36">
        <v>39.24</v>
      </c>
      <c r="E557" s="35"/>
      <c r="F557" s="35"/>
      <c r="G557" s="35"/>
      <c r="H557" s="35"/>
      <c r="I557" s="35"/>
      <c r="J557" s="35"/>
      <c r="K557" s="35"/>
      <c r="L557" s="35"/>
      <c r="M557" s="35"/>
      <c r="N557" s="35"/>
      <c r="O557" s="35"/>
      <c r="P557" s="35"/>
      <c r="Q557" s="35"/>
      <c r="R557" s="35"/>
      <c r="S557" s="35"/>
      <c r="T557" s="35"/>
    </row>
    <row r="558" spans="1:20" x14ac:dyDescent="0.25">
      <c r="A558" s="35" t="s">
        <v>11</v>
      </c>
      <c r="B558" s="35" t="s">
        <v>767</v>
      </c>
      <c r="C558" s="35">
        <v>61.161000000000001</v>
      </c>
      <c r="D558" s="36">
        <v>73.56</v>
      </c>
      <c r="E558" s="35"/>
      <c r="F558" s="35"/>
      <c r="G558" s="35"/>
      <c r="H558" s="35"/>
      <c r="I558" s="35"/>
      <c r="J558" s="35"/>
      <c r="K558" s="35"/>
      <c r="L558" s="35"/>
      <c r="M558" s="35"/>
      <c r="N558" s="35"/>
      <c r="O558" s="35"/>
      <c r="P558" s="35"/>
      <c r="Q558" s="35"/>
      <c r="R558" s="35"/>
      <c r="S558" s="35"/>
      <c r="T558" s="35"/>
    </row>
    <row r="559" spans="1:20" x14ac:dyDescent="0.25">
      <c r="A559" s="35" t="s">
        <v>11</v>
      </c>
      <c r="B559" s="35" t="s">
        <v>180</v>
      </c>
      <c r="C559" s="35">
        <v>19555.443599999999</v>
      </c>
      <c r="D559" s="36">
        <v>23520.78</v>
      </c>
      <c r="E559" s="35"/>
      <c r="F559" s="35"/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35"/>
      <c r="R559" s="35"/>
      <c r="S559" s="35"/>
      <c r="T559" s="35"/>
    </row>
    <row r="560" spans="1:20" x14ac:dyDescent="0.25">
      <c r="A560" s="35" t="s">
        <v>11</v>
      </c>
      <c r="B560" s="35" t="s">
        <v>181</v>
      </c>
      <c r="C560" s="35">
        <v>6725.3822</v>
      </c>
      <c r="D560" s="36">
        <v>8089.11</v>
      </c>
      <c r="E560" s="35"/>
      <c r="F560" s="35"/>
      <c r="G560" s="35"/>
      <c r="H560" s="35"/>
      <c r="I560" s="35"/>
      <c r="J560" s="35"/>
      <c r="K560" s="35"/>
      <c r="L560" s="35"/>
      <c r="M560" s="35"/>
      <c r="N560" s="35"/>
      <c r="O560" s="35"/>
      <c r="P560" s="35"/>
      <c r="Q560" s="35"/>
      <c r="R560" s="35"/>
      <c r="S560" s="35"/>
      <c r="T560" s="35"/>
    </row>
    <row r="561" spans="1:20" x14ac:dyDescent="0.25">
      <c r="A561" s="35" t="s">
        <v>10</v>
      </c>
      <c r="B561" s="35" t="s">
        <v>182</v>
      </c>
      <c r="C561" s="37">
        <v>4.8404385644204694E-3</v>
      </c>
      <c r="D561" s="36">
        <v>2906.28</v>
      </c>
      <c r="E561" s="35"/>
      <c r="F561" s="35"/>
      <c r="G561" s="35"/>
      <c r="H561" s="35"/>
      <c r="I561" s="35"/>
      <c r="J561" s="35"/>
      <c r="K561" s="35"/>
      <c r="L561" s="35"/>
      <c r="M561" s="35"/>
      <c r="N561" s="35"/>
      <c r="O561" s="35"/>
      <c r="P561" s="35"/>
      <c r="Q561" s="35"/>
      <c r="R561" s="35"/>
      <c r="S561" s="35"/>
      <c r="T561" s="35"/>
    </row>
    <row r="562" spans="1:20" x14ac:dyDescent="0.25">
      <c r="A562" s="35" t="s">
        <v>10</v>
      </c>
      <c r="B562" s="35" t="s">
        <v>183</v>
      </c>
      <c r="C562" s="37">
        <v>1.4117585739026302E-2</v>
      </c>
      <c r="D562" s="36">
        <v>8476.44</v>
      </c>
      <c r="E562" s="35"/>
      <c r="F562" s="35"/>
      <c r="G562" s="35"/>
      <c r="H562" s="35"/>
      <c r="I562" s="35"/>
      <c r="J562" s="35"/>
      <c r="K562" s="35"/>
      <c r="L562" s="35"/>
      <c r="M562" s="35"/>
      <c r="N562" s="35"/>
      <c r="O562" s="35"/>
      <c r="P562" s="35"/>
      <c r="Q562" s="35"/>
      <c r="R562" s="35"/>
      <c r="S562" s="35"/>
      <c r="T562" s="35"/>
    </row>
    <row r="563" spans="1:20" x14ac:dyDescent="0.25">
      <c r="A563" s="35" t="s">
        <v>10</v>
      </c>
      <c r="B563" s="35" t="s">
        <v>184</v>
      </c>
      <c r="C563" s="37">
        <v>1.3145364728931574E-2</v>
      </c>
      <c r="D563" s="36">
        <v>7892.7</v>
      </c>
      <c r="E563" s="35"/>
      <c r="F563" s="35"/>
      <c r="G563" s="35"/>
      <c r="H563" s="35"/>
      <c r="I563" s="35"/>
      <c r="J563" s="35"/>
      <c r="K563" s="35"/>
      <c r="L563" s="35"/>
      <c r="M563" s="35"/>
      <c r="N563" s="35"/>
      <c r="O563" s="35"/>
      <c r="P563" s="35"/>
      <c r="Q563" s="35"/>
      <c r="R563" s="35"/>
      <c r="S563" s="35"/>
      <c r="T563" s="35"/>
    </row>
    <row r="564" spans="1:20" x14ac:dyDescent="0.25">
      <c r="A564" s="35" t="s">
        <v>10</v>
      </c>
      <c r="B564" s="35" t="s">
        <v>185</v>
      </c>
      <c r="C564" s="37">
        <v>7.5428758633690682E-2</v>
      </c>
      <c r="D564" s="36">
        <v>45288.73</v>
      </c>
      <c r="E564" s="35"/>
      <c r="F564" s="35"/>
      <c r="G564" s="35"/>
      <c r="H564" s="35"/>
      <c r="I564" s="35"/>
      <c r="J564" s="35"/>
      <c r="K564" s="35"/>
      <c r="L564" s="35"/>
      <c r="M564" s="35"/>
      <c r="N564" s="35"/>
      <c r="O564" s="35"/>
      <c r="P564" s="35"/>
      <c r="Q564" s="35"/>
      <c r="R564" s="35"/>
      <c r="S564" s="35"/>
      <c r="T564" s="35"/>
    </row>
    <row r="565" spans="1:20" x14ac:dyDescent="0.25">
      <c r="A565" s="35" t="s">
        <v>10</v>
      </c>
      <c r="B565" s="35" t="s">
        <v>186</v>
      </c>
      <c r="C565" s="37">
        <v>5.2302555574450385E-3</v>
      </c>
      <c r="D565" s="36">
        <v>3140.34</v>
      </c>
      <c r="E565" s="35"/>
      <c r="F565" s="35"/>
      <c r="G565" s="35"/>
      <c r="H565" s="35"/>
      <c r="I565" s="35"/>
      <c r="J565" s="35"/>
      <c r="K565" s="35"/>
      <c r="L565" s="35"/>
      <c r="M565" s="35"/>
      <c r="N565" s="35"/>
      <c r="O565" s="35"/>
      <c r="P565" s="35"/>
      <c r="Q565" s="35"/>
      <c r="R565" s="35"/>
      <c r="S565" s="35"/>
      <c r="T565" s="35"/>
    </row>
    <row r="566" spans="1:20" x14ac:dyDescent="0.25">
      <c r="A566" s="35" t="s">
        <v>10</v>
      </c>
      <c r="B566" s="35" t="s">
        <v>187</v>
      </c>
      <c r="C566" s="37">
        <v>1.4603211231152552E-2</v>
      </c>
      <c r="D566" s="36">
        <v>8768.02</v>
      </c>
      <c r="E566" s="35"/>
      <c r="F566" s="35"/>
      <c r="G566" s="35"/>
      <c r="H566" s="35"/>
      <c r="I566" s="35"/>
      <c r="J566" s="35"/>
      <c r="K566" s="35"/>
      <c r="L566" s="35"/>
      <c r="M566" s="35"/>
      <c r="N566" s="35"/>
      <c r="O566" s="35"/>
      <c r="P566" s="35"/>
      <c r="Q566" s="35"/>
      <c r="R566" s="35"/>
      <c r="S566" s="35"/>
      <c r="T566" s="35"/>
    </row>
    <row r="567" spans="1:20" x14ac:dyDescent="0.25">
      <c r="A567" s="35" t="s">
        <v>10</v>
      </c>
      <c r="B567" s="35" t="s">
        <v>188</v>
      </c>
      <c r="C567" s="37">
        <v>3.2972460734279389E-2</v>
      </c>
      <c r="D567" s="36">
        <v>19797.240000000002</v>
      </c>
      <c r="E567" s="35"/>
      <c r="F567" s="35"/>
      <c r="G567" s="35"/>
      <c r="H567" s="35"/>
      <c r="I567" s="35"/>
      <c r="J567" s="35"/>
      <c r="K567" s="35"/>
      <c r="L567" s="35"/>
      <c r="M567" s="35"/>
      <c r="N567" s="35"/>
      <c r="O567" s="35"/>
      <c r="P567" s="35"/>
      <c r="Q567" s="35"/>
      <c r="R567" s="35"/>
      <c r="S567" s="35"/>
      <c r="T567" s="35"/>
    </row>
    <row r="568" spans="1:20" x14ac:dyDescent="0.25">
      <c r="A568" s="35" t="s">
        <v>10</v>
      </c>
      <c r="B568" s="35" t="s">
        <v>189</v>
      </c>
      <c r="C568" s="37">
        <v>2.2810471339320355E-2</v>
      </c>
      <c r="D568" s="36">
        <v>13695.8</v>
      </c>
      <c r="E568" s="35"/>
      <c r="F568" s="35"/>
      <c r="G568" s="35"/>
      <c r="H568" s="35"/>
      <c r="I568" s="35"/>
      <c r="J568" s="35"/>
      <c r="K568" s="35"/>
      <c r="L568" s="35"/>
      <c r="M568" s="35"/>
      <c r="N568" s="35"/>
      <c r="O568" s="35"/>
      <c r="P568" s="35"/>
      <c r="Q568" s="35"/>
      <c r="R568" s="35"/>
      <c r="S568" s="35"/>
      <c r="T568" s="35"/>
    </row>
    <row r="569" spans="1:20" x14ac:dyDescent="0.25">
      <c r="A569" s="35" t="s">
        <v>10</v>
      </c>
      <c r="B569" s="35" t="s">
        <v>190</v>
      </c>
      <c r="C569" s="37">
        <v>6.6065499598301752E-3</v>
      </c>
      <c r="D569" s="36">
        <v>3966.69</v>
      </c>
      <c r="E569" s="35"/>
      <c r="F569" s="35"/>
      <c r="G569" s="35"/>
      <c r="H569" s="35"/>
      <c r="I569" s="35"/>
      <c r="J569" s="35"/>
      <c r="K569" s="35"/>
      <c r="L569" s="35"/>
      <c r="M569" s="35"/>
      <c r="N569" s="35"/>
      <c r="O569" s="35"/>
      <c r="P569" s="35"/>
      <c r="Q569" s="35"/>
      <c r="R569" s="35"/>
      <c r="S569" s="35"/>
      <c r="T569" s="35"/>
    </row>
    <row r="570" spans="1:20" x14ac:dyDescent="0.25">
      <c r="A570" s="35" t="s">
        <v>10</v>
      </c>
      <c r="B570" s="35" t="s">
        <v>768</v>
      </c>
      <c r="C570" s="37">
        <v>5.7335670573565336E-7</v>
      </c>
      <c r="D570" s="36">
        <v>0.34</v>
      </c>
      <c r="E570" s="35"/>
      <c r="F570" s="35"/>
      <c r="G570" s="35"/>
      <c r="H570" s="35"/>
      <c r="I570" s="35"/>
      <c r="J570" s="35"/>
      <c r="K570" s="35"/>
      <c r="L570" s="35"/>
      <c r="M570" s="35"/>
      <c r="N570" s="35"/>
      <c r="O570" s="35"/>
      <c r="P570" s="35"/>
      <c r="Q570" s="35"/>
      <c r="R570" s="35"/>
      <c r="S570" s="35"/>
      <c r="T570" s="35"/>
    </row>
    <row r="571" spans="1:20" x14ac:dyDescent="0.25">
      <c r="A571" s="35" t="s">
        <v>10</v>
      </c>
      <c r="B571" s="35" t="s">
        <v>191</v>
      </c>
      <c r="C571" s="37">
        <v>3.1651316814184517E-2</v>
      </c>
      <c r="D571" s="36">
        <v>19004</v>
      </c>
      <c r="E571" s="35"/>
      <c r="F571" s="35"/>
      <c r="G571" s="35"/>
      <c r="H571" s="35"/>
      <c r="I571" s="35"/>
      <c r="J571" s="35"/>
      <c r="K571" s="35"/>
      <c r="L571" s="35"/>
      <c r="M571" s="35"/>
      <c r="N571" s="35"/>
      <c r="O571" s="35"/>
      <c r="P571" s="35"/>
      <c r="Q571" s="35"/>
      <c r="R571" s="35"/>
      <c r="S571" s="35"/>
      <c r="T571" s="35"/>
    </row>
    <row r="572" spans="1:20" x14ac:dyDescent="0.25">
      <c r="A572" s="35" t="s">
        <v>10</v>
      </c>
      <c r="B572" s="35" t="s">
        <v>192</v>
      </c>
      <c r="C572" s="37">
        <v>5.7440024536670091E-3</v>
      </c>
      <c r="D572" s="36">
        <v>3448.8</v>
      </c>
      <c r="E572" s="35"/>
      <c r="F572" s="35"/>
      <c r="G572" s="35"/>
      <c r="H572" s="35"/>
      <c r="I572" s="35"/>
      <c r="J572" s="35"/>
      <c r="K572" s="35"/>
      <c r="L572" s="35"/>
      <c r="M572" s="35"/>
      <c r="N572" s="35"/>
      <c r="O572" s="35"/>
      <c r="P572" s="35"/>
      <c r="Q572" s="35"/>
      <c r="R572" s="35"/>
      <c r="S572" s="35"/>
      <c r="T572" s="35"/>
    </row>
    <row r="573" spans="1:20" x14ac:dyDescent="0.25">
      <c r="A573" s="35" t="s">
        <v>10</v>
      </c>
      <c r="B573" s="35" t="s">
        <v>193</v>
      </c>
      <c r="C573" s="37">
        <v>5.4588910814211767E-3</v>
      </c>
      <c r="D573" s="36">
        <v>3277.61</v>
      </c>
      <c r="E573" s="35"/>
      <c r="F573" s="35"/>
      <c r="G573" s="35"/>
      <c r="H573" s="35"/>
      <c r="I573" s="35"/>
      <c r="J573" s="35"/>
      <c r="K573" s="35"/>
      <c r="L573" s="35"/>
      <c r="M573" s="35"/>
      <c r="N573" s="35"/>
      <c r="O573" s="35"/>
      <c r="P573" s="35"/>
      <c r="Q573" s="35"/>
      <c r="R573" s="35"/>
      <c r="S573" s="35"/>
      <c r="T573" s="35"/>
    </row>
    <row r="574" spans="1:20" x14ac:dyDescent="0.25">
      <c r="A574" s="35" t="s">
        <v>10</v>
      </c>
      <c r="B574" s="35" t="s">
        <v>364</v>
      </c>
      <c r="C574" s="37">
        <v>4.9945903978222812E-6</v>
      </c>
      <c r="D574" s="36">
        <v>3</v>
      </c>
      <c r="E574" s="35"/>
      <c r="F574" s="35"/>
      <c r="G574" s="35"/>
      <c r="H574" s="35"/>
      <c r="I574" s="35"/>
      <c r="J574" s="35"/>
      <c r="K574" s="35"/>
      <c r="L574" s="35"/>
      <c r="M574" s="35"/>
      <c r="N574" s="35"/>
      <c r="O574" s="35"/>
      <c r="P574" s="35"/>
      <c r="Q574" s="35"/>
      <c r="R574" s="35"/>
      <c r="S574" s="35"/>
      <c r="T574" s="35"/>
    </row>
    <row r="575" spans="1:20" x14ac:dyDescent="0.25">
      <c r="A575" s="35" t="s">
        <v>10</v>
      </c>
      <c r="B575" s="35" t="s">
        <v>194</v>
      </c>
      <c r="C575" s="37">
        <v>3.8516931594354632E-2</v>
      </c>
      <c r="D575" s="36">
        <v>23126.23</v>
      </c>
      <c r="E575" s="35"/>
      <c r="F575" s="35"/>
      <c r="G575" s="35"/>
      <c r="H575" s="35"/>
      <c r="I575" s="35"/>
      <c r="J575" s="35"/>
      <c r="K575" s="35"/>
      <c r="L575" s="35"/>
      <c r="M575" s="35"/>
      <c r="N575" s="35"/>
      <c r="O575" s="35"/>
      <c r="P575" s="35"/>
      <c r="Q575" s="35"/>
      <c r="R575" s="35"/>
      <c r="S575" s="35"/>
      <c r="T575" s="35"/>
    </row>
    <row r="576" spans="1:20" x14ac:dyDescent="0.25">
      <c r="A576" s="35" t="s">
        <v>10</v>
      </c>
      <c r="B576" s="35" t="s">
        <v>195</v>
      </c>
      <c r="C576" s="37">
        <v>9.4169815509818795E-3</v>
      </c>
      <c r="D576" s="36">
        <v>5654.12</v>
      </c>
      <c r="E576" s="35"/>
      <c r="F576" s="35"/>
      <c r="G576" s="35"/>
      <c r="H576" s="35"/>
      <c r="I576" s="35"/>
      <c r="J576" s="35"/>
      <c r="K576" s="35"/>
      <c r="L576" s="35"/>
      <c r="M576" s="35"/>
      <c r="N576" s="35"/>
      <c r="O576" s="35"/>
      <c r="P576" s="35"/>
      <c r="Q576" s="35"/>
      <c r="R576" s="35"/>
      <c r="S576" s="35"/>
      <c r="T576" s="35"/>
    </row>
    <row r="577" spans="1:20" x14ac:dyDescent="0.25">
      <c r="A577" s="35" t="s">
        <v>10</v>
      </c>
      <c r="B577" s="35" t="s">
        <v>196</v>
      </c>
      <c r="C577" s="37">
        <v>8.2524704452125851E-3</v>
      </c>
      <c r="D577" s="36">
        <v>4954.93</v>
      </c>
      <c r="E577" s="35"/>
      <c r="F577" s="35"/>
      <c r="G577" s="35"/>
      <c r="H577" s="35"/>
      <c r="I577" s="35"/>
      <c r="J577" s="35"/>
      <c r="K577" s="35"/>
      <c r="L577" s="35"/>
      <c r="M577" s="35"/>
      <c r="N577" s="35"/>
      <c r="O577" s="35"/>
      <c r="P577" s="35"/>
      <c r="Q577" s="35"/>
      <c r="R577" s="35"/>
      <c r="S577" s="35"/>
      <c r="T577" s="35"/>
    </row>
    <row r="578" spans="1:20" x14ac:dyDescent="0.25">
      <c r="A578" s="35" t="s">
        <v>10</v>
      </c>
      <c r="B578" s="35" t="s">
        <v>197</v>
      </c>
      <c r="C578" s="37">
        <v>5.2895326781283569E-3</v>
      </c>
      <c r="D578" s="36">
        <v>3175.93</v>
      </c>
      <c r="E578" s="35"/>
      <c r="F578" s="35"/>
      <c r="G578" s="35"/>
      <c r="H578" s="35"/>
      <c r="I578" s="35"/>
      <c r="J578" s="35"/>
      <c r="K578" s="35"/>
      <c r="L578" s="35"/>
      <c r="M578" s="35"/>
      <c r="N578" s="35"/>
      <c r="O578" s="35"/>
      <c r="P578" s="35"/>
      <c r="Q578" s="35"/>
      <c r="R578" s="35"/>
      <c r="S578" s="35"/>
      <c r="T578" s="35"/>
    </row>
    <row r="579" spans="1:20" x14ac:dyDescent="0.25">
      <c r="A579" s="35" t="s">
        <v>10</v>
      </c>
      <c r="B579" s="35" t="s">
        <v>198</v>
      </c>
      <c r="C579" s="37">
        <v>0.1587632287751751</v>
      </c>
      <c r="D579" s="36">
        <v>95324.19</v>
      </c>
      <c r="E579" s="35"/>
      <c r="F579" s="35"/>
      <c r="G579" s="35"/>
      <c r="H579" s="35"/>
      <c r="I579" s="35"/>
      <c r="J579" s="35"/>
      <c r="K579" s="35"/>
      <c r="L579" s="35"/>
      <c r="M579" s="35"/>
      <c r="N579" s="35"/>
      <c r="O579" s="35"/>
      <c r="P579" s="35"/>
      <c r="Q579" s="35"/>
      <c r="R579" s="35"/>
      <c r="S579" s="35"/>
      <c r="T579" s="35"/>
    </row>
    <row r="580" spans="1:20" x14ac:dyDescent="0.25">
      <c r="A580" s="35" t="s">
        <v>10</v>
      </c>
      <c r="B580" s="35" t="s">
        <v>199</v>
      </c>
      <c r="C580" s="37">
        <v>0.12296857267363889</v>
      </c>
      <c r="D580" s="36">
        <v>73832.460000000006</v>
      </c>
      <c r="E580" s="35"/>
      <c r="F580" s="35"/>
      <c r="G580" s="35"/>
      <c r="H580" s="35"/>
      <c r="I580" s="35"/>
      <c r="J580" s="35"/>
      <c r="K580" s="35"/>
      <c r="L580" s="35"/>
      <c r="M580" s="35"/>
      <c r="N580" s="35"/>
      <c r="O580" s="35"/>
      <c r="P580" s="35"/>
      <c r="Q580" s="35"/>
      <c r="R580" s="35"/>
      <c r="S580" s="35"/>
      <c r="T580" s="35"/>
    </row>
    <row r="581" spans="1:20" x14ac:dyDescent="0.25">
      <c r="A581" s="35" t="s">
        <v>10</v>
      </c>
      <c r="B581" s="35" t="s">
        <v>200</v>
      </c>
      <c r="C581" s="37">
        <v>0.34091115808344502</v>
      </c>
      <c r="D581" s="36">
        <v>204688.95</v>
      </c>
      <c r="E581" s="35"/>
      <c r="F581" s="35"/>
      <c r="G581" s="35"/>
      <c r="H581" s="35"/>
      <c r="I581" s="35"/>
      <c r="J581" s="35"/>
      <c r="K581" s="35"/>
      <c r="L581" s="35"/>
      <c r="M581" s="35"/>
      <c r="N581" s="35"/>
      <c r="O581" s="35"/>
      <c r="P581" s="35"/>
      <c r="Q581" s="35"/>
      <c r="R581" s="35"/>
      <c r="S581" s="35"/>
      <c r="T581" s="35"/>
    </row>
    <row r="582" spans="1:20" x14ac:dyDescent="0.25">
      <c r="A582" s="35" t="s">
        <v>10</v>
      </c>
      <c r="B582" s="35" t="s">
        <v>201</v>
      </c>
      <c r="C582" s="37">
        <v>7.3529461922551423E-4</v>
      </c>
      <c r="D582" s="36">
        <v>441.48</v>
      </c>
      <c r="E582" s="35"/>
      <c r="F582" s="35"/>
      <c r="G582" s="35"/>
      <c r="H582" s="35"/>
      <c r="I582" s="35"/>
      <c r="J582" s="35"/>
      <c r="K582" s="35"/>
      <c r="L582" s="35"/>
      <c r="M582" s="35"/>
      <c r="N582" s="35"/>
      <c r="O582" s="35"/>
      <c r="P582" s="35"/>
      <c r="Q582" s="35"/>
      <c r="R582" s="35"/>
      <c r="S582" s="35"/>
      <c r="T582" s="35"/>
    </row>
    <row r="583" spans="1:20" x14ac:dyDescent="0.25">
      <c r="A583" s="35" t="s">
        <v>10</v>
      </c>
      <c r="B583" s="35" t="s">
        <v>202</v>
      </c>
      <c r="C583" s="37">
        <v>2.1932157204937976E-7</v>
      </c>
      <c r="D583" s="36">
        <v>0.13</v>
      </c>
      <c r="E583" s="35"/>
      <c r="F583" s="35"/>
      <c r="G583" s="35"/>
      <c r="H583" s="35"/>
      <c r="I583" s="35"/>
      <c r="J583" s="35"/>
      <c r="K583" s="35"/>
      <c r="L583" s="35"/>
      <c r="M583" s="35"/>
      <c r="N583" s="35"/>
      <c r="O583" s="35"/>
      <c r="P583" s="35"/>
      <c r="Q583" s="35"/>
      <c r="R583" s="35"/>
      <c r="S583" s="35"/>
      <c r="T583" s="35"/>
    </row>
    <row r="584" spans="1:20" x14ac:dyDescent="0.25">
      <c r="A584" s="35" t="s">
        <v>10</v>
      </c>
      <c r="B584" s="35" t="s">
        <v>203</v>
      </c>
      <c r="C584" s="37">
        <v>2.7505305871317145E-8</v>
      </c>
      <c r="D584" s="36">
        <v>0.02</v>
      </c>
      <c r="E584" s="35"/>
      <c r="F584" s="35"/>
      <c r="G584" s="35"/>
      <c r="H584" s="35"/>
      <c r="I584" s="35"/>
      <c r="J584" s="35"/>
      <c r="K584" s="35"/>
      <c r="L584" s="35"/>
      <c r="M584" s="35"/>
      <c r="N584" s="35"/>
      <c r="O584" s="35"/>
      <c r="P584" s="35"/>
      <c r="Q584" s="35"/>
      <c r="R584" s="35"/>
      <c r="S584" s="35"/>
      <c r="T584" s="35"/>
    </row>
    <row r="585" spans="1:20" x14ac:dyDescent="0.25">
      <c r="A585" s="35" t="s">
        <v>10</v>
      </c>
      <c r="B585" s="35" t="s">
        <v>431</v>
      </c>
      <c r="C585" s="37">
        <v>1.8027707025480387E-6</v>
      </c>
      <c r="D585" s="36">
        <v>1.08</v>
      </c>
      <c r="E585" s="35"/>
      <c r="F585" s="35"/>
      <c r="G585" s="35"/>
      <c r="H585" s="35"/>
      <c r="I585" s="35"/>
      <c r="J585" s="35"/>
      <c r="K585" s="35"/>
      <c r="L585" s="35"/>
      <c r="M585" s="35"/>
      <c r="N585" s="35"/>
      <c r="O585" s="35"/>
      <c r="P585" s="35"/>
      <c r="Q585" s="35"/>
      <c r="R585" s="35"/>
      <c r="S585" s="35"/>
      <c r="T585" s="35"/>
    </row>
    <row r="586" spans="1:20" x14ac:dyDescent="0.25">
      <c r="A586" s="35" t="s">
        <v>10</v>
      </c>
      <c r="B586" s="35" t="s">
        <v>204</v>
      </c>
      <c r="C586" s="37">
        <v>5.2669645040569597E-7</v>
      </c>
      <c r="D586" s="36">
        <v>0.32</v>
      </c>
      <c r="E586" s="35"/>
      <c r="F586" s="35"/>
      <c r="G586" s="35"/>
      <c r="H586" s="35"/>
      <c r="I586" s="35"/>
      <c r="J586" s="35"/>
      <c r="K586" s="35"/>
      <c r="L586" s="35"/>
      <c r="M586" s="35"/>
      <c r="N586" s="35"/>
      <c r="O586" s="35"/>
      <c r="P586" s="35"/>
      <c r="Q586" s="35"/>
      <c r="R586" s="35"/>
      <c r="S586" s="35"/>
      <c r="T586" s="35"/>
    </row>
    <row r="587" spans="1:20" x14ac:dyDescent="0.25">
      <c r="A587" s="35" t="s">
        <v>10</v>
      </c>
      <c r="B587" s="35" t="s">
        <v>205</v>
      </c>
      <c r="C587" s="37">
        <v>3.8655443315592666E-7</v>
      </c>
      <c r="D587" s="36">
        <v>0.23</v>
      </c>
      <c r="E587" s="35"/>
      <c r="F587" s="35"/>
      <c r="G587" s="35"/>
      <c r="H587" s="35"/>
      <c r="I587" s="35"/>
      <c r="J587" s="35"/>
      <c r="K587" s="35"/>
      <c r="L587" s="35"/>
      <c r="M587" s="35"/>
      <c r="N587" s="35"/>
      <c r="O587" s="35"/>
      <c r="P587" s="35"/>
      <c r="Q587" s="35"/>
      <c r="R587" s="35"/>
      <c r="S587" s="35"/>
      <c r="T587" s="35"/>
    </row>
    <row r="588" spans="1:20" x14ac:dyDescent="0.25">
      <c r="A588" s="35" t="s">
        <v>10</v>
      </c>
      <c r="B588" s="35" t="s">
        <v>206</v>
      </c>
      <c r="C588" s="37">
        <v>1.6307198165609889E-5</v>
      </c>
      <c r="D588" s="36">
        <v>9.7899999999999991</v>
      </c>
      <c r="E588" s="35"/>
      <c r="F588" s="35"/>
      <c r="G588" s="35"/>
      <c r="H588" s="35"/>
      <c r="I588" s="35"/>
      <c r="J588" s="35"/>
      <c r="K588" s="35"/>
      <c r="L588" s="35"/>
      <c r="M588" s="35"/>
      <c r="N588" s="35"/>
      <c r="O588" s="35"/>
      <c r="P588" s="35"/>
      <c r="Q588" s="35"/>
      <c r="R588" s="35"/>
      <c r="S588" s="35"/>
      <c r="T588" s="35"/>
    </row>
    <row r="589" spans="1:20" x14ac:dyDescent="0.25">
      <c r="A589" s="35" t="s">
        <v>10</v>
      </c>
      <c r="B589" s="35" t="s">
        <v>207</v>
      </c>
      <c r="C589" s="37">
        <v>3.9734769728469895E-8</v>
      </c>
      <c r="D589" s="36">
        <v>0.02</v>
      </c>
      <c r="E589" s="35"/>
      <c r="F589" s="35"/>
      <c r="G589" s="35"/>
      <c r="H589" s="35"/>
      <c r="I589" s="35"/>
      <c r="J589" s="35"/>
      <c r="K589" s="35"/>
      <c r="L589" s="35"/>
      <c r="M589" s="35"/>
      <c r="N589" s="35"/>
      <c r="O589" s="35"/>
      <c r="P589" s="35"/>
      <c r="Q589" s="35"/>
      <c r="R589" s="35"/>
      <c r="S589" s="35"/>
      <c r="T589" s="35"/>
    </row>
    <row r="590" spans="1:20" x14ac:dyDescent="0.25">
      <c r="A590" s="35" t="s">
        <v>10</v>
      </c>
      <c r="B590" s="35" t="s">
        <v>208</v>
      </c>
      <c r="C590" s="37">
        <v>9.8886538292631029E-9</v>
      </c>
      <c r="D590" s="36">
        <v>0.01</v>
      </c>
      <c r="E590" s="35"/>
      <c r="F590" s="35"/>
      <c r="G590" s="35"/>
      <c r="H590" s="35"/>
      <c r="I590" s="35"/>
      <c r="J590" s="35"/>
      <c r="K590" s="35"/>
      <c r="L590" s="35"/>
      <c r="M590" s="35"/>
      <c r="N590" s="35"/>
      <c r="O590" s="35"/>
      <c r="P590" s="35"/>
      <c r="Q590" s="35"/>
      <c r="R590" s="35"/>
      <c r="S590" s="35"/>
      <c r="T590" s="35"/>
    </row>
    <row r="591" spans="1:20" x14ac:dyDescent="0.25">
      <c r="A591" s="35" t="s">
        <v>10</v>
      </c>
      <c r="B591" s="35" t="s">
        <v>209</v>
      </c>
      <c r="C591" s="37">
        <v>1.1082974468861872E-7</v>
      </c>
      <c r="D591" s="36">
        <v>7.0000000000000007E-2</v>
      </c>
      <c r="E591" s="35"/>
      <c r="F591" s="35"/>
      <c r="G591" s="35"/>
      <c r="H591" s="35"/>
      <c r="I591" s="35"/>
      <c r="J591" s="35"/>
      <c r="K591" s="35"/>
      <c r="L591" s="35"/>
      <c r="M591" s="35"/>
      <c r="N591" s="35"/>
      <c r="O591" s="35"/>
      <c r="P591" s="35"/>
      <c r="Q591" s="35"/>
      <c r="R591" s="35"/>
      <c r="S591" s="35"/>
      <c r="T591" s="35"/>
    </row>
    <row r="592" spans="1:20" x14ac:dyDescent="0.25">
      <c r="A592" s="35" t="s">
        <v>10</v>
      </c>
      <c r="B592" s="35" t="s">
        <v>210</v>
      </c>
      <c r="C592" s="37">
        <v>2.5172170129335218E-8</v>
      </c>
      <c r="D592" s="36">
        <v>0.02</v>
      </c>
      <c r="E592" s="35"/>
      <c r="F592" s="35"/>
      <c r="G592" s="35"/>
      <c r="H592" s="35"/>
      <c r="I592" s="35"/>
      <c r="J592" s="35"/>
      <c r="K592" s="35"/>
      <c r="L592" s="35"/>
      <c r="M592" s="35"/>
      <c r="N592" s="35"/>
      <c r="O592" s="35"/>
      <c r="P592" s="35"/>
      <c r="Q592" s="35"/>
      <c r="R592" s="35"/>
      <c r="S592" s="35"/>
      <c r="T592" s="35"/>
    </row>
    <row r="593" spans="1:20" x14ac:dyDescent="0.25">
      <c r="A593" s="35" t="s">
        <v>10</v>
      </c>
      <c r="B593" s="35" t="s">
        <v>769</v>
      </c>
      <c r="C593" s="37">
        <v>4.6727414127393013E-8</v>
      </c>
      <c r="D593" s="36">
        <v>0.03</v>
      </c>
      <c r="E593" s="35"/>
      <c r="F593" s="35"/>
      <c r="G593" s="35"/>
      <c r="H593" s="35"/>
      <c r="I593" s="35"/>
      <c r="J593" s="35"/>
      <c r="K593" s="35"/>
      <c r="L593" s="35"/>
      <c r="M593" s="35"/>
      <c r="N593" s="35"/>
      <c r="O593" s="35"/>
      <c r="P593" s="35"/>
      <c r="Q593" s="35"/>
      <c r="R593" s="35"/>
      <c r="S593" s="35"/>
      <c r="T593" s="35"/>
    </row>
    <row r="594" spans="1:20" x14ac:dyDescent="0.25">
      <c r="A594" s="35" t="s">
        <v>10</v>
      </c>
      <c r="B594" s="35" t="s">
        <v>211</v>
      </c>
      <c r="C594" s="37">
        <v>1.3963242267613937E-8</v>
      </c>
      <c r="D594" s="36">
        <v>0.01</v>
      </c>
      <c r="E594" s="35"/>
      <c r="F594" s="35"/>
      <c r="G594" s="35"/>
      <c r="H594" s="35"/>
      <c r="I594" s="35"/>
      <c r="J594" s="35"/>
      <c r="K594" s="35"/>
      <c r="L594" s="35"/>
      <c r="M594" s="35"/>
      <c r="N594" s="35"/>
      <c r="O594" s="35"/>
      <c r="P594" s="35"/>
      <c r="Q594" s="35"/>
      <c r="R594" s="35"/>
      <c r="S594" s="35"/>
      <c r="T594" s="35"/>
    </row>
    <row r="595" spans="1:20" x14ac:dyDescent="0.25">
      <c r="A595" s="35" t="s">
        <v>10</v>
      </c>
      <c r="B595" s="35" t="s">
        <v>212</v>
      </c>
      <c r="C595" s="37">
        <v>3.0513873327416738E-6</v>
      </c>
      <c r="D595" s="36">
        <v>1.83</v>
      </c>
      <c r="E595" s="35"/>
      <c r="F595" s="35"/>
      <c r="G595" s="35"/>
      <c r="H595" s="35"/>
      <c r="I595" s="35"/>
      <c r="J595" s="35"/>
      <c r="K595" s="35"/>
      <c r="L595" s="35"/>
      <c r="M595" s="35"/>
      <c r="N595" s="35"/>
      <c r="O595" s="35"/>
      <c r="P595" s="35"/>
      <c r="Q595" s="35"/>
      <c r="R595" s="35"/>
      <c r="S595" s="35"/>
      <c r="T595" s="35"/>
    </row>
    <row r="596" spans="1:20" x14ac:dyDescent="0.25">
      <c r="A596" s="35" t="s">
        <v>10</v>
      </c>
      <c r="B596" s="35" t="s">
        <v>213</v>
      </c>
      <c r="C596" s="37">
        <v>5.1286054301235187E-7</v>
      </c>
      <c r="D596" s="36">
        <v>0.31</v>
      </c>
      <c r="E596" s="35"/>
      <c r="F596" s="35"/>
      <c r="G596" s="35"/>
      <c r="H596" s="35"/>
      <c r="I596" s="35"/>
      <c r="J596" s="35"/>
      <c r="K596" s="35"/>
      <c r="L596" s="35"/>
      <c r="M596" s="35"/>
      <c r="N596" s="35"/>
      <c r="O596" s="35"/>
      <c r="P596" s="35"/>
      <c r="Q596" s="35"/>
      <c r="R596" s="35"/>
      <c r="S596" s="35"/>
      <c r="T596" s="35"/>
    </row>
    <row r="597" spans="1:20" x14ac:dyDescent="0.25">
      <c r="A597" s="35" t="s">
        <v>10</v>
      </c>
      <c r="B597" s="35" t="s">
        <v>214</v>
      </c>
      <c r="C597" s="37">
        <v>8.2605323044776304E-8</v>
      </c>
      <c r="D597" s="36">
        <v>0.05</v>
      </c>
      <c r="E597" s="35"/>
      <c r="F597" s="35"/>
      <c r="G597" s="35"/>
      <c r="H597" s="35"/>
      <c r="I597" s="35"/>
      <c r="J597" s="35"/>
      <c r="K597" s="35"/>
      <c r="L597" s="35"/>
      <c r="M597" s="35"/>
      <c r="N597" s="35"/>
      <c r="O597" s="35"/>
      <c r="P597" s="35"/>
      <c r="Q597" s="35"/>
      <c r="R597" s="35"/>
      <c r="S597" s="35"/>
      <c r="T597" s="35"/>
    </row>
    <row r="598" spans="1:20" x14ac:dyDescent="0.25">
      <c r="A598" s="35" t="s">
        <v>10</v>
      </c>
      <c r="B598" s="35" t="s">
        <v>215</v>
      </c>
      <c r="C598" s="37">
        <v>1.1565383280472235E-6</v>
      </c>
      <c r="D598" s="36">
        <v>0.69</v>
      </c>
      <c r="E598" s="35"/>
      <c r="F598" s="35"/>
      <c r="G598" s="35"/>
      <c r="H598" s="35"/>
      <c r="I598" s="35"/>
      <c r="J598" s="35"/>
      <c r="K598" s="35"/>
      <c r="L598" s="35"/>
      <c r="M598" s="35"/>
      <c r="N598" s="35"/>
      <c r="O598" s="35"/>
      <c r="P598" s="35"/>
      <c r="Q598" s="35"/>
      <c r="R598" s="35"/>
      <c r="S598" s="35"/>
      <c r="T598" s="35"/>
    </row>
    <row r="599" spans="1:20" x14ac:dyDescent="0.25">
      <c r="A599" s="35" t="s">
        <v>10</v>
      </c>
      <c r="B599" s="35" t="s">
        <v>216</v>
      </c>
      <c r="C599" s="37">
        <v>2.2966574862119242E-8</v>
      </c>
      <c r="D599" s="36">
        <v>0.01</v>
      </c>
      <c r="E599" s="35"/>
      <c r="F599" s="35"/>
      <c r="G599" s="35"/>
      <c r="H599" s="35"/>
      <c r="I599" s="35"/>
      <c r="J599" s="35"/>
      <c r="K599" s="35"/>
      <c r="L599" s="35"/>
      <c r="M599" s="35"/>
      <c r="N599" s="35"/>
      <c r="O599" s="35"/>
      <c r="P599" s="35"/>
      <c r="Q599" s="35"/>
      <c r="R599" s="35"/>
      <c r="S599" s="35"/>
      <c r="T599" s="35"/>
    </row>
    <row r="600" spans="1:20" x14ac:dyDescent="0.25">
      <c r="A600" s="35" t="s">
        <v>10</v>
      </c>
      <c r="B600" s="35" t="s">
        <v>217</v>
      </c>
      <c r="C600" s="37">
        <v>3.0945462852826056E-8</v>
      </c>
      <c r="D600" s="36">
        <v>0.02</v>
      </c>
      <c r="E600" s="35"/>
      <c r="F600" s="35"/>
      <c r="G600" s="35"/>
      <c r="H600" s="35"/>
      <c r="I600" s="35"/>
      <c r="J600" s="35"/>
      <c r="K600" s="35"/>
      <c r="L600" s="35"/>
      <c r="M600" s="35"/>
      <c r="N600" s="35"/>
      <c r="O600" s="35"/>
      <c r="P600" s="35"/>
      <c r="Q600" s="35"/>
      <c r="R600" s="35"/>
      <c r="S600" s="35"/>
      <c r="T600" s="35"/>
    </row>
    <row r="601" spans="1:20" x14ac:dyDescent="0.25">
      <c r="A601" s="35" t="s">
        <v>10</v>
      </c>
      <c r="B601" s="35" t="s">
        <v>218</v>
      </c>
      <c r="C601" s="37">
        <v>5.3046577268244362E-8</v>
      </c>
      <c r="D601" s="36">
        <v>0.03</v>
      </c>
      <c r="E601" s="35"/>
      <c r="F601" s="35"/>
      <c r="G601" s="35"/>
      <c r="H601" s="35"/>
      <c r="I601" s="35"/>
      <c r="J601" s="35"/>
      <c r="K601" s="35"/>
      <c r="L601" s="35"/>
      <c r="M601" s="35"/>
      <c r="N601" s="35"/>
      <c r="O601" s="35"/>
      <c r="P601" s="35"/>
      <c r="Q601" s="35"/>
      <c r="R601" s="35"/>
      <c r="S601" s="35"/>
      <c r="T601" s="35"/>
    </row>
    <row r="602" spans="1:20" x14ac:dyDescent="0.25">
      <c r="A602" s="35" t="s">
        <v>10</v>
      </c>
      <c r="B602" s="35" t="s">
        <v>770</v>
      </c>
      <c r="C602" s="37">
        <v>9.3748329010443913E-7</v>
      </c>
      <c r="D602" s="36">
        <v>0.56000000000000005</v>
      </c>
      <c r="E602" s="35"/>
      <c r="F602" s="35"/>
      <c r="G602" s="35"/>
      <c r="H602" s="35"/>
      <c r="I602" s="35"/>
      <c r="J602" s="35"/>
      <c r="K602" s="35"/>
      <c r="L602" s="35"/>
      <c r="M602" s="35"/>
      <c r="N602" s="35"/>
      <c r="O602" s="35"/>
      <c r="P602" s="35"/>
      <c r="Q602" s="35"/>
      <c r="R602" s="35"/>
      <c r="S602" s="35"/>
      <c r="T602" s="35"/>
    </row>
    <row r="603" spans="1:20" x14ac:dyDescent="0.25">
      <c r="A603" s="35" t="s">
        <v>10</v>
      </c>
      <c r="B603" s="35" t="s">
        <v>219</v>
      </c>
      <c r="C603" s="37">
        <v>1.4546167374170373E-5</v>
      </c>
      <c r="D603" s="36">
        <v>8.73</v>
      </c>
      <c r="E603" s="35"/>
      <c r="F603" s="35"/>
      <c r="G603" s="35"/>
      <c r="H603" s="35"/>
      <c r="I603" s="35"/>
      <c r="J603" s="35"/>
      <c r="K603" s="35"/>
      <c r="L603" s="35"/>
      <c r="M603" s="35"/>
      <c r="N603" s="35"/>
      <c r="O603" s="35"/>
      <c r="P603" s="35"/>
      <c r="Q603" s="35"/>
      <c r="R603" s="35"/>
      <c r="S603" s="35"/>
      <c r="T603" s="35"/>
    </row>
    <row r="604" spans="1:20" x14ac:dyDescent="0.25">
      <c r="A604" s="35" t="s">
        <v>10</v>
      </c>
      <c r="B604" s="35" t="s">
        <v>220</v>
      </c>
      <c r="C604" s="37">
        <v>2.2723733738929382E-6</v>
      </c>
      <c r="D604" s="36">
        <v>1.36</v>
      </c>
      <c r="E604" s="35"/>
      <c r="F604" s="35"/>
      <c r="G604" s="35"/>
      <c r="H604" s="35"/>
      <c r="I604" s="35"/>
      <c r="J604" s="35"/>
      <c r="K604" s="35"/>
      <c r="L604" s="35"/>
      <c r="M604" s="35"/>
      <c r="N604" s="35"/>
      <c r="O604" s="35"/>
      <c r="P604" s="35"/>
      <c r="Q604" s="35"/>
      <c r="R604" s="35"/>
      <c r="S604" s="35"/>
      <c r="T604" s="35"/>
    </row>
    <row r="605" spans="1:20" x14ac:dyDescent="0.25">
      <c r="A605" s="35" t="s">
        <v>10</v>
      </c>
      <c r="B605" s="35" t="s">
        <v>221</v>
      </c>
      <c r="C605" s="37">
        <v>2.3891866691474326E-6</v>
      </c>
      <c r="D605" s="36">
        <v>1.43</v>
      </c>
      <c r="E605" s="35"/>
      <c r="F605" s="35"/>
      <c r="G605" s="35"/>
      <c r="H605" s="35"/>
      <c r="I605" s="35"/>
      <c r="J605" s="35"/>
      <c r="K605" s="35"/>
      <c r="L605" s="35"/>
      <c r="M605" s="35"/>
      <c r="N605" s="35"/>
      <c r="O605" s="35"/>
      <c r="P605" s="35"/>
      <c r="Q605" s="35"/>
      <c r="R605" s="35"/>
      <c r="S605" s="35"/>
      <c r="T605" s="35"/>
    </row>
    <row r="606" spans="1:20" x14ac:dyDescent="0.25">
      <c r="A606" s="35" t="s">
        <v>10</v>
      </c>
      <c r="B606" s="35" t="s">
        <v>426</v>
      </c>
      <c r="C606" s="37">
        <v>1.1198520298626378E-6</v>
      </c>
      <c r="D606" s="36">
        <v>0.67</v>
      </c>
      <c r="E606" s="35"/>
      <c r="F606" s="35"/>
      <c r="G606" s="35"/>
      <c r="H606" s="35"/>
      <c r="I606" s="35"/>
      <c r="J606" s="35"/>
      <c r="K606" s="35"/>
      <c r="L606" s="35"/>
      <c r="M606" s="35"/>
      <c r="N606" s="35"/>
      <c r="O606" s="35"/>
      <c r="P606" s="35"/>
      <c r="Q606" s="35"/>
      <c r="R606" s="35"/>
      <c r="S606" s="35"/>
      <c r="T606" s="35"/>
    </row>
    <row r="607" spans="1:20" x14ac:dyDescent="0.25">
      <c r="A607" s="35" t="s">
        <v>10</v>
      </c>
      <c r="B607" s="35" t="s">
        <v>487</v>
      </c>
      <c r="C607" s="37">
        <v>2.5385174442522143E-7</v>
      </c>
      <c r="D607" s="36">
        <v>0.15</v>
      </c>
      <c r="E607" s="35"/>
      <c r="F607" s="35"/>
      <c r="G607" s="35"/>
      <c r="H607" s="35"/>
      <c r="I607" s="35"/>
      <c r="J607" s="35"/>
      <c r="K607" s="35"/>
      <c r="L607" s="35"/>
      <c r="M607" s="35"/>
      <c r="N607" s="35"/>
      <c r="O607" s="35"/>
      <c r="P607" s="35"/>
      <c r="Q607" s="35"/>
      <c r="R607" s="35"/>
      <c r="S607" s="35"/>
      <c r="T607" s="35"/>
    </row>
    <row r="608" spans="1:20" x14ac:dyDescent="0.25">
      <c r="A608" s="35" t="s">
        <v>10</v>
      </c>
      <c r="B608" s="35" t="s">
        <v>222</v>
      </c>
      <c r="C608" s="37">
        <v>2.5186573158760863E-8</v>
      </c>
      <c r="D608" s="36">
        <v>0.02</v>
      </c>
      <c r="E608" s="35"/>
      <c r="F608" s="35"/>
      <c r="G608" s="35"/>
      <c r="H608" s="35"/>
      <c r="I608" s="35"/>
      <c r="J608" s="35"/>
      <c r="K608" s="35"/>
      <c r="L608" s="35"/>
      <c r="M608" s="35"/>
      <c r="N608" s="35"/>
      <c r="O608" s="35"/>
      <c r="P608" s="35"/>
      <c r="Q608" s="35"/>
      <c r="R608" s="35"/>
      <c r="S608" s="35"/>
      <c r="T608" s="35"/>
    </row>
    <row r="609" spans="1:20" x14ac:dyDescent="0.25">
      <c r="A609" s="35" t="s">
        <v>10</v>
      </c>
      <c r="B609" s="35" t="s">
        <v>223</v>
      </c>
      <c r="C609" s="37">
        <v>2.0065134060377532E-8</v>
      </c>
      <c r="D609" s="36">
        <v>0.01</v>
      </c>
      <c r="E609" s="35"/>
      <c r="F609" s="35"/>
      <c r="G609" s="35"/>
      <c r="H609" s="35"/>
      <c r="I609" s="35"/>
      <c r="J609" s="35"/>
      <c r="K609" s="35"/>
      <c r="L609" s="35"/>
      <c r="M609" s="35"/>
      <c r="N609" s="35"/>
      <c r="O609" s="35"/>
      <c r="P609" s="35"/>
      <c r="Q609" s="35"/>
      <c r="R609" s="35"/>
      <c r="S609" s="35"/>
      <c r="T609" s="35"/>
    </row>
    <row r="610" spans="1:20" x14ac:dyDescent="0.25">
      <c r="A610" s="35" t="s">
        <v>10</v>
      </c>
      <c r="B610" s="35" t="s">
        <v>224</v>
      </c>
      <c r="C610" s="37">
        <v>2.7426600462047305E-6</v>
      </c>
      <c r="D610" s="36">
        <v>1.65</v>
      </c>
      <c r="E610" s="35"/>
      <c r="F610" s="35"/>
      <c r="G610" s="35"/>
      <c r="H610" s="35"/>
      <c r="I610" s="35"/>
      <c r="J610" s="35"/>
      <c r="K610" s="35"/>
      <c r="L610" s="35"/>
      <c r="M610" s="35"/>
      <c r="N610" s="35"/>
      <c r="O610" s="35"/>
      <c r="P610" s="35"/>
      <c r="Q610" s="35"/>
      <c r="R610" s="35"/>
      <c r="S610" s="35"/>
      <c r="T610" s="35"/>
    </row>
    <row r="611" spans="1:20" x14ac:dyDescent="0.25">
      <c r="A611" s="35" t="s">
        <v>10</v>
      </c>
      <c r="B611" s="35" t="s">
        <v>225</v>
      </c>
      <c r="C611" s="37">
        <v>7.745908544801926E-9</v>
      </c>
      <c r="D611" s="36">
        <v>0</v>
      </c>
      <c r="E611" s="35"/>
      <c r="F611" s="35"/>
      <c r="G611" s="35"/>
      <c r="H611" s="35"/>
      <c r="I611" s="35"/>
      <c r="J611" s="35"/>
      <c r="K611" s="35"/>
      <c r="L611" s="35"/>
      <c r="M611" s="35"/>
      <c r="N611" s="35"/>
      <c r="O611" s="35"/>
      <c r="P611" s="35"/>
      <c r="Q611" s="35"/>
      <c r="R611" s="35"/>
      <c r="S611" s="35"/>
      <c r="T611" s="35"/>
    </row>
    <row r="612" spans="1:20" x14ac:dyDescent="0.25">
      <c r="A612" s="35" t="s">
        <v>10</v>
      </c>
      <c r="B612" s="35" t="s">
        <v>226</v>
      </c>
      <c r="C612" s="37">
        <v>2.0918956199621798E-7</v>
      </c>
      <c r="D612" s="36">
        <v>0.13</v>
      </c>
      <c r="E612" s="35"/>
      <c r="F612" s="35"/>
      <c r="G612" s="35"/>
      <c r="H612" s="35"/>
      <c r="I612" s="35"/>
      <c r="J612" s="35"/>
      <c r="K612" s="35"/>
      <c r="L612" s="35"/>
      <c r="M612" s="35"/>
      <c r="N612" s="35"/>
      <c r="O612" s="35"/>
      <c r="P612" s="35"/>
      <c r="Q612" s="35"/>
      <c r="R612" s="35"/>
      <c r="S612" s="35"/>
      <c r="T612" s="35"/>
    </row>
    <row r="613" spans="1:20" x14ac:dyDescent="0.25">
      <c r="A613" s="35" t="s">
        <v>10</v>
      </c>
      <c r="B613" s="35" t="s">
        <v>227</v>
      </c>
      <c r="C613" s="37">
        <v>1.0991277395113935E-6</v>
      </c>
      <c r="D613" s="36">
        <v>0.66</v>
      </c>
      <c r="E613" s="35"/>
      <c r="F613" s="35"/>
      <c r="G613" s="35"/>
      <c r="H613" s="35"/>
      <c r="I613" s="35"/>
      <c r="J613" s="35"/>
      <c r="K613" s="35"/>
      <c r="L613" s="35"/>
      <c r="M613" s="35"/>
      <c r="N613" s="35"/>
      <c r="O613" s="35"/>
      <c r="P613" s="35"/>
      <c r="Q613" s="35"/>
      <c r="R613" s="35"/>
      <c r="S613" s="35"/>
      <c r="T613" s="35"/>
    </row>
    <row r="614" spans="1:20" x14ac:dyDescent="0.25">
      <c r="A614" s="35" t="s">
        <v>10</v>
      </c>
      <c r="B614" s="35" t="s">
        <v>455</v>
      </c>
      <c r="C614" s="37">
        <v>1.5569015128389542E-8</v>
      </c>
      <c r="D614" s="36">
        <v>0.01</v>
      </c>
      <c r="E614" s="35"/>
      <c r="F614" s="35"/>
      <c r="G614" s="35"/>
      <c r="H614" s="35"/>
      <c r="I614" s="35"/>
      <c r="J614" s="35"/>
      <c r="K614" s="35"/>
      <c r="L614" s="35"/>
      <c r="M614" s="35"/>
      <c r="N614" s="35"/>
      <c r="O614" s="35"/>
      <c r="P614" s="35"/>
      <c r="Q614" s="35"/>
      <c r="R614" s="35"/>
      <c r="S614" s="35"/>
      <c r="T614" s="35"/>
    </row>
    <row r="615" spans="1:20" x14ac:dyDescent="0.25">
      <c r="A615" s="35" t="s">
        <v>10</v>
      </c>
      <c r="B615" s="35" t="s">
        <v>228</v>
      </c>
      <c r="C615" s="37">
        <v>1.6516979975778217E-7</v>
      </c>
      <c r="D615" s="36">
        <v>0.1</v>
      </c>
      <c r="E615" s="35"/>
      <c r="F615" s="35"/>
      <c r="G615" s="35"/>
      <c r="H615" s="35"/>
      <c r="I615" s="35"/>
      <c r="J615" s="35"/>
      <c r="K615" s="35"/>
      <c r="L615" s="35"/>
      <c r="M615" s="35"/>
      <c r="N615" s="35"/>
      <c r="O615" s="35"/>
      <c r="P615" s="35"/>
      <c r="Q615" s="35"/>
      <c r="R615" s="35"/>
      <c r="S615" s="35"/>
      <c r="T615" s="35"/>
    </row>
    <row r="616" spans="1:20" x14ac:dyDescent="0.25">
      <c r="A616" s="35" t="s">
        <v>10</v>
      </c>
      <c r="B616" s="35" t="s">
        <v>229</v>
      </c>
      <c r="C616" s="37">
        <v>2.2271096549870459E-7</v>
      </c>
      <c r="D616" s="36">
        <v>0.13</v>
      </c>
      <c r="E616" s="35"/>
      <c r="F616" s="35"/>
      <c r="G616" s="35"/>
      <c r="H616" s="35"/>
      <c r="I616" s="35"/>
      <c r="J616" s="35"/>
      <c r="K616" s="35"/>
      <c r="L616" s="35"/>
      <c r="M616" s="35"/>
      <c r="N616" s="35"/>
      <c r="O616" s="35"/>
      <c r="P616" s="35"/>
      <c r="Q616" s="35"/>
      <c r="R616" s="35"/>
      <c r="S616" s="35"/>
      <c r="T616" s="35"/>
    </row>
    <row r="617" spans="1:20" x14ac:dyDescent="0.25">
      <c r="A617" s="35" t="s">
        <v>10</v>
      </c>
      <c r="B617" s="35" t="s">
        <v>230</v>
      </c>
      <c r="C617" s="37">
        <v>1.515700382778806E-8</v>
      </c>
      <c r="D617" s="36">
        <v>0.01</v>
      </c>
      <c r="E617" s="35"/>
      <c r="F617" s="35"/>
      <c r="G617" s="35"/>
      <c r="H617" s="35"/>
      <c r="I617" s="35"/>
      <c r="J617" s="35"/>
      <c r="K617" s="35"/>
      <c r="L617" s="35"/>
      <c r="M617" s="35"/>
      <c r="N617" s="35"/>
      <c r="O617" s="35"/>
      <c r="P617" s="35"/>
      <c r="Q617" s="35"/>
      <c r="R617" s="35"/>
      <c r="S617" s="35"/>
      <c r="T617" s="35"/>
    </row>
    <row r="618" spans="1:20" x14ac:dyDescent="0.25">
      <c r="A618" s="35" t="s">
        <v>10</v>
      </c>
      <c r="B618" s="35" t="s">
        <v>793</v>
      </c>
      <c r="C618" s="37">
        <v>8.2383129378922236E-8</v>
      </c>
      <c r="D618" s="36">
        <v>0.05</v>
      </c>
      <c r="E618" s="35"/>
      <c r="F618" s="35"/>
      <c r="G618" s="35"/>
      <c r="H618" s="35"/>
      <c r="I618" s="35"/>
      <c r="J618" s="35"/>
      <c r="K618" s="35"/>
      <c r="L618" s="35"/>
      <c r="M618" s="35"/>
      <c r="N618" s="35"/>
      <c r="O618" s="35"/>
      <c r="P618" s="35"/>
      <c r="Q618" s="35"/>
      <c r="R618" s="35"/>
      <c r="S618" s="35"/>
      <c r="T618" s="35"/>
    </row>
    <row r="619" spans="1:20" x14ac:dyDescent="0.25">
      <c r="A619" s="35" t="s">
        <v>10</v>
      </c>
      <c r="B619" s="35" t="s">
        <v>231</v>
      </c>
      <c r="C619" s="37">
        <v>4.0828520390503154E-7</v>
      </c>
      <c r="D619" s="36">
        <v>0.25</v>
      </c>
      <c r="E619" s="35"/>
      <c r="F619" s="35"/>
      <c r="G619" s="35"/>
      <c r="H619" s="35"/>
      <c r="I619" s="35"/>
      <c r="J619" s="35"/>
      <c r="K619" s="35"/>
      <c r="L619" s="35"/>
      <c r="M619" s="35"/>
      <c r="N619" s="35"/>
      <c r="O619" s="35"/>
      <c r="P619" s="35"/>
      <c r="Q619" s="35"/>
      <c r="R619" s="35"/>
      <c r="S619" s="35"/>
      <c r="T619" s="35"/>
    </row>
    <row r="620" spans="1:20" x14ac:dyDescent="0.25">
      <c r="A620" s="35" t="s">
        <v>10</v>
      </c>
      <c r="B620" s="35" t="s">
        <v>232</v>
      </c>
      <c r="C620" s="37">
        <v>2.034554894914807E-8</v>
      </c>
      <c r="D620" s="36">
        <v>0.01</v>
      </c>
      <c r="E620" s="35"/>
      <c r="F620" s="35"/>
      <c r="G620" s="35"/>
      <c r="H620" s="35"/>
      <c r="I620" s="35"/>
      <c r="J620" s="35"/>
      <c r="K620" s="35"/>
      <c r="L620" s="35"/>
      <c r="M620" s="35"/>
      <c r="N620" s="35"/>
      <c r="O620" s="35"/>
      <c r="P620" s="35"/>
      <c r="Q620" s="35"/>
      <c r="R620" s="35"/>
      <c r="S620" s="35"/>
      <c r="T620" s="35"/>
    </row>
    <row r="621" spans="1:20" x14ac:dyDescent="0.25">
      <c r="A621" s="35" t="s">
        <v>10</v>
      </c>
      <c r="B621" s="35" t="s">
        <v>233</v>
      </c>
      <c r="C621" s="37">
        <v>6.9682362996096021E-6</v>
      </c>
      <c r="D621" s="36">
        <v>4.18</v>
      </c>
      <c r="E621" s="35"/>
      <c r="F621" s="35"/>
      <c r="G621" s="35"/>
      <c r="H621" s="35"/>
      <c r="I621" s="35"/>
      <c r="J621" s="35"/>
      <c r="K621" s="35"/>
      <c r="L621" s="35"/>
      <c r="M621" s="35"/>
      <c r="N621" s="35"/>
      <c r="O621" s="35"/>
      <c r="P621" s="35"/>
      <c r="Q621" s="35"/>
      <c r="R621" s="35"/>
      <c r="S621" s="35"/>
      <c r="T621" s="35"/>
    </row>
    <row r="622" spans="1:20" x14ac:dyDescent="0.25">
      <c r="A622" s="35" t="s">
        <v>10</v>
      </c>
      <c r="B622" s="35" t="s">
        <v>234</v>
      </c>
      <c r="C622" s="37">
        <v>5.4494751609321231E-6</v>
      </c>
      <c r="D622" s="36">
        <v>3.27</v>
      </c>
      <c r="E622" s="35"/>
      <c r="F622" s="35"/>
      <c r="G622" s="35"/>
      <c r="H622" s="35"/>
      <c r="I622" s="35"/>
      <c r="J622" s="35"/>
      <c r="K622" s="35"/>
      <c r="L622" s="35"/>
      <c r="M622" s="35"/>
      <c r="N622" s="35"/>
      <c r="O622" s="35"/>
      <c r="P622" s="35"/>
      <c r="Q622" s="35"/>
      <c r="R622" s="35"/>
      <c r="S622" s="35"/>
      <c r="T622" s="35"/>
    </row>
    <row r="623" spans="1:20" x14ac:dyDescent="0.25">
      <c r="A623" s="35" t="s">
        <v>10</v>
      </c>
      <c r="B623" s="35" t="s">
        <v>235</v>
      </c>
      <c r="C623" s="37">
        <v>1.9034273401730452E-6</v>
      </c>
      <c r="D623" s="36">
        <v>1.1399999999999999</v>
      </c>
      <c r="E623" s="35"/>
      <c r="F623" s="35"/>
      <c r="G623" s="35"/>
      <c r="H623" s="35"/>
      <c r="I623" s="35"/>
      <c r="J623" s="35"/>
      <c r="K623" s="35"/>
      <c r="L623" s="35"/>
      <c r="M623" s="35"/>
      <c r="N623" s="35"/>
      <c r="O623" s="35"/>
      <c r="P623" s="35"/>
      <c r="Q623" s="35"/>
      <c r="R623" s="35"/>
      <c r="S623" s="35"/>
      <c r="T623" s="35"/>
    </row>
    <row r="624" spans="1:20" x14ac:dyDescent="0.25">
      <c r="A624" s="35" t="s">
        <v>10</v>
      </c>
      <c r="B624" s="35" t="s">
        <v>794</v>
      </c>
      <c r="C624" s="37">
        <v>4.3159018509004776E-9</v>
      </c>
      <c r="D624" s="36">
        <v>0</v>
      </c>
      <c r="E624" s="35"/>
      <c r="F624" s="35"/>
      <c r="G624" s="35"/>
      <c r="H624" s="35"/>
      <c r="I624" s="35"/>
      <c r="J624" s="35"/>
      <c r="K624" s="35"/>
      <c r="L624" s="35"/>
      <c r="M624" s="35"/>
      <c r="N624" s="35"/>
      <c r="O624" s="35"/>
      <c r="P624" s="35"/>
      <c r="Q624" s="35"/>
      <c r="R624" s="35"/>
      <c r="S624" s="35"/>
      <c r="T624" s="35"/>
    </row>
    <row r="625" spans="1:20" x14ac:dyDescent="0.25">
      <c r="A625" s="35" t="s">
        <v>10</v>
      </c>
      <c r="B625" s="35" t="s">
        <v>236</v>
      </c>
      <c r="C625" s="37">
        <v>1.5013610834599614E-5</v>
      </c>
      <c r="D625" s="36">
        <v>9.01</v>
      </c>
      <c r="E625" s="35"/>
      <c r="F625" s="35"/>
      <c r="G625" s="35"/>
      <c r="H625" s="35"/>
      <c r="I625" s="35"/>
      <c r="J625" s="35"/>
      <c r="K625" s="35"/>
      <c r="L625" s="35"/>
      <c r="M625" s="35"/>
      <c r="N625" s="35"/>
      <c r="O625" s="35"/>
      <c r="P625" s="35"/>
      <c r="Q625" s="35"/>
      <c r="R625" s="35"/>
      <c r="S625" s="35"/>
      <c r="T625" s="35"/>
    </row>
    <row r="626" spans="1:20" x14ac:dyDescent="0.25">
      <c r="A626" s="35" t="s">
        <v>10</v>
      </c>
      <c r="B626" s="35" t="s">
        <v>237</v>
      </c>
      <c r="C626" s="37">
        <v>1.2011440380779393E-4</v>
      </c>
      <c r="D626" s="36">
        <v>72.12</v>
      </c>
      <c r="E626" s="35"/>
      <c r="F626" s="35"/>
      <c r="G626" s="35"/>
      <c r="H626" s="35"/>
      <c r="I626" s="35"/>
      <c r="J626" s="35"/>
      <c r="K626" s="35"/>
      <c r="L626" s="35"/>
      <c r="M626" s="35"/>
      <c r="N626" s="35"/>
      <c r="O626" s="35"/>
      <c r="P626" s="35"/>
      <c r="Q626" s="35"/>
      <c r="R626" s="35"/>
      <c r="S626" s="35"/>
      <c r="T626" s="35"/>
    </row>
    <row r="627" spans="1:20" x14ac:dyDescent="0.25">
      <c r="A627" s="35" t="s">
        <v>10</v>
      </c>
      <c r="B627" s="35" t="s">
        <v>238</v>
      </c>
      <c r="C627" s="37">
        <v>1.4987139740345199E-4</v>
      </c>
      <c r="D627" s="36">
        <v>89.99</v>
      </c>
      <c r="E627" s="35"/>
      <c r="F627" s="35"/>
      <c r="G627" s="35"/>
      <c r="H627" s="35"/>
      <c r="I627" s="35"/>
      <c r="J627" s="35"/>
      <c r="K627" s="35"/>
      <c r="L627" s="35"/>
      <c r="M627" s="35"/>
      <c r="N627" s="35"/>
      <c r="O627" s="35"/>
      <c r="P627" s="35"/>
      <c r="Q627" s="35"/>
      <c r="R627" s="35"/>
      <c r="S627" s="35"/>
      <c r="T627" s="35"/>
    </row>
    <row r="628" spans="1:20" x14ac:dyDescent="0.25">
      <c r="A628" s="35" t="s">
        <v>10</v>
      </c>
      <c r="B628" s="35" t="s">
        <v>239</v>
      </c>
      <c r="C628" s="37">
        <v>1.5038377707878785E-4</v>
      </c>
      <c r="D628" s="36">
        <v>90.29</v>
      </c>
      <c r="E628" s="35"/>
      <c r="F628" s="35"/>
      <c r="G628" s="35"/>
      <c r="H628" s="35"/>
      <c r="I628" s="35"/>
      <c r="J628" s="35"/>
      <c r="K628" s="35"/>
      <c r="L628" s="35"/>
      <c r="M628" s="35"/>
      <c r="N628" s="35"/>
      <c r="O628" s="35"/>
      <c r="P628" s="35"/>
      <c r="Q628" s="35"/>
      <c r="R628" s="35"/>
      <c r="S628" s="35"/>
      <c r="T628" s="35"/>
    </row>
    <row r="629" spans="1:20" x14ac:dyDescent="0.25">
      <c r="A629" s="35" t="s">
        <v>10</v>
      </c>
      <c r="B629" s="35" t="s">
        <v>240</v>
      </c>
      <c r="C629" s="37">
        <v>1.8141823275412704E-5</v>
      </c>
      <c r="D629" s="36">
        <v>10.89</v>
      </c>
      <c r="E629" s="35"/>
      <c r="F629" s="35"/>
      <c r="G629" s="35"/>
      <c r="H629" s="35"/>
      <c r="I629" s="35"/>
      <c r="J629" s="35"/>
      <c r="K629" s="35"/>
      <c r="L629" s="35"/>
      <c r="M629" s="35"/>
      <c r="N629" s="35"/>
      <c r="O629" s="35"/>
      <c r="P629" s="35"/>
      <c r="Q629" s="35"/>
      <c r="R629" s="35"/>
      <c r="S629" s="35"/>
      <c r="T629" s="35"/>
    </row>
    <row r="630" spans="1:20" x14ac:dyDescent="0.25">
      <c r="A630" s="35" t="s">
        <v>10</v>
      </c>
      <c r="B630" s="35" t="s">
        <v>241</v>
      </c>
      <c r="C630" s="37">
        <v>3.5582748558916491E-5</v>
      </c>
      <c r="D630" s="36">
        <v>21.36</v>
      </c>
      <c r="E630" s="35"/>
      <c r="F630" s="35"/>
      <c r="G630" s="35"/>
      <c r="H630" s="35"/>
      <c r="I630" s="35"/>
      <c r="J630" s="35"/>
      <c r="K630" s="35"/>
      <c r="L630" s="35"/>
      <c r="M630" s="35"/>
      <c r="N630" s="35"/>
      <c r="O630" s="35"/>
      <c r="P630" s="35"/>
      <c r="Q630" s="35"/>
      <c r="R630" s="35"/>
      <c r="S630" s="35"/>
      <c r="T630" s="35"/>
    </row>
    <row r="631" spans="1:20" x14ac:dyDescent="0.25">
      <c r="A631" s="35" t="s">
        <v>10</v>
      </c>
      <c r="B631" s="35" t="s">
        <v>506</v>
      </c>
      <c r="C631" s="37">
        <v>7.6902681264811668E-4</v>
      </c>
      <c r="D631" s="36">
        <v>461.74</v>
      </c>
      <c r="E631" s="35"/>
      <c r="F631" s="35"/>
      <c r="G631" s="35"/>
      <c r="H631" s="35"/>
      <c r="I631" s="35"/>
      <c r="J631" s="35"/>
      <c r="K631" s="35"/>
      <c r="L631" s="35"/>
      <c r="M631" s="35"/>
      <c r="N631" s="35"/>
      <c r="O631" s="35"/>
      <c r="P631" s="35"/>
      <c r="Q631" s="35"/>
      <c r="R631" s="35"/>
      <c r="S631" s="35"/>
      <c r="T631" s="35"/>
    </row>
    <row r="632" spans="1:20" x14ac:dyDescent="0.25">
      <c r="A632" s="35" t="s">
        <v>10</v>
      </c>
      <c r="B632" s="35" t="s">
        <v>242</v>
      </c>
      <c r="C632" s="37">
        <v>1.8948720627351461E-5</v>
      </c>
      <c r="D632" s="36">
        <v>11.38</v>
      </c>
      <c r="E632" s="35"/>
      <c r="F632" s="35"/>
      <c r="G632" s="35"/>
      <c r="H632" s="35"/>
      <c r="I632" s="35"/>
      <c r="J632" s="35"/>
      <c r="K632" s="35"/>
      <c r="L632" s="35"/>
      <c r="M632" s="35"/>
      <c r="N632" s="35"/>
      <c r="O632" s="35"/>
      <c r="P632" s="35"/>
      <c r="Q632" s="35"/>
      <c r="R632" s="35"/>
      <c r="S632" s="35"/>
      <c r="T632" s="35"/>
    </row>
    <row r="633" spans="1:20" x14ac:dyDescent="0.25">
      <c r="A633" s="35" t="s">
        <v>10</v>
      </c>
      <c r="B633" s="35" t="s">
        <v>243</v>
      </c>
      <c r="C633" s="37">
        <v>7.3189067866707036E-2</v>
      </c>
      <c r="D633" s="36">
        <v>43943.98</v>
      </c>
      <c r="E633" s="35"/>
      <c r="F633" s="35"/>
      <c r="G633" s="35"/>
      <c r="H633" s="35"/>
      <c r="I633" s="35"/>
      <c r="J633" s="35"/>
      <c r="K633" s="35"/>
      <c r="L633" s="35"/>
      <c r="M633" s="35"/>
      <c r="N633" s="35"/>
      <c r="O633" s="35"/>
      <c r="P633" s="35"/>
      <c r="Q633" s="35"/>
      <c r="R633" s="35"/>
      <c r="S633" s="35"/>
      <c r="T633" s="35"/>
    </row>
    <row r="634" spans="1:20" x14ac:dyDescent="0.25">
      <c r="A634" s="35" t="s">
        <v>10</v>
      </c>
      <c r="B634" s="35" t="s">
        <v>244</v>
      </c>
      <c r="C634" s="37">
        <v>2.1354145666582342E-5</v>
      </c>
      <c r="D634" s="36">
        <v>12.82</v>
      </c>
      <c r="E634" s="35"/>
      <c r="F634" s="35"/>
      <c r="G634" s="35"/>
      <c r="H634" s="35"/>
      <c r="I634" s="35"/>
      <c r="J634" s="35"/>
      <c r="K634" s="35"/>
      <c r="L634" s="35"/>
      <c r="M634" s="35"/>
      <c r="N634" s="35"/>
      <c r="O634" s="35"/>
      <c r="P634" s="35"/>
      <c r="Q634" s="35"/>
      <c r="R634" s="35"/>
      <c r="S634" s="35"/>
      <c r="T634" s="35"/>
    </row>
    <row r="635" spans="1:20" x14ac:dyDescent="0.25">
      <c r="A635" s="35" t="s">
        <v>10</v>
      </c>
      <c r="B635" s="35" t="s">
        <v>245</v>
      </c>
      <c r="C635" s="37">
        <v>9.2082537296743377E-7</v>
      </c>
      <c r="D635" s="36">
        <v>0.55000000000000004</v>
      </c>
      <c r="E635" s="35"/>
      <c r="F635" s="35"/>
      <c r="G635" s="35"/>
      <c r="H635" s="35"/>
      <c r="I635" s="35"/>
      <c r="J635" s="35"/>
      <c r="K635" s="35"/>
      <c r="L635" s="35"/>
      <c r="M635" s="35"/>
      <c r="N635" s="35"/>
      <c r="O635" s="35"/>
      <c r="P635" s="35"/>
      <c r="Q635" s="35"/>
      <c r="R635" s="35"/>
      <c r="S635" s="35"/>
      <c r="T635" s="35"/>
    </row>
    <row r="636" spans="1:20" x14ac:dyDescent="0.25">
      <c r="A636" s="35" t="s">
        <v>10</v>
      </c>
      <c r="B636" s="35" t="s">
        <v>795</v>
      </c>
      <c r="C636" s="37">
        <v>2.89537947114472E-4</v>
      </c>
      <c r="D636" s="36">
        <v>173.84</v>
      </c>
      <c r="E636" s="35"/>
      <c r="F636" s="35"/>
      <c r="G636" s="35"/>
      <c r="H636" s="35"/>
      <c r="I636" s="35"/>
      <c r="J636" s="35"/>
      <c r="K636" s="35"/>
      <c r="L636" s="35"/>
      <c r="M636" s="35"/>
      <c r="N636" s="35"/>
      <c r="O636" s="35"/>
      <c r="P636" s="35"/>
      <c r="Q636" s="35"/>
      <c r="R636" s="35"/>
      <c r="S636" s="35"/>
      <c r="T636" s="35"/>
    </row>
    <row r="637" spans="1:20" x14ac:dyDescent="0.25">
      <c r="A637" s="35" t="s">
        <v>10</v>
      </c>
      <c r="B637" s="35" t="s">
        <v>796</v>
      </c>
      <c r="C637" s="37">
        <v>8.0987958323565254E-5</v>
      </c>
      <c r="D637" s="36">
        <v>48.63</v>
      </c>
      <c r="E637" s="35"/>
      <c r="F637" s="35"/>
      <c r="G637" s="35"/>
      <c r="H637" s="35"/>
      <c r="I637" s="35"/>
      <c r="J637" s="35"/>
      <c r="K637" s="35"/>
      <c r="L637" s="35"/>
      <c r="M637" s="35"/>
      <c r="N637" s="35"/>
      <c r="O637" s="35"/>
      <c r="P637" s="35"/>
      <c r="Q637" s="35"/>
      <c r="R637" s="35"/>
      <c r="S637" s="35"/>
      <c r="T637" s="35"/>
    </row>
    <row r="638" spans="1:20" x14ac:dyDescent="0.25">
      <c r="A638" s="35" t="s">
        <v>10</v>
      </c>
      <c r="B638" s="35" t="s">
        <v>432</v>
      </c>
      <c r="C638" s="37">
        <v>1.4397914375668526E-4</v>
      </c>
      <c r="D638" s="36">
        <v>86.45</v>
      </c>
      <c r="E638" s="35"/>
      <c r="F638" s="35"/>
      <c r="G638" s="35"/>
      <c r="H638" s="35"/>
      <c r="I638" s="35"/>
      <c r="J638" s="35"/>
      <c r="K638" s="35"/>
      <c r="L638" s="35"/>
      <c r="M638" s="35"/>
      <c r="N638" s="35"/>
      <c r="O638" s="35"/>
      <c r="P638" s="35"/>
      <c r="Q638" s="35"/>
      <c r="R638" s="35"/>
      <c r="S638" s="35"/>
      <c r="T638" s="35"/>
    </row>
    <row r="639" spans="1:20" x14ac:dyDescent="0.25">
      <c r="A639" s="35" t="s">
        <v>10</v>
      </c>
      <c r="B639" s="35" t="s">
        <v>246</v>
      </c>
      <c r="C639" s="37">
        <v>1.0433378601076939E-4</v>
      </c>
      <c r="D639" s="36">
        <v>62.64</v>
      </c>
      <c r="E639" s="35"/>
      <c r="F639" s="35"/>
      <c r="G639" s="35"/>
      <c r="H639" s="35"/>
      <c r="I639" s="35"/>
      <c r="J639" s="35"/>
      <c r="K639" s="35"/>
      <c r="L639" s="35"/>
      <c r="M639" s="35"/>
      <c r="N639" s="35"/>
      <c r="O639" s="35"/>
      <c r="P639" s="35"/>
      <c r="Q639" s="35"/>
      <c r="R639" s="35"/>
      <c r="S639" s="35"/>
      <c r="T639" s="35"/>
    </row>
    <row r="640" spans="1:20" x14ac:dyDescent="0.25">
      <c r="A640" s="35" t="s">
        <v>10</v>
      </c>
      <c r="B640" s="35" t="s">
        <v>247</v>
      </c>
      <c r="C640" s="37">
        <v>9.1592160586323888E-6</v>
      </c>
      <c r="D640" s="36">
        <v>5.5</v>
      </c>
      <c r="E640" s="35"/>
      <c r="F640" s="35"/>
      <c r="G640" s="35"/>
      <c r="H640" s="35"/>
      <c r="I640" s="35"/>
      <c r="J640" s="35"/>
      <c r="K640" s="35"/>
      <c r="L640" s="35"/>
      <c r="M640" s="35"/>
      <c r="N640" s="35"/>
      <c r="O640" s="35"/>
      <c r="P640" s="35"/>
      <c r="Q640" s="35"/>
      <c r="R640" s="35"/>
      <c r="S640" s="35"/>
      <c r="T640" s="35"/>
    </row>
    <row r="641" spans="1:20" x14ac:dyDescent="0.25">
      <c r="A641" s="35" t="s">
        <v>10</v>
      </c>
      <c r="B641" s="35" t="s">
        <v>248</v>
      </c>
      <c r="C641" s="37">
        <v>9.2101268724572021E-4</v>
      </c>
      <c r="D641" s="36">
        <v>552.99</v>
      </c>
      <c r="E641" s="35"/>
      <c r="F641" s="35"/>
      <c r="G641" s="35"/>
      <c r="H641" s="35"/>
      <c r="I641" s="35"/>
      <c r="J641" s="35"/>
      <c r="K641" s="35"/>
      <c r="L641" s="35"/>
      <c r="M641" s="35"/>
      <c r="N641" s="35"/>
      <c r="O641" s="35"/>
      <c r="P641" s="35"/>
      <c r="Q641" s="35"/>
      <c r="R641" s="35"/>
      <c r="S641" s="35"/>
      <c r="T641" s="35"/>
    </row>
    <row r="642" spans="1:20" x14ac:dyDescent="0.25">
      <c r="A642" s="35" t="s">
        <v>10</v>
      </c>
      <c r="B642" s="35" t="s">
        <v>249</v>
      </c>
      <c r="C642" s="37">
        <v>5.9685380475220046E-6</v>
      </c>
      <c r="D642" s="36">
        <v>3.58</v>
      </c>
      <c r="E642" s="35"/>
      <c r="F642" s="35"/>
      <c r="G642" s="35"/>
      <c r="H642" s="35"/>
      <c r="I642" s="35"/>
      <c r="J642" s="35"/>
      <c r="K642" s="35"/>
      <c r="L642" s="35"/>
      <c r="M642" s="35"/>
      <c r="N642" s="35"/>
      <c r="O642" s="35"/>
      <c r="P642" s="35"/>
      <c r="Q642" s="35"/>
      <c r="R642" s="35"/>
      <c r="S642" s="35"/>
      <c r="T642" s="35"/>
    </row>
    <row r="643" spans="1:20" x14ac:dyDescent="0.25">
      <c r="A643" s="35" t="s">
        <v>10</v>
      </c>
      <c r="B643" s="35" t="s">
        <v>250</v>
      </c>
      <c r="C643" s="37">
        <v>4.6996906555761383E-5</v>
      </c>
      <c r="D643" s="36">
        <v>28.22</v>
      </c>
      <c r="E643" s="35"/>
      <c r="F643" s="35"/>
      <c r="G643" s="35"/>
      <c r="H643" s="35"/>
      <c r="I643" s="35"/>
      <c r="J643" s="35"/>
      <c r="K643" s="35"/>
      <c r="L643" s="35"/>
      <c r="M643" s="35"/>
      <c r="N643" s="35"/>
      <c r="O643" s="35"/>
      <c r="P643" s="35"/>
      <c r="Q643" s="35"/>
      <c r="R643" s="35"/>
      <c r="S643" s="35"/>
      <c r="T643" s="35"/>
    </row>
    <row r="644" spans="1:20" x14ac:dyDescent="0.25">
      <c r="A644" s="35" t="s">
        <v>10</v>
      </c>
      <c r="B644" s="35" t="s">
        <v>478</v>
      </c>
      <c r="C644" s="37">
        <v>3.4435731096195607E-6</v>
      </c>
      <c r="D644" s="36">
        <v>2.0699999999999998</v>
      </c>
      <c r="E644" s="35"/>
      <c r="F644" s="35"/>
      <c r="G644" s="35"/>
      <c r="H644" s="35"/>
      <c r="I644" s="35"/>
      <c r="J644" s="35"/>
      <c r="K644" s="35"/>
      <c r="L644" s="35"/>
      <c r="M644" s="35"/>
      <c r="N644" s="35"/>
      <c r="O644" s="35"/>
      <c r="P644" s="35"/>
      <c r="Q644" s="35"/>
      <c r="R644" s="35"/>
      <c r="S644" s="35"/>
      <c r="T644" s="35"/>
    </row>
    <row r="645" spans="1:20" x14ac:dyDescent="0.25">
      <c r="A645" s="35" t="s">
        <v>10</v>
      </c>
      <c r="B645" s="35" t="s">
        <v>251</v>
      </c>
      <c r="C645" s="37">
        <v>1.8293295685339375E-5</v>
      </c>
      <c r="D645" s="36">
        <v>10.98</v>
      </c>
      <c r="E645" s="35"/>
      <c r="F645" s="35"/>
      <c r="G645" s="35"/>
      <c r="H645" s="35"/>
      <c r="I645" s="35"/>
      <c r="J645" s="35"/>
      <c r="K645" s="35"/>
      <c r="L645" s="35"/>
      <c r="M645" s="35"/>
      <c r="N645" s="35"/>
      <c r="O645" s="35"/>
      <c r="P645" s="35"/>
      <c r="Q645" s="35"/>
      <c r="R645" s="35"/>
      <c r="S645" s="35"/>
      <c r="T645" s="35"/>
    </row>
    <row r="646" spans="1:20" x14ac:dyDescent="0.25">
      <c r="A646" s="35" t="s">
        <v>10</v>
      </c>
      <c r="B646" s="35" t="s">
        <v>252</v>
      </c>
      <c r="C646" s="37">
        <v>1.0982236372759986E-5</v>
      </c>
      <c r="D646" s="36">
        <v>6.59</v>
      </c>
      <c r="E646" s="35"/>
      <c r="F646" s="35"/>
      <c r="G646" s="35"/>
      <c r="H646" s="35"/>
      <c r="I646" s="35"/>
      <c r="J646" s="35"/>
      <c r="K646" s="35"/>
      <c r="L646" s="35"/>
      <c r="M646" s="35"/>
      <c r="N646" s="35"/>
      <c r="O646" s="35"/>
      <c r="P646" s="35"/>
      <c r="Q646" s="35"/>
      <c r="R646" s="35"/>
      <c r="S646" s="35"/>
      <c r="T646" s="35"/>
    </row>
    <row r="647" spans="1:20" x14ac:dyDescent="0.25">
      <c r="A647" s="35" t="s">
        <v>10</v>
      </c>
      <c r="B647" s="35" t="s">
        <v>253</v>
      </c>
      <c r="C647" s="37">
        <v>1.4293082636140251E-9</v>
      </c>
      <c r="D647" s="36">
        <v>0</v>
      </c>
      <c r="E647" s="35"/>
      <c r="F647" s="35"/>
      <c r="G647" s="35"/>
      <c r="H647" s="35"/>
      <c r="I647" s="35"/>
      <c r="J647" s="35"/>
      <c r="K647" s="35"/>
      <c r="L647" s="35"/>
      <c r="M647" s="35"/>
      <c r="N647" s="35"/>
      <c r="O647" s="35"/>
      <c r="P647" s="35"/>
      <c r="Q647" s="35"/>
      <c r="R647" s="35"/>
      <c r="S647" s="35"/>
      <c r="T647" s="35"/>
    </row>
    <row r="648" spans="1:20" x14ac:dyDescent="0.25">
      <c r="A648" s="35" t="s">
        <v>10</v>
      </c>
      <c r="B648" s="35" t="s">
        <v>254</v>
      </c>
      <c r="C648" s="37">
        <v>2.1201147783322669E-4</v>
      </c>
      <c r="D648" s="36">
        <v>127.3</v>
      </c>
      <c r="E648" s="35"/>
      <c r="F648" s="35"/>
      <c r="G648" s="35"/>
      <c r="H648" s="35"/>
      <c r="I648" s="35"/>
      <c r="J648" s="35"/>
      <c r="K648" s="35"/>
      <c r="L648" s="35"/>
      <c r="M648" s="35"/>
      <c r="N648" s="35"/>
      <c r="O648" s="35"/>
      <c r="P648" s="35"/>
      <c r="Q648" s="35"/>
      <c r="R648" s="35"/>
      <c r="S648" s="35"/>
      <c r="T648" s="35"/>
    </row>
    <row r="649" spans="1:20" x14ac:dyDescent="0.25">
      <c r="A649" s="35" t="s">
        <v>10</v>
      </c>
      <c r="B649" s="35" t="s">
        <v>255</v>
      </c>
      <c r="C649" s="37">
        <v>6.1800047399048836E-5</v>
      </c>
      <c r="D649" s="36">
        <v>37.11</v>
      </c>
      <c r="E649" s="35"/>
      <c r="F649" s="35"/>
      <c r="G649" s="35"/>
      <c r="H649" s="35"/>
      <c r="I649" s="35"/>
      <c r="J649" s="35"/>
      <c r="K649" s="35"/>
      <c r="L649" s="35"/>
      <c r="M649" s="35"/>
      <c r="N649" s="35"/>
      <c r="O649" s="35"/>
      <c r="P649" s="35"/>
      <c r="Q649" s="35"/>
      <c r="R649" s="35"/>
      <c r="S649" s="35"/>
      <c r="T649" s="35"/>
    </row>
    <row r="650" spans="1:20" x14ac:dyDescent="0.25">
      <c r="A650" s="35" t="s">
        <v>10</v>
      </c>
      <c r="B650" s="35" t="s">
        <v>671</v>
      </c>
      <c r="C650" s="37">
        <v>9.2123011986375873E-6</v>
      </c>
      <c r="D650" s="36">
        <v>5.53</v>
      </c>
      <c r="E650" s="35"/>
      <c r="F650" s="35"/>
      <c r="G650" s="35"/>
      <c r="H650" s="35"/>
      <c r="I650" s="35"/>
      <c r="J650" s="35"/>
      <c r="K650" s="35"/>
      <c r="L650" s="35"/>
      <c r="M650" s="35"/>
      <c r="N650" s="35"/>
      <c r="O650" s="35"/>
      <c r="P650" s="35"/>
      <c r="Q650" s="35"/>
      <c r="R650" s="35"/>
      <c r="S650" s="35"/>
      <c r="T650" s="35"/>
    </row>
    <row r="651" spans="1:20" x14ac:dyDescent="0.25">
      <c r="A651" s="35" t="s">
        <v>10</v>
      </c>
      <c r="B651" s="35" t="s">
        <v>742</v>
      </c>
      <c r="C651" s="37">
        <v>4.6058208404098437E-4</v>
      </c>
      <c r="D651" s="36">
        <v>276.54000000000002</v>
      </c>
      <c r="E651" s="35"/>
      <c r="F651" s="35"/>
      <c r="G651" s="35"/>
      <c r="H651" s="35"/>
      <c r="I651" s="35"/>
      <c r="J651" s="35"/>
      <c r="K651" s="35"/>
      <c r="L651" s="35"/>
      <c r="M651" s="35"/>
      <c r="N651" s="35"/>
      <c r="O651" s="35"/>
      <c r="P651" s="35"/>
      <c r="Q651" s="35"/>
      <c r="R651" s="35"/>
      <c r="S651" s="35"/>
      <c r="T651" s="35"/>
    </row>
    <row r="652" spans="1:20" x14ac:dyDescent="0.25">
      <c r="A652" s="35" t="s">
        <v>10</v>
      </c>
      <c r="B652" s="35" t="s">
        <v>256</v>
      </c>
      <c r="C652" s="37">
        <v>1.4459163443341543E-4</v>
      </c>
      <c r="D652" s="36">
        <v>86.82</v>
      </c>
      <c r="E652" s="35"/>
      <c r="F652" s="35"/>
      <c r="G652" s="35"/>
      <c r="H652" s="35"/>
      <c r="I652" s="35"/>
      <c r="J652" s="35"/>
      <c r="K652" s="35"/>
      <c r="L652" s="35"/>
      <c r="M652" s="35"/>
      <c r="N652" s="35"/>
      <c r="O652" s="35"/>
      <c r="P652" s="35"/>
      <c r="Q652" s="35"/>
      <c r="R652" s="35"/>
      <c r="S652" s="35"/>
      <c r="T652" s="35"/>
    </row>
    <row r="653" spans="1:20" x14ac:dyDescent="0.25">
      <c r="A653" s="35" t="s">
        <v>10</v>
      </c>
      <c r="B653" s="35" t="s">
        <v>257</v>
      </c>
      <c r="C653" s="37">
        <v>8.7873323497829326E-4</v>
      </c>
      <c r="D653" s="36">
        <v>527.61</v>
      </c>
      <c r="E653" s="35"/>
      <c r="F653" s="35"/>
      <c r="G653" s="35"/>
      <c r="H653" s="35"/>
      <c r="I653" s="35"/>
      <c r="J653" s="35"/>
      <c r="K653" s="35"/>
      <c r="L653" s="35"/>
      <c r="M653" s="35"/>
      <c r="N653" s="35"/>
      <c r="O653" s="35"/>
      <c r="P653" s="35"/>
      <c r="Q653" s="35"/>
      <c r="R653" s="35"/>
      <c r="S653" s="35"/>
      <c r="T653" s="35"/>
    </row>
    <row r="654" spans="1:20" x14ac:dyDescent="0.25">
      <c r="A654" s="35" t="s">
        <v>10</v>
      </c>
      <c r="B654" s="35" t="s">
        <v>258</v>
      </c>
      <c r="C654" s="37">
        <v>9.1511203367852796E-6</v>
      </c>
      <c r="D654" s="36">
        <v>5.49</v>
      </c>
      <c r="E654" s="35"/>
      <c r="F654" s="35"/>
      <c r="G654" s="35"/>
      <c r="H654" s="35"/>
      <c r="I654" s="35"/>
      <c r="J654" s="35"/>
      <c r="K654" s="35"/>
      <c r="L654" s="35"/>
      <c r="M654" s="35"/>
      <c r="N654" s="35"/>
      <c r="O654" s="35"/>
      <c r="P654" s="35"/>
      <c r="Q654" s="35"/>
      <c r="R654" s="35"/>
      <c r="S654" s="35"/>
      <c r="T654" s="35"/>
    </row>
    <row r="655" spans="1:20" x14ac:dyDescent="0.25">
      <c r="A655" s="35" t="s">
        <v>10</v>
      </c>
      <c r="B655" s="35" t="s">
        <v>427</v>
      </c>
      <c r="C655" s="37">
        <v>2.1675873371560751E-6</v>
      </c>
      <c r="D655" s="36">
        <v>1.3</v>
      </c>
      <c r="E655" s="35"/>
      <c r="F655" s="35"/>
      <c r="G655" s="35"/>
      <c r="H655" s="35"/>
      <c r="I655" s="35"/>
      <c r="J655" s="35"/>
      <c r="K655" s="35"/>
      <c r="L655" s="35"/>
      <c r="M655" s="35"/>
      <c r="N655" s="35"/>
      <c r="O655" s="35"/>
      <c r="P655" s="35"/>
      <c r="Q655" s="35"/>
      <c r="R655" s="35"/>
      <c r="S655" s="35"/>
      <c r="T655" s="35"/>
    </row>
    <row r="656" spans="1:20" x14ac:dyDescent="0.25">
      <c r="A656" s="35" t="s">
        <v>10</v>
      </c>
      <c r="B656" s="35" t="s">
        <v>259</v>
      </c>
      <c r="C656" s="37">
        <v>1.0332992806373208E-5</v>
      </c>
      <c r="D656" s="36">
        <v>6.2</v>
      </c>
      <c r="E656" s="35"/>
      <c r="F656" s="35"/>
      <c r="G656" s="35"/>
      <c r="H656" s="35"/>
      <c r="I656" s="35"/>
      <c r="J656" s="35"/>
      <c r="K656" s="35"/>
      <c r="L656" s="35"/>
      <c r="M656" s="35"/>
      <c r="N656" s="35"/>
      <c r="O656" s="35"/>
      <c r="P656" s="35"/>
      <c r="Q656" s="35"/>
      <c r="R656" s="35"/>
      <c r="S656" s="35"/>
      <c r="T656" s="35"/>
    </row>
    <row r="657" spans="1:20" x14ac:dyDescent="0.25">
      <c r="A657" s="35" t="s">
        <v>10</v>
      </c>
      <c r="B657" s="35" t="s">
        <v>260</v>
      </c>
      <c r="C657" s="37">
        <v>2.9491543650495857E-4</v>
      </c>
      <c r="D657" s="36">
        <v>177.07</v>
      </c>
      <c r="E657" s="35"/>
      <c r="F657" s="35"/>
      <c r="G657" s="35"/>
      <c r="H657" s="35"/>
      <c r="I657" s="35"/>
      <c r="J657" s="35"/>
      <c r="K657" s="35"/>
      <c r="L657" s="35"/>
      <c r="M657" s="35"/>
      <c r="N657" s="35"/>
      <c r="O657" s="35"/>
      <c r="P657" s="35"/>
      <c r="Q657" s="35"/>
      <c r="R657" s="35"/>
      <c r="S657" s="35"/>
      <c r="T657" s="35"/>
    </row>
    <row r="658" spans="1:20" x14ac:dyDescent="0.25">
      <c r="A658" s="35" t="s">
        <v>10</v>
      </c>
      <c r="B658" s="35" t="s">
        <v>261</v>
      </c>
      <c r="C658" s="37">
        <v>1.2546752511739944E-4</v>
      </c>
      <c r="D658" s="36">
        <v>75.33</v>
      </c>
      <c r="E658" s="35"/>
      <c r="F658" s="35"/>
      <c r="G658" s="35"/>
      <c r="H658" s="35"/>
      <c r="I658" s="35"/>
      <c r="J658" s="35"/>
      <c r="K658" s="35"/>
      <c r="L658" s="35"/>
      <c r="M658" s="35"/>
      <c r="N658" s="35"/>
      <c r="O658" s="35"/>
      <c r="P658" s="35"/>
      <c r="Q658" s="35"/>
      <c r="R658" s="35"/>
      <c r="S658" s="35"/>
      <c r="T658" s="35"/>
    </row>
    <row r="659" spans="1:20" x14ac:dyDescent="0.25">
      <c r="A659" s="35" t="s">
        <v>10</v>
      </c>
      <c r="B659" s="35" t="s">
        <v>262</v>
      </c>
      <c r="C659" s="37">
        <v>2.9686882084834818E-5</v>
      </c>
      <c r="D659" s="36">
        <v>17.82</v>
      </c>
      <c r="E659" s="35"/>
      <c r="F659" s="35"/>
      <c r="G659" s="35"/>
      <c r="H659" s="35"/>
      <c r="I659" s="35"/>
      <c r="J659" s="35"/>
      <c r="K659" s="35"/>
      <c r="L659" s="35"/>
      <c r="M659" s="35"/>
      <c r="N659" s="35"/>
      <c r="O659" s="35"/>
      <c r="P659" s="35"/>
      <c r="Q659" s="35"/>
      <c r="R659" s="35"/>
      <c r="S659" s="35"/>
      <c r="T659" s="35"/>
    </row>
    <row r="660" spans="1:20" x14ac:dyDescent="0.25">
      <c r="A660" s="35" t="s">
        <v>10</v>
      </c>
      <c r="B660" s="35" t="s">
        <v>263</v>
      </c>
      <c r="C660" s="37">
        <v>1.7534038929059343E-4</v>
      </c>
      <c r="D660" s="36">
        <v>105.28</v>
      </c>
      <c r="E660" s="35"/>
      <c r="F660" s="35"/>
      <c r="G660" s="35"/>
      <c r="H660" s="35"/>
      <c r="I660" s="35"/>
      <c r="J660" s="35"/>
      <c r="K660" s="35"/>
      <c r="L660" s="35"/>
      <c r="M660" s="35"/>
      <c r="N660" s="35"/>
      <c r="O660" s="35"/>
      <c r="P660" s="35"/>
      <c r="Q660" s="35"/>
      <c r="R660" s="35"/>
      <c r="S660" s="35"/>
      <c r="T660" s="35"/>
    </row>
    <row r="661" spans="1:20" x14ac:dyDescent="0.25">
      <c r="A661" s="35" t="s">
        <v>10</v>
      </c>
      <c r="B661" s="35" t="s">
        <v>264</v>
      </c>
      <c r="C661" s="37">
        <v>1.1088295080637481E-4</v>
      </c>
      <c r="D661" s="36">
        <v>66.58</v>
      </c>
      <c r="E661" s="35"/>
      <c r="F661" s="35"/>
      <c r="G661" s="35"/>
      <c r="H661" s="35"/>
      <c r="I661" s="35"/>
      <c r="J661" s="35"/>
      <c r="K661" s="35"/>
      <c r="L661" s="35"/>
      <c r="M661" s="35"/>
      <c r="N661" s="35"/>
      <c r="O661" s="35"/>
      <c r="P661" s="35"/>
      <c r="Q661" s="35"/>
      <c r="R661" s="35"/>
      <c r="S661" s="35"/>
      <c r="T661" s="35"/>
    </row>
    <row r="662" spans="1:20" x14ac:dyDescent="0.25">
      <c r="A662" s="35" t="s">
        <v>10</v>
      </c>
      <c r="B662" s="35" t="s">
        <v>365</v>
      </c>
      <c r="C662" s="37">
        <v>2.5116611026043766E-5</v>
      </c>
      <c r="D662" s="36">
        <v>15.08</v>
      </c>
      <c r="E662" s="35"/>
      <c r="F662" s="35"/>
      <c r="G662" s="35"/>
      <c r="H662" s="35"/>
      <c r="I662" s="35"/>
      <c r="J662" s="35"/>
      <c r="K662" s="35"/>
      <c r="L662" s="35"/>
      <c r="M662" s="35"/>
      <c r="N662" s="35"/>
      <c r="O662" s="35"/>
      <c r="P662" s="35"/>
      <c r="Q662" s="35"/>
      <c r="R662" s="35"/>
      <c r="S662" s="35"/>
      <c r="T662" s="35"/>
    </row>
    <row r="663" spans="1:20" x14ac:dyDescent="0.25">
      <c r="A663" s="35" t="s">
        <v>10</v>
      </c>
      <c r="B663" s="35" t="s">
        <v>265</v>
      </c>
      <c r="C663" s="37">
        <v>3.4126163511634203E-5</v>
      </c>
      <c r="D663" s="36">
        <v>20.49</v>
      </c>
      <c r="E663" s="35"/>
      <c r="F663" s="35"/>
      <c r="G663" s="35"/>
      <c r="H663" s="35"/>
      <c r="I663" s="35"/>
      <c r="J663" s="35"/>
      <c r="K663" s="35"/>
      <c r="L663" s="35"/>
      <c r="M663" s="35"/>
      <c r="N663" s="35"/>
      <c r="O663" s="35"/>
      <c r="P663" s="35"/>
      <c r="Q663" s="35"/>
      <c r="R663" s="35"/>
      <c r="S663" s="35"/>
      <c r="T663" s="35"/>
    </row>
    <row r="664" spans="1:20" x14ac:dyDescent="0.25">
      <c r="A664" s="35" t="s">
        <v>10</v>
      </c>
      <c r="B664" s="35" t="s">
        <v>266</v>
      </c>
      <c r="C664" s="37">
        <v>9.5948594189240623E-6</v>
      </c>
      <c r="D664" s="36">
        <v>5.76</v>
      </c>
      <c r="E664" s="35"/>
      <c r="F664" s="35"/>
      <c r="G664" s="35"/>
      <c r="H664" s="35"/>
      <c r="I664" s="35"/>
      <c r="J664" s="35"/>
      <c r="K664" s="35"/>
      <c r="L664" s="35"/>
      <c r="M664" s="35"/>
      <c r="N664" s="35"/>
      <c r="O664" s="35"/>
      <c r="P664" s="35"/>
      <c r="Q664" s="35"/>
      <c r="R664" s="35"/>
      <c r="S664" s="35"/>
      <c r="T664" s="35"/>
    </row>
    <row r="665" spans="1:20" x14ac:dyDescent="0.25">
      <c r="A665" s="35" t="s">
        <v>10</v>
      </c>
      <c r="B665" s="35" t="s">
        <v>267</v>
      </c>
      <c r="C665" s="37">
        <v>5.3956673657473524E-4</v>
      </c>
      <c r="D665" s="35">
        <v>323.97000000000003</v>
      </c>
      <c r="E665" s="35"/>
      <c r="F665" s="35"/>
      <c r="G665" s="35"/>
      <c r="H665" s="35"/>
      <c r="I665" s="35"/>
      <c r="J665" s="35"/>
      <c r="K665" s="35"/>
      <c r="L665" s="35"/>
      <c r="M665" s="35"/>
      <c r="N665" s="35"/>
      <c r="O665" s="35"/>
      <c r="P665" s="35"/>
      <c r="Q665" s="35"/>
      <c r="R665" s="35"/>
      <c r="S665" s="35"/>
      <c r="T665" s="35"/>
    </row>
    <row r="666" spans="1:20" x14ac:dyDescent="0.25">
      <c r="A666" s="35" t="s">
        <v>10</v>
      </c>
      <c r="B666" s="35" t="s">
        <v>797</v>
      </c>
      <c r="C666" s="37">
        <v>1.7111384701391083E-5</v>
      </c>
      <c r="D666" s="35">
        <v>10.27</v>
      </c>
      <c r="E666" s="35"/>
      <c r="F666" s="35"/>
      <c r="G666" s="35"/>
      <c r="H666" s="35"/>
      <c r="I666" s="35"/>
      <c r="J666" s="35"/>
      <c r="K666" s="35"/>
      <c r="L666" s="35"/>
      <c r="M666" s="35"/>
      <c r="N666" s="35"/>
      <c r="O666" s="35"/>
      <c r="P666" s="35"/>
      <c r="Q666" s="35"/>
      <c r="R666" s="35"/>
      <c r="S666" s="35"/>
      <c r="T666" s="35"/>
    </row>
    <row r="667" spans="1:20" x14ac:dyDescent="0.25">
      <c r="A667" s="35" t="s">
        <v>10</v>
      </c>
      <c r="B667" s="35" t="s">
        <v>479</v>
      </c>
      <c r="C667" s="37">
        <v>4.9362787706083987E-5</v>
      </c>
      <c r="D667" s="35">
        <v>29.64</v>
      </c>
      <c r="E667" s="35"/>
      <c r="F667" s="35"/>
      <c r="G667" s="35"/>
      <c r="H667" s="35"/>
      <c r="I667" s="35"/>
      <c r="J667" s="35"/>
      <c r="K667" s="35"/>
      <c r="L667" s="35"/>
      <c r="M667" s="35"/>
      <c r="N667" s="35"/>
      <c r="O667" s="35"/>
      <c r="P667" s="35"/>
      <c r="Q667" s="35"/>
      <c r="R667" s="35"/>
      <c r="S667" s="35"/>
      <c r="T667" s="35"/>
    </row>
    <row r="668" spans="1:20" x14ac:dyDescent="0.25">
      <c r="A668" s="35" t="s">
        <v>10</v>
      </c>
      <c r="B668" s="35" t="s">
        <v>268</v>
      </c>
      <c r="C668" s="37">
        <v>9.4099382187095551E-5</v>
      </c>
      <c r="D668" s="35">
        <v>56.5</v>
      </c>
      <c r="E668" s="35"/>
      <c r="F668" s="35"/>
      <c r="G668" s="35"/>
      <c r="H668" s="35"/>
      <c r="I668" s="35"/>
      <c r="J668" s="35"/>
      <c r="K668" s="35"/>
      <c r="L668" s="35"/>
      <c r="M668" s="35"/>
      <c r="N668" s="35"/>
      <c r="O668" s="35"/>
      <c r="P668" s="35"/>
      <c r="Q668" s="35"/>
      <c r="R668" s="35"/>
      <c r="S668" s="35"/>
      <c r="T668" s="35"/>
    </row>
    <row r="669" spans="1:20" x14ac:dyDescent="0.25">
      <c r="A669" s="35" t="s">
        <v>10</v>
      </c>
      <c r="B669" s="35" t="s">
        <v>443</v>
      </c>
      <c r="C669" s="37">
        <v>8.8908103946871723E-5</v>
      </c>
      <c r="D669" s="35">
        <v>53.38</v>
      </c>
      <c r="E669" s="35"/>
      <c r="F669" s="35"/>
      <c r="G669" s="35"/>
      <c r="H669" s="35"/>
      <c r="I669" s="35"/>
      <c r="J669" s="35"/>
      <c r="K669" s="35"/>
      <c r="L669" s="35"/>
      <c r="M669" s="35"/>
      <c r="N669" s="35"/>
      <c r="O669" s="35"/>
      <c r="P669" s="35"/>
      <c r="Q669" s="35"/>
      <c r="R669" s="35"/>
      <c r="S669" s="35"/>
      <c r="T669" s="35"/>
    </row>
    <row r="670" spans="1:20" x14ac:dyDescent="0.25">
      <c r="A670" s="35" t="s">
        <v>10</v>
      </c>
      <c r="B670" s="35" t="s">
        <v>488</v>
      </c>
      <c r="C670" s="37">
        <v>2.0352799623269421E-5</v>
      </c>
      <c r="D670" s="35">
        <v>12.22</v>
      </c>
      <c r="E670" s="35"/>
      <c r="F670" s="35"/>
      <c r="G670" s="35"/>
      <c r="H670" s="35"/>
      <c r="I670" s="35"/>
      <c r="J670" s="35"/>
      <c r="K670" s="35"/>
      <c r="L670" s="35"/>
      <c r="M670" s="35"/>
      <c r="N670" s="35"/>
      <c r="O670" s="35"/>
      <c r="P670" s="35"/>
      <c r="Q670" s="35"/>
      <c r="R670" s="35"/>
      <c r="S670" s="35"/>
      <c r="T670" s="35"/>
    </row>
    <row r="671" spans="1:20" x14ac:dyDescent="0.25">
      <c r="A671" s="35" t="s">
        <v>10</v>
      </c>
      <c r="B671" s="35" t="s">
        <v>269</v>
      </c>
      <c r="C671" s="37">
        <v>9.4134141260990864E-5</v>
      </c>
      <c r="D671" s="35">
        <v>56.52</v>
      </c>
      <c r="E671" s="35"/>
      <c r="F671" s="35"/>
      <c r="G671" s="35"/>
      <c r="H671" s="35"/>
      <c r="I671" s="35"/>
      <c r="J671" s="35"/>
      <c r="K671" s="35"/>
      <c r="L671" s="35"/>
      <c r="M671" s="35"/>
      <c r="N671" s="35"/>
      <c r="O671" s="35"/>
      <c r="P671" s="35"/>
      <c r="Q671" s="35"/>
      <c r="R671" s="35"/>
      <c r="S671" s="35"/>
      <c r="T671" s="35"/>
    </row>
    <row r="672" spans="1:20" x14ac:dyDescent="0.25">
      <c r="A672" s="35" t="s">
        <v>10</v>
      </c>
      <c r="B672" s="35" t="s">
        <v>270</v>
      </c>
      <c r="C672" s="37">
        <v>1.3250469432573542E-4</v>
      </c>
      <c r="D672" s="35">
        <v>79.56</v>
      </c>
      <c r="E672" s="35"/>
      <c r="F672" s="35"/>
      <c r="G672" s="35"/>
      <c r="H672" s="35"/>
      <c r="I672" s="35"/>
      <c r="J672" s="35"/>
      <c r="K672" s="35"/>
      <c r="L672" s="35"/>
      <c r="M672" s="35"/>
      <c r="N672" s="35"/>
      <c r="O672" s="35"/>
      <c r="P672" s="35"/>
      <c r="Q672" s="35"/>
      <c r="R672" s="35"/>
      <c r="S672" s="35"/>
      <c r="T672" s="35"/>
    </row>
    <row r="673" spans="1:20" x14ac:dyDescent="0.25">
      <c r="A673" s="35" t="s">
        <v>10</v>
      </c>
      <c r="B673" s="35" t="s">
        <v>368</v>
      </c>
      <c r="C673" s="37">
        <v>1.4985707267483136E-4</v>
      </c>
      <c r="D673" s="35">
        <v>89.98</v>
      </c>
      <c r="E673" s="35"/>
      <c r="F673" s="35"/>
      <c r="G673" s="35"/>
      <c r="H673" s="35"/>
      <c r="I673" s="35"/>
      <c r="J673" s="35"/>
      <c r="K673" s="35"/>
      <c r="L673" s="35"/>
      <c r="M673" s="35"/>
      <c r="N673" s="35"/>
      <c r="O673" s="35"/>
      <c r="P673" s="35"/>
      <c r="Q673" s="35"/>
      <c r="R673" s="35"/>
      <c r="S673" s="35"/>
      <c r="T673" s="35"/>
    </row>
    <row r="674" spans="1:20" x14ac:dyDescent="0.25">
      <c r="A674" s="35" t="s">
        <v>10</v>
      </c>
      <c r="B674" s="35" t="s">
        <v>369</v>
      </c>
      <c r="C674" s="37">
        <v>1.4399584512369399E-4</v>
      </c>
      <c r="D674" s="35">
        <v>86.46</v>
      </c>
      <c r="E674" s="35"/>
      <c r="F674" s="35"/>
      <c r="G674" s="35"/>
      <c r="H674" s="35"/>
      <c r="I674" s="35"/>
      <c r="J674" s="35"/>
      <c r="K674" s="35"/>
      <c r="L674" s="35"/>
      <c r="M674" s="35"/>
      <c r="N674" s="35"/>
      <c r="O674" s="35"/>
      <c r="P674" s="35"/>
      <c r="Q674" s="35"/>
      <c r="R674" s="35"/>
      <c r="S674" s="35"/>
      <c r="T674" s="35"/>
    </row>
    <row r="675" spans="1:20" x14ac:dyDescent="0.25">
      <c r="A675" s="35" t="s">
        <v>10</v>
      </c>
      <c r="B675" s="35" t="s">
        <v>271</v>
      </c>
      <c r="C675" s="37">
        <v>4.9645037769382734E-4</v>
      </c>
      <c r="D675" s="35">
        <v>298.08</v>
      </c>
      <c r="E675" s="35"/>
      <c r="F675" s="35"/>
      <c r="G675" s="35"/>
      <c r="H675" s="35"/>
      <c r="I675" s="35"/>
      <c r="J675" s="35"/>
      <c r="K675" s="35"/>
      <c r="L675" s="35"/>
      <c r="M675" s="35"/>
      <c r="N675" s="35"/>
      <c r="O675" s="35"/>
      <c r="P675" s="35"/>
      <c r="Q675" s="35"/>
      <c r="R675" s="35"/>
      <c r="S675" s="35"/>
      <c r="T675" s="35"/>
    </row>
    <row r="676" spans="1:20" x14ac:dyDescent="0.25">
      <c r="A676" s="35" t="s">
        <v>10</v>
      </c>
      <c r="B676" s="35" t="s">
        <v>272</v>
      </c>
      <c r="C676" s="37">
        <v>2.5096743712315099E-4</v>
      </c>
      <c r="D676" s="35">
        <v>150.69</v>
      </c>
      <c r="E676" s="35"/>
      <c r="F676" s="35"/>
      <c r="G676" s="35"/>
      <c r="H676" s="35"/>
      <c r="I676" s="35"/>
      <c r="J676" s="35"/>
      <c r="K676" s="35"/>
      <c r="L676" s="35"/>
      <c r="M676" s="35"/>
      <c r="N676" s="35"/>
      <c r="O676" s="35"/>
      <c r="P676" s="35"/>
      <c r="Q676" s="35"/>
      <c r="R676" s="35"/>
      <c r="S676" s="35"/>
      <c r="T676" s="35"/>
    </row>
    <row r="677" spans="1:20" x14ac:dyDescent="0.25">
      <c r="A677" s="35" t="s">
        <v>10</v>
      </c>
      <c r="B677" s="35" t="s">
        <v>273</v>
      </c>
      <c r="C677" s="37">
        <v>1.6607588143130664E-3</v>
      </c>
      <c r="D677" s="35">
        <v>997.15</v>
      </c>
      <c r="E677" s="35"/>
      <c r="F677" s="3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35"/>
      <c r="R677" s="35"/>
      <c r="S677" s="35"/>
      <c r="T677" s="35"/>
    </row>
    <row r="678" spans="1:20" x14ac:dyDescent="0.25">
      <c r="A678" s="35" t="s">
        <v>10</v>
      </c>
      <c r="B678" s="35" t="s">
        <v>274</v>
      </c>
      <c r="C678" s="37">
        <v>1.0744392835809059E-5</v>
      </c>
      <c r="D678" s="35">
        <v>6.45</v>
      </c>
      <c r="E678" s="35"/>
      <c r="F678" s="35"/>
      <c r="G678" s="35"/>
      <c r="H678" s="35"/>
      <c r="I678" s="35"/>
      <c r="J678" s="35"/>
      <c r="K678" s="35"/>
      <c r="L678" s="35"/>
      <c r="M678" s="35"/>
      <c r="N678" s="35"/>
      <c r="O678" s="35"/>
      <c r="P678" s="35"/>
      <c r="Q678" s="35"/>
      <c r="R678" s="35"/>
      <c r="S678" s="35"/>
      <c r="T678" s="35"/>
    </row>
    <row r="679" spans="1:20" x14ac:dyDescent="0.25">
      <c r="A679" s="35"/>
      <c r="B679" s="35"/>
      <c r="C679" s="35"/>
      <c r="D679" s="36"/>
      <c r="E679" s="35"/>
      <c r="F679" s="3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35"/>
      <c r="R679" s="35"/>
      <c r="S679" s="35"/>
      <c r="T679" s="35"/>
    </row>
    <row r="680" spans="1:20" x14ac:dyDescent="0.25">
      <c r="A680" s="35"/>
      <c r="B680" s="35"/>
      <c r="C680" s="35"/>
      <c r="D680" s="35"/>
      <c r="E680" s="35"/>
      <c r="F680" s="35"/>
      <c r="G680" s="35"/>
      <c r="H680" s="35"/>
      <c r="I680" s="35"/>
      <c r="J680" s="35"/>
      <c r="K680" s="35"/>
      <c r="L680" s="35"/>
      <c r="M680" s="35"/>
      <c r="N680" s="35"/>
      <c r="O680" s="35"/>
      <c r="P680" s="35"/>
      <c r="Q680" s="35"/>
      <c r="R680" s="35"/>
      <c r="S680" s="35"/>
      <c r="T680" s="35"/>
    </row>
    <row r="681" spans="1:20" x14ac:dyDescent="0.25">
      <c r="A681" s="35"/>
      <c r="B681" s="35"/>
      <c r="C681" s="35"/>
      <c r="D681" s="35"/>
      <c r="E681" s="35"/>
      <c r="F681" s="35"/>
      <c r="G681" s="35"/>
      <c r="H681" s="35"/>
      <c r="I681" s="35"/>
      <c r="J681" s="35"/>
      <c r="K681" s="35"/>
      <c r="L681" s="35"/>
      <c r="M681" s="35"/>
      <c r="N681" s="35"/>
      <c r="O681" s="35"/>
      <c r="P681" s="35"/>
      <c r="Q681" s="35"/>
      <c r="R681" s="35"/>
      <c r="S681" s="35"/>
      <c r="T681" s="35"/>
    </row>
    <row r="682" spans="1:20" x14ac:dyDescent="0.25">
      <c r="A682" s="35"/>
      <c r="B682" s="35"/>
      <c r="C682" s="35"/>
      <c r="D682" s="35"/>
      <c r="E682" s="35"/>
      <c r="F682" s="35"/>
      <c r="G682" s="35"/>
      <c r="H682" s="35"/>
      <c r="I682" s="35"/>
      <c r="J682" s="35"/>
      <c r="K682" s="35"/>
      <c r="L682" s="35"/>
      <c r="M682" s="35"/>
      <c r="N682" s="35"/>
      <c r="O682" s="35"/>
      <c r="P682" s="35"/>
      <c r="Q682" s="35"/>
      <c r="R682" s="35"/>
      <c r="S682" s="35"/>
      <c r="T682" s="35"/>
    </row>
    <row r="683" spans="1:20" x14ac:dyDescent="0.25">
      <c r="A683" s="35"/>
      <c r="B683" s="35"/>
      <c r="C683" s="35"/>
      <c r="D683" s="35"/>
      <c r="E683" s="35"/>
      <c r="F683" s="3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35"/>
      <c r="R683" s="35"/>
      <c r="S683" s="35"/>
      <c r="T683" s="35"/>
    </row>
    <row r="684" spans="1:20" x14ac:dyDescent="0.25">
      <c r="A684" s="35"/>
      <c r="B684" s="35"/>
      <c r="C684" s="35"/>
      <c r="D684" s="35"/>
      <c r="E684" s="35"/>
      <c r="F684" s="35"/>
      <c r="G684" s="35"/>
      <c r="H684" s="35"/>
      <c r="I684" s="35"/>
      <c r="J684" s="35"/>
      <c r="K684" s="35"/>
      <c r="L684" s="35"/>
      <c r="M684" s="35"/>
      <c r="N684" s="35"/>
      <c r="O684" s="35"/>
      <c r="P684" s="35"/>
      <c r="Q684" s="35"/>
      <c r="R684" s="35"/>
      <c r="S684" s="35"/>
      <c r="T684" s="35"/>
    </row>
    <row r="685" spans="1:20" x14ac:dyDescent="0.25">
      <c r="A685" s="35"/>
      <c r="B685" s="35"/>
      <c r="C685" s="35"/>
      <c r="D685" s="35"/>
      <c r="E685" s="35"/>
      <c r="F685" s="35"/>
      <c r="G685" s="35"/>
      <c r="H685" s="35"/>
      <c r="I685" s="35"/>
      <c r="J685" s="35"/>
      <c r="K685" s="35"/>
      <c r="L685" s="35"/>
      <c r="M685" s="35"/>
      <c r="N685" s="35"/>
      <c r="O685" s="35"/>
      <c r="P685" s="35"/>
      <c r="Q685" s="35"/>
      <c r="R685" s="35"/>
      <c r="S685" s="35"/>
      <c r="T685" s="35"/>
    </row>
    <row r="686" spans="1:20" x14ac:dyDescent="0.25">
      <c r="A686" s="35"/>
      <c r="B686" s="35"/>
      <c r="C686" s="35"/>
      <c r="D686" s="35"/>
      <c r="E686" s="35"/>
      <c r="F686" s="35"/>
      <c r="G686" s="35"/>
      <c r="H686" s="35"/>
      <c r="I686" s="35"/>
      <c r="J686" s="35"/>
      <c r="K686" s="35"/>
      <c r="L686" s="35"/>
      <c r="M686" s="35"/>
      <c r="N686" s="35"/>
      <c r="O686" s="35"/>
      <c r="P686" s="35"/>
      <c r="Q686" s="35"/>
      <c r="R686" s="35"/>
      <c r="S686" s="35"/>
      <c r="T686" s="35"/>
    </row>
    <row r="687" spans="1:20" x14ac:dyDescent="0.25">
      <c r="A687" s="35"/>
      <c r="B687" s="35"/>
      <c r="C687" s="35"/>
      <c r="D687" s="35"/>
      <c r="E687" s="35"/>
      <c r="F687" s="35"/>
      <c r="G687" s="35"/>
      <c r="H687" s="35"/>
      <c r="I687" s="35"/>
      <c r="J687" s="35"/>
      <c r="K687" s="35"/>
      <c r="L687" s="35"/>
      <c r="M687" s="35"/>
      <c r="N687" s="35"/>
      <c r="O687" s="35"/>
      <c r="P687" s="35"/>
      <c r="Q687" s="35"/>
      <c r="R687" s="35"/>
      <c r="S687" s="35"/>
      <c r="T687" s="35"/>
    </row>
    <row r="688" spans="1:20" x14ac:dyDescent="0.25">
      <c r="A688" s="35"/>
      <c r="B688" s="35"/>
      <c r="C688" s="35"/>
      <c r="D688" s="35"/>
      <c r="E688" s="35"/>
      <c r="F688" s="35"/>
      <c r="G688" s="35"/>
      <c r="H688" s="35"/>
      <c r="I688" s="35"/>
      <c r="J688" s="35"/>
      <c r="K688" s="35"/>
      <c r="L688" s="35"/>
      <c r="M688" s="35"/>
      <c r="N688" s="35"/>
      <c r="O688" s="35"/>
      <c r="P688" s="35"/>
      <c r="Q688" s="35"/>
      <c r="R688" s="35"/>
      <c r="S688" s="35"/>
      <c r="T688" s="35"/>
    </row>
    <row r="689" spans="1:20" x14ac:dyDescent="0.25">
      <c r="A689" s="35"/>
      <c r="B689" s="35"/>
      <c r="C689" s="35"/>
      <c r="D689" s="35"/>
      <c r="E689" s="35"/>
      <c r="F689" s="35"/>
      <c r="G689" s="35"/>
      <c r="H689" s="35"/>
      <c r="I689" s="35"/>
      <c r="J689" s="35"/>
      <c r="K689" s="35"/>
      <c r="L689" s="35"/>
      <c r="M689" s="35"/>
      <c r="N689" s="35"/>
      <c r="O689" s="35"/>
      <c r="P689" s="35"/>
      <c r="Q689" s="35"/>
      <c r="R689" s="35"/>
      <c r="S689" s="35"/>
      <c r="T689" s="35"/>
    </row>
    <row r="690" spans="1:20" x14ac:dyDescent="0.25">
      <c r="A690" s="35"/>
      <c r="B690" s="35"/>
      <c r="C690" s="35"/>
      <c r="D690" s="35"/>
      <c r="E690" s="35"/>
      <c r="F690" s="35"/>
      <c r="G690" s="35"/>
      <c r="H690" s="35"/>
      <c r="I690" s="35"/>
      <c r="J690" s="35"/>
      <c r="K690" s="35"/>
      <c r="L690" s="35"/>
      <c r="M690" s="35"/>
      <c r="N690" s="35"/>
      <c r="O690" s="35"/>
      <c r="P690" s="35"/>
      <c r="Q690" s="35"/>
      <c r="R690" s="35"/>
      <c r="S690" s="35"/>
      <c r="T690" s="35"/>
    </row>
    <row r="691" spans="1:20" x14ac:dyDescent="0.25">
      <c r="A691" s="35"/>
      <c r="B691" s="35"/>
      <c r="C691" s="35"/>
      <c r="D691" s="35"/>
      <c r="E691" s="35"/>
      <c r="F691" s="35"/>
      <c r="G691" s="35"/>
      <c r="H691" s="35"/>
      <c r="I691" s="35"/>
      <c r="J691" s="35"/>
      <c r="K691" s="35"/>
      <c r="L691" s="35"/>
      <c r="M691" s="35"/>
      <c r="N691" s="35"/>
      <c r="O691" s="35"/>
      <c r="P691" s="35"/>
      <c r="Q691" s="35"/>
      <c r="R691" s="35"/>
      <c r="S691" s="35"/>
      <c r="T691" s="35"/>
    </row>
    <row r="692" spans="1:20" x14ac:dyDescent="0.25">
      <c r="A692" s="35"/>
      <c r="B692" s="35"/>
      <c r="C692" s="35"/>
      <c r="D692" s="35"/>
      <c r="E692" s="35"/>
      <c r="F692" s="35"/>
      <c r="G692" s="35"/>
      <c r="H692" s="35"/>
      <c r="I692" s="35"/>
      <c r="J692" s="35"/>
      <c r="K692" s="35"/>
      <c r="L692" s="35"/>
      <c r="M692" s="35"/>
      <c r="N692" s="35"/>
      <c r="O692" s="35"/>
      <c r="P692" s="35"/>
      <c r="Q692" s="35"/>
      <c r="R692" s="35"/>
      <c r="S692" s="35"/>
      <c r="T692" s="35"/>
    </row>
    <row r="693" spans="1:20" x14ac:dyDescent="0.25">
      <c r="A693" s="35"/>
      <c r="B693" s="35"/>
      <c r="C693" s="35"/>
      <c r="D693" s="35"/>
      <c r="E693" s="35"/>
      <c r="F693" s="35"/>
      <c r="G693" s="35"/>
      <c r="H693" s="35"/>
      <c r="I693" s="35"/>
      <c r="J693" s="35"/>
      <c r="K693" s="35"/>
      <c r="L693" s="35"/>
      <c r="M693" s="35"/>
      <c r="N693" s="35"/>
      <c r="O693" s="35"/>
      <c r="P693" s="35"/>
      <c r="Q693" s="35"/>
      <c r="R693" s="35"/>
      <c r="S693" s="35"/>
      <c r="T693" s="35"/>
    </row>
    <row r="694" spans="1:20" x14ac:dyDescent="0.25">
      <c r="A694" s="35"/>
      <c r="B694" s="35"/>
      <c r="C694" s="35"/>
      <c r="D694" s="35"/>
      <c r="E694" s="35"/>
      <c r="F694" s="35"/>
      <c r="G694" s="35"/>
      <c r="H694" s="35"/>
      <c r="I694" s="35"/>
      <c r="J694" s="35"/>
      <c r="K694" s="35"/>
      <c r="L694" s="35"/>
      <c r="M694" s="35"/>
      <c r="N694" s="35"/>
      <c r="O694" s="35"/>
      <c r="P694" s="35"/>
      <c r="Q694" s="35"/>
      <c r="R694" s="35"/>
      <c r="S694" s="35"/>
      <c r="T694" s="35"/>
    </row>
    <row r="695" spans="1:20" x14ac:dyDescent="0.25">
      <c r="A695" s="35"/>
      <c r="B695" s="35"/>
      <c r="C695" s="35"/>
      <c r="D695" s="35"/>
      <c r="E695" s="35"/>
      <c r="F695" s="35"/>
      <c r="G695" s="35"/>
      <c r="H695" s="35"/>
      <c r="I695" s="35"/>
      <c r="J695" s="35"/>
      <c r="K695" s="35"/>
      <c r="L695" s="35"/>
      <c r="M695" s="35"/>
      <c r="N695" s="35"/>
      <c r="O695" s="35"/>
      <c r="P695" s="35"/>
      <c r="Q695" s="35"/>
      <c r="R695" s="35"/>
      <c r="S695" s="35"/>
      <c r="T695" s="35"/>
    </row>
    <row r="696" spans="1:20" x14ac:dyDescent="0.25">
      <c r="A696" s="35"/>
      <c r="B696" s="35"/>
      <c r="C696" s="35"/>
      <c r="D696" s="35"/>
      <c r="E696" s="35"/>
      <c r="F696" s="35"/>
      <c r="G696" s="35"/>
      <c r="H696" s="35"/>
      <c r="I696" s="35"/>
      <c r="J696" s="35"/>
      <c r="K696" s="35"/>
      <c r="L696" s="35"/>
      <c r="M696" s="35"/>
      <c r="N696" s="35"/>
      <c r="O696" s="35"/>
      <c r="P696" s="35"/>
      <c r="Q696" s="35"/>
      <c r="R696" s="35"/>
      <c r="S696" s="35"/>
      <c r="T696" s="35"/>
    </row>
    <row r="697" spans="1:20" x14ac:dyDescent="0.25">
      <c r="A697" s="35"/>
      <c r="B697" s="35"/>
      <c r="C697" s="35"/>
      <c r="D697" s="35"/>
      <c r="E697" s="35"/>
      <c r="F697" s="35"/>
      <c r="G697" s="35"/>
      <c r="H697" s="35"/>
      <c r="I697" s="35"/>
      <c r="J697" s="35"/>
      <c r="K697" s="35"/>
      <c r="L697" s="35"/>
      <c r="M697" s="35"/>
      <c r="N697" s="35"/>
      <c r="O697" s="35"/>
      <c r="P697" s="35"/>
      <c r="Q697" s="35"/>
      <c r="R697" s="35"/>
      <c r="S697" s="35"/>
      <c r="T697" s="35"/>
    </row>
    <row r="698" spans="1:20" x14ac:dyDescent="0.25">
      <c r="A698" s="35"/>
      <c r="B698" s="35"/>
      <c r="C698" s="35"/>
      <c r="D698" s="35"/>
      <c r="E698" s="35"/>
      <c r="F698" s="35"/>
      <c r="G698" s="35"/>
      <c r="H698" s="35"/>
      <c r="I698" s="35"/>
      <c r="J698" s="35"/>
      <c r="K698" s="35"/>
      <c r="L698" s="35"/>
      <c r="M698" s="35"/>
      <c r="N698" s="35"/>
      <c r="O698" s="35"/>
      <c r="P698" s="35"/>
      <c r="Q698" s="35"/>
      <c r="R698" s="35"/>
      <c r="S698" s="35"/>
      <c r="T698" s="35"/>
    </row>
    <row r="699" spans="1:20" x14ac:dyDescent="0.25">
      <c r="A699" s="35"/>
      <c r="B699" s="35"/>
      <c r="C699" s="35"/>
      <c r="D699" s="35"/>
      <c r="E699" s="35"/>
      <c r="F699" s="35"/>
      <c r="G699" s="35"/>
      <c r="H699" s="35"/>
      <c r="I699" s="35"/>
      <c r="J699" s="35"/>
      <c r="K699" s="35"/>
      <c r="L699" s="35"/>
      <c r="M699" s="35"/>
      <c r="N699" s="35"/>
      <c r="O699" s="35"/>
      <c r="P699" s="35"/>
      <c r="Q699" s="35"/>
      <c r="R699" s="35"/>
      <c r="S699" s="35"/>
      <c r="T699" s="35"/>
    </row>
    <row r="700" spans="1:20" x14ac:dyDescent="0.25">
      <c r="A700" s="35"/>
      <c r="B700" s="35"/>
      <c r="C700" s="35"/>
      <c r="D700" s="35"/>
      <c r="E700" s="35"/>
      <c r="F700" s="35"/>
      <c r="G700" s="35"/>
      <c r="H700" s="35"/>
      <c r="I700" s="35"/>
      <c r="J700" s="35"/>
      <c r="K700" s="35"/>
      <c r="L700" s="35"/>
      <c r="M700" s="35"/>
      <c r="N700" s="35"/>
      <c r="O700" s="35"/>
      <c r="P700" s="35"/>
      <c r="Q700" s="35"/>
      <c r="R700" s="35"/>
      <c r="S700" s="35"/>
      <c r="T700" s="35"/>
    </row>
    <row r="701" spans="1:20" x14ac:dyDescent="0.25">
      <c r="A701" s="35"/>
      <c r="B701" s="35"/>
      <c r="C701" s="35"/>
      <c r="D701" s="35"/>
      <c r="E701" s="35"/>
      <c r="F701" s="35"/>
      <c r="G701" s="35"/>
      <c r="H701" s="35"/>
      <c r="I701" s="35"/>
      <c r="J701" s="35"/>
      <c r="K701" s="35"/>
      <c r="L701" s="35"/>
      <c r="M701" s="35"/>
      <c r="N701" s="35"/>
      <c r="O701" s="35"/>
      <c r="P701" s="35"/>
      <c r="Q701" s="35"/>
      <c r="R701" s="35"/>
      <c r="S701" s="35"/>
      <c r="T701" s="35"/>
    </row>
    <row r="702" spans="1:20" x14ac:dyDescent="0.25">
      <c r="A702" s="35"/>
      <c r="B702" s="35"/>
      <c r="C702" s="35"/>
      <c r="D702" s="35"/>
      <c r="E702" s="35"/>
      <c r="F702" s="35"/>
      <c r="G702" s="35"/>
      <c r="H702" s="35"/>
      <c r="I702" s="35"/>
      <c r="J702" s="35"/>
      <c r="K702" s="35"/>
      <c r="L702" s="35"/>
      <c r="M702" s="35"/>
      <c r="N702" s="35"/>
      <c r="O702" s="35"/>
      <c r="P702" s="35"/>
      <c r="Q702" s="35"/>
      <c r="R702" s="35"/>
      <c r="S702" s="35"/>
      <c r="T702" s="35"/>
    </row>
    <row r="703" spans="1:20" x14ac:dyDescent="0.25">
      <c r="A703" s="35"/>
      <c r="B703" s="35"/>
      <c r="C703" s="35"/>
      <c r="D703" s="35"/>
      <c r="E703" s="35"/>
      <c r="F703" s="35"/>
      <c r="G703" s="35"/>
      <c r="H703" s="35"/>
      <c r="I703" s="35"/>
      <c r="J703" s="35"/>
      <c r="K703" s="35"/>
      <c r="L703" s="35"/>
      <c r="M703" s="35"/>
      <c r="N703" s="35"/>
      <c r="O703" s="35"/>
      <c r="P703" s="35"/>
      <c r="Q703" s="35"/>
      <c r="R703" s="35"/>
      <c r="S703" s="35"/>
      <c r="T703" s="35"/>
    </row>
    <row r="704" spans="1:20" x14ac:dyDescent="0.25">
      <c r="A704" s="35"/>
      <c r="B704" s="35"/>
      <c r="C704" s="35"/>
      <c r="D704" s="35"/>
      <c r="E704" s="35"/>
      <c r="F704" s="35"/>
      <c r="G704" s="35"/>
      <c r="H704" s="35"/>
      <c r="I704" s="35"/>
      <c r="J704" s="35"/>
      <c r="K704" s="35"/>
      <c r="L704" s="35"/>
      <c r="M704" s="35"/>
      <c r="N704" s="35"/>
      <c r="O704" s="35"/>
      <c r="P704" s="35"/>
      <c r="Q704" s="35"/>
      <c r="R704" s="35"/>
      <c r="S704" s="35"/>
      <c r="T704" s="35"/>
    </row>
    <row r="705" spans="1:20" x14ac:dyDescent="0.25">
      <c r="A705" s="35"/>
      <c r="B705" s="35"/>
      <c r="C705" s="35"/>
      <c r="D705" s="35"/>
      <c r="E705" s="35"/>
      <c r="F705" s="35"/>
      <c r="G705" s="35"/>
      <c r="H705" s="35"/>
      <c r="I705" s="35"/>
      <c r="J705" s="35"/>
      <c r="K705" s="35"/>
      <c r="L705" s="35"/>
      <c r="M705" s="35"/>
      <c r="N705" s="35"/>
      <c r="O705" s="35"/>
      <c r="P705" s="35"/>
      <c r="Q705" s="35"/>
      <c r="R705" s="35"/>
      <c r="S705" s="35"/>
      <c r="T705" s="35"/>
    </row>
    <row r="706" spans="1:20" x14ac:dyDescent="0.25">
      <c r="A706" s="35"/>
      <c r="B706" s="35"/>
      <c r="C706" s="35"/>
      <c r="D706" s="35"/>
      <c r="E706" s="35"/>
      <c r="F706" s="35"/>
      <c r="G706" s="35"/>
      <c r="H706" s="35"/>
      <c r="I706" s="35"/>
      <c r="J706" s="35"/>
      <c r="K706" s="35"/>
      <c r="L706" s="35"/>
      <c r="M706" s="35"/>
      <c r="N706" s="35"/>
      <c r="O706" s="35"/>
      <c r="P706" s="35"/>
      <c r="Q706" s="35"/>
      <c r="R706" s="35"/>
      <c r="S706" s="35"/>
      <c r="T706" s="35"/>
    </row>
    <row r="707" spans="1:20" x14ac:dyDescent="0.25">
      <c r="A707" s="35"/>
      <c r="B707" s="35"/>
      <c r="C707" s="35"/>
      <c r="D707" s="35"/>
      <c r="E707" s="35"/>
      <c r="F707" s="35"/>
      <c r="G707" s="35"/>
      <c r="H707" s="35"/>
      <c r="I707" s="35"/>
      <c r="J707" s="35"/>
      <c r="K707" s="35"/>
      <c r="L707" s="35"/>
      <c r="M707" s="35"/>
      <c r="N707" s="35"/>
      <c r="O707" s="35"/>
      <c r="P707" s="35"/>
      <c r="Q707" s="35"/>
      <c r="R707" s="35"/>
      <c r="S707" s="35"/>
      <c r="T707" s="35"/>
    </row>
    <row r="708" spans="1:20" x14ac:dyDescent="0.25">
      <c r="A708" s="35"/>
      <c r="B708" s="35"/>
      <c r="C708" s="35"/>
      <c r="D708" s="35"/>
      <c r="E708" s="35"/>
      <c r="F708" s="35"/>
      <c r="G708" s="35"/>
      <c r="H708" s="35"/>
      <c r="I708" s="35"/>
      <c r="J708" s="35"/>
      <c r="K708" s="35"/>
      <c r="L708" s="35"/>
      <c r="M708" s="35"/>
      <c r="N708" s="35"/>
      <c r="O708" s="35"/>
      <c r="P708" s="35"/>
      <c r="Q708" s="35"/>
      <c r="R708" s="35"/>
      <c r="S708" s="35"/>
      <c r="T708" s="35"/>
    </row>
    <row r="709" spans="1:20" x14ac:dyDescent="0.25">
      <c r="A709" s="35"/>
      <c r="B709" s="35"/>
      <c r="C709" s="35"/>
      <c r="D709" s="35"/>
      <c r="E709" s="35"/>
      <c r="F709" s="35"/>
      <c r="G709" s="35"/>
      <c r="H709" s="35"/>
      <c r="I709" s="35"/>
      <c r="J709" s="35"/>
      <c r="K709" s="35"/>
      <c r="L709" s="35"/>
      <c r="M709" s="35"/>
      <c r="N709" s="35"/>
      <c r="O709" s="35"/>
      <c r="P709" s="35"/>
      <c r="Q709" s="35"/>
      <c r="R709" s="35"/>
      <c r="S709" s="35"/>
      <c r="T709" s="35"/>
    </row>
    <row r="710" spans="1:20" x14ac:dyDescent="0.25">
      <c r="A710" s="35"/>
      <c r="B710" s="35"/>
      <c r="C710" s="35"/>
      <c r="D710" s="35"/>
      <c r="E710" s="35"/>
      <c r="F710" s="35"/>
      <c r="G710" s="35"/>
      <c r="H710" s="35"/>
      <c r="I710" s="35"/>
      <c r="J710" s="35"/>
      <c r="K710" s="35"/>
      <c r="L710" s="35"/>
      <c r="M710" s="35"/>
      <c r="N710" s="35"/>
      <c r="O710" s="35"/>
      <c r="P710" s="35"/>
      <c r="Q710" s="35"/>
      <c r="R710" s="35"/>
      <c r="S710" s="35"/>
      <c r="T710" s="35"/>
    </row>
    <row r="711" spans="1:20" x14ac:dyDescent="0.25">
      <c r="A711" s="35"/>
      <c r="B711" s="35"/>
      <c r="C711" s="35"/>
      <c r="D711" s="35"/>
      <c r="E711" s="35"/>
      <c r="F711" s="35"/>
      <c r="G711" s="35"/>
      <c r="H711" s="35"/>
      <c r="I711" s="35"/>
      <c r="J711" s="35"/>
      <c r="K711" s="35"/>
      <c r="L711" s="35"/>
      <c r="M711" s="35"/>
      <c r="N711" s="35"/>
      <c r="O711" s="35"/>
      <c r="P711" s="35"/>
      <c r="Q711" s="35"/>
      <c r="R711" s="35"/>
      <c r="S711" s="35"/>
      <c r="T711" s="35"/>
    </row>
    <row r="712" spans="1:20" x14ac:dyDescent="0.25">
      <c r="A712" s="35"/>
      <c r="B712" s="35"/>
      <c r="C712" s="35"/>
      <c r="D712" s="35"/>
      <c r="E712" s="35"/>
      <c r="F712" s="35"/>
      <c r="G712" s="35"/>
      <c r="H712" s="35"/>
      <c r="I712" s="35"/>
      <c r="J712" s="35"/>
      <c r="K712" s="35"/>
      <c r="L712" s="35"/>
      <c r="M712" s="35"/>
      <c r="N712" s="35"/>
      <c r="O712" s="35"/>
      <c r="P712" s="35"/>
      <c r="Q712" s="35"/>
      <c r="R712" s="35"/>
      <c r="S712" s="35"/>
      <c r="T712" s="35"/>
    </row>
    <row r="713" spans="1:20" x14ac:dyDescent="0.25">
      <c r="A713" s="35"/>
      <c r="B713" s="35"/>
      <c r="C713" s="35"/>
      <c r="D713" s="35"/>
      <c r="E713" s="35"/>
      <c r="F713" s="35"/>
      <c r="G713" s="35"/>
      <c r="H713" s="35"/>
      <c r="I713" s="35"/>
      <c r="J713" s="35"/>
      <c r="K713" s="35"/>
      <c r="L713" s="35"/>
      <c r="M713" s="35"/>
      <c r="N713" s="35"/>
      <c r="O713" s="35"/>
      <c r="P713" s="35"/>
      <c r="Q713" s="35"/>
      <c r="R713" s="35"/>
      <c r="S713" s="35"/>
      <c r="T713" s="35"/>
    </row>
    <row r="714" spans="1:20" x14ac:dyDescent="0.25">
      <c r="A714" s="35"/>
      <c r="B714" s="35"/>
      <c r="C714" s="35"/>
      <c r="D714" s="35"/>
      <c r="E714" s="35"/>
      <c r="F714" s="35"/>
      <c r="G714" s="35"/>
      <c r="H714" s="35"/>
      <c r="I714" s="35"/>
      <c r="J714" s="35"/>
      <c r="K714" s="35"/>
      <c r="L714" s="35"/>
      <c r="M714" s="35"/>
      <c r="N714" s="35"/>
      <c r="O714" s="35"/>
      <c r="P714" s="35"/>
      <c r="Q714" s="35"/>
      <c r="R714" s="35"/>
      <c r="S714" s="35"/>
      <c r="T714" s="35"/>
    </row>
    <row r="715" spans="1:20" x14ac:dyDescent="0.25">
      <c r="A715" s="35"/>
      <c r="B715" s="35"/>
      <c r="C715" s="35"/>
      <c r="D715" s="35"/>
      <c r="E715" s="35"/>
      <c r="F715" s="35"/>
      <c r="G715" s="35"/>
      <c r="H715" s="35"/>
      <c r="I715" s="35"/>
      <c r="J715" s="35"/>
      <c r="K715" s="35"/>
      <c r="L715" s="35"/>
      <c r="M715" s="35"/>
      <c r="N715" s="35"/>
      <c r="O715" s="35"/>
      <c r="P715" s="35"/>
      <c r="Q715" s="35"/>
      <c r="R715" s="35"/>
      <c r="S715" s="35"/>
      <c r="T715" s="35"/>
    </row>
    <row r="716" spans="1:20" x14ac:dyDescent="0.25">
      <c r="A716" s="35"/>
      <c r="B716" s="35"/>
      <c r="C716" s="35"/>
      <c r="D716" s="35"/>
      <c r="E716" s="35"/>
      <c r="F716" s="35"/>
      <c r="G716" s="35"/>
      <c r="H716" s="35"/>
      <c r="I716" s="35"/>
      <c r="J716" s="35"/>
      <c r="K716" s="35"/>
      <c r="L716" s="35"/>
      <c r="M716" s="35"/>
      <c r="N716" s="35"/>
      <c r="O716" s="35"/>
      <c r="P716" s="35"/>
      <c r="Q716" s="35"/>
      <c r="R716" s="35"/>
      <c r="S716" s="35"/>
      <c r="T716" s="35"/>
    </row>
    <row r="717" spans="1:20" x14ac:dyDescent="0.25">
      <c r="A717" s="35"/>
      <c r="B717" s="35"/>
      <c r="C717" s="35"/>
      <c r="D717" s="35"/>
      <c r="E717" s="35"/>
      <c r="F717" s="35"/>
      <c r="G717" s="35"/>
      <c r="H717" s="35"/>
      <c r="I717" s="35"/>
      <c r="J717" s="35"/>
      <c r="K717" s="35"/>
      <c r="L717" s="35"/>
      <c r="M717" s="35"/>
      <c r="N717" s="35"/>
      <c r="O717" s="35"/>
      <c r="P717" s="35"/>
      <c r="Q717" s="35"/>
      <c r="R717" s="35"/>
      <c r="S717" s="35"/>
      <c r="T717" s="35"/>
    </row>
    <row r="718" spans="1:20" x14ac:dyDescent="0.25">
      <c r="A718" s="35"/>
      <c r="B718" s="35"/>
      <c r="C718" s="35"/>
      <c r="D718" s="35"/>
      <c r="E718" s="35"/>
      <c r="F718" s="35"/>
      <c r="G718" s="35"/>
      <c r="H718" s="35"/>
      <c r="I718" s="35"/>
      <c r="J718" s="35"/>
      <c r="K718" s="35"/>
      <c r="L718" s="35"/>
      <c r="M718" s="35"/>
      <c r="N718" s="35"/>
      <c r="O718" s="35"/>
      <c r="P718" s="35"/>
      <c r="Q718" s="35"/>
      <c r="R718" s="35"/>
      <c r="S718" s="35"/>
      <c r="T718" s="35"/>
    </row>
    <row r="719" spans="1:20" x14ac:dyDescent="0.25">
      <c r="A719" s="35"/>
      <c r="B719" s="35"/>
      <c r="C719" s="35"/>
      <c r="D719" s="35"/>
      <c r="E719" s="35"/>
      <c r="F719" s="35"/>
      <c r="G719" s="35"/>
      <c r="H719" s="35"/>
      <c r="I719" s="35"/>
      <c r="J719" s="35"/>
      <c r="K719" s="35"/>
      <c r="L719" s="35"/>
      <c r="M719" s="35"/>
      <c r="N719" s="35"/>
      <c r="O719" s="35"/>
      <c r="P719" s="35"/>
      <c r="Q719" s="35"/>
      <c r="R719" s="35"/>
      <c r="S719" s="35"/>
      <c r="T719" s="35"/>
    </row>
    <row r="720" spans="1:20" x14ac:dyDescent="0.25">
      <c r="A720" s="35"/>
      <c r="B720" s="35"/>
      <c r="C720" s="35"/>
      <c r="D720" s="35"/>
      <c r="E720" s="35"/>
      <c r="F720" s="35"/>
      <c r="G720" s="35"/>
      <c r="H720" s="35"/>
      <c r="I720" s="35"/>
      <c r="J720" s="35"/>
      <c r="K720" s="35"/>
      <c r="L720" s="35"/>
      <c r="M720" s="35"/>
      <c r="N720" s="35"/>
      <c r="O720" s="35"/>
      <c r="P720" s="35"/>
      <c r="Q720" s="35"/>
      <c r="R720" s="35"/>
      <c r="S720" s="35"/>
      <c r="T720" s="35"/>
    </row>
    <row r="721" spans="1:20" x14ac:dyDescent="0.25">
      <c r="A721" s="35"/>
      <c r="B721" s="35"/>
      <c r="C721" s="35"/>
      <c r="D721" s="35"/>
      <c r="E721" s="35"/>
      <c r="F721" s="35"/>
      <c r="G721" s="35"/>
      <c r="H721" s="35"/>
      <c r="I721" s="35"/>
      <c r="J721" s="35"/>
      <c r="K721" s="35"/>
      <c r="L721" s="35"/>
      <c r="M721" s="35"/>
      <c r="N721" s="35"/>
      <c r="O721" s="35"/>
      <c r="P721" s="35"/>
      <c r="Q721" s="35"/>
      <c r="R721" s="35"/>
      <c r="S721" s="35"/>
      <c r="T721" s="35"/>
    </row>
    <row r="722" spans="1:20" x14ac:dyDescent="0.25">
      <c r="A722" s="35"/>
      <c r="B722" s="35"/>
      <c r="C722" s="35"/>
      <c r="D722" s="35"/>
      <c r="E722" s="35"/>
      <c r="F722" s="35"/>
      <c r="G722" s="35"/>
      <c r="H722" s="35"/>
      <c r="I722" s="35"/>
      <c r="J722" s="35"/>
      <c r="K722" s="35"/>
      <c r="L722" s="35"/>
      <c r="M722" s="35"/>
      <c r="N722" s="35"/>
      <c r="O722" s="35"/>
      <c r="P722" s="35"/>
      <c r="Q722" s="35"/>
      <c r="R722" s="35"/>
      <c r="S722" s="35"/>
      <c r="T722" s="35"/>
    </row>
    <row r="723" spans="1:20" x14ac:dyDescent="0.25">
      <c r="A723" s="35"/>
      <c r="B723" s="35"/>
      <c r="C723" s="35"/>
      <c r="D723" s="35"/>
      <c r="E723" s="35"/>
      <c r="F723" s="35"/>
      <c r="G723" s="35"/>
      <c r="H723" s="35"/>
      <c r="I723" s="35"/>
      <c r="J723" s="35"/>
      <c r="K723" s="35"/>
      <c r="L723" s="35"/>
      <c r="M723" s="35"/>
      <c r="N723" s="35"/>
      <c r="O723" s="35"/>
      <c r="P723" s="35"/>
      <c r="Q723" s="35"/>
      <c r="R723" s="35"/>
      <c r="S723" s="35"/>
      <c r="T723" s="35"/>
    </row>
    <row r="724" spans="1:20" x14ac:dyDescent="0.25">
      <c r="A724" s="35"/>
      <c r="B724" s="35"/>
      <c r="C724" s="35"/>
      <c r="D724" s="35"/>
      <c r="E724" s="35"/>
      <c r="F724" s="35"/>
      <c r="G724" s="35"/>
      <c r="H724" s="35"/>
      <c r="I724" s="35"/>
      <c r="J724" s="35"/>
      <c r="K724" s="35"/>
      <c r="L724" s="35"/>
      <c r="M724" s="35"/>
      <c r="N724" s="35"/>
      <c r="O724" s="35"/>
      <c r="P724" s="35"/>
      <c r="Q724" s="35"/>
      <c r="R724" s="35"/>
      <c r="S724" s="35"/>
      <c r="T724" s="35"/>
    </row>
    <row r="725" spans="1:20" x14ac:dyDescent="0.25">
      <c r="A725" s="35"/>
      <c r="B725" s="35"/>
      <c r="C725" s="35"/>
      <c r="D725" s="35"/>
      <c r="E725" s="35"/>
      <c r="F725" s="35"/>
      <c r="G725" s="35"/>
      <c r="H725" s="35"/>
      <c r="I725" s="35"/>
      <c r="J725" s="35"/>
      <c r="K725" s="35"/>
      <c r="L725" s="35"/>
      <c r="M725" s="35"/>
      <c r="N725" s="35"/>
      <c r="O725" s="35"/>
      <c r="P725" s="35"/>
      <c r="Q725" s="35"/>
      <c r="R725" s="35"/>
      <c r="S725" s="35"/>
      <c r="T725" s="35"/>
    </row>
    <row r="726" spans="1:20" x14ac:dyDescent="0.25">
      <c r="A726" s="35"/>
      <c r="B726" s="35"/>
      <c r="C726" s="35"/>
      <c r="D726" s="35"/>
      <c r="E726" s="35"/>
      <c r="F726" s="35"/>
      <c r="G726" s="35"/>
      <c r="H726" s="35"/>
      <c r="I726" s="35"/>
      <c r="J726" s="35"/>
      <c r="K726" s="35"/>
      <c r="L726" s="35"/>
      <c r="M726" s="35"/>
      <c r="N726" s="35"/>
      <c r="O726" s="35"/>
      <c r="P726" s="35"/>
      <c r="Q726" s="35"/>
      <c r="R726" s="35"/>
      <c r="S726" s="35"/>
      <c r="T726" s="35"/>
    </row>
    <row r="727" spans="1:20" x14ac:dyDescent="0.25">
      <c r="A727" s="35"/>
      <c r="B727" s="35"/>
      <c r="C727" s="35"/>
      <c r="D727" s="35"/>
      <c r="E727" s="35"/>
      <c r="F727" s="35"/>
      <c r="G727" s="35"/>
      <c r="H727" s="35"/>
      <c r="I727" s="35"/>
      <c r="J727" s="35"/>
      <c r="K727" s="35"/>
      <c r="L727" s="35"/>
      <c r="M727" s="35"/>
      <c r="N727" s="35"/>
      <c r="O727" s="35"/>
      <c r="P727" s="35"/>
      <c r="Q727" s="35"/>
      <c r="R727" s="35"/>
      <c r="S727" s="35"/>
      <c r="T727" s="35"/>
    </row>
    <row r="728" spans="1:20" x14ac:dyDescent="0.25">
      <c r="A728" s="35"/>
      <c r="B728" s="35"/>
      <c r="C728" s="35"/>
      <c r="D728" s="35"/>
      <c r="E728" s="35"/>
      <c r="F728" s="35"/>
      <c r="G728" s="35"/>
      <c r="H728" s="35"/>
      <c r="I728" s="35"/>
      <c r="J728" s="35"/>
      <c r="K728" s="35"/>
      <c r="L728" s="35"/>
      <c r="M728" s="35"/>
      <c r="N728" s="35"/>
      <c r="O728" s="35"/>
      <c r="P728" s="35"/>
      <c r="Q728" s="35"/>
      <c r="R728" s="35"/>
      <c r="S728" s="35"/>
      <c r="T728" s="35"/>
    </row>
    <row r="729" spans="1:20" x14ac:dyDescent="0.25">
      <c r="A729" s="35"/>
      <c r="B729" s="35"/>
      <c r="C729" s="35"/>
      <c r="D729" s="35"/>
      <c r="E729" s="35"/>
      <c r="F729" s="35"/>
      <c r="G729" s="35"/>
      <c r="H729" s="35"/>
      <c r="I729" s="35"/>
      <c r="J729" s="35"/>
      <c r="K729" s="35"/>
      <c r="L729" s="35"/>
      <c r="M729" s="35"/>
      <c r="N729" s="35"/>
      <c r="O729" s="35"/>
      <c r="P729" s="35"/>
      <c r="Q729" s="35"/>
      <c r="R729" s="35"/>
      <c r="S729" s="35"/>
      <c r="T729" s="35"/>
    </row>
    <row r="730" spans="1:20" x14ac:dyDescent="0.25">
      <c r="A730" s="35"/>
      <c r="B730" s="35"/>
      <c r="C730" s="35"/>
      <c r="D730" s="35"/>
      <c r="E730" s="35"/>
      <c r="F730" s="35"/>
      <c r="G730" s="35"/>
      <c r="H730" s="35"/>
      <c r="I730" s="35"/>
      <c r="J730" s="35"/>
      <c r="K730" s="35"/>
      <c r="L730" s="35"/>
      <c r="M730" s="35"/>
      <c r="N730" s="35"/>
      <c r="O730" s="35"/>
      <c r="P730" s="35"/>
      <c r="Q730" s="35"/>
      <c r="R730" s="35"/>
      <c r="S730" s="35"/>
      <c r="T730" s="35"/>
    </row>
    <row r="731" spans="1:20" x14ac:dyDescent="0.25">
      <c r="A731" s="35"/>
      <c r="B731" s="35"/>
      <c r="C731" s="35"/>
      <c r="D731" s="35"/>
      <c r="E731" s="35"/>
      <c r="F731" s="35"/>
      <c r="G731" s="35"/>
      <c r="H731" s="35"/>
      <c r="I731" s="35"/>
      <c r="J731" s="35"/>
      <c r="K731" s="35"/>
      <c r="L731" s="35"/>
      <c r="M731" s="35"/>
      <c r="N731" s="35"/>
      <c r="O731" s="35"/>
      <c r="P731" s="35"/>
      <c r="Q731" s="35"/>
      <c r="R731" s="35"/>
      <c r="S731" s="35"/>
      <c r="T731" s="35"/>
    </row>
    <row r="732" spans="1:20" x14ac:dyDescent="0.25">
      <c r="A732" s="35"/>
      <c r="B732" s="35"/>
      <c r="C732" s="35"/>
      <c r="D732" s="35"/>
      <c r="E732" s="35"/>
      <c r="F732" s="35"/>
      <c r="G732" s="35"/>
      <c r="H732" s="35"/>
      <c r="I732" s="35"/>
      <c r="J732" s="35"/>
      <c r="K732" s="35"/>
      <c r="L732" s="35"/>
      <c r="M732" s="35"/>
      <c r="N732" s="35"/>
      <c r="O732" s="35"/>
      <c r="P732" s="35"/>
      <c r="Q732" s="35"/>
      <c r="R732" s="35"/>
      <c r="S732" s="35"/>
      <c r="T732" s="35"/>
    </row>
    <row r="733" spans="1:20" x14ac:dyDescent="0.25">
      <c r="A733" s="35"/>
      <c r="B733" s="35"/>
      <c r="C733" s="35"/>
      <c r="D733" s="35"/>
      <c r="E733" s="35"/>
      <c r="F733" s="35"/>
      <c r="G733" s="35"/>
      <c r="H733" s="35"/>
      <c r="I733" s="35"/>
      <c r="J733" s="35"/>
      <c r="K733" s="35"/>
      <c r="L733" s="35"/>
      <c r="M733" s="35"/>
      <c r="N733" s="35"/>
      <c r="O733" s="35"/>
      <c r="P733" s="35"/>
      <c r="Q733" s="35"/>
      <c r="R733" s="35"/>
      <c r="S733" s="35"/>
      <c r="T733" s="35"/>
    </row>
    <row r="734" spans="1:20" x14ac:dyDescent="0.25">
      <c r="A734" s="35"/>
      <c r="B734" s="35"/>
      <c r="C734" s="35"/>
      <c r="D734" s="35"/>
      <c r="E734" s="35"/>
      <c r="F734" s="35"/>
      <c r="G734" s="35"/>
      <c r="H734" s="35"/>
      <c r="I734" s="35"/>
      <c r="J734" s="35"/>
      <c r="K734" s="35"/>
      <c r="L734" s="35"/>
      <c r="M734" s="35"/>
      <c r="N734" s="35"/>
      <c r="O734" s="35"/>
      <c r="P734" s="35"/>
      <c r="Q734" s="35"/>
      <c r="R734" s="35"/>
      <c r="S734" s="35"/>
      <c r="T734" s="35"/>
    </row>
    <row r="735" spans="1:20" x14ac:dyDescent="0.25">
      <c r="A735" s="35"/>
      <c r="B735" s="35"/>
      <c r="C735" s="35"/>
      <c r="D735" s="35"/>
      <c r="E735" s="35"/>
      <c r="F735" s="35"/>
      <c r="G735" s="35"/>
      <c r="H735" s="35"/>
      <c r="I735" s="35"/>
      <c r="J735" s="35"/>
      <c r="K735" s="35"/>
      <c r="L735" s="35"/>
      <c r="M735" s="35"/>
      <c r="N735" s="35"/>
      <c r="O735" s="35"/>
      <c r="P735" s="35"/>
      <c r="Q735" s="35"/>
      <c r="R735" s="35"/>
      <c r="S735" s="35"/>
      <c r="T735" s="35"/>
    </row>
    <row r="736" spans="1:20" x14ac:dyDescent="0.25">
      <c r="A736" s="35"/>
      <c r="B736" s="35"/>
      <c r="C736" s="35"/>
      <c r="D736" s="35"/>
      <c r="E736" s="35"/>
      <c r="F736" s="35"/>
      <c r="G736" s="35"/>
      <c r="H736" s="35"/>
      <c r="I736" s="35"/>
      <c r="J736" s="35"/>
      <c r="K736" s="35"/>
      <c r="L736" s="35"/>
      <c r="M736" s="35"/>
      <c r="N736" s="35"/>
      <c r="O736" s="35"/>
      <c r="P736" s="35"/>
      <c r="Q736" s="35"/>
      <c r="R736" s="35"/>
      <c r="S736" s="35"/>
      <c r="T736" s="35"/>
    </row>
    <row r="737" spans="1:20" x14ac:dyDescent="0.25">
      <c r="A737" s="35"/>
      <c r="B737" s="35"/>
      <c r="C737" s="35"/>
      <c r="D737" s="35"/>
      <c r="E737" s="35"/>
      <c r="F737" s="35"/>
      <c r="G737" s="35"/>
      <c r="H737" s="35"/>
      <c r="I737" s="35"/>
      <c r="J737" s="35"/>
      <c r="K737" s="35"/>
      <c r="L737" s="35"/>
      <c r="M737" s="35"/>
      <c r="N737" s="35"/>
      <c r="O737" s="35"/>
      <c r="P737" s="35"/>
      <c r="Q737" s="35"/>
      <c r="R737" s="35"/>
      <c r="S737" s="35"/>
      <c r="T737" s="35"/>
    </row>
    <row r="738" spans="1:20" x14ac:dyDescent="0.25">
      <c r="A738" s="35"/>
      <c r="B738" s="35"/>
      <c r="C738" s="35"/>
      <c r="D738" s="35"/>
      <c r="E738" s="35"/>
      <c r="F738" s="35"/>
      <c r="G738" s="35"/>
      <c r="H738" s="35"/>
      <c r="I738" s="35"/>
      <c r="J738" s="35"/>
      <c r="K738" s="35"/>
      <c r="L738" s="35"/>
      <c r="M738" s="35"/>
      <c r="N738" s="35"/>
      <c r="O738" s="35"/>
      <c r="P738" s="35"/>
      <c r="Q738" s="35"/>
      <c r="R738" s="35"/>
      <c r="S738" s="35"/>
      <c r="T738" s="35"/>
    </row>
    <row r="739" spans="1:20" x14ac:dyDescent="0.25">
      <c r="A739" s="35"/>
      <c r="B739" s="35"/>
      <c r="C739" s="35"/>
      <c r="D739" s="35"/>
      <c r="E739" s="35"/>
      <c r="F739" s="35"/>
      <c r="G739" s="35"/>
      <c r="H739" s="35"/>
      <c r="I739" s="35"/>
      <c r="J739" s="35"/>
      <c r="K739" s="35"/>
      <c r="L739" s="35"/>
      <c r="M739" s="35"/>
      <c r="N739" s="35"/>
      <c r="O739" s="35"/>
      <c r="P739" s="35"/>
      <c r="Q739" s="35"/>
      <c r="R739" s="35"/>
      <c r="S739" s="35"/>
      <c r="T739" s="35"/>
    </row>
    <row r="740" spans="1:20" x14ac:dyDescent="0.25">
      <c r="A740" s="35"/>
      <c r="B740" s="35"/>
      <c r="C740" s="35"/>
      <c r="D740" s="35"/>
      <c r="E740" s="35"/>
      <c r="F740" s="35"/>
      <c r="G740" s="35"/>
      <c r="H740" s="35"/>
      <c r="I740" s="35"/>
      <c r="J740" s="35"/>
      <c r="K740" s="35"/>
      <c r="L740" s="35"/>
      <c r="M740" s="35"/>
      <c r="N740" s="35"/>
      <c r="O740" s="35"/>
      <c r="P740" s="35"/>
      <c r="Q740" s="35"/>
      <c r="R740" s="35"/>
      <c r="S740" s="35"/>
      <c r="T740" s="35"/>
    </row>
    <row r="741" spans="1:20" x14ac:dyDescent="0.25">
      <c r="A741" s="35"/>
      <c r="B741" s="35"/>
      <c r="C741" s="35"/>
      <c r="D741" s="35"/>
      <c r="E741" s="35"/>
      <c r="F741" s="35"/>
      <c r="G741" s="35"/>
      <c r="H741" s="35"/>
      <c r="I741" s="35"/>
      <c r="J741" s="35"/>
      <c r="K741" s="35"/>
      <c r="L741" s="35"/>
      <c r="M741" s="35"/>
      <c r="N741" s="35"/>
      <c r="O741" s="35"/>
      <c r="P741" s="35"/>
      <c r="Q741" s="35"/>
      <c r="R741" s="35"/>
      <c r="S741" s="35"/>
      <c r="T741" s="35"/>
    </row>
    <row r="742" spans="1:20" x14ac:dyDescent="0.25">
      <c r="A742" s="35"/>
      <c r="B742" s="35"/>
      <c r="C742" s="35"/>
      <c r="D742" s="35"/>
      <c r="E742" s="35"/>
      <c r="F742" s="35"/>
      <c r="G742" s="35"/>
      <c r="H742" s="35"/>
      <c r="I742" s="35"/>
      <c r="J742" s="35"/>
      <c r="K742" s="35"/>
      <c r="L742" s="35"/>
      <c r="M742" s="35"/>
      <c r="N742" s="35"/>
      <c r="O742" s="35"/>
      <c r="P742" s="35"/>
      <c r="Q742" s="35"/>
      <c r="R742" s="35"/>
      <c r="S742" s="35"/>
      <c r="T742" s="35"/>
    </row>
    <row r="743" spans="1:20" x14ac:dyDescent="0.25">
      <c r="A743" s="35"/>
      <c r="B743" s="35"/>
      <c r="C743" s="35"/>
      <c r="D743" s="35"/>
      <c r="E743" s="35"/>
      <c r="F743" s="35"/>
      <c r="G743" s="35"/>
      <c r="H743" s="35"/>
      <c r="I743" s="35"/>
      <c r="J743" s="35"/>
      <c r="K743" s="35"/>
      <c r="L743" s="35"/>
      <c r="M743" s="35"/>
      <c r="N743" s="35"/>
      <c r="O743" s="35"/>
      <c r="P743" s="35"/>
      <c r="Q743" s="35"/>
      <c r="R743" s="35"/>
      <c r="S743" s="35"/>
      <c r="T743" s="35"/>
    </row>
    <row r="744" spans="1:20" x14ac:dyDescent="0.25">
      <c r="A744" s="35"/>
      <c r="B744" s="35"/>
      <c r="C744" s="35"/>
      <c r="D744" s="35"/>
      <c r="E744" s="35"/>
      <c r="F744" s="35"/>
      <c r="G744" s="35"/>
      <c r="H744" s="35"/>
      <c r="I744" s="35"/>
      <c r="J744" s="35"/>
      <c r="K744" s="35"/>
      <c r="L744" s="35"/>
      <c r="M744" s="35"/>
      <c r="N744" s="35"/>
      <c r="O744" s="35"/>
      <c r="P744" s="35"/>
      <c r="Q744" s="35"/>
      <c r="R744" s="35"/>
      <c r="S744" s="35"/>
      <c r="T744" s="35"/>
    </row>
    <row r="745" spans="1:20" x14ac:dyDescent="0.25">
      <c r="A745" s="35"/>
      <c r="B745" s="35"/>
      <c r="C745" s="35"/>
      <c r="D745" s="35"/>
      <c r="E745" s="35"/>
      <c r="F745" s="35"/>
      <c r="G745" s="35"/>
      <c r="H745" s="35"/>
      <c r="I745" s="35"/>
      <c r="J745" s="35"/>
      <c r="K745" s="35"/>
      <c r="L745" s="35"/>
      <c r="M745" s="35"/>
      <c r="N745" s="35"/>
      <c r="O745" s="35"/>
      <c r="P745" s="35"/>
      <c r="Q745" s="35"/>
      <c r="R745" s="35"/>
      <c r="S745" s="35"/>
      <c r="T745" s="35"/>
    </row>
    <row r="746" spans="1:20" x14ac:dyDescent="0.25">
      <c r="A746" s="35"/>
      <c r="B746" s="35"/>
      <c r="C746" s="35"/>
      <c r="D746" s="35"/>
      <c r="E746" s="35"/>
      <c r="F746" s="35"/>
      <c r="G746" s="35"/>
      <c r="H746" s="35"/>
      <c r="I746" s="35"/>
      <c r="J746" s="35"/>
      <c r="K746" s="35"/>
      <c r="L746" s="35"/>
      <c r="M746" s="35"/>
      <c r="N746" s="35"/>
      <c r="O746" s="35"/>
      <c r="P746" s="35"/>
      <c r="Q746" s="35"/>
      <c r="R746" s="35"/>
      <c r="S746" s="35"/>
      <c r="T746" s="35"/>
    </row>
    <row r="747" spans="1:20" x14ac:dyDescent="0.25">
      <c r="A747" s="35"/>
      <c r="B747" s="35"/>
      <c r="C747" s="35"/>
      <c r="D747" s="35"/>
      <c r="E747" s="35"/>
      <c r="F747" s="35"/>
      <c r="G747" s="35"/>
      <c r="H747" s="35"/>
      <c r="I747" s="35"/>
      <c r="J747" s="35"/>
      <c r="K747" s="35"/>
      <c r="L747" s="35"/>
      <c r="M747" s="35"/>
      <c r="N747" s="35"/>
      <c r="O747" s="35"/>
      <c r="P747" s="35"/>
      <c r="Q747" s="35"/>
      <c r="R747" s="35"/>
      <c r="S747" s="35"/>
      <c r="T747" s="35"/>
    </row>
    <row r="748" spans="1:20" x14ac:dyDescent="0.25">
      <c r="A748" s="35"/>
      <c r="B748" s="35"/>
      <c r="C748" s="35"/>
      <c r="D748" s="35"/>
      <c r="E748" s="35"/>
      <c r="F748" s="35"/>
      <c r="G748" s="35"/>
      <c r="H748" s="35"/>
      <c r="I748" s="35"/>
      <c r="J748" s="35"/>
      <c r="K748" s="35"/>
      <c r="L748" s="35"/>
      <c r="M748" s="35"/>
      <c r="N748" s="35"/>
      <c r="O748" s="35"/>
      <c r="P748" s="35"/>
      <c r="Q748" s="35"/>
      <c r="R748" s="35"/>
      <c r="S748" s="35"/>
      <c r="T748" s="35"/>
    </row>
    <row r="749" spans="1:20" x14ac:dyDescent="0.25">
      <c r="A749" s="35"/>
      <c r="B749" s="35"/>
      <c r="C749" s="35"/>
      <c r="D749" s="35"/>
      <c r="E749" s="35"/>
      <c r="F749" s="35"/>
      <c r="G749" s="35"/>
      <c r="H749" s="35"/>
      <c r="I749" s="35"/>
      <c r="J749" s="35"/>
      <c r="K749" s="35"/>
      <c r="L749" s="35"/>
      <c r="M749" s="35"/>
      <c r="N749" s="35"/>
      <c r="O749" s="35"/>
      <c r="P749" s="35"/>
      <c r="Q749" s="35"/>
      <c r="R749" s="35"/>
      <c r="S749" s="35"/>
      <c r="T749" s="35"/>
    </row>
    <row r="750" spans="1:20" x14ac:dyDescent="0.25">
      <c r="A750" s="35"/>
      <c r="B750" s="35"/>
      <c r="C750" s="35"/>
      <c r="D750" s="35"/>
      <c r="E750" s="35"/>
      <c r="F750" s="35"/>
      <c r="G750" s="35"/>
      <c r="H750" s="35"/>
      <c r="I750" s="35"/>
      <c r="J750" s="35"/>
      <c r="K750" s="35"/>
      <c r="L750" s="35"/>
      <c r="M750" s="35"/>
      <c r="N750" s="35"/>
      <c r="O750" s="35"/>
      <c r="P750" s="35"/>
      <c r="Q750" s="35"/>
      <c r="R750" s="35"/>
      <c r="S750" s="35"/>
      <c r="T750" s="35"/>
    </row>
    <row r="751" spans="1:20" x14ac:dyDescent="0.25">
      <c r="A751" s="35"/>
      <c r="B751" s="35"/>
      <c r="C751" s="35"/>
      <c r="D751" s="35"/>
      <c r="E751" s="35"/>
      <c r="F751" s="35"/>
      <c r="G751" s="35"/>
      <c r="H751" s="35"/>
      <c r="I751" s="35"/>
      <c r="J751" s="35"/>
      <c r="K751" s="35"/>
      <c r="L751" s="35"/>
      <c r="M751" s="35"/>
      <c r="N751" s="35"/>
      <c r="O751" s="35"/>
      <c r="P751" s="35"/>
      <c r="Q751" s="35"/>
      <c r="R751" s="35"/>
      <c r="S751" s="35"/>
      <c r="T751" s="35"/>
    </row>
    <row r="752" spans="1:20" x14ac:dyDescent="0.25">
      <c r="A752" s="35"/>
      <c r="B752" s="35"/>
      <c r="C752" s="35"/>
      <c r="D752" s="35"/>
      <c r="E752" s="35"/>
      <c r="F752" s="35"/>
      <c r="G752" s="35"/>
      <c r="H752" s="35"/>
      <c r="I752" s="35"/>
      <c r="J752" s="35"/>
      <c r="K752" s="35"/>
      <c r="L752" s="35"/>
      <c r="M752" s="35"/>
      <c r="N752" s="35"/>
      <c r="O752" s="35"/>
      <c r="P752" s="35"/>
      <c r="Q752" s="35"/>
      <c r="R752" s="35"/>
      <c r="S752" s="35"/>
      <c r="T752" s="35"/>
    </row>
    <row r="753" spans="1:20" x14ac:dyDescent="0.25">
      <c r="A753" s="35"/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35"/>
      <c r="M753" s="35"/>
      <c r="N753" s="35"/>
      <c r="O753" s="35"/>
      <c r="P753" s="35"/>
      <c r="Q753" s="35"/>
      <c r="R753" s="35"/>
      <c r="S753" s="35"/>
      <c r="T753" s="35"/>
    </row>
    <row r="754" spans="1:20" x14ac:dyDescent="0.25">
      <c r="A754" s="35"/>
      <c r="B754" s="35"/>
      <c r="C754" s="35"/>
      <c r="D754" s="35"/>
      <c r="E754" s="35"/>
      <c r="F754" s="35"/>
      <c r="G754" s="35"/>
      <c r="H754" s="35"/>
      <c r="I754" s="35"/>
      <c r="J754" s="35"/>
      <c r="K754" s="35"/>
      <c r="L754" s="35"/>
      <c r="M754" s="35"/>
      <c r="N754" s="35"/>
      <c r="O754" s="35"/>
      <c r="P754" s="35"/>
      <c r="Q754" s="35"/>
      <c r="R754" s="35"/>
      <c r="S754" s="35"/>
      <c r="T754" s="35"/>
    </row>
    <row r="755" spans="1:20" x14ac:dyDescent="0.25">
      <c r="A755" s="35"/>
      <c r="B755" s="35"/>
      <c r="C755" s="35"/>
      <c r="D755" s="35"/>
      <c r="E755" s="35"/>
      <c r="F755" s="35"/>
      <c r="G755" s="35"/>
      <c r="H755" s="35"/>
      <c r="I755" s="35"/>
      <c r="J755" s="35"/>
      <c r="K755" s="35"/>
      <c r="L755" s="35"/>
      <c r="M755" s="35"/>
      <c r="N755" s="35"/>
      <c r="O755" s="35"/>
      <c r="P755" s="35"/>
      <c r="Q755" s="35"/>
      <c r="R755" s="35"/>
      <c r="S755" s="35"/>
      <c r="T755" s="35"/>
    </row>
    <row r="756" spans="1:20" x14ac:dyDescent="0.25">
      <c r="A756" s="35"/>
      <c r="B756" s="35"/>
      <c r="C756" s="35"/>
      <c r="D756" s="35"/>
      <c r="E756" s="35"/>
      <c r="F756" s="35"/>
      <c r="G756" s="35"/>
      <c r="H756" s="35"/>
      <c r="I756" s="35"/>
      <c r="J756" s="35"/>
      <c r="K756" s="35"/>
      <c r="L756" s="35"/>
      <c r="M756" s="35"/>
      <c r="N756" s="35"/>
      <c r="O756" s="35"/>
      <c r="P756" s="35"/>
      <c r="Q756" s="35"/>
      <c r="R756" s="35"/>
      <c r="S756" s="35"/>
      <c r="T756" s="35"/>
    </row>
    <row r="757" spans="1:20" x14ac:dyDescent="0.25">
      <c r="A757" s="35"/>
      <c r="B757" s="35"/>
      <c r="C757" s="35"/>
      <c r="D757" s="35"/>
      <c r="E757" s="35"/>
      <c r="F757" s="35"/>
      <c r="G757" s="35"/>
      <c r="H757" s="35"/>
      <c r="I757" s="35"/>
      <c r="J757" s="35"/>
      <c r="K757" s="35"/>
      <c r="L757" s="35"/>
      <c r="M757" s="35"/>
      <c r="N757" s="35"/>
      <c r="O757" s="35"/>
      <c r="P757" s="35"/>
      <c r="Q757" s="35"/>
      <c r="R757" s="35"/>
      <c r="S757" s="35"/>
      <c r="T757" s="35"/>
    </row>
    <row r="758" spans="1:20" x14ac:dyDescent="0.25">
      <c r="A758" s="35"/>
      <c r="B758" s="35"/>
      <c r="C758" s="35"/>
      <c r="D758" s="35"/>
      <c r="E758" s="35"/>
      <c r="F758" s="35"/>
      <c r="G758" s="35"/>
      <c r="H758" s="35"/>
      <c r="I758" s="35"/>
      <c r="J758" s="35"/>
      <c r="K758" s="35"/>
      <c r="L758" s="35"/>
      <c r="M758" s="35"/>
      <c r="N758" s="35"/>
      <c r="O758" s="35"/>
      <c r="P758" s="35"/>
      <c r="Q758" s="35"/>
      <c r="R758" s="35"/>
      <c r="S758" s="35"/>
      <c r="T758" s="35"/>
    </row>
    <row r="759" spans="1:20" x14ac:dyDescent="0.25">
      <c r="A759" s="35"/>
      <c r="B759" s="35"/>
      <c r="C759" s="35"/>
      <c r="D759" s="35"/>
      <c r="E759" s="35"/>
      <c r="F759" s="35"/>
      <c r="G759" s="35"/>
      <c r="H759" s="35"/>
      <c r="I759" s="35"/>
      <c r="J759" s="35"/>
      <c r="K759" s="35"/>
      <c r="L759" s="35"/>
      <c r="M759" s="35"/>
      <c r="N759" s="35"/>
      <c r="O759" s="35"/>
      <c r="P759" s="35"/>
      <c r="Q759" s="35"/>
      <c r="R759" s="35"/>
      <c r="S759" s="35"/>
      <c r="T759" s="35"/>
    </row>
    <row r="760" spans="1:20" x14ac:dyDescent="0.25">
      <c r="A760" s="35"/>
      <c r="B760" s="35"/>
      <c r="C760" s="35"/>
      <c r="D760" s="35"/>
      <c r="E760" s="35"/>
      <c r="F760" s="35"/>
      <c r="G760" s="35"/>
      <c r="H760" s="35"/>
      <c r="I760" s="35"/>
      <c r="J760" s="35"/>
      <c r="K760" s="35"/>
      <c r="L760" s="35"/>
      <c r="M760" s="35"/>
      <c r="N760" s="35"/>
      <c r="O760" s="35"/>
      <c r="P760" s="35"/>
      <c r="Q760" s="35"/>
      <c r="R760" s="35"/>
      <c r="S760" s="35"/>
      <c r="T760" s="35"/>
    </row>
    <row r="761" spans="1:20" x14ac:dyDescent="0.25">
      <c r="A761" s="35"/>
      <c r="B761" s="35"/>
      <c r="C761" s="35"/>
      <c r="D761" s="35"/>
      <c r="E761" s="35"/>
      <c r="F761" s="35"/>
      <c r="G761" s="35"/>
      <c r="H761" s="35"/>
      <c r="I761" s="35"/>
      <c r="J761" s="35"/>
      <c r="K761" s="35"/>
      <c r="L761" s="35"/>
      <c r="M761" s="35"/>
      <c r="N761" s="35"/>
      <c r="O761" s="35"/>
      <c r="P761" s="35"/>
      <c r="Q761" s="35"/>
      <c r="R761" s="35"/>
      <c r="S761" s="35"/>
      <c r="T761" s="35"/>
    </row>
    <row r="762" spans="1:20" x14ac:dyDescent="0.25">
      <c r="A762" s="35"/>
      <c r="B762" s="35"/>
      <c r="C762" s="35"/>
      <c r="D762" s="35"/>
      <c r="E762" s="35"/>
      <c r="F762" s="35"/>
      <c r="G762" s="35"/>
      <c r="H762" s="35"/>
      <c r="I762" s="35"/>
      <c r="J762" s="35"/>
      <c r="K762" s="35"/>
      <c r="L762" s="35"/>
      <c r="M762" s="35"/>
      <c r="N762" s="35"/>
      <c r="O762" s="35"/>
      <c r="P762" s="35"/>
      <c r="Q762" s="35"/>
      <c r="R762" s="35"/>
      <c r="S762" s="35"/>
      <c r="T762" s="35"/>
    </row>
    <row r="763" spans="1:20" x14ac:dyDescent="0.25">
      <c r="A763" s="35"/>
      <c r="B763" s="35"/>
      <c r="C763" s="35"/>
      <c r="D763" s="35"/>
      <c r="E763" s="35"/>
      <c r="F763" s="35"/>
      <c r="G763" s="35"/>
      <c r="H763" s="35"/>
      <c r="I763" s="35"/>
      <c r="J763" s="35"/>
      <c r="K763" s="35"/>
      <c r="L763" s="35"/>
      <c r="M763" s="35"/>
      <c r="N763" s="35"/>
      <c r="O763" s="35"/>
      <c r="P763" s="35"/>
      <c r="Q763" s="35"/>
      <c r="R763" s="35"/>
      <c r="S763" s="35"/>
      <c r="T763" s="35"/>
    </row>
    <row r="764" spans="1:20" x14ac:dyDescent="0.25">
      <c r="A764" s="35"/>
      <c r="B764" s="35"/>
      <c r="C764" s="35"/>
      <c r="D764" s="35"/>
      <c r="E764" s="35"/>
      <c r="F764" s="35"/>
      <c r="G764" s="35"/>
      <c r="H764" s="35"/>
      <c r="I764" s="35"/>
      <c r="J764" s="35"/>
      <c r="K764" s="35"/>
      <c r="L764" s="35"/>
      <c r="M764" s="35"/>
      <c r="N764" s="35"/>
      <c r="O764" s="35"/>
      <c r="P764" s="35"/>
      <c r="Q764" s="35"/>
      <c r="R764" s="35"/>
      <c r="S764" s="35"/>
      <c r="T764" s="35"/>
    </row>
    <row r="765" spans="1:20" x14ac:dyDescent="0.25">
      <c r="A765" s="35"/>
      <c r="B765" s="35"/>
      <c r="C765" s="35"/>
      <c r="D765" s="35"/>
      <c r="E765" s="35"/>
      <c r="F765" s="35"/>
      <c r="G765" s="35"/>
      <c r="H765" s="35"/>
      <c r="I765" s="35"/>
      <c r="J765" s="35"/>
      <c r="K765" s="35"/>
      <c r="L765" s="35"/>
      <c r="M765" s="35"/>
      <c r="N765" s="35"/>
      <c r="O765" s="35"/>
      <c r="P765" s="35"/>
      <c r="Q765" s="35"/>
      <c r="R765" s="35"/>
      <c r="S765" s="35"/>
      <c r="T765" s="35"/>
    </row>
    <row r="766" spans="1:20" x14ac:dyDescent="0.25">
      <c r="A766" s="35"/>
      <c r="B766" s="35"/>
      <c r="C766" s="35"/>
      <c r="D766" s="35"/>
      <c r="E766" s="35"/>
      <c r="F766" s="35"/>
      <c r="G766" s="35"/>
      <c r="H766" s="35"/>
      <c r="I766" s="35"/>
      <c r="J766" s="35"/>
      <c r="K766" s="35"/>
      <c r="L766" s="35"/>
      <c r="M766" s="35"/>
      <c r="N766" s="35"/>
      <c r="O766" s="35"/>
      <c r="P766" s="35"/>
      <c r="Q766" s="35"/>
      <c r="R766" s="35"/>
      <c r="S766" s="35"/>
      <c r="T766" s="35"/>
    </row>
    <row r="767" spans="1:20" x14ac:dyDescent="0.25">
      <c r="A767" s="35"/>
      <c r="B767" s="35"/>
      <c r="C767" s="35"/>
      <c r="D767" s="35"/>
      <c r="E767" s="35"/>
      <c r="F767" s="35"/>
      <c r="G767" s="35"/>
      <c r="H767" s="35"/>
      <c r="I767" s="35"/>
      <c r="J767" s="35"/>
      <c r="K767" s="35"/>
      <c r="L767" s="35"/>
      <c r="M767" s="35"/>
      <c r="N767" s="35"/>
      <c r="O767" s="35"/>
      <c r="P767" s="35"/>
      <c r="Q767" s="35"/>
      <c r="R767" s="35"/>
      <c r="S767" s="35"/>
      <c r="T767" s="35"/>
    </row>
    <row r="768" spans="1:20" x14ac:dyDescent="0.25">
      <c r="A768" s="35"/>
      <c r="B768" s="35"/>
      <c r="C768" s="35"/>
      <c r="D768" s="35"/>
      <c r="E768" s="35"/>
      <c r="F768" s="35"/>
      <c r="G768" s="35"/>
      <c r="H768" s="35"/>
      <c r="I768" s="35"/>
      <c r="J768" s="35"/>
      <c r="K768" s="35"/>
      <c r="L768" s="35"/>
      <c r="M768" s="35"/>
      <c r="N768" s="35"/>
      <c r="O768" s="35"/>
      <c r="P768" s="35"/>
      <c r="Q768" s="35"/>
      <c r="R768" s="35"/>
      <c r="S768" s="35"/>
      <c r="T768" s="35"/>
    </row>
    <row r="769" spans="1:20" x14ac:dyDescent="0.25">
      <c r="A769" s="35"/>
      <c r="B769" s="35"/>
      <c r="C769" s="35"/>
      <c r="D769" s="35"/>
      <c r="E769" s="35"/>
      <c r="F769" s="35"/>
      <c r="G769" s="35"/>
      <c r="H769" s="35"/>
      <c r="I769" s="35"/>
      <c r="J769" s="35"/>
      <c r="K769" s="35"/>
      <c r="L769" s="35"/>
      <c r="M769" s="35"/>
      <c r="N769" s="35"/>
      <c r="O769" s="35"/>
      <c r="P769" s="35"/>
      <c r="Q769" s="35"/>
      <c r="R769" s="35"/>
      <c r="S769" s="35"/>
      <c r="T769" s="35"/>
    </row>
    <row r="770" spans="1:20" x14ac:dyDescent="0.25">
      <c r="A770" s="35"/>
      <c r="B770" s="35"/>
      <c r="C770" s="35"/>
      <c r="D770" s="35"/>
      <c r="E770" s="35"/>
      <c r="F770" s="35"/>
      <c r="G770" s="35"/>
      <c r="H770" s="35"/>
      <c r="I770" s="35"/>
      <c r="J770" s="35"/>
      <c r="K770" s="35"/>
      <c r="L770" s="35"/>
      <c r="M770" s="35"/>
      <c r="N770" s="35"/>
      <c r="O770" s="35"/>
      <c r="P770" s="35"/>
      <c r="Q770" s="35"/>
      <c r="R770" s="35"/>
      <c r="S770" s="35"/>
      <c r="T770" s="35"/>
    </row>
    <row r="771" spans="1:20" x14ac:dyDescent="0.25">
      <c r="A771" s="35"/>
      <c r="B771" s="35"/>
      <c r="C771" s="35"/>
      <c r="D771" s="35"/>
      <c r="E771" s="35"/>
      <c r="F771" s="35"/>
      <c r="G771" s="35"/>
      <c r="H771" s="35"/>
      <c r="I771" s="35"/>
      <c r="J771" s="35"/>
      <c r="K771" s="35"/>
      <c r="L771" s="35"/>
      <c r="M771" s="35"/>
      <c r="N771" s="35"/>
      <c r="O771" s="35"/>
      <c r="P771" s="35"/>
      <c r="Q771" s="35"/>
      <c r="R771" s="35"/>
      <c r="S771" s="35"/>
      <c r="T771" s="35"/>
    </row>
    <row r="772" spans="1:20" x14ac:dyDescent="0.25">
      <c r="A772" s="35"/>
      <c r="B772" s="35"/>
      <c r="C772" s="35"/>
      <c r="D772" s="35"/>
      <c r="E772" s="35"/>
      <c r="F772" s="35"/>
      <c r="G772" s="35"/>
      <c r="H772" s="35"/>
      <c r="I772" s="35"/>
      <c r="J772" s="35"/>
      <c r="K772" s="35"/>
      <c r="L772" s="35"/>
      <c r="M772" s="35"/>
      <c r="N772" s="35"/>
      <c r="O772" s="35"/>
      <c r="P772" s="35"/>
      <c r="Q772" s="35"/>
      <c r="R772" s="35"/>
      <c r="S772" s="35"/>
      <c r="T772" s="35"/>
    </row>
    <row r="773" spans="1:20" x14ac:dyDescent="0.25">
      <c r="A773" s="35"/>
      <c r="B773" s="35"/>
      <c r="C773" s="35"/>
      <c r="D773" s="35"/>
      <c r="E773" s="35"/>
      <c r="F773" s="35"/>
      <c r="G773" s="35"/>
      <c r="H773" s="35"/>
      <c r="I773" s="35"/>
      <c r="J773" s="35"/>
      <c r="K773" s="35"/>
      <c r="L773" s="35"/>
      <c r="M773" s="35"/>
      <c r="N773" s="35"/>
      <c r="O773" s="35"/>
      <c r="P773" s="35"/>
      <c r="Q773" s="35"/>
      <c r="R773" s="35"/>
      <c r="S773" s="35"/>
      <c r="T773" s="35"/>
    </row>
    <row r="774" spans="1:20" x14ac:dyDescent="0.25">
      <c r="A774" s="35"/>
      <c r="B774" s="35"/>
      <c r="C774" s="35"/>
      <c r="D774" s="35"/>
      <c r="E774" s="35"/>
      <c r="F774" s="35"/>
      <c r="G774" s="35"/>
      <c r="H774" s="35"/>
      <c r="I774" s="35"/>
      <c r="J774" s="35"/>
      <c r="K774" s="35"/>
      <c r="L774" s="35"/>
      <c r="M774" s="35"/>
      <c r="N774" s="35"/>
      <c r="O774" s="35"/>
      <c r="P774" s="35"/>
      <c r="Q774" s="35"/>
      <c r="R774" s="35"/>
      <c r="S774" s="35"/>
      <c r="T774" s="35"/>
    </row>
    <row r="775" spans="1:20" x14ac:dyDescent="0.25">
      <c r="A775" s="35"/>
      <c r="B775" s="35"/>
      <c r="C775" s="35"/>
      <c r="D775" s="35"/>
      <c r="E775" s="35"/>
      <c r="F775" s="35"/>
      <c r="G775" s="35"/>
      <c r="H775" s="35"/>
      <c r="I775" s="35"/>
      <c r="J775" s="35"/>
      <c r="K775" s="35"/>
      <c r="L775" s="35"/>
      <c r="M775" s="35"/>
      <c r="N775" s="35"/>
      <c r="O775" s="35"/>
      <c r="P775" s="35"/>
      <c r="Q775" s="35"/>
      <c r="R775" s="35"/>
      <c r="S775" s="35"/>
      <c r="T775" s="35"/>
    </row>
    <row r="776" spans="1:20" x14ac:dyDescent="0.25">
      <c r="A776" s="35"/>
      <c r="B776" s="35"/>
      <c r="C776" s="35"/>
      <c r="D776" s="35"/>
      <c r="E776" s="35"/>
      <c r="F776" s="35"/>
      <c r="G776" s="35"/>
      <c r="H776" s="35"/>
      <c r="I776" s="35"/>
      <c r="J776" s="35"/>
      <c r="K776" s="35"/>
      <c r="L776" s="35"/>
      <c r="M776" s="35"/>
      <c r="N776" s="35"/>
      <c r="O776" s="35"/>
      <c r="P776" s="35"/>
      <c r="Q776" s="35"/>
      <c r="R776" s="35"/>
      <c r="S776" s="35"/>
      <c r="T776" s="35"/>
    </row>
    <row r="777" spans="1:20" x14ac:dyDescent="0.25">
      <c r="A777" s="35"/>
      <c r="B777" s="35"/>
      <c r="C777" s="35"/>
      <c r="D777" s="35"/>
      <c r="E777" s="35"/>
      <c r="F777" s="35"/>
      <c r="G777" s="35"/>
      <c r="H777" s="35"/>
      <c r="I777" s="35"/>
      <c r="J777" s="35"/>
      <c r="K777" s="35"/>
      <c r="L777" s="35"/>
      <c r="M777" s="35"/>
      <c r="N777" s="35"/>
      <c r="O777" s="35"/>
      <c r="P777" s="35"/>
      <c r="Q777" s="35"/>
      <c r="R777" s="35"/>
      <c r="S777" s="35"/>
      <c r="T777" s="35"/>
    </row>
    <row r="778" spans="1:20" x14ac:dyDescent="0.25">
      <c r="A778" s="35"/>
      <c r="B778" s="35"/>
      <c r="C778" s="35"/>
      <c r="D778" s="35"/>
      <c r="E778" s="35"/>
      <c r="F778" s="35"/>
      <c r="G778" s="35"/>
      <c r="H778" s="35"/>
      <c r="I778" s="35"/>
      <c r="J778" s="35"/>
      <c r="K778" s="35"/>
      <c r="L778" s="35"/>
      <c r="M778" s="35"/>
      <c r="N778" s="35"/>
      <c r="O778" s="35"/>
      <c r="P778" s="35"/>
      <c r="Q778" s="35"/>
      <c r="R778" s="35"/>
      <c r="S778" s="35"/>
      <c r="T778" s="35"/>
    </row>
    <row r="779" spans="1:20" x14ac:dyDescent="0.25">
      <c r="A779" s="35"/>
      <c r="B779" s="35"/>
      <c r="C779" s="35"/>
      <c r="D779" s="35"/>
      <c r="E779" s="35"/>
      <c r="F779" s="35"/>
      <c r="G779" s="35"/>
      <c r="H779" s="35"/>
      <c r="I779" s="35"/>
      <c r="J779" s="35"/>
      <c r="K779" s="35"/>
      <c r="L779" s="35"/>
      <c r="M779" s="35"/>
      <c r="N779" s="35"/>
      <c r="O779" s="35"/>
      <c r="P779" s="35"/>
      <c r="Q779" s="35"/>
      <c r="R779" s="35"/>
      <c r="S779" s="35"/>
      <c r="T779" s="35"/>
    </row>
    <row r="780" spans="1:20" x14ac:dyDescent="0.25">
      <c r="A780" s="35"/>
      <c r="B780" s="35"/>
      <c r="C780" s="35"/>
      <c r="D780" s="35"/>
      <c r="E780" s="35"/>
      <c r="F780" s="35"/>
      <c r="G780" s="35"/>
      <c r="H780" s="35"/>
      <c r="I780" s="35"/>
      <c r="J780" s="35"/>
      <c r="K780" s="35"/>
      <c r="L780" s="35"/>
      <c r="M780" s="35"/>
      <c r="N780" s="35"/>
      <c r="O780" s="35"/>
      <c r="P780" s="35"/>
      <c r="Q780" s="35"/>
      <c r="R780" s="35"/>
      <c r="S780" s="35"/>
      <c r="T780" s="35"/>
    </row>
    <row r="781" spans="1:20" x14ac:dyDescent="0.25">
      <c r="A781" s="35"/>
      <c r="B781" s="35"/>
      <c r="C781" s="35"/>
      <c r="D781" s="35"/>
      <c r="E781" s="35"/>
      <c r="F781" s="35"/>
      <c r="G781" s="35"/>
      <c r="H781" s="35"/>
      <c r="I781" s="35"/>
      <c r="J781" s="35"/>
      <c r="K781" s="35"/>
      <c r="L781" s="35"/>
      <c r="M781" s="35"/>
      <c r="N781" s="35"/>
      <c r="O781" s="35"/>
      <c r="P781" s="35"/>
      <c r="Q781" s="35"/>
      <c r="R781" s="35"/>
      <c r="S781" s="35"/>
      <c r="T781" s="35"/>
    </row>
    <row r="782" spans="1:20" x14ac:dyDescent="0.25">
      <c r="A782" s="35"/>
      <c r="B782" s="35"/>
      <c r="C782" s="35"/>
      <c r="D782" s="35"/>
      <c r="E782" s="35"/>
      <c r="F782" s="35"/>
      <c r="G782" s="35"/>
      <c r="H782" s="35"/>
      <c r="I782" s="35"/>
      <c r="J782" s="35"/>
      <c r="K782" s="35"/>
      <c r="L782" s="35"/>
      <c r="M782" s="35"/>
      <c r="N782" s="35"/>
      <c r="O782" s="35"/>
      <c r="P782" s="35"/>
      <c r="Q782" s="35"/>
      <c r="R782" s="35"/>
      <c r="S782" s="35"/>
      <c r="T782" s="35"/>
    </row>
    <row r="783" spans="1:20" x14ac:dyDescent="0.25">
      <c r="A783" s="35"/>
      <c r="B783" s="35"/>
      <c r="C783" s="35"/>
      <c r="D783" s="35"/>
      <c r="E783" s="35"/>
      <c r="F783" s="35"/>
      <c r="G783" s="35"/>
      <c r="H783" s="35"/>
      <c r="I783" s="35"/>
      <c r="J783" s="35"/>
      <c r="K783" s="35"/>
      <c r="L783" s="35"/>
      <c r="M783" s="35"/>
      <c r="N783" s="35"/>
      <c r="O783" s="35"/>
      <c r="P783" s="35"/>
      <c r="Q783" s="35"/>
      <c r="R783" s="35"/>
      <c r="S783" s="35"/>
      <c r="T783" s="35"/>
    </row>
    <row r="784" spans="1:20" x14ac:dyDescent="0.25">
      <c r="A784" s="35"/>
      <c r="B784" s="35"/>
      <c r="C784" s="35"/>
      <c r="D784" s="35"/>
      <c r="E784" s="35"/>
      <c r="F784" s="35"/>
      <c r="G784" s="35"/>
      <c r="H784" s="35"/>
      <c r="I784" s="35"/>
      <c r="J784" s="35"/>
      <c r="K784" s="35"/>
      <c r="L784" s="35"/>
      <c r="M784" s="35"/>
      <c r="N784" s="35"/>
      <c r="O784" s="35"/>
      <c r="P784" s="35"/>
      <c r="Q784" s="35"/>
      <c r="R784" s="35"/>
      <c r="S784" s="35"/>
      <c r="T784" s="35"/>
    </row>
    <row r="785" spans="1:20" x14ac:dyDescent="0.25">
      <c r="A785" s="35"/>
      <c r="B785" s="35"/>
      <c r="C785" s="35"/>
      <c r="D785" s="35"/>
      <c r="E785" s="35"/>
      <c r="F785" s="35"/>
      <c r="G785" s="35"/>
      <c r="H785" s="35"/>
      <c r="I785" s="35"/>
      <c r="J785" s="35"/>
      <c r="K785" s="35"/>
      <c r="L785" s="35"/>
      <c r="M785" s="35"/>
      <c r="N785" s="35"/>
      <c r="O785" s="35"/>
      <c r="P785" s="35"/>
      <c r="Q785" s="35"/>
      <c r="R785" s="35"/>
      <c r="S785" s="35"/>
      <c r="T785" s="35"/>
    </row>
    <row r="786" spans="1:20" x14ac:dyDescent="0.25">
      <c r="A786" s="35"/>
      <c r="B786" s="35"/>
      <c r="C786" s="35"/>
      <c r="D786" s="35"/>
      <c r="E786" s="35"/>
      <c r="F786" s="35"/>
      <c r="G786" s="35"/>
      <c r="H786" s="35"/>
      <c r="I786" s="35"/>
      <c r="J786" s="35"/>
      <c r="K786" s="35"/>
      <c r="L786" s="35"/>
      <c r="M786" s="35"/>
      <c r="N786" s="35"/>
      <c r="O786" s="35"/>
      <c r="P786" s="35"/>
      <c r="Q786" s="35"/>
      <c r="R786" s="35"/>
      <c r="S786" s="35"/>
      <c r="T786" s="35"/>
    </row>
    <row r="787" spans="1:20" x14ac:dyDescent="0.25">
      <c r="A787" s="35"/>
      <c r="B787" s="35"/>
      <c r="C787" s="35"/>
      <c r="D787" s="35"/>
      <c r="E787" s="35"/>
      <c r="F787" s="35"/>
      <c r="G787" s="35"/>
      <c r="H787" s="35"/>
      <c r="I787" s="35"/>
      <c r="J787" s="35"/>
      <c r="K787" s="35"/>
      <c r="L787" s="35"/>
      <c r="M787" s="35"/>
      <c r="N787" s="35"/>
      <c r="O787" s="35"/>
      <c r="P787" s="35"/>
      <c r="Q787" s="35"/>
      <c r="R787" s="35"/>
      <c r="S787" s="35"/>
      <c r="T787" s="35"/>
    </row>
    <row r="788" spans="1:20" x14ac:dyDescent="0.25">
      <c r="A788" s="35"/>
      <c r="B788" s="35"/>
      <c r="C788" s="35"/>
      <c r="D788" s="35"/>
      <c r="E788" s="35"/>
      <c r="F788" s="35"/>
      <c r="G788" s="35"/>
      <c r="H788" s="35"/>
      <c r="I788" s="35"/>
      <c r="J788" s="35"/>
      <c r="K788" s="35"/>
      <c r="L788" s="35"/>
      <c r="M788" s="35"/>
      <c r="N788" s="35"/>
      <c r="O788" s="35"/>
      <c r="P788" s="35"/>
      <c r="Q788" s="35"/>
      <c r="R788" s="35"/>
      <c r="S788" s="35"/>
      <c r="T788" s="35"/>
    </row>
    <row r="789" spans="1:20" x14ac:dyDescent="0.25">
      <c r="A789" s="35"/>
      <c r="B789" s="35"/>
      <c r="C789" s="35"/>
      <c r="D789" s="35"/>
      <c r="E789" s="35"/>
      <c r="F789" s="35"/>
      <c r="G789" s="35"/>
      <c r="H789" s="35"/>
      <c r="I789" s="35"/>
      <c r="J789" s="35"/>
      <c r="K789" s="35"/>
      <c r="L789" s="35"/>
      <c r="M789" s="35"/>
      <c r="N789" s="35"/>
      <c r="O789" s="35"/>
      <c r="P789" s="35"/>
      <c r="Q789" s="35"/>
      <c r="R789" s="35"/>
      <c r="S789" s="35"/>
      <c r="T789" s="35"/>
    </row>
    <row r="790" spans="1:20" x14ac:dyDescent="0.25">
      <c r="A790" s="35"/>
      <c r="B790" s="35"/>
      <c r="C790" s="35"/>
      <c r="D790" s="35"/>
      <c r="E790" s="35"/>
      <c r="F790" s="35"/>
      <c r="G790" s="35"/>
      <c r="H790" s="35"/>
      <c r="I790" s="35"/>
      <c r="J790" s="35"/>
      <c r="K790" s="35"/>
      <c r="L790" s="35"/>
      <c r="M790" s="35"/>
      <c r="N790" s="35"/>
      <c r="O790" s="35"/>
      <c r="P790" s="35"/>
      <c r="Q790" s="35"/>
      <c r="R790" s="35"/>
      <c r="S790" s="35"/>
      <c r="T790" s="35"/>
    </row>
    <row r="791" spans="1:20" x14ac:dyDescent="0.25">
      <c r="A791" s="35"/>
      <c r="B791" s="35"/>
      <c r="C791" s="35"/>
      <c r="D791" s="35"/>
      <c r="E791" s="35"/>
      <c r="F791" s="35"/>
      <c r="G791" s="35"/>
      <c r="H791" s="35"/>
      <c r="I791" s="35"/>
      <c r="J791" s="35"/>
      <c r="K791" s="35"/>
      <c r="L791" s="35"/>
      <c r="M791" s="35"/>
      <c r="N791" s="35"/>
      <c r="O791" s="35"/>
      <c r="P791" s="35"/>
      <c r="Q791" s="35"/>
      <c r="R791" s="35"/>
      <c r="S791" s="35"/>
      <c r="T791" s="35"/>
    </row>
    <row r="792" spans="1:20" x14ac:dyDescent="0.25">
      <c r="A792" s="35"/>
      <c r="B792" s="35"/>
      <c r="C792" s="35"/>
      <c r="D792" s="35"/>
      <c r="E792" s="35"/>
      <c r="F792" s="35"/>
      <c r="G792" s="35"/>
      <c r="H792" s="35"/>
      <c r="I792" s="35"/>
      <c r="J792" s="35"/>
      <c r="K792" s="35"/>
      <c r="L792" s="35"/>
      <c r="M792" s="35"/>
      <c r="N792" s="35"/>
      <c r="O792" s="35"/>
      <c r="P792" s="35"/>
      <c r="Q792" s="35"/>
      <c r="R792" s="35"/>
      <c r="S792" s="35"/>
      <c r="T792" s="35"/>
    </row>
    <row r="793" spans="1:20" x14ac:dyDescent="0.25">
      <c r="A793" s="35"/>
      <c r="B793" s="35"/>
      <c r="C793" s="35"/>
      <c r="D793" s="35"/>
      <c r="E793" s="35"/>
      <c r="F793" s="35"/>
      <c r="G793" s="35"/>
      <c r="H793" s="35"/>
      <c r="I793" s="35"/>
      <c r="J793" s="35"/>
      <c r="K793" s="35"/>
      <c r="L793" s="35"/>
      <c r="M793" s="35"/>
      <c r="N793" s="35"/>
      <c r="O793" s="35"/>
      <c r="P793" s="35"/>
      <c r="Q793" s="35"/>
      <c r="R793" s="35"/>
      <c r="S793" s="35"/>
      <c r="T793" s="35"/>
    </row>
    <row r="794" spans="1:20" x14ac:dyDescent="0.25">
      <c r="A794" s="35"/>
      <c r="B794" s="35"/>
      <c r="C794" s="35"/>
      <c r="D794" s="35"/>
      <c r="E794" s="35"/>
      <c r="F794" s="35"/>
      <c r="G794" s="35"/>
      <c r="H794" s="35"/>
      <c r="I794" s="35"/>
      <c r="J794" s="35"/>
      <c r="K794" s="35"/>
      <c r="L794" s="35"/>
      <c r="M794" s="35"/>
      <c r="N794" s="35"/>
      <c r="O794" s="35"/>
      <c r="P794" s="35"/>
      <c r="Q794" s="35"/>
      <c r="R794" s="35"/>
      <c r="S794" s="35"/>
      <c r="T794" s="35"/>
    </row>
    <row r="795" spans="1:20" x14ac:dyDescent="0.25">
      <c r="A795" s="35"/>
      <c r="B795" s="35"/>
      <c r="C795" s="35"/>
      <c r="D795" s="35"/>
      <c r="E795" s="35"/>
      <c r="F795" s="35"/>
      <c r="G795" s="35"/>
      <c r="H795" s="35"/>
      <c r="I795" s="35"/>
      <c r="J795" s="35"/>
      <c r="K795" s="35"/>
      <c r="L795" s="35"/>
      <c r="M795" s="35"/>
      <c r="N795" s="35"/>
      <c r="O795" s="35"/>
      <c r="P795" s="35"/>
      <c r="Q795" s="35"/>
      <c r="R795" s="35"/>
      <c r="S795" s="35"/>
      <c r="T795" s="35"/>
    </row>
    <row r="796" spans="1:20" x14ac:dyDescent="0.25">
      <c r="A796" s="35"/>
      <c r="B796" s="35"/>
      <c r="C796" s="35"/>
      <c r="D796" s="35"/>
      <c r="E796" s="35"/>
      <c r="F796" s="35"/>
      <c r="G796" s="35"/>
      <c r="H796" s="35"/>
      <c r="I796" s="35"/>
      <c r="J796" s="35"/>
      <c r="K796" s="35"/>
      <c r="L796" s="35"/>
      <c r="M796" s="35"/>
      <c r="N796" s="35"/>
      <c r="O796" s="35"/>
      <c r="P796" s="35"/>
      <c r="Q796" s="35"/>
      <c r="R796" s="35"/>
      <c r="S796" s="35"/>
      <c r="T796" s="35"/>
    </row>
    <row r="797" spans="1:20" x14ac:dyDescent="0.25">
      <c r="A797" s="35"/>
      <c r="B797" s="35"/>
      <c r="C797" s="35"/>
      <c r="D797" s="35"/>
      <c r="E797" s="35"/>
      <c r="F797" s="35"/>
      <c r="G797" s="35"/>
      <c r="H797" s="35"/>
      <c r="I797" s="35"/>
      <c r="J797" s="35"/>
      <c r="K797" s="35"/>
      <c r="L797" s="35"/>
      <c r="M797" s="35"/>
      <c r="N797" s="35"/>
      <c r="O797" s="35"/>
      <c r="P797" s="35"/>
      <c r="Q797" s="35"/>
      <c r="R797" s="35"/>
      <c r="S797" s="35"/>
      <c r="T797" s="35"/>
    </row>
    <row r="798" spans="1:20" x14ac:dyDescent="0.25">
      <c r="A798" s="35"/>
      <c r="B798" s="35"/>
      <c r="C798" s="35"/>
      <c r="D798" s="35"/>
      <c r="E798" s="35"/>
      <c r="F798" s="35"/>
      <c r="G798" s="35"/>
      <c r="H798" s="35"/>
      <c r="I798" s="35"/>
      <c r="J798" s="35"/>
      <c r="K798" s="35"/>
      <c r="L798" s="35"/>
      <c r="M798" s="35"/>
      <c r="N798" s="35"/>
      <c r="O798" s="35"/>
      <c r="P798" s="35"/>
      <c r="Q798" s="35"/>
      <c r="R798" s="35"/>
      <c r="S798" s="35"/>
      <c r="T798" s="35"/>
    </row>
    <row r="799" spans="1:20" x14ac:dyDescent="0.25">
      <c r="A799" s="35"/>
      <c r="B799" s="35"/>
      <c r="C799" s="35"/>
      <c r="D799" s="35"/>
      <c r="E799" s="35"/>
      <c r="F799" s="35"/>
      <c r="G799" s="35"/>
      <c r="H799" s="35"/>
      <c r="I799" s="35"/>
      <c r="J799" s="35"/>
      <c r="K799" s="35"/>
      <c r="L799" s="35"/>
      <c r="M799" s="35"/>
      <c r="N799" s="35"/>
      <c r="O799" s="35"/>
      <c r="P799" s="35"/>
      <c r="Q799" s="35"/>
      <c r="R799" s="35"/>
      <c r="S799" s="35"/>
      <c r="T799" s="35"/>
    </row>
    <row r="800" spans="1:20" x14ac:dyDescent="0.25">
      <c r="A800" s="35"/>
      <c r="B800" s="35"/>
      <c r="C800" s="35"/>
      <c r="D800" s="35"/>
      <c r="E800" s="35"/>
      <c r="F800" s="35"/>
      <c r="G800" s="35"/>
      <c r="H800" s="35"/>
      <c r="I800" s="35"/>
      <c r="J800" s="35"/>
      <c r="K800" s="35"/>
      <c r="L800" s="35"/>
      <c r="M800" s="35"/>
      <c r="N800" s="35"/>
      <c r="O800" s="35"/>
      <c r="P800" s="35"/>
      <c r="Q800" s="35"/>
      <c r="R800" s="35"/>
      <c r="S800" s="35"/>
      <c r="T800" s="35"/>
    </row>
    <row r="801" spans="1:20" x14ac:dyDescent="0.25">
      <c r="A801" s="35"/>
      <c r="B801" s="35"/>
      <c r="C801" s="35"/>
      <c r="D801" s="35"/>
      <c r="E801" s="35"/>
      <c r="F801" s="35"/>
      <c r="G801" s="35"/>
      <c r="H801" s="35"/>
      <c r="I801" s="35"/>
      <c r="J801" s="35"/>
      <c r="K801" s="35"/>
      <c r="L801" s="35"/>
      <c r="M801" s="35"/>
      <c r="N801" s="35"/>
      <c r="O801" s="35"/>
      <c r="P801" s="35"/>
      <c r="Q801" s="35"/>
      <c r="R801" s="35"/>
      <c r="S801" s="35"/>
      <c r="T801" s="35"/>
    </row>
    <row r="802" spans="1:20" x14ac:dyDescent="0.25">
      <c r="A802" s="35"/>
      <c r="B802" s="35"/>
      <c r="C802" s="35"/>
      <c r="D802" s="35"/>
      <c r="E802" s="35"/>
      <c r="F802" s="35"/>
      <c r="G802" s="35"/>
      <c r="H802" s="35"/>
      <c r="I802" s="35"/>
      <c r="J802" s="35"/>
      <c r="K802" s="35"/>
      <c r="L802" s="35"/>
      <c r="M802" s="35"/>
      <c r="N802" s="35"/>
      <c r="O802" s="35"/>
      <c r="P802" s="35"/>
      <c r="Q802" s="35"/>
      <c r="R802" s="35"/>
      <c r="S802" s="35"/>
      <c r="T802" s="35"/>
    </row>
    <row r="803" spans="1:20" x14ac:dyDescent="0.25">
      <c r="A803" s="35"/>
      <c r="B803" s="35"/>
      <c r="C803" s="35"/>
      <c r="D803" s="35"/>
      <c r="E803" s="35"/>
      <c r="F803" s="35"/>
      <c r="G803" s="35"/>
      <c r="H803" s="35"/>
      <c r="I803" s="35"/>
      <c r="J803" s="35"/>
      <c r="K803" s="35"/>
      <c r="L803" s="35"/>
      <c r="M803" s="35"/>
      <c r="N803" s="35"/>
      <c r="O803" s="35"/>
      <c r="P803" s="35"/>
      <c r="Q803" s="35"/>
      <c r="R803" s="35"/>
      <c r="S803" s="35"/>
      <c r="T803" s="35"/>
    </row>
    <row r="804" spans="1:20" x14ac:dyDescent="0.25">
      <c r="A804" s="35"/>
      <c r="B804" s="35"/>
      <c r="C804" s="35"/>
      <c r="D804" s="35"/>
      <c r="E804" s="35"/>
      <c r="F804" s="35"/>
      <c r="G804" s="35"/>
      <c r="H804" s="35"/>
      <c r="I804" s="35"/>
      <c r="J804" s="35"/>
      <c r="K804" s="35"/>
      <c r="L804" s="35"/>
      <c r="M804" s="35"/>
      <c r="N804" s="35"/>
      <c r="O804" s="35"/>
      <c r="P804" s="35"/>
      <c r="Q804" s="35"/>
      <c r="R804" s="35"/>
      <c r="S804" s="35"/>
      <c r="T804" s="35"/>
    </row>
    <row r="805" spans="1:20" x14ac:dyDescent="0.25">
      <c r="A805" s="35"/>
      <c r="B805" s="35"/>
      <c r="C805" s="35"/>
      <c r="D805" s="35"/>
      <c r="E805" s="35"/>
      <c r="F805" s="35"/>
      <c r="G805" s="35"/>
      <c r="H805" s="35"/>
      <c r="I805" s="35"/>
      <c r="J805" s="35"/>
      <c r="K805" s="35"/>
      <c r="L805" s="35"/>
      <c r="M805" s="35"/>
      <c r="N805" s="35"/>
      <c r="O805" s="35"/>
      <c r="P805" s="35"/>
      <c r="Q805" s="35"/>
      <c r="R805" s="35"/>
      <c r="S805" s="35"/>
      <c r="T805" s="35"/>
    </row>
    <row r="806" spans="1:20" x14ac:dyDescent="0.25">
      <c r="A806" s="35"/>
      <c r="B806" s="35"/>
      <c r="C806" s="35"/>
      <c r="D806" s="35"/>
      <c r="E806" s="35"/>
      <c r="F806" s="35"/>
      <c r="G806" s="35"/>
      <c r="H806" s="35"/>
      <c r="I806" s="35"/>
      <c r="J806" s="35"/>
      <c r="K806" s="35"/>
      <c r="L806" s="35"/>
      <c r="M806" s="35"/>
      <c r="N806" s="35"/>
      <c r="O806" s="35"/>
      <c r="P806" s="35"/>
      <c r="Q806" s="35"/>
      <c r="R806" s="35"/>
      <c r="S806" s="35"/>
      <c r="T806" s="35"/>
    </row>
    <row r="807" spans="1:20" x14ac:dyDescent="0.25">
      <c r="A807" s="35"/>
      <c r="B807" s="35"/>
      <c r="C807" s="35"/>
      <c r="D807" s="35"/>
      <c r="E807" s="35"/>
      <c r="F807" s="35"/>
      <c r="G807" s="35"/>
      <c r="H807" s="35"/>
      <c r="I807" s="35"/>
      <c r="J807" s="35"/>
      <c r="K807" s="35"/>
      <c r="L807" s="35"/>
      <c r="M807" s="35"/>
      <c r="N807" s="35"/>
      <c r="O807" s="35"/>
      <c r="P807" s="35"/>
      <c r="Q807" s="35"/>
      <c r="R807" s="35"/>
      <c r="S807" s="35"/>
      <c r="T807" s="35"/>
    </row>
    <row r="808" spans="1:20" x14ac:dyDescent="0.25">
      <c r="A808" s="35"/>
      <c r="B808" s="35"/>
      <c r="C808" s="35"/>
      <c r="D808" s="35"/>
      <c r="E808" s="35"/>
      <c r="F808" s="35"/>
      <c r="G808" s="35"/>
      <c r="H808" s="35"/>
      <c r="I808" s="35"/>
      <c r="J808" s="35"/>
      <c r="K808" s="35"/>
      <c r="L808" s="35"/>
      <c r="M808" s="35"/>
      <c r="N808" s="35"/>
      <c r="O808" s="35"/>
      <c r="P808" s="35"/>
      <c r="Q808" s="35"/>
      <c r="R808" s="35"/>
      <c r="S808" s="35"/>
      <c r="T808" s="35"/>
    </row>
    <row r="809" spans="1:20" x14ac:dyDescent="0.25">
      <c r="A809" s="35"/>
      <c r="B809" s="35"/>
      <c r="C809" s="35"/>
      <c r="D809" s="35"/>
      <c r="E809" s="35"/>
      <c r="F809" s="35"/>
      <c r="G809" s="35"/>
      <c r="H809" s="35"/>
      <c r="I809" s="35"/>
      <c r="J809" s="35"/>
      <c r="K809" s="35"/>
      <c r="L809" s="35"/>
      <c r="M809" s="35"/>
      <c r="N809" s="35"/>
      <c r="O809" s="35"/>
      <c r="P809" s="35"/>
      <c r="Q809" s="35"/>
      <c r="R809" s="35"/>
      <c r="S809" s="35"/>
      <c r="T809" s="35"/>
    </row>
    <row r="810" spans="1:20" x14ac:dyDescent="0.25">
      <c r="A810" s="35"/>
      <c r="B810" s="35"/>
      <c r="C810" s="35"/>
      <c r="D810" s="35"/>
      <c r="E810" s="35"/>
      <c r="F810" s="35"/>
      <c r="G810" s="35"/>
      <c r="H810" s="35"/>
      <c r="I810" s="35"/>
      <c r="J810" s="35"/>
      <c r="K810" s="35"/>
      <c r="L810" s="35"/>
      <c r="M810" s="35"/>
      <c r="N810" s="35"/>
      <c r="O810" s="35"/>
      <c r="P810" s="35"/>
      <c r="Q810" s="35"/>
      <c r="R810" s="35"/>
      <c r="S810" s="35"/>
      <c r="T810" s="35"/>
    </row>
    <row r="811" spans="1:20" x14ac:dyDescent="0.25">
      <c r="A811" s="35"/>
      <c r="B811" s="35"/>
      <c r="C811" s="35"/>
      <c r="D811" s="35"/>
      <c r="E811" s="35"/>
      <c r="F811" s="35"/>
      <c r="G811" s="35"/>
      <c r="H811" s="35"/>
      <c r="I811" s="35"/>
      <c r="J811" s="35"/>
      <c r="K811" s="35"/>
      <c r="L811" s="35"/>
      <c r="M811" s="35"/>
      <c r="N811" s="35"/>
      <c r="O811" s="35"/>
      <c r="P811" s="35"/>
      <c r="Q811" s="35"/>
      <c r="R811" s="35"/>
      <c r="S811" s="35"/>
      <c r="T811" s="35"/>
    </row>
    <row r="812" spans="1:20" x14ac:dyDescent="0.25">
      <c r="A812" s="35"/>
      <c r="B812" s="35"/>
      <c r="C812" s="35"/>
      <c r="D812" s="35"/>
      <c r="E812" s="35"/>
      <c r="F812" s="35"/>
      <c r="G812" s="35"/>
      <c r="H812" s="35"/>
      <c r="I812" s="35"/>
      <c r="J812" s="35"/>
      <c r="K812" s="35"/>
      <c r="L812" s="35"/>
      <c r="M812" s="35"/>
      <c r="N812" s="35"/>
      <c r="O812" s="35"/>
      <c r="P812" s="35"/>
      <c r="Q812" s="35"/>
      <c r="R812" s="35"/>
      <c r="S812" s="35"/>
      <c r="T812" s="35"/>
    </row>
    <row r="813" spans="1:20" x14ac:dyDescent="0.25">
      <c r="A813" s="35"/>
      <c r="B813" s="35"/>
      <c r="C813" s="35"/>
      <c r="D813" s="35"/>
      <c r="E813" s="35"/>
      <c r="F813" s="35"/>
      <c r="G813" s="35"/>
      <c r="H813" s="35"/>
      <c r="I813" s="35"/>
      <c r="J813" s="35"/>
      <c r="K813" s="35"/>
      <c r="L813" s="35"/>
      <c r="M813" s="35"/>
      <c r="N813" s="35"/>
      <c r="O813" s="35"/>
      <c r="P813" s="35"/>
      <c r="Q813" s="35"/>
      <c r="R813" s="35"/>
      <c r="S813" s="35"/>
      <c r="T813" s="35"/>
    </row>
    <row r="814" spans="1:20" x14ac:dyDescent="0.25">
      <c r="A814" s="35"/>
      <c r="B814" s="35"/>
      <c r="C814" s="35"/>
      <c r="D814" s="35"/>
      <c r="E814" s="35"/>
      <c r="F814" s="35"/>
      <c r="G814" s="35"/>
      <c r="H814" s="35"/>
      <c r="I814" s="35"/>
      <c r="J814" s="35"/>
      <c r="K814" s="35"/>
      <c r="L814" s="35"/>
      <c r="M814" s="35"/>
      <c r="N814" s="35"/>
      <c r="O814" s="35"/>
      <c r="P814" s="35"/>
      <c r="Q814" s="35"/>
      <c r="R814" s="35"/>
      <c r="S814" s="35"/>
      <c r="T814" s="35"/>
    </row>
    <row r="815" spans="1:20" x14ac:dyDescent="0.25">
      <c r="A815" s="35"/>
      <c r="B815" s="35"/>
      <c r="C815" s="35"/>
      <c r="D815" s="35"/>
      <c r="E815" s="35"/>
      <c r="F815" s="35"/>
      <c r="G815" s="35"/>
      <c r="H815" s="35"/>
      <c r="I815" s="35"/>
      <c r="J815" s="35"/>
      <c r="K815" s="35"/>
      <c r="L815" s="35"/>
      <c r="M815" s="35"/>
      <c r="N815" s="35"/>
      <c r="O815" s="35"/>
      <c r="P815" s="35"/>
      <c r="Q815" s="35"/>
      <c r="R815" s="35"/>
      <c r="S815" s="35"/>
      <c r="T815" s="35"/>
    </row>
    <row r="816" spans="1:20" x14ac:dyDescent="0.25">
      <c r="A816" s="35"/>
      <c r="B816" s="35"/>
      <c r="C816" s="35"/>
      <c r="D816" s="35"/>
      <c r="E816" s="35"/>
      <c r="F816" s="35"/>
      <c r="G816" s="35"/>
      <c r="H816" s="35"/>
      <c r="I816" s="35"/>
      <c r="J816" s="35"/>
      <c r="K816" s="35"/>
      <c r="L816" s="35"/>
      <c r="M816" s="35"/>
      <c r="N816" s="35"/>
      <c r="O816" s="35"/>
      <c r="P816" s="35"/>
      <c r="Q816" s="35"/>
      <c r="R816" s="35"/>
      <c r="S816" s="35"/>
      <c r="T816" s="35"/>
    </row>
    <row r="817" spans="1:20" x14ac:dyDescent="0.25">
      <c r="A817" s="35"/>
      <c r="B817" s="35"/>
      <c r="C817" s="35"/>
      <c r="D817" s="35"/>
      <c r="E817" s="35"/>
      <c r="F817" s="35"/>
      <c r="G817" s="35"/>
      <c r="H817" s="35"/>
      <c r="I817" s="35"/>
      <c r="J817" s="35"/>
      <c r="K817" s="35"/>
      <c r="L817" s="35"/>
      <c r="M817" s="35"/>
      <c r="N817" s="35"/>
      <c r="O817" s="35"/>
      <c r="P817" s="35"/>
      <c r="Q817" s="35"/>
      <c r="R817" s="35"/>
      <c r="S817" s="35"/>
      <c r="T817" s="35"/>
    </row>
    <row r="818" spans="1:20" x14ac:dyDescent="0.25">
      <c r="A818" s="35"/>
      <c r="B818" s="35"/>
      <c r="C818" s="35"/>
      <c r="D818" s="35"/>
      <c r="E818" s="35"/>
      <c r="F818" s="35"/>
      <c r="G818" s="35"/>
      <c r="H818" s="35"/>
      <c r="I818" s="35"/>
      <c r="J818" s="35"/>
      <c r="K818" s="35"/>
      <c r="L818" s="35"/>
      <c r="M818" s="35"/>
      <c r="N818" s="35"/>
      <c r="O818" s="35"/>
      <c r="P818" s="35"/>
      <c r="Q818" s="35"/>
      <c r="R818" s="35"/>
      <c r="S818" s="35"/>
      <c r="T818" s="35"/>
    </row>
    <row r="819" spans="1:20" x14ac:dyDescent="0.25">
      <c r="A819" s="35"/>
      <c r="B819" s="35"/>
      <c r="C819" s="35"/>
      <c r="D819" s="35"/>
      <c r="E819" s="35"/>
      <c r="F819" s="35"/>
      <c r="G819" s="35"/>
      <c r="H819" s="35"/>
      <c r="I819" s="35"/>
      <c r="J819" s="35"/>
      <c r="K819" s="35"/>
      <c r="L819" s="35"/>
      <c r="M819" s="35"/>
      <c r="N819" s="35"/>
      <c r="O819" s="35"/>
      <c r="P819" s="35"/>
      <c r="Q819" s="35"/>
      <c r="R819" s="35"/>
      <c r="S819" s="35"/>
      <c r="T819" s="35"/>
    </row>
    <row r="820" spans="1:20" x14ac:dyDescent="0.25">
      <c r="A820" s="35"/>
      <c r="B820" s="35"/>
      <c r="C820" s="35"/>
      <c r="D820" s="35"/>
      <c r="E820" s="35"/>
      <c r="F820" s="35"/>
      <c r="G820" s="35"/>
      <c r="H820" s="35"/>
      <c r="I820" s="35"/>
      <c r="J820" s="35"/>
      <c r="K820" s="35"/>
      <c r="L820" s="35"/>
      <c r="M820" s="35"/>
      <c r="N820" s="35"/>
      <c r="O820" s="35"/>
      <c r="P820" s="35"/>
      <c r="Q820" s="35"/>
      <c r="R820" s="35"/>
      <c r="S820" s="35"/>
      <c r="T820" s="35"/>
    </row>
    <row r="821" spans="1:20" x14ac:dyDescent="0.25">
      <c r="A821" s="35"/>
      <c r="B821" s="35"/>
      <c r="C821" s="35"/>
      <c r="D821" s="35"/>
      <c r="E821" s="35"/>
      <c r="F821" s="35"/>
      <c r="G821" s="35"/>
      <c r="H821" s="35"/>
      <c r="I821" s="35"/>
      <c r="J821" s="35"/>
      <c r="K821" s="35"/>
      <c r="L821" s="35"/>
      <c r="M821" s="35"/>
      <c r="N821" s="35"/>
      <c r="O821" s="35"/>
      <c r="P821" s="35"/>
      <c r="Q821" s="35"/>
      <c r="R821" s="35"/>
      <c r="S821" s="35"/>
      <c r="T821" s="35"/>
    </row>
    <row r="822" spans="1:20" x14ac:dyDescent="0.25">
      <c r="A822" s="35"/>
      <c r="B822" s="35"/>
      <c r="C822" s="35"/>
      <c r="D822" s="35"/>
      <c r="E822" s="35"/>
      <c r="F822" s="35"/>
      <c r="G822" s="35"/>
      <c r="H822" s="35"/>
      <c r="I822" s="35"/>
      <c r="J822" s="35"/>
      <c r="K822" s="35"/>
      <c r="L822" s="35"/>
      <c r="M822" s="35"/>
      <c r="N822" s="35"/>
      <c r="O822" s="35"/>
      <c r="P822" s="35"/>
      <c r="Q822" s="35"/>
      <c r="R822" s="35"/>
      <c r="S822" s="35"/>
      <c r="T822" s="35"/>
    </row>
    <row r="823" spans="1:20" x14ac:dyDescent="0.25">
      <c r="A823" s="35"/>
      <c r="B823" s="35"/>
      <c r="C823" s="35"/>
      <c r="D823" s="35"/>
      <c r="E823" s="35"/>
      <c r="F823" s="35"/>
      <c r="G823" s="35"/>
      <c r="H823" s="35"/>
      <c r="I823" s="35"/>
      <c r="J823" s="35"/>
      <c r="K823" s="35"/>
      <c r="L823" s="35"/>
      <c r="M823" s="35"/>
      <c r="N823" s="35"/>
      <c r="O823" s="35"/>
      <c r="P823" s="35"/>
      <c r="Q823" s="35"/>
      <c r="R823" s="35"/>
      <c r="S823" s="35"/>
      <c r="T823" s="35"/>
    </row>
    <row r="824" spans="1:20" x14ac:dyDescent="0.25">
      <c r="A824" s="35"/>
      <c r="B824" s="35"/>
      <c r="C824" s="35"/>
      <c r="D824" s="35"/>
      <c r="E824" s="35"/>
      <c r="F824" s="35"/>
      <c r="G824" s="35"/>
      <c r="H824" s="35"/>
      <c r="I824" s="35"/>
      <c r="J824" s="35"/>
      <c r="K824" s="35"/>
      <c r="L824" s="35"/>
      <c r="M824" s="35"/>
      <c r="N824" s="35"/>
      <c r="O824" s="35"/>
      <c r="P824" s="35"/>
      <c r="Q824" s="35"/>
      <c r="R824" s="35"/>
      <c r="S824" s="35"/>
      <c r="T824" s="35"/>
    </row>
    <row r="825" spans="1:20" x14ac:dyDescent="0.25">
      <c r="A825" s="35"/>
      <c r="B825" s="35"/>
      <c r="C825" s="35"/>
      <c r="D825" s="35"/>
      <c r="E825" s="35"/>
      <c r="F825" s="35"/>
      <c r="G825" s="35"/>
      <c r="H825" s="35"/>
      <c r="I825" s="35"/>
      <c r="J825" s="35"/>
      <c r="K825" s="35"/>
      <c r="L825" s="35"/>
      <c r="M825" s="35"/>
      <c r="N825" s="35"/>
      <c r="O825" s="35"/>
      <c r="P825" s="35"/>
      <c r="Q825" s="35"/>
      <c r="R825" s="35"/>
      <c r="S825" s="35"/>
      <c r="T825" s="35"/>
    </row>
    <row r="826" spans="1:20" x14ac:dyDescent="0.25">
      <c r="A826" s="35"/>
      <c r="B826" s="35"/>
      <c r="C826" s="35"/>
      <c r="D826" s="35"/>
      <c r="E826" s="35"/>
      <c r="F826" s="35"/>
      <c r="G826" s="35"/>
      <c r="H826" s="35"/>
      <c r="I826" s="35"/>
      <c r="J826" s="35"/>
      <c r="K826" s="35"/>
      <c r="L826" s="35"/>
      <c r="M826" s="35"/>
      <c r="N826" s="35"/>
      <c r="O826" s="35"/>
      <c r="P826" s="35"/>
      <c r="Q826" s="35"/>
      <c r="R826" s="35"/>
      <c r="S826" s="35"/>
      <c r="T826" s="35"/>
    </row>
    <row r="827" spans="1:20" x14ac:dyDescent="0.25">
      <c r="A827" s="35"/>
      <c r="B827" s="35"/>
      <c r="C827" s="35"/>
      <c r="D827" s="35"/>
      <c r="E827" s="35"/>
      <c r="F827" s="35"/>
      <c r="G827" s="35"/>
      <c r="H827" s="35"/>
      <c r="I827" s="35"/>
      <c r="J827" s="35"/>
      <c r="K827" s="35"/>
      <c r="L827" s="35"/>
      <c r="M827" s="35"/>
      <c r="N827" s="35"/>
      <c r="O827" s="35"/>
      <c r="P827" s="35"/>
      <c r="Q827" s="35"/>
      <c r="R827" s="35"/>
      <c r="S827" s="35"/>
      <c r="T827" s="35"/>
    </row>
    <row r="828" spans="1:20" x14ac:dyDescent="0.25">
      <c r="A828" s="35"/>
      <c r="B828" s="35"/>
      <c r="C828" s="35"/>
      <c r="D828" s="35"/>
      <c r="E828" s="35"/>
      <c r="F828" s="35"/>
      <c r="G828" s="35"/>
      <c r="H828" s="35"/>
      <c r="I828" s="35"/>
      <c r="J828" s="35"/>
      <c r="K828" s="35"/>
      <c r="L828" s="35"/>
      <c r="M828" s="35"/>
      <c r="N828" s="35"/>
      <c r="O828" s="35"/>
      <c r="P828" s="35"/>
      <c r="Q828" s="35"/>
      <c r="R828" s="35"/>
      <c r="S828" s="35"/>
      <c r="T828" s="35"/>
    </row>
    <row r="829" spans="1:20" x14ac:dyDescent="0.25">
      <c r="A829" s="35"/>
      <c r="B829" s="35"/>
      <c r="C829" s="35"/>
      <c r="D829" s="35"/>
      <c r="E829" s="35"/>
      <c r="F829" s="35"/>
      <c r="G829" s="35"/>
      <c r="H829" s="35"/>
      <c r="I829" s="35"/>
      <c r="J829" s="35"/>
      <c r="K829" s="35"/>
      <c r="L829" s="35"/>
      <c r="M829" s="35"/>
      <c r="N829" s="35"/>
      <c r="O829" s="35"/>
      <c r="P829" s="35"/>
      <c r="Q829" s="35"/>
      <c r="R829" s="35"/>
      <c r="S829" s="35"/>
      <c r="T829" s="35"/>
    </row>
    <row r="830" spans="1:20" x14ac:dyDescent="0.25">
      <c r="A830" s="35"/>
      <c r="B830" s="35"/>
      <c r="C830" s="35"/>
      <c r="D830" s="35"/>
      <c r="E830" s="35"/>
      <c r="F830" s="35"/>
      <c r="G830" s="35"/>
      <c r="H830" s="35"/>
      <c r="I830" s="35"/>
      <c r="J830" s="35"/>
      <c r="K830" s="35"/>
      <c r="L830" s="35"/>
      <c r="M830" s="35"/>
      <c r="N830" s="35"/>
      <c r="O830" s="35"/>
      <c r="P830" s="35"/>
      <c r="Q830" s="35"/>
      <c r="R830" s="35"/>
      <c r="S830" s="35"/>
      <c r="T830" s="35"/>
    </row>
    <row r="831" spans="1:20" x14ac:dyDescent="0.25">
      <c r="A831" s="35"/>
      <c r="B831" s="35"/>
      <c r="C831" s="35"/>
      <c r="D831" s="35"/>
      <c r="E831" s="35"/>
      <c r="F831" s="35"/>
      <c r="G831" s="35"/>
      <c r="H831" s="35"/>
      <c r="I831" s="35"/>
      <c r="J831" s="35"/>
      <c r="K831" s="35"/>
      <c r="L831" s="35"/>
      <c r="M831" s="35"/>
      <c r="N831" s="35"/>
      <c r="O831" s="35"/>
      <c r="P831" s="35"/>
      <c r="Q831" s="35"/>
      <c r="R831" s="35"/>
      <c r="S831" s="35"/>
      <c r="T831" s="35"/>
    </row>
    <row r="832" spans="1:20" x14ac:dyDescent="0.25">
      <c r="A832" s="35"/>
      <c r="B832" s="35"/>
      <c r="C832" s="35"/>
      <c r="D832" s="35"/>
      <c r="E832" s="35"/>
      <c r="F832" s="35"/>
      <c r="G832" s="35"/>
      <c r="H832" s="35"/>
      <c r="I832" s="35"/>
      <c r="J832" s="35"/>
      <c r="K832" s="35"/>
      <c r="L832" s="35"/>
      <c r="M832" s="35"/>
      <c r="N832" s="35"/>
      <c r="O832" s="35"/>
      <c r="P832" s="35"/>
      <c r="Q832" s="35"/>
      <c r="R832" s="35"/>
      <c r="S832" s="35"/>
      <c r="T832" s="35"/>
    </row>
    <row r="833" spans="1:20" x14ac:dyDescent="0.25">
      <c r="A833" s="35"/>
      <c r="B833" s="35"/>
      <c r="C833" s="35"/>
      <c r="D833" s="35"/>
      <c r="E833" s="35"/>
      <c r="F833" s="35"/>
      <c r="G833" s="35"/>
      <c r="H833" s="35"/>
      <c r="I833" s="35"/>
      <c r="J833" s="35"/>
      <c r="K833" s="35"/>
      <c r="L833" s="35"/>
      <c r="M833" s="35"/>
      <c r="N833" s="35"/>
      <c r="O833" s="35"/>
      <c r="P833" s="35"/>
      <c r="Q833" s="35"/>
      <c r="R833" s="35"/>
      <c r="S833" s="35"/>
      <c r="T833" s="35"/>
    </row>
    <row r="834" spans="1:20" x14ac:dyDescent="0.25">
      <c r="A834" s="35"/>
      <c r="B834" s="35"/>
      <c r="C834" s="35"/>
      <c r="D834" s="35"/>
      <c r="E834" s="35"/>
      <c r="F834" s="35"/>
      <c r="G834" s="35"/>
      <c r="H834" s="35"/>
      <c r="I834" s="35"/>
      <c r="J834" s="35"/>
      <c r="K834" s="35"/>
      <c r="L834" s="35"/>
      <c r="M834" s="35"/>
      <c r="N834" s="35"/>
      <c r="O834" s="35"/>
      <c r="P834" s="35"/>
      <c r="Q834" s="35"/>
      <c r="R834" s="35"/>
      <c r="S834" s="35"/>
      <c r="T834" s="35"/>
    </row>
    <row r="835" spans="1:20" x14ac:dyDescent="0.25">
      <c r="A835" s="35"/>
      <c r="B835" s="35"/>
      <c r="C835" s="35"/>
      <c r="D835" s="35"/>
      <c r="E835" s="35"/>
      <c r="F835" s="35"/>
      <c r="G835" s="35"/>
      <c r="H835" s="35"/>
      <c r="I835" s="35"/>
      <c r="J835" s="35"/>
      <c r="K835" s="35"/>
      <c r="L835" s="35"/>
      <c r="M835" s="35"/>
      <c r="N835" s="35"/>
      <c r="O835" s="35"/>
      <c r="P835" s="35"/>
      <c r="Q835" s="35"/>
      <c r="R835" s="35"/>
      <c r="S835" s="35"/>
      <c r="T835" s="35"/>
    </row>
    <row r="836" spans="1:20" x14ac:dyDescent="0.25">
      <c r="A836" s="35"/>
      <c r="B836" s="35"/>
      <c r="C836" s="35"/>
      <c r="D836" s="35"/>
      <c r="E836" s="35"/>
      <c r="F836" s="35"/>
      <c r="G836" s="35"/>
      <c r="H836" s="35"/>
      <c r="I836" s="35"/>
      <c r="J836" s="35"/>
      <c r="K836" s="35"/>
      <c r="L836" s="35"/>
      <c r="M836" s="35"/>
      <c r="N836" s="35"/>
      <c r="O836" s="35"/>
      <c r="P836" s="35"/>
      <c r="Q836" s="35"/>
      <c r="R836" s="35"/>
      <c r="S836" s="35"/>
      <c r="T836" s="35"/>
    </row>
    <row r="837" spans="1:20" x14ac:dyDescent="0.25">
      <c r="A837" s="35"/>
      <c r="B837" s="35"/>
      <c r="C837" s="35"/>
      <c r="D837" s="35"/>
      <c r="E837" s="35"/>
      <c r="F837" s="35"/>
      <c r="G837" s="35"/>
      <c r="H837" s="35"/>
      <c r="I837" s="35"/>
      <c r="J837" s="35"/>
      <c r="K837" s="35"/>
      <c r="L837" s="35"/>
      <c r="M837" s="35"/>
      <c r="N837" s="35"/>
      <c r="O837" s="35"/>
      <c r="P837" s="35"/>
      <c r="Q837" s="35"/>
      <c r="R837" s="35"/>
      <c r="S837" s="35"/>
      <c r="T837" s="35"/>
    </row>
    <row r="838" spans="1:20" x14ac:dyDescent="0.25">
      <c r="A838" s="35"/>
      <c r="B838" s="35"/>
      <c r="C838" s="35"/>
      <c r="D838" s="35"/>
      <c r="E838" s="35"/>
      <c r="F838" s="35"/>
      <c r="G838" s="35"/>
      <c r="H838" s="35"/>
      <c r="I838" s="35"/>
      <c r="J838" s="35"/>
      <c r="K838" s="35"/>
      <c r="L838" s="35"/>
      <c r="M838" s="35"/>
      <c r="N838" s="35"/>
      <c r="O838" s="35"/>
      <c r="P838" s="35"/>
      <c r="Q838" s="35"/>
      <c r="R838" s="35"/>
      <c r="S838" s="35"/>
      <c r="T838" s="35"/>
    </row>
    <row r="839" spans="1:20" x14ac:dyDescent="0.25">
      <c r="A839" s="35"/>
      <c r="B839" s="35"/>
      <c r="C839" s="35"/>
      <c r="D839" s="35"/>
      <c r="E839" s="35"/>
      <c r="F839" s="35"/>
      <c r="G839" s="35"/>
      <c r="H839" s="35"/>
      <c r="I839" s="35"/>
      <c r="J839" s="35"/>
      <c r="K839" s="35"/>
      <c r="L839" s="35"/>
      <c r="M839" s="35"/>
      <c r="N839" s="35"/>
      <c r="O839" s="35"/>
      <c r="P839" s="35"/>
      <c r="Q839" s="35"/>
      <c r="R839" s="35"/>
      <c r="S839" s="35"/>
      <c r="T839" s="35"/>
    </row>
    <row r="840" spans="1:20" x14ac:dyDescent="0.25">
      <c r="A840" s="35"/>
      <c r="B840" s="35"/>
      <c r="C840" s="35"/>
      <c r="D840" s="35"/>
      <c r="E840" s="35"/>
      <c r="F840" s="35"/>
      <c r="G840" s="35"/>
      <c r="H840" s="35"/>
      <c r="I840" s="35"/>
      <c r="J840" s="35"/>
      <c r="K840" s="35"/>
      <c r="L840" s="35"/>
      <c r="M840" s="35"/>
      <c r="N840" s="35"/>
      <c r="O840" s="35"/>
      <c r="P840" s="35"/>
      <c r="Q840" s="35"/>
      <c r="R840" s="35"/>
      <c r="S840" s="35"/>
      <c r="T840" s="35"/>
    </row>
    <row r="841" spans="1:20" x14ac:dyDescent="0.25">
      <c r="A841" s="35"/>
      <c r="B841" s="35"/>
      <c r="C841" s="35"/>
      <c r="D841" s="35"/>
      <c r="E841" s="35"/>
      <c r="F841" s="35"/>
      <c r="G841" s="35"/>
      <c r="H841" s="35"/>
      <c r="I841" s="35"/>
      <c r="J841" s="35"/>
      <c r="K841" s="35"/>
      <c r="L841" s="35"/>
      <c r="M841" s="35"/>
      <c r="N841" s="35"/>
      <c r="O841" s="35"/>
      <c r="P841" s="35"/>
      <c r="Q841" s="35"/>
      <c r="R841" s="35"/>
      <c r="S841" s="35"/>
      <c r="T841" s="35"/>
    </row>
    <row r="842" spans="1:20" x14ac:dyDescent="0.25">
      <c r="A842" s="35"/>
      <c r="B842" s="35"/>
      <c r="C842" s="35"/>
      <c r="D842" s="35"/>
      <c r="E842" s="35"/>
      <c r="F842" s="35"/>
      <c r="G842" s="35"/>
      <c r="H842" s="35"/>
      <c r="I842" s="35"/>
      <c r="J842" s="35"/>
      <c r="K842" s="35"/>
      <c r="L842" s="35"/>
      <c r="M842" s="35"/>
      <c r="N842" s="35"/>
      <c r="O842" s="35"/>
      <c r="P842" s="35"/>
      <c r="Q842" s="35"/>
      <c r="R842" s="35"/>
      <c r="S842" s="35"/>
      <c r="T842" s="35"/>
    </row>
    <row r="843" spans="1:20" x14ac:dyDescent="0.25">
      <c r="A843" s="35"/>
      <c r="B843" s="35"/>
      <c r="C843" s="35"/>
      <c r="D843" s="35"/>
      <c r="E843" s="35"/>
      <c r="F843" s="35"/>
      <c r="G843" s="35"/>
      <c r="H843" s="35"/>
      <c r="I843" s="35"/>
      <c r="J843" s="35"/>
      <c r="K843" s="35"/>
      <c r="L843" s="35"/>
      <c r="M843" s="35"/>
      <c r="N843" s="35"/>
      <c r="O843" s="35"/>
      <c r="P843" s="35"/>
      <c r="Q843" s="35"/>
      <c r="R843" s="35"/>
      <c r="S843" s="35"/>
      <c r="T843" s="35"/>
    </row>
    <row r="844" spans="1:20" x14ac:dyDescent="0.25">
      <c r="A844" s="35"/>
      <c r="B844" s="35"/>
      <c r="C844" s="35"/>
      <c r="D844" s="35"/>
      <c r="E844" s="35"/>
      <c r="F844" s="35"/>
      <c r="G844" s="35"/>
      <c r="H844" s="35"/>
      <c r="I844" s="35"/>
      <c r="J844" s="35"/>
      <c r="K844" s="35"/>
      <c r="L844" s="35"/>
      <c r="M844" s="35"/>
      <c r="N844" s="35"/>
      <c r="O844" s="35"/>
      <c r="P844" s="35"/>
      <c r="Q844" s="35"/>
      <c r="R844" s="35"/>
      <c r="S844" s="35"/>
      <c r="T844" s="35"/>
    </row>
    <row r="845" spans="1:20" x14ac:dyDescent="0.25">
      <c r="A845" s="35"/>
      <c r="B845" s="35"/>
      <c r="C845" s="35"/>
      <c r="D845" s="35"/>
      <c r="E845" s="35"/>
      <c r="F845" s="35"/>
      <c r="G845" s="35"/>
      <c r="H845" s="35"/>
      <c r="I845" s="35"/>
      <c r="J845" s="35"/>
      <c r="K845" s="35"/>
      <c r="L845" s="35"/>
      <c r="M845" s="35"/>
      <c r="N845" s="35"/>
      <c r="O845" s="35"/>
      <c r="P845" s="35"/>
      <c r="Q845" s="35"/>
      <c r="R845" s="35"/>
      <c r="S845" s="35"/>
      <c r="T845" s="35"/>
    </row>
    <row r="846" spans="1:20" x14ac:dyDescent="0.25">
      <c r="A846" s="35"/>
      <c r="B846" s="35"/>
      <c r="C846" s="35"/>
      <c r="D846" s="35"/>
      <c r="E846" s="35"/>
      <c r="F846" s="35"/>
      <c r="G846" s="35"/>
      <c r="H846" s="35"/>
      <c r="I846" s="35"/>
      <c r="J846" s="35"/>
      <c r="K846" s="35"/>
      <c r="L846" s="35"/>
      <c r="M846" s="35"/>
      <c r="N846" s="35"/>
      <c r="O846" s="35"/>
      <c r="P846" s="35"/>
      <c r="Q846" s="35"/>
      <c r="R846" s="35"/>
      <c r="S846" s="35"/>
      <c r="T846" s="35"/>
    </row>
    <row r="847" spans="1:20" x14ac:dyDescent="0.25">
      <c r="A847" s="35"/>
      <c r="B847" s="35"/>
      <c r="C847" s="35"/>
      <c r="D847" s="35"/>
      <c r="E847" s="35"/>
      <c r="F847" s="35"/>
      <c r="G847" s="35"/>
      <c r="H847" s="35"/>
      <c r="I847" s="35"/>
      <c r="J847" s="35"/>
      <c r="K847" s="35"/>
      <c r="L847" s="35"/>
      <c r="M847" s="35"/>
      <c r="N847" s="35"/>
      <c r="O847" s="35"/>
      <c r="P847" s="35"/>
      <c r="Q847" s="35"/>
      <c r="R847" s="35"/>
      <c r="S847" s="35"/>
      <c r="T847" s="35"/>
    </row>
    <row r="848" spans="1:20" x14ac:dyDescent="0.25">
      <c r="A848" s="35"/>
      <c r="B848" s="35"/>
      <c r="C848" s="35"/>
      <c r="D848" s="35"/>
      <c r="E848" s="35"/>
      <c r="F848" s="35"/>
      <c r="G848" s="35"/>
      <c r="H848" s="35"/>
      <c r="I848" s="35"/>
      <c r="J848" s="35"/>
      <c r="K848" s="35"/>
      <c r="L848" s="35"/>
      <c r="M848" s="35"/>
      <c r="N848" s="35"/>
      <c r="O848" s="35"/>
      <c r="P848" s="35"/>
      <c r="Q848" s="35"/>
      <c r="R848" s="35"/>
      <c r="S848" s="35"/>
      <c r="T848" s="35"/>
    </row>
    <row r="849" spans="1:20" x14ac:dyDescent="0.25">
      <c r="A849" s="35"/>
      <c r="B849" s="35"/>
      <c r="C849" s="35"/>
      <c r="D849" s="35"/>
      <c r="E849" s="35"/>
      <c r="F849" s="35"/>
      <c r="G849" s="35"/>
      <c r="H849" s="35"/>
      <c r="I849" s="35"/>
      <c r="J849" s="35"/>
      <c r="K849" s="35"/>
      <c r="L849" s="35"/>
      <c r="M849" s="35"/>
      <c r="N849" s="35"/>
      <c r="O849" s="35"/>
      <c r="P849" s="35"/>
      <c r="Q849" s="35"/>
      <c r="R849" s="35"/>
      <c r="S849" s="35"/>
      <c r="T849" s="35"/>
    </row>
    <row r="850" spans="1:20" x14ac:dyDescent="0.25">
      <c r="A850" s="35"/>
      <c r="B850" s="35"/>
      <c r="C850" s="35"/>
      <c r="D850" s="35"/>
      <c r="E850" s="35"/>
      <c r="F850" s="35"/>
      <c r="G850" s="35"/>
      <c r="H850" s="35"/>
      <c r="I850" s="35"/>
      <c r="J850" s="35"/>
      <c r="K850" s="35"/>
      <c r="L850" s="35"/>
      <c r="M850" s="35"/>
      <c r="N850" s="35"/>
      <c r="O850" s="35"/>
      <c r="P850" s="35"/>
      <c r="Q850" s="35"/>
      <c r="R850" s="35"/>
      <c r="S850" s="35"/>
      <c r="T850" s="35"/>
    </row>
    <row r="851" spans="1:20" x14ac:dyDescent="0.25">
      <c r="A851" s="35"/>
      <c r="B851" s="35"/>
      <c r="C851" s="35"/>
      <c r="D851" s="35"/>
      <c r="E851" s="35"/>
      <c r="F851" s="35"/>
      <c r="G851" s="35"/>
      <c r="H851" s="35"/>
      <c r="I851" s="35"/>
      <c r="J851" s="35"/>
      <c r="K851" s="35"/>
      <c r="L851" s="35"/>
      <c r="M851" s="35"/>
      <c r="N851" s="35"/>
      <c r="O851" s="35"/>
      <c r="P851" s="35"/>
      <c r="Q851" s="35"/>
      <c r="R851" s="35"/>
      <c r="S851" s="35"/>
      <c r="T851" s="35"/>
    </row>
    <row r="852" spans="1:20" x14ac:dyDescent="0.25">
      <c r="A852" s="35"/>
      <c r="B852" s="35"/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</row>
    <row r="853" spans="1:20" x14ac:dyDescent="0.25">
      <c r="A853" s="35"/>
      <c r="B853" s="35"/>
      <c r="C853" s="35"/>
      <c r="D853" s="35"/>
      <c r="E853" s="35"/>
      <c r="F853" s="35"/>
      <c r="G853" s="35"/>
      <c r="H853" s="35"/>
      <c r="I853" s="35"/>
      <c r="J853" s="35"/>
      <c r="K853" s="35"/>
      <c r="L853" s="35"/>
      <c r="M853" s="35"/>
      <c r="N853" s="35"/>
      <c r="O853" s="35"/>
      <c r="P853" s="35"/>
      <c r="Q853" s="35"/>
      <c r="R853" s="35"/>
      <c r="S853" s="35"/>
      <c r="T853" s="35"/>
    </row>
    <row r="854" spans="1:20" x14ac:dyDescent="0.25">
      <c r="A854" s="35"/>
      <c r="B854" s="35"/>
      <c r="C854" s="35"/>
      <c r="D854" s="35"/>
      <c r="E854" s="35"/>
      <c r="F854" s="35"/>
      <c r="G854" s="35"/>
      <c r="H854" s="35"/>
      <c r="I854" s="35"/>
      <c r="J854" s="35"/>
      <c r="K854" s="35"/>
      <c r="L854" s="35"/>
      <c r="M854" s="35"/>
      <c r="N854" s="35"/>
      <c r="O854" s="35"/>
      <c r="P854" s="35"/>
      <c r="Q854" s="35"/>
      <c r="R854" s="35"/>
      <c r="S854" s="35"/>
      <c r="T854" s="35"/>
    </row>
    <row r="855" spans="1:20" x14ac:dyDescent="0.25">
      <c r="A855" s="35"/>
      <c r="B855" s="35"/>
      <c r="C855" s="35"/>
      <c r="D855" s="35"/>
      <c r="E855" s="35"/>
      <c r="F855" s="35"/>
      <c r="G855" s="35"/>
      <c r="H855" s="35"/>
      <c r="I855" s="35"/>
      <c r="J855" s="35"/>
      <c r="K855" s="35"/>
      <c r="L855" s="35"/>
      <c r="M855" s="35"/>
      <c r="N855" s="35"/>
      <c r="O855" s="35"/>
      <c r="P855" s="35"/>
      <c r="Q855" s="35"/>
      <c r="R855" s="35"/>
      <c r="S855" s="35"/>
      <c r="T855" s="35"/>
    </row>
    <row r="856" spans="1:20" x14ac:dyDescent="0.25">
      <c r="A856" s="35"/>
      <c r="B856" s="35"/>
      <c r="C856" s="35"/>
      <c r="D856" s="35"/>
      <c r="E856" s="35"/>
      <c r="F856" s="35"/>
      <c r="G856" s="35"/>
      <c r="H856" s="35"/>
      <c r="I856" s="35"/>
      <c r="J856" s="35"/>
      <c r="K856" s="35"/>
      <c r="L856" s="35"/>
      <c r="M856" s="35"/>
      <c r="N856" s="35"/>
      <c r="O856" s="35"/>
      <c r="P856" s="35"/>
      <c r="Q856" s="35"/>
      <c r="R856" s="35"/>
      <c r="S856" s="35"/>
      <c r="T856" s="35"/>
    </row>
    <row r="857" spans="1:20" x14ac:dyDescent="0.25">
      <c r="A857" s="35"/>
      <c r="B857" s="35"/>
      <c r="C857" s="35"/>
      <c r="D857" s="35"/>
      <c r="E857" s="35"/>
      <c r="F857" s="35"/>
      <c r="G857" s="35"/>
      <c r="H857" s="35"/>
      <c r="I857" s="35"/>
      <c r="J857" s="35"/>
      <c r="K857" s="35"/>
      <c r="L857" s="35"/>
      <c r="M857" s="35"/>
      <c r="N857" s="35"/>
      <c r="O857" s="35"/>
      <c r="P857" s="35"/>
      <c r="Q857" s="35"/>
      <c r="R857" s="35"/>
      <c r="S857" s="35"/>
      <c r="T857" s="35"/>
    </row>
    <row r="858" spans="1:20" x14ac:dyDescent="0.25">
      <c r="A858" s="35"/>
      <c r="B858" s="35"/>
      <c r="C858" s="35"/>
      <c r="D858" s="35"/>
      <c r="E858" s="35"/>
      <c r="F858" s="35"/>
      <c r="G858" s="35"/>
      <c r="H858" s="35"/>
      <c r="I858" s="35"/>
      <c r="J858" s="35"/>
      <c r="K858" s="35"/>
      <c r="L858" s="35"/>
      <c r="M858" s="35"/>
      <c r="N858" s="35"/>
      <c r="O858" s="35"/>
      <c r="P858" s="35"/>
      <c r="Q858" s="35"/>
      <c r="R858" s="35"/>
      <c r="S858" s="35"/>
      <c r="T858" s="35"/>
    </row>
    <row r="859" spans="1:20" x14ac:dyDescent="0.25">
      <c r="A859" s="35"/>
      <c r="B859" s="35"/>
      <c r="C859" s="35"/>
      <c r="D859" s="35"/>
      <c r="E859" s="35"/>
      <c r="F859" s="35"/>
      <c r="G859" s="35"/>
      <c r="H859" s="35"/>
      <c r="I859" s="35"/>
      <c r="J859" s="35"/>
      <c r="K859" s="35"/>
      <c r="L859" s="35"/>
      <c r="M859" s="35"/>
      <c r="N859" s="35"/>
      <c r="O859" s="35"/>
      <c r="P859" s="35"/>
      <c r="Q859" s="35"/>
      <c r="R859" s="35"/>
      <c r="S859" s="35"/>
      <c r="T859" s="35"/>
    </row>
    <row r="860" spans="1:20" x14ac:dyDescent="0.25">
      <c r="A860" s="35"/>
      <c r="B860" s="35"/>
      <c r="C860" s="35"/>
      <c r="D860" s="35"/>
      <c r="E860" s="35"/>
      <c r="F860" s="35"/>
      <c r="G860" s="35"/>
      <c r="H860" s="35"/>
      <c r="I860" s="35"/>
      <c r="J860" s="35"/>
      <c r="K860" s="35"/>
      <c r="L860" s="35"/>
      <c r="M860" s="35"/>
      <c r="N860" s="35"/>
      <c r="O860" s="35"/>
      <c r="P860" s="35"/>
      <c r="Q860" s="35"/>
      <c r="R860" s="35"/>
      <c r="S860" s="35"/>
      <c r="T860" s="35"/>
    </row>
    <row r="861" spans="1:20" x14ac:dyDescent="0.25">
      <c r="A861" s="35"/>
      <c r="B861" s="35"/>
      <c r="C861" s="35"/>
      <c r="D861" s="35"/>
      <c r="E861" s="35"/>
      <c r="F861" s="35"/>
      <c r="G861" s="35"/>
      <c r="H861" s="35"/>
      <c r="I861" s="35"/>
      <c r="J861" s="35"/>
      <c r="K861" s="35"/>
      <c r="L861" s="35"/>
      <c r="M861" s="35"/>
      <c r="N861" s="35"/>
      <c r="O861" s="35"/>
      <c r="P861" s="35"/>
      <c r="Q861" s="35"/>
      <c r="R861" s="35"/>
      <c r="S861" s="35"/>
      <c r="T861" s="35"/>
    </row>
    <row r="862" spans="1:20" x14ac:dyDescent="0.25">
      <c r="A862" s="35"/>
      <c r="B862" s="35"/>
      <c r="C862" s="35"/>
      <c r="D862" s="35"/>
      <c r="E862" s="35"/>
      <c r="F862" s="35"/>
      <c r="G862" s="35"/>
      <c r="H862" s="35"/>
      <c r="I862" s="35"/>
      <c r="J862" s="35"/>
      <c r="K862" s="35"/>
      <c r="L862" s="35"/>
      <c r="M862" s="35"/>
      <c r="N862" s="35"/>
      <c r="O862" s="35"/>
      <c r="P862" s="35"/>
      <c r="Q862" s="35"/>
      <c r="R862" s="35"/>
      <c r="S862" s="35"/>
      <c r="T862" s="35"/>
    </row>
    <row r="863" spans="1:20" x14ac:dyDescent="0.25">
      <c r="A863" s="35"/>
      <c r="B863" s="35"/>
      <c r="C863" s="35"/>
      <c r="D863" s="35"/>
      <c r="E863" s="35"/>
      <c r="F863" s="35"/>
      <c r="G863" s="35"/>
      <c r="H863" s="35"/>
      <c r="I863" s="35"/>
      <c r="J863" s="35"/>
      <c r="K863" s="35"/>
      <c r="L863" s="35"/>
      <c r="M863" s="35"/>
      <c r="N863" s="35"/>
      <c r="O863" s="35"/>
      <c r="P863" s="35"/>
      <c r="Q863" s="35"/>
      <c r="R863" s="35"/>
      <c r="S863" s="35"/>
      <c r="T863" s="35"/>
    </row>
    <row r="864" spans="1:20" x14ac:dyDescent="0.25">
      <c r="A864" s="35"/>
      <c r="B864" s="35"/>
      <c r="C864" s="35"/>
      <c r="D864" s="35"/>
      <c r="E864" s="35"/>
      <c r="F864" s="35"/>
      <c r="G864" s="35"/>
      <c r="H864" s="35"/>
      <c r="I864" s="35"/>
      <c r="J864" s="35"/>
      <c r="K864" s="35"/>
      <c r="L864" s="35"/>
      <c r="M864" s="35"/>
      <c r="N864" s="35"/>
      <c r="O864" s="35"/>
      <c r="P864" s="35"/>
      <c r="Q864" s="35"/>
      <c r="R864" s="35"/>
      <c r="S864" s="35"/>
      <c r="T864" s="35"/>
    </row>
    <row r="865" spans="1:20" x14ac:dyDescent="0.25">
      <c r="A865" s="35"/>
      <c r="B865" s="35"/>
      <c r="C865" s="35"/>
      <c r="D865" s="35"/>
      <c r="E865" s="35"/>
      <c r="F865" s="35"/>
      <c r="G865" s="35"/>
      <c r="H865" s="35"/>
      <c r="I865" s="35"/>
      <c r="J865" s="35"/>
      <c r="K865" s="35"/>
      <c r="L865" s="35"/>
      <c r="M865" s="35"/>
      <c r="N865" s="35"/>
      <c r="O865" s="35"/>
      <c r="P865" s="35"/>
      <c r="Q865" s="35"/>
      <c r="R865" s="35"/>
      <c r="S865" s="35"/>
      <c r="T865" s="35"/>
    </row>
    <row r="866" spans="1:20" x14ac:dyDescent="0.25">
      <c r="A866" s="35"/>
      <c r="B866" s="35"/>
      <c r="C866" s="35"/>
      <c r="D866" s="35"/>
      <c r="E866" s="35"/>
      <c r="F866" s="35"/>
      <c r="G866" s="35"/>
      <c r="H866" s="35"/>
      <c r="I866" s="35"/>
      <c r="J866" s="35"/>
      <c r="K866" s="35"/>
      <c r="L866" s="35"/>
      <c r="M866" s="35"/>
      <c r="N866" s="35"/>
      <c r="O866" s="35"/>
      <c r="P866" s="35"/>
      <c r="Q866" s="35"/>
      <c r="R866" s="35"/>
      <c r="S866" s="35"/>
      <c r="T866" s="35"/>
    </row>
    <row r="867" spans="1:20" x14ac:dyDescent="0.25">
      <c r="A867" s="35"/>
      <c r="B867" s="35"/>
      <c r="C867" s="35"/>
      <c r="D867" s="35"/>
      <c r="E867" s="35"/>
      <c r="F867" s="35"/>
      <c r="G867" s="35"/>
      <c r="H867" s="35"/>
      <c r="I867" s="35"/>
      <c r="J867" s="35"/>
      <c r="K867" s="35"/>
      <c r="L867" s="35"/>
      <c r="M867" s="35"/>
      <c r="N867" s="35"/>
      <c r="O867" s="35"/>
      <c r="P867" s="35"/>
      <c r="Q867" s="35"/>
      <c r="R867" s="35"/>
      <c r="S867" s="35"/>
      <c r="T867" s="35"/>
    </row>
    <row r="868" spans="1:20" x14ac:dyDescent="0.25">
      <c r="A868" s="35"/>
      <c r="B868" s="35"/>
      <c r="C868" s="35"/>
      <c r="D868" s="35"/>
      <c r="E868" s="35"/>
      <c r="F868" s="35"/>
      <c r="G868" s="35"/>
      <c r="H868" s="35"/>
      <c r="I868" s="35"/>
      <c r="J868" s="35"/>
      <c r="K868" s="35"/>
      <c r="L868" s="35"/>
      <c r="M868" s="35"/>
      <c r="N868" s="35"/>
      <c r="O868" s="35"/>
      <c r="P868" s="35"/>
      <c r="Q868" s="35"/>
      <c r="R868" s="35"/>
      <c r="S868" s="35"/>
      <c r="T868" s="35"/>
    </row>
    <row r="869" spans="1:20" x14ac:dyDescent="0.25">
      <c r="A869" s="35"/>
      <c r="B869" s="35"/>
      <c r="C869" s="35"/>
      <c r="D869" s="35"/>
      <c r="E869" s="35"/>
      <c r="F869" s="35"/>
      <c r="G869" s="35"/>
      <c r="H869" s="35"/>
      <c r="I869" s="35"/>
      <c r="J869" s="35"/>
      <c r="K869" s="35"/>
      <c r="L869" s="35"/>
      <c r="M869" s="35"/>
      <c r="N869" s="35"/>
      <c r="O869" s="35"/>
      <c r="P869" s="35"/>
      <c r="Q869" s="35"/>
      <c r="R869" s="35"/>
      <c r="S869" s="35"/>
      <c r="T869" s="35"/>
    </row>
    <row r="870" spans="1:20" x14ac:dyDescent="0.25">
      <c r="A870" s="35"/>
      <c r="B870" s="35"/>
      <c r="C870" s="35"/>
      <c r="D870" s="35"/>
      <c r="E870" s="35"/>
      <c r="F870" s="35"/>
      <c r="G870" s="35"/>
      <c r="H870" s="35"/>
      <c r="I870" s="35"/>
      <c r="J870" s="35"/>
      <c r="K870" s="35"/>
      <c r="L870" s="35"/>
      <c r="M870" s="35"/>
      <c r="N870" s="35"/>
      <c r="O870" s="35"/>
      <c r="P870" s="35"/>
      <c r="Q870" s="35"/>
      <c r="R870" s="35"/>
      <c r="S870" s="35"/>
      <c r="T870" s="35"/>
    </row>
    <row r="871" spans="1:20" x14ac:dyDescent="0.25">
      <c r="A871" s="35"/>
      <c r="B871" s="35"/>
      <c r="C871" s="35"/>
      <c r="D871" s="35"/>
      <c r="E871" s="35"/>
      <c r="F871" s="35"/>
      <c r="G871" s="35"/>
      <c r="H871" s="35"/>
      <c r="I871" s="35"/>
      <c r="J871" s="35"/>
      <c r="K871" s="35"/>
      <c r="L871" s="35"/>
      <c r="M871" s="35"/>
      <c r="N871" s="35"/>
      <c r="O871" s="35"/>
      <c r="P871" s="35"/>
      <c r="Q871" s="35"/>
      <c r="R871" s="35"/>
      <c r="S871" s="35"/>
      <c r="T871" s="35"/>
    </row>
    <row r="872" spans="1:20" x14ac:dyDescent="0.25">
      <c r="A872" s="35"/>
      <c r="B872" s="35"/>
      <c r="C872" s="35"/>
      <c r="D872" s="35"/>
      <c r="E872" s="35"/>
      <c r="F872" s="35"/>
      <c r="G872" s="35"/>
      <c r="H872" s="35"/>
      <c r="I872" s="35"/>
      <c r="J872" s="35"/>
      <c r="K872" s="35"/>
      <c r="L872" s="35"/>
      <c r="M872" s="35"/>
      <c r="N872" s="35"/>
      <c r="O872" s="35"/>
      <c r="P872" s="35"/>
      <c r="Q872" s="35"/>
      <c r="R872" s="35"/>
      <c r="S872" s="35"/>
      <c r="T872" s="35"/>
    </row>
    <row r="873" spans="1:20" x14ac:dyDescent="0.25">
      <c r="A873" s="35"/>
      <c r="B873" s="35"/>
      <c r="C873" s="35"/>
      <c r="D873" s="35"/>
      <c r="E873" s="35"/>
      <c r="F873" s="35"/>
      <c r="G873" s="35"/>
      <c r="H873" s="35"/>
      <c r="I873" s="35"/>
      <c r="J873" s="35"/>
      <c r="K873" s="35"/>
      <c r="L873" s="35"/>
      <c r="M873" s="35"/>
      <c r="N873" s="35"/>
      <c r="O873" s="35"/>
      <c r="P873" s="35"/>
      <c r="Q873" s="35"/>
      <c r="R873" s="35"/>
      <c r="S873" s="35"/>
      <c r="T873" s="35"/>
    </row>
    <row r="874" spans="1:20" x14ac:dyDescent="0.25">
      <c r="A874" s="35"/>
      <c r="B874" s="35"/>
      <c r="C874" s="35"/>
      <c r="D874" s="35"/>
      <c r="E874" s="35"/>
      <c r="F874" s="35"/>
      <c r="G874" s="35"/>
      <c r="H874" s="35"/>
      <c r="I874" s="35"/>
      <c r="J874" s="35"/>
      <c r="K874" s="35"/>
      <c r="L874" s="35"/>
      <c r="M874" s="35"/>
      <c r="N874" s="35"/>
      <c r="O874" s="35"/>
      <c r="P874" s="35"/>
      <c r="Q874" s="35"/>
      <c r="R874" s="35"/>
      <c r="S874" s="35"/>
      <c r="T874" s="35"/>
    </row>
    <row r="875" spans="1:20" x14ac:dyDescent="0.25">
      <c r="A875" s="35"/>
      <c r="B875" s="35"/>
      <c r="C875" s="35"/>
      <c r="D875" s="35"/>
      <c r="E875" s="35"/>
      <c r="F875" s="35"/>
      <c r="G875" s="35"/>
      <c r="H875" s="35"/>
      <c r="I875" s="35"/>
      <c r="J875" s="35"/>
      <c r="K875" s="35"/>
      <c r="L875" s="35"/>
      <c r="M875" s="35"/>
      <c r="N875" s="35"/>
      <c r="O875" s="35"/>
      <c r="P875" s="35"/>
      <c r="Q875" s="35"/>
      <c r="R875" s="35"/>
      <c r="S875" s="35"/>
      <c r="T875" s="35"/>
    </row>
    <row r="876" spans="1:20" x14ac:dyDescent="0.25">
      <c r="A876" s="35"/>
      <c r="B876" s="35"/>
      <c r="C876" s="35"/>
      <c r="D876" s="35"/>
      <c r="E876" s="35"/>
      <c r="F876" s="35"/>
      <c r="G876" s="35"/>
      <c r="H876" s="35"/>
      <c r="I876" s="35"/>
      <c r="J876" s="35"/>
      <c r="K876" s="35"/>
      <c r="L876" s="35"/>
      <c r="M876" s="35"/>
      <c r="N876" s="35"/>
      <c r="O876" s="35"/>
      <c r="P876" s="35"/>
      <c r="Q876" s="35"/>
      <c r="R876" s="35"/>
      <c r="S876" s="35"/>
      <c r="T876" s="35"/>
    </row>
    <row r="877" spans="1:20" x14ac:dyDescent="0.25">
      <c r="A877" s="35"/>
      <c r="B877" s="35"/>
      <c r="C877" s="35"/>
      <c r="D877" s="35"/>
      <c r="E877" s="35"/>
      <c r="F877" s="35"/>
      <c r="G877" s="35"/>
      <c r="H877" s="35"/>
      <c r="I877" s="35"/>
      <c r="J877" s="35"/>
      <c r="K877" s="35"/>
      <c r="L877" s="35"/>
      <c r="M877" s="35"/>
      <c r="N877" s="35"/>
      <c r="O877" s="35"/>
      <c r="P877" s="35"/>
      <c r="Q877" s="35"/>
      <c r="R877" s="35"/>
      <c r="S877" s="35"/>
      <c r="T877" s="35"/>
    </row>
    <row r="878" spans="1:20" x14ac:dyDescent="0.25">
      <c r="A878" s="35"/>
      <c r="B878" s="35"/>
      <c r="C878" s="35"/>
      <c r="D878" s="35"/>
      <c r="E878" s="35"/>
      <c r="F878" s="35"/>
      <c r="G878" s="35"/>
      <c r="H878" s="35"/>
      <c r="I878" s="35"/>
      <c r="J878" s="35"/>
      <c r="K878" s="35"/>
      <c r="L878" s="35"/>
      <c r="M878" s="35"/>
      <c r="N878" s="35"/>
      <c r="O878" s="35"/>
      <c r="P878" s="35"/>
      <c r="Q878" s="35"/>
      <c r="R878" s="35"/>
      <c r="S878" s="35"/>
      <c r="T878" s="35"/>
    </row>
    <row r="879" spans="1:20" x14ac:dyDescent="0.25">
      <c r="A879" s="35"/>
      <c r="B879" s="35"/>
      <c r="C879" s="35"/>
      <c r="D879" s="35"/>
      <c r="E879" s="35"/>
      <c r="F879" s="35"/>
      <c r="G879" s="35"/>
      <c r="H879" s="35"/>
      <c r="I879" s="35"/>
      <c r="J879" s="35"/>
      <c r="K879" s="35"/>
      <c r="L879" s="35"/>
      <c r="M879" s="35"/>
      <c r="N879" s="35"/>
      <c r="O879" s="35"/>
      <c r="P879" s="35"/>
      <c r="Q879" s="35"/>
      <c r="R879" s="35"/>
      <c r="S879" s="35"/>
      <c r="T879" s="35"/>
    </row>
    <row r="880" spans="1:20" x14ac:dyDescent="0.25">
      <c r="A880" s="35"/>
      <c r="B880" s="35"/>
      <c r="C880" s="35"/>
      <c r="D880" s="35"/>
      <c r="E880" s="35"/>
      <c r="F880" s="35"/>
      <c r="G880" s="35"/>
      <c r="H880" s="35"/>
      <c r="I880" s="35"/>
      <c r="J880" s="35"/>
      <c r="K880" s="35"/>
      <c r="L880" s="35"/>
      <c r="M880" s="35"/>
      <c r="N880" s="35"/>
      <c r="O880" s="35"/>
      <c r="P880" s="35"/>
      <c r="Q880" s="35"/>
      <c r="R880" s="35"/>
      <c r="S880" s="35"/>
      <c r="T880" s="35"/>
    </row>
    <row r="881" spans="1:20" x14ac:dyDescent="0.25">
      <c r="A881" s="35"/>
      <c r="B881" s="35"/>
      <c r="C881" s="35"/>
      <c r="D881" s="35"/>
      <c r="E881" s="35"/>
      <c r="F881" s="35"/>
      <c r="G881" s="35"/>
      <c r="H881" s="35"/>
      <c r="I881" s="35"/>
      <c r="J881" s="35"/>
      <c r="K881" s="35"/>
      <c r="L881" s="35"/>
      <c r="M881" s="35"/>
      <c r="N881" s="35"/>
      <c r="O881" s="35"/>
      <c r="P881" s="35"/>
      <c r="Q881" s="35"/>
      <c r="R881" s="35"/>
      <c r="S881" s="35"/>
      <c r="T881" s="35"/>
    </row>
    <row r="882" spans="1:20" x14ac:dyDescent="0.25">
      <c r="A882" s="35"/>
      <c r="B882" s="35"/>
      <c r="C882" s="35"/>
      <c r="D882" s="35"/>
      <c r="E882" s="35"/>
      <c r="F882" s="35"/>
      <c r="G882" s="35"/>
      <c r="H882" s="35"/>
      <c r="I882" s="35"/>
      <c r="J882" s="35"/>
      <c r="K882" s="35"/>
      <c r="L882" s="35"/>
      <c r="M882" s="35"/>
      <c r="N882" s="35"/>
      <c r="O882" s="35"/>
      <c r="P882" s="35"/>
      <c r="Q882" s="35"/>
      <c r="R882" s="35"/>
      <c r="S882" s="35"/>
      <c r="T882" s="35"/>
    </row>
    <row r="883" spans="1:20" x14ac:dyDescent="0.25">
      <c r="A883" s="35"/>
      <c r="B883" s="35"/>
      <c r="C883" s="35"/>
      <c r="D883" s="35"/>
      <c r="E883" s="35"/>
      <c r="F883" s="35"/>
      <c r="G883" s="35"/>
      <c r="H883" s="35"/>
      <c r="I883" s="35"/>
      <c r="J883" s="35"/>
      <c r="K883" s="35"/>
      <c r="L883" s="35"/>
      <c r="M883" s="35"/>
      <c r="N883" s="35"/>
      <c r="O883" s="35"/>
      <c r="P883" s="35"/>
      <c r="Q883" s="35"/>
      <c r="R883" s="35"/>
      <c r="S883" s="35"/>
      <c r="T883" s="35"/>
    </row>
    <row r="884" spans="1:20" x14ac:dyDescent="0.25">
      <c r="A884" s="35"/>
      <c r="B884" s="35"/>
      <c r="C884" s="35"/>
      <c r="D884" s="35"/>
      <c r="E884" s="35"/>
      <c r="F884" s="35"/>
      <c r="G884" s="35"/>
      <c r="H884" s="35"/>
      <c r="I884" s="35"/>
      <c r="J884" s="35"/>
      <c r="K884" s="35"/>
      <c r="L884" s="35"/>
      <c r="M884" s="35"/>
      <c r="N884" s="35"/>
      <c r="O884" s="35"/>
      <c r="P884" s="35"/>
      <c r="Q884" s="35"/>
      <c r="R884" s="35"/>
      <c r="S884" s="35"/>
      <c r="T884" s="35"/>
    </row>
    <row r="885" spans="1:20" x14ac:dyDescent="0.25">
      <c r="A885" s="35"/>
      <c r="B885" s="35"/>
      <c r="C885" s="35"/>
      <c r="D885" s="35"/>
      <c r="E885" s="35"/>
      <c r="F885" s="35"/>
      <c r="G885" s="35"/>
      <c r="H885" s="35"/>
      <c r="I885" s="35"/>
      <c r="J885" s="35"/>
      <c r="K885" s="35"/>
      <c r="L885" s="35"/>
      <c r="M885" s="35"/>
      <c r="N885" s="35"/>
      <c r="O885" s="35"/>
      <c r="P885" s="35"/>
      <c r="Q885" s="35"/>
      <c r="R885" s="35"/>
      <c r="S885" s="35"/>
      <c r="T885" s="35"/>
    </row>
    <row r="886" spans="1:20" x14ac:dyDescent="0.25">
      <c r="A886" s="35"/>
      <c r="B886" s="35"/>
      <c r="C886" s="35"/>
      <c r="D886" s="35"/>
      <c r="E886" s="35"/>
      <c r="F886" s="35"/>
      <c r="G886" s="35"/>
      <c r="H886" s="35"/>
      <c r="I886" s="35"/>
      <c r="J886" s="35"/>
      <c r="K886" s="35"/>
      <c r="L886" s="35"/>
      <c r="M886" s="35"/>
      <c r="N886" s="35"/>
      <c r="O886" s="35"/>
      <c r="P886" s="35"/>
      <c r="Q886" s="35"/>
      <c r="R886" s="35"/>
      <c r="S886" s="35"/>
      <c r="T886" s="35"/>
    </row>
    <row r="887" spans="1:20" x14ac:dyDescent="0.25">
      <c r="A887" s="35"/>
      <c r="B887" s="35"/>
      <c r="C887" s="35"/>
      <c r="D887" s="35"/>
      <c r="E887" s="35"/>
      <c r="F887" s="35"/>
      <c r="G887" s="35"/>
      <c r="H887" s="35"/>
      <c r="I887" s="35"/>
      <c r="J887" s="35"/>
      <c r="K887" s="35"/>
      <c r="L887" s="35"/>
      <c r="M887" s="35"/>
      <c r="N887" s="35"/>
      <c r="O887" s="35"/>
      <c r="P887" s="35"/>
      <c r="Q887" s="35"/>
      <c r="R887" s="35"/>
      <c r="S887" s="35"/>
      <c r="T887" s="35"/>
    </row>
    <row r="888" spans="1:20" x14ac:dyDescent="0.25">
      <c r="A888" s="35"/>
      <c r="B888" s="35"/>
      <c r="C888" s="35"/>
      <c r="D888" s="35"/>
      <c r="E888" s="35"/>
      <c r="F888" s="35"/>
      <c r="G888" s="35"/>
      <c r="H888" s="35"/>
      <c r="I888" s="35"/>
      <c r="J888" s="35"/>
      <c r="K888" s="35"/>
      <c r="L888" s="35"/>
      <c r="M888" s="35"/>
      <c r="N888" s="35"/>
      <c r="O888" s="35"/>
      <c r="P888" s="35"/>
      <c r="Q888" s="35"/>
      <c r="R888" s="35"/>
      <c r="S888" s="35"/>
      <c r="T888" s="35"/>
    </row>
    <row r="889" spans="1:20" x14ac:dyDescent="0.25">
      <c r="A889" s="35"/>
      <c r="B889" s="35"/>
      <c r="C889" s="35"/>
      <c r="D889" s="35"/>
      <c r="E889" s="35"/>
      <c r="F889" s="35"/>
      <c r="G889" s="35"/>
      <c r="H889" s="35"/>
      <c r="I889" s="35"/>
      <c r="J889" s="35"/>
      <c r="K889" s="35"/>
      <c r="L889" s="35"/>
      <c r="M889" s="35"/>
      <c r="N889" s="35"/>
      <c r="O889" s="35"/>
      <c r="P889" s="35"/>
      <c r="Q889" s="35"/>
      <c r="R889" s="35"/>
      <c r="S889" s="35"/>
      <c r="T889" s="35"/>
    </row>
    <row r="890" spans="1:20" x14ac:dyDescent="0.25">
      <c r="A890" s="35"/>
      <c r="B890" s="35"/>
      <c r="C890" s="35"/>
      <c r="D890" s="35"/>
      <c r="E890" s="35"/>
      <c r="F890" s="35"/>
      <c r="G890" s="35"/>
      <c r="H890" s="35"/>
      <c r="I890" s="35"/>
      <c r="J890" s="35"/>
      <c r="K890" s="35"/>
      <c r="L890" s="35"/>
      <c r="M890" s="35"/>
      <c r="N890" s="35"/>
      <c r="O890" s="35"/>
      <c r="P890" s="35"/>
      <c r="Q890" s="35"/>
      <c r="R890" s="35"/>
      <c r="S890" s="35"/>
      <c r="T890" s="35"/>
    </row>
    <row r="891" spans="1:20" x14ac:dyDescent="0.25">
      <c r="A891" s="35"/>
      <c r="B891" s="35"/>
      <c r="C891" s="35"/>
      <c r="D891" s="35"/>
      <c r="E891" s="35"/>
      <c r="F891" s="35"/>
      <c r="G891" s="35"/>
      <c r="H891" s="35"/>
      <c r="I891" s="35"/>
      <c r="J891" s="35"/>
      <c r="K891" s="35"/>
      <c r="L891" s="35"/>
      <c r="M891" s="35"/>
      <c r="N891" s="35"/>
      <c r="O891" s="35"/>
      <c r="P891" s="35"/>
      <c r="Q891" s="35"/>
      <c r="R891" s="35"/>
      <c r="S891" s="35"/>
      <c r="T891" s="35"/>
    </row>
    <row r="892" spans="1:20" x14ac:dyDescent="0.25">
      <c r="A892" s="35"/>
      <c r="B892" s="35"/>
      <c r="C892" s="35"/>
      <c r="D892" s="35"/>
      <c r="E892" s="35"/>
      <c r="F892" s="35"/>
      <c r="G892" s="35"/>
      <c r="H892" s="35"/>
      <c r="I892" s="35"/>
      <c r="J892" s="35"/>
      <c r="K892" s="35"/>
      <c r="L892" s="35"/>
      <c r="M892" s="35"/>
      <c r="N892" s="35"/>
      <c r="O892" s="35"/>
      <c r="P892" s="35"/>
      <c r="Q892" s="35"/>
      <c r="R892" s="35"/>
      <c r="S892" s="35"/>
      <c r="T892" s="35"/>
    </row>
    <row r="893" spans="1:20" x14ac:dyDescent="0.25">
      <c r="A893" s="35"/>
      <c r="B893" s="35"/>
      <c r="C893" s="35"/>
      <c r="D893" s="35"/>
      <c r="E893" s="35"/>
      <c r="F893" s="35"/>
      <c r="G893" s="35"/>
      <c r="H893" s="35"/>
      <c r="I893" s="35"/>
      <c r="J893" s="35"/>
      <c r="K893" s="35"/>
      <c r="L893" s="35"/>
      <c r="M893" s="35"/>
      <c r="N893" s="35"/>
      <c r="O893" s="35"/>
      <c r="P893" s="35"/>
      <c r="Q893" s="35"/>
      <c r="R893" s="35"/>
      <c r="S893" s="35"/>
      <c r="T893" s="35"/>
    </row>
    <row r="894" spans="1:20" x14ac:dyDescent="0.25">
      <c r="A894" s="35"/>
      <c r="B894" s="35"/>
      <c r="C894" s="35"/>
      <c r="D894" s="35"/>
      <c r="E894" s="35"/>
      <c r="F894" s="35"/>
      <c r="G894" s="35"/>
      <c r="H894" s="35"/>
      <c r="I894" s="35"/>
      <c r="J894" s="35"/>
      <c r="K894" s="35"/>
      <c r="L894" s="35"/>
      <c r="M894" s="35"/>
      <c r="N894" s="35"/>
      <c r="O894" s="35"/>
      <c r="P894" s="35"/>
      <c r="Q894" s="35"/>
      <c r="R894" s="35"/>
      <c r="S894" s="35"/>
      <c r="T894" s="35"/>
    </row>
    <row r="895" spans="1:20" x14ac:dyDescent="0.25">
      <c r="A895" s="35"/>
      <c r="B895" s="35"/>
      <c r="C895" s="35"/>
      <c r="D895" s="35"/>
      <c r="E895" s="35"/>
      <c r="F895" s="35"/>
      <c r="G895" s="35"/>
      <c r="H895" s="35"/>
      <c r="I895" s="35"/>
      <c r="J895" s="35"/>
      <c r="K895" s="35"/>
      <c r="L895" s="35"/>
      <c r="M895" s="35"/>
      <c r="N895" s="35"/>
      <c r="O895" s="35"/>
      <c r="P895" s="35"/>
      <c r="Q895" s="35"/>
      <c r="R895" s="35"/>
      <c r="S895" s="35"/>
      <c r="T895" s="35"/>
    </row>
    <row r="896" spans="1:20" x14ac:dyDescent="0.25">
      <c r="A896" s="35"/>
      <c r="B896" s="35"/>
      <c r="C896" s="35"/>
      <c r="D896" s="35"/>
      <c r="E896" s="35"/>
      <c r="F896" s="35"/>
      <c r="G896" s="35"/>
      <c r="H896" s="35"/>
      <c r="I896" s="35"/>
      <c r="J896" s="35"/>
      <c r="K896" s="35"/>
      <c r="L896" s="35"/>
      <c r="M896" s="35"/>
      <c r="N896" s="35"/>
      <c r="O896" s="35"/>
      <c r="P896" s="35"/>
      <c r="Q896" s="35"/>
      <c r="R896" s="35"/>
      <c r="S896" s="35"/>
      <c r="T896" s="35"/>
    </row>
    <row r="897" spans="1:20" x14ac:dyDescent="0.25">
      <c r="A897" s="35"/>
      <c r="B897" s="35"/>
      <c r="C897" s="35"/>
      <c r="D897" s="35"/>
      <c r="E897" s="35"/>
      <c r="F897" s="35"/>
      <c r="G897" s="35"/>
      <c r="H897" s="35"/>
      <c r="I897" s="35"/>
      <c r="J897" s="35"/>
      <c r="K897" s="35"/>
      <c r="L897" s="35"/>
      <c r="M897" s="35"/>
      <c r="N897" s="35"/>
      <c r="O897" s="35"/>
      <c r="P897" s="35"/>
      <c r="Q897" s="35"/>
      <c r="R897" s="35"/>
      <c r="S897" s="35"/>
      <c r="T897" s="35"/>
    </row>
    <row r="898" spans="1:20" x14ac:dyDescent="0.25">
      <c r="A898" s="35"/>
      <c r="B898" s="35"/>
      <c r="C898" s="35"/>
      <c r="D898" s="35"/>
      <c r="E898" s="35"/>
      <c r="F898" s="35"/>
      <c r="G898" s="35"/>
      <c r="H898" s="35"/>
      <c r="I898" s="35"/>
      <c r="J898" s="35"/>
      <c r="K898" s="35"/>
      <c r="L898" s="35"/>
      <c r="M898" s="35"/>
      <c r="N898" s="35"/>
      <c r="O898" s="35"/>
      <c r="P898" s="35"/>
      <c r="Q898" s="35"/>
      <c r="R898" s="35"/>
      <c r="S898" s="35"/>
      <c r="T898" s="35"/>
    </row>
    <row r="899" spans="1:20" x14ac:dyDescent="0.25">
      <c r="A899" s="35"/>
      <c r="B899" s="35"/>
      <c r="C899" s="35"/>
      <c r="D899" s="35"/>
      <c r="E899" s="35"/>
      <c r="F899" s="35"/>
      <c r="G899" s="35"/>
      <c r="H899" s="35"/>
      <c r="I899" s="35"/>
      <c r="J899" s="35"/>
      <c r="K899" s="35"/>
      <c r="L899" s="35"/>
      <c r="M899" s="35"/>
      <c r="N899" s="35"/>
      <c r="O899" s="35"/>
      <c r="P899" s="35"/>
      <c r="Q899" s="35"/>
      <c r="R899" s="35"/>
      <c r="S899" s="35"/>
      <c r="T899" s="35"/>
    </row>
    <row r="900" spans="1:20" x14ac:dyDescent="0.25">
      <c r="A900" s="35"/>
      <c r="B900" s="35"/>
      <c r="C900" s="35"/>
      <c r="D900" s="35"/>
      <c r="E900" s="35"/>
      <c r="F900" s="35"/>
      <c r="G900" s="35"/>
      <c r="H900" s="35"/>
      <c r="I900" s="35"/>
      <c r="J900" s="35"/>
      <c r="K900" s="35"/>
      <c r="L900" s="35"/>
      <c r="M900" s="35"/>
      <c r="N900" s="35"/>
      <c r="O900" s="35"/>
      <c r="P900" s="35"/>
      <c r="Q900" s="35"/>
      <c r="R900" s="35"/>
      <c r="S900" s="35"/>
      <c r="T900" s="35"/>
    </row>
    <row r="901" spans="1:20" x14ac:dyDescent="0.25">
      <c r="A901" s="35"/>
      <c r="B901" s="35"/>
      <c r="C901" s="35"/>
      <c r="D901" s="35"/>
      <c r="E901" s="35"/>
      <c r="F901" s="35"/>
      <c r="G901" s="35"/>
      <c r="H901" s="35"/>
      <c r="I901" s="35"/>
      <c r="J901" s="35"/>
      <c r="K901" s="35"/>
      <c r="L901" s="35"/>
      <c r="M901" s="35"/>
      <c r="N901" s="35"/>
      <c r="O901" s="35"/>
      <c r="P901" s="35"/>
      <c r="Q901" s="35"/>
      <c r="R901" s="35"/>
      <c r="S901" s="35"/>
      <c r="T901" s="35"/>
    </row>
    <row r="902" spans="1:20" x14ac:dyDescent="0.25">
      <c r="A902" s="35"/>
      <c r="B902" s="35"/>
      <c r="C902" s="35"/>
      <c r="D902" s="35"/>
      <c r="E902" s="35"/>
      <c r="F902" s="35"/>
      <c r="G902" s="35"/>
      <c r="H902" s="35"/>
      <c r="I902" s="35"/>
      <c r="J902" s="35"/>
      <c r="K902" s="35"/>
      <c r="L902" s="35"/>
      <c r="M902" s="35"/>
      <c r="N902" s="35"/>
      <c r="O902" s="35"/>
      <c r="P902" s="35"/>
      <c r="Q902" s="35"/>
      <c r="R902" s="35"/>
      <c r="S902" s="35"/>
      <c r="T902" s="35"/>
    </row>
    <row r="903" spans="1:20" x14ac:dyDescent="0.25">
      <c r="A903" s="35"/>
      <c r="B903" s="35"/>
      <c r="C903" s="35"/>
      <c r="D903" s="35"/>
      <c r="E903" s="35"/>
      <c r="F903" s="35"/>
      <c r="G903" s="35"/>
      <c r="H903" s="35"/>
      <c r="I903" s="35"/>
      <c r="J903" s="35"/>
      <c r="K903" s="35"/>
      <c r="L903" s="35"/>
      <c r="M903" s="35"/>
      <c r="N903" s="35"/>
      <c r="O903" s="35"/>
      <c r="P903" s="35"/>
      <c r="Q903" s="35"/>
      <c r="R903" s="35"/>
      <c r="S903" s="35"/>
      <c r="T903" s="35"/>
    </row>
    <row r="904" spans="1:20" x14ac:dyDescent="0.25">
      <c r="A904" s="35"/>
      <c r="B904" s="35"/>
      <c r="C904" s="35"/>
      <c r="D904" s="35"/>
      <c r="E904" s="35"/>
      <c r="F904" s="35"/>
      <c r="G904" s="35"/>
      <c r="H904" s="35"/>
      <c r="I904" s="35"/>
      <c r="J904" s="35"/>
      <c r="K904" s="35"/>
      <c r="L904" s="35"/>
      <c r="M904" s="35"/>
      <c r="N904" s="35"/>
      <c r="O904" s="35"/>
      <c r="P904" s="35"/>
      <c r="Q904" s="35"/>
      <c r="R904" s="35"/>
      <c r="S904" s="35"/>
      <c r="T904" s="35"/>
    </row>
    <row r="905" spans="1:20" x14ac:dyDescent="0.25">
      <c r="A905" s="35"/>
      <c r="B905" s="35"/>
      <c r="C905" s="35"/>
      <c r="D905" s="35"/>
      <c r="E905" s="35"/>
      <c r="F905" s="35"/>
      <c r="G905" s="35"/>
      <c r="H905" s="35"/>
      <c r="I905" s="35"/>
      <c r="J905" s="35"/>
      <c r="K905" s="35"/>
      <c r="L905" s="35"/>
      <c r="M905" s="35"/>
      <c r="N905" s="35"/>
      <c r="O905" s="35"/>
      <c r="P905" s="35"/>
      <c r="Q905" s="35"/>
      <c r="R905" s="35"/>
      <c r="S905" s="35"/>
      <c r="T905" s="35"/>
    </row>
    <row r="906" spans="1:20" x14ac:dyDescent="0.25">
      <c r="A906" s="35"/>
      <c r="B906" s="35"/>
      <c r="C906" s="35"/>
      <c r="D906" s="35"/>
      <c r="E906" s="35"/>
      <c r="F906" s="35"/>
      <c r="G906" s="35"/>
      <c r="H906" s="35"/>
      <c r="I906" s="35"/>
      <c r="J906" s="35"/>
      <c r="K906" s="35"/>
      <c r="L906" s="35"/>
      <c r="M906" s="35"/>
      <c r="N906" s="35"/>
      <c r="O906" s="35"/>
      <c r="P906" s="35"/>
      <c r="Q906" s="35"/>
      <c r="R906" s="35"/>
      <c r="S906" s="35"/>
      <c r="T906" s="35"/>
    </row>
    <row r="907" spans="1:20" x14ac:dyDescent="0.25">
      <c r="A907" s="35"/>
      <c r="B907" s="35"/>
      <c r="C907" s="35"/>
      <c r="D907" s="35"/>
      <c r="E907" s="35"/>
      <c r="F907" s="35"/>
      <c r="G907" s="35"/>
      <c r="H907" s="35"/>
      <c r="I907" s="35"/>
      <c r="J907" s="35"/>
      <c r="K907" s="35"/>
      <c r="L907" s="35"/>
      <c r="M907" s="35"/>
      <c r="N907" s="35"/>
      <c r="O907" s="35"/>
      <c r="P907" s="35"/>
      <c r="Q907" s="35"/>
      <c r="R907" s="35"/>
      <c r="S907" s="35"/>
      <c r="T907" s="35"/>
    </row>
    <row r="908" spans="1:20" x14ac:dyDescent="0.25">
      <c r="A908" s="35"/>
      <c r="B908" s="35"/>
      <c r="C908" s="35"/>
      <c r="D908" s="35"/>
      <c r="E908" s="35"/>
      <c r="F908" s="35"/>
      <c r="G908" s="35"/>
      <c r="H908" s="35"/>
      <c r="I908" s="35"/>
      <c r="J908" s="35"/>
      <c r="K908" s="35"/>
      <c r="L908" s="35"/>
      <c r="M908" s="35"/>
      <c r="N908" s="35"/>
      <c r="O908" s="35"/>
      <c r="P908" s="35"/>
      <c r="Q908" s="35"/>
      <c r="R908" s="35"/>
      <c r="S908" s="35"/>
      <c r="T908" s="35"/>
    </row>
    <row r="909" spans="1:20" x14ac:dyDescent="0.25">
      <c r="A909" s="35"/>
      <c r="B909" s="35"/>
      <c r="C909" s="35"/>
      <c r="D909" s="35"/>
      <c r="E909" s="35"/>
      <c r="F909" s="35"/>
      <c r="G909" s="35"/>
      <c r="H909" s="35"/>
      <c r="I909" s="35"/>
      <c r="J909" s="35"/>
      <c r="K909" s="35"/>
      <c r="L909" s="35"/>
      <c r="M909" s="35"/>
      <c r="N909" s="35"/>
      <c r="O909" s="35"/>
      <c r="P909" s="35"/>
      <c r="Q909" s="35"/>
      <c r="R909" s="35"/>
      <c r="S909" s="35"/>
      <c r="T909" s="35"/>
    </row>
    <row r="910" spans="1:20" x14ac:dyDescent="0.25">
      <c r="A910" s="35"/>
      <c r="B910" s="35"/>
      <c r="C910" s="35"/>
      <c r="D910" s="35"/>
      <c r="E910" s="35"/>
      <c r="F910" s="35"/>
      <c r="G910" s="35"/>
      <c r="H910" s="35"/>
      <c r="I910" s="35"/>
      <c r="J910" s="35"/>
      <c r="K910" s="35"/>
      <c r="L910" s="35"/>
      <c r="M910" s="35"/>
      <c r="N910" s="35"/>
      <c r="O910" s="35"/>
      <c r="P910" s="35"/>
      <c r="Q910" s="35"/>
      <c r="R910" s="35"/>
      <c r="S910" s="35"/>
      <c r="T910" s="35"/>
    </row>
    <row r="911" spans="1:20" x14ac:dyDescent="0.25">
      <c r="A911" s="35"/>
      <c r="B911" s="35"/>
      <c r="C911" s="35"/>
      <c r="D911" s="35"/>
      <c r="E911" s="35"/>
      <c r="F911" s="35"/>
      <c r="G911" s="35"/>
      <c r="H911" s="35"/>
      <c r="I911" s="35"/>
      <c r="J911" s="35"/>
      <c r="K911" s="35"/>
      <c r="L911" s="35"/>
      <c r="M911" s="35"/>
      <c r="N911" s="35"/>
      <c r="O911" s="35"/>
      <c r="P911" s="35"/>
      <c r="Q911" s="35"/>
      <c r="R911" s="35"/>
      <c r="S911" s="35"/>
      <c r="T911" s="35"/>
    </row>
    <row r="912" spans="1:20" x14ac:dyDescent="0.25">
      <c r="A912" s="35"/>
      <c r="B912" s="35"/>
      <c r="C912" s="35"/>
      <c r="D912" s="35"/>
      <c r="E912" s="35"/>
      <c r="F912" s="35"/>
      <c r="G912" s="35"/>
      <c r="H912" s="35"/>
      <c r="I912" s="35"/>
      <c r="J912" s="35"/>
      <c r="K912" s="35"/>
      <c r="L912" s="35"/>
      <c r="M912" s="35"/>
      <c r="N912" s="35"/>
      <c r="O912" s="35"/>
      <c r="P912" s="35"/>
      <c r="Q912" s="35"/>
      <c r="R912" s="35"/>
      <c r="S912" s="35"/>
      <c r="T912" s="35"/>
    </row>
    <row r="913" spans="1:20" x14ac:dyDescent="0.25">
      <c r="A913" s="35"/>
      <c r="B913" s="35"/>
      <c r="C913" s="35"/>
      <c r="D913" s="35"/>
      <c r="E913" s="35"/>
      <c r="F913" s="35"/>
      <c r="G913" s="35"/>
      <c r="H913" s="35"/>
      <c r="I913" s="35"/>
      <c r="J913" s="35"/>
      <c r="K913" s="35"/>
      <c r="L913" s="35"/>
      <c r="M913" s="35"/>
      <c r="N913" s="35"/>
      <c r="O913" s="35"/>
      <c r="P913" s="35"/>
      <c r="Q913" s="35"/>
      <c r="R913" s="35"/>
      <c r="S913" s="35"/>
      <c r="T913" s="35"/>
    </row>
    <row r="914" spans="1:20" x14ac:dyDescent="0.25">
      <c r="A914" s="35"/>
      <c r="B914" s="35"/>
      <c r="C914" s="35"/>
      <c r="D914" s="35"/>
      <c r="E914" s="35"/>
      <c r="F914" s="35"/>
      <c r="G914" s="35"/>
      <c r="H914" s="35"/>
      <c r="I914" s="35"/>
      <c r="J914" s="35"/>
      <c r="K914" s="35"/>
      <c r="L914" s="35"/>
      <c r="M914" s="35"/>
      <c r="N914" s="35"/>
      <c r="O914" s="35"/>
      <c r="P914" s="35"/>
      <c r="Q914" s="35"/>
      <c r="R914" s="35"/>
      <c r="S914" s="35"/>
      <c r="T914" s="35"/>
    </row>
    <row r="915" spans="1:20" x14ac:dyDescent="0.25">
      <c r="A915" s="35"/>
      <c r="B915" s="35"/>
      <c r="C915" s="35"/>
      <c r="D915" s="35"/>
      <c r="E915" s="35"/>
      <c r="F915" s="35"/>
      <c r="G915" s="35"/>
      <c r="H915" s="35"/>
      <c r="I915" s="35"/>
      <c r="J915" s="35"/>
      <c r="K915" s="35"/>
      <c r="L915" s="35"/>
      <c r="M915" s="35"/>
      <c r="N915" s="35"/>
      <c r="O915" s="35"/>
      <c r="P915" s="35"/>
      <c r="Q915" s="35"/>
      <c r="R915" s="35"/>
      <c r="S915" s="35"/>
      <c r="T915" s="35"/>
    </row>
    <row r="916" spans="1:20" x14ac:dyDescent="0.25">
      <c r="A916" s="35"/>
      <c r="B916" s="35"/>
      <c r="C916" s="35"/>
      <c r="D916" s="35"/>
      <c r="E916" s="35"/>
      <c r="F916" s="35"/>
      <c r="G916" s="35"/>
      <c r="H916" s="35"/>
      <c r="I916" s="35"/>
      <c r="J916" s="35"/>
      <c r="K916" s="35"/>
      <c r="L916" s="35"/>
      <c r="M916" s="35"/>
      <c r="N916" s="35"/>
      <c r="O916" s="35"/>
      <c r="P916" s="35"/>
      <c r="Q916" s="35"/>
      <c r="R916" s="35"/>
      <c r="S916" s="35"/>
      <c r="T916" s="35"/>
    </row>
    <row r="917" spans="1:20" x14ac:dyDescent="0.25">
      <c r="A917" s="35"/>
      <c r="B917" s="35"/>
      <c r="C917" s="35"/>
      <c r="D917" s="35"/>
      <c r="E917" s="35"/>
      <c r="F917" s="35"/>
      <c r="G917" s="35"/>
      <c r="H917" s="35"/>
      <c r="I917" s="35"/>
      <c r="J917" s="35"/>
      <c r="K917" s="35"/>
      <c r="L917" s="35"/>
      <c r="M917" s="35"/>
      <c r="N917" s="35"/>
      <c r="O917" s="35"/>
      <c r="P917" s="35"/>
      <c r="Q917" s="35"/>
      <c r="R917" s="35"/>
      <c r="S917" s="35"/>
      <c r="T917" s="35"/>
    </row>
    <row r="918" spans="1:20" x14ac:dyDescent="0.25">
      <c r="A918" s="35"/>
      <c r="B918" s="35"/>
      <c r="C918" s="35"/>
      <c r="D918" s="35"/>
      <c r="E918" s="35"/>
      <c r="F918" s="35"/>
      <c r="G918" s="35"/>
      <c r="H918" s="35"/>
      <c r="I918" s="35"/>
      <c r="J918" s="35"/>
      <c r="K918" s="35"/>
      <c r="L918" s="35"/>
      <c r="M918" s="35"/>
      <c r="N918" s="35"/>
      <c r="O918" s="35"/>
      <c r="P918" s="35"/>
      <c r="Q918" s="35"/>
      <c r="R918" s="35"/>
      <c r="S918" s="35"/>
      <c r="T918" s="35"/>
    </row>
    <row r="919" spans="1:20" x14ac:dyDescent="0.25">
      <c r="A919" s="35"/>
      <c r="B919" s="35"/>
      <c r="C919" s="35"/>
      <c r="D919" s="35"/>
      <c r="E919" s="35"/>
      <c r="F919" s="35"/>
      <c r="G919" s="35"/>
      <c r="H919" s="35"/>
      <c r="I919" s="35"/>
      <c r="J919" s="35"/>
      <c r="K919" s="35"/>
      <c r="L919" s="35"/>
      <c r="M919" s="35"/>
      <c r="N919" s="35"/>
      <c r="O919" s="35"/>
      <c r="P919" s="35"/>
      <c r="Q919" s="35"/>
      <c r="R919" s="35"/>
      <c r="S919" s="35"/>
      <c r="T919" s="35"/>
    </row>
    <row r="920" spans="1:20" x14ac:dyDescent="0.25">
      <c r="A920" s="35"/>
      <c r="B920" s="35"/>
      <c r="C920" s="35"/>
      <c r="D920" s="35"/>
      <c r="E920" s="35"/>
      <c r="F920" s="35"/>
      <c r="G920" s="35"/>
      <c r="H920" s="35"/>
      <c r="I920" s="35"/>
      <c r="J920" s="35"/>
      <c r="K920" s="35"/>
      <c r="L920" s="35"/>
      <c r="M920" s="35"/>
      <c r="N920" s="35"/>
      <c r="O920" s="35"/>
      <c r="P920" s="35"/>
      <c r="Q920" s="35"/>
      <c r="R920" s="35"/>
      <c r="S920" s="35"/>
      <c r="T920" s="35"/>
    </row>
    <row r="921" spans="1:20" x14ac:dyDescent="0.25">
      <c r="A921" s="35"/>
      <c r="B921" s="35"/>
      <c r="C921" s="35"/>
      <c r="D921" s="35"/>
      <c r="E921" s="35"/>
      <c r="F921" s="35"/>
      <c r="G921" s="35"/>
      <c r="H921" s="35"/>
      <c r="I921" s="35"/>
      <c r="J921" s="35"/>
      <c r="K921" s="35"/>
      <c r="L921" s="35"/>
      <c r="M921" s="35"/>
      <c r="N921" s="35"/>
      <c r="O921" s="35"/>
      <c r="P921" s="35"/>
      <c r="Q921" s="35"/>
      <c r="R921" s="35"/>
      <c r="S921" s="35"/>
      <c r="T921" s="35"/>
    </row>
    <row r="922" spans="1:20" x14ac:dyDescent="0.25">
      <c r="A922" s="35"/>
      <c r="B922" s="35"/>
      <c r="C922" s="35"/>
      <c r="D922" s="35"/>
      <c r="E922" s="35"/>
      <c r="F922" s="35"/>
      <c r="G922" s="35"/>
      <c r="H922" s="35"/>
      <c r="I922" s="35"/>
      <c r="J922" s="35"/>
      <c r="K922" s="35"/>
      <c r="L922" s="35"/>
      <c r="M922" s="35"/>
      <c r="N922" s="35"/>
      <c r="O922" s="35"/>
      <c r="P922" s="35"/>
      <c r="Q922" s="35"/>
      <c r="R922" s="35"/>
      <c r="S922" s="35"/>
      <c r="T922" s="35"/>
    </row>
    <row r="923" spans="1:20" x14ac:dyDescent="0.25">
      <c r="A923" s="35"/>
      <c r="B923" s="35"/>
      <c r="C923" s="35"/>
      <c r="D923" s="35"/>
      <c r="E923" s="35"/>
      <c r="F923" s="35"/>
      <c r="G923" s="35"/>
      <c r="H923" s="35"/>
      <c r="I923" s="35"/>
      <c r="J923" s="35"/>
      <c r="K923" s="35"/>
      <c r="L923" s="35"/>
      <c r="M923" s="35"/>
      <c r="N923" s="35"/>
      <c r="O923" s="35"/>
      <c r="P923" s="35"/>
      <c r="Q923" s="35"/>
      <c r="R923" s="35"/>
      <c r="S923" s="35"/>
      <c r="T923" s="35"/>
    </row>
    <row r="924" spans="1:20" x14ac:dyDescent="0.25">
      <c r="A924" s="35"/>
      <c r="B924" s="35"/>
      <c r="C924" s="35"/>
      <c r="D924" s="35"/>
      <c r="E924" s="35"/>
      <c r="F924" s="35"/>
      <c r="G924" s="35"/>
      <c r="H924" s="35"/>
      <c r="I924" s="35"/>
      <c r="J924" s="35"/>
      <c r="K924" s="35"/>
      <c r="L924" s="35"/>
      <c r="M924" s="35"/>
      <c r="N924" s="35"/>
      <c r="O924" s="35"/>
      <c r="P924" s="35"/>
      <c r="Q924" s="35"/>
      <c r="R924" s="35"/>
      <c r="S924" s="35"/>
      <c r="T924" s="35"/>
    </row>
    <row r="925" spans="1:20" x14ac:dyDescent="0.25">
      <c r="A925" s="35"/>
      <c r="B925" s="35"/>
      <c r="C925" s="35"/>
      <c r="D925" s="35"/>
      <c r="E925" s="35"/>
      <c r="F925" s="35"/>
      <c r="G925" s="35"/>
      <c r="H925" s="35"/>
      <c r="I925" s="35"/>
      <c r="J925" s="35"/>
      <c r="K925" s="35"/>
      <c r="L925" s="35"/>
      <c r="M925" s="35"/>
      <c r="N925" s="35"/>
      <c r="O925" s="35"/>
      <c r="P925" s="35"/>
      <c r="Q925" s="35"/>
      <c r="R925" s="35"/>
      <c r="S925" s="35"/>
      <c r="T925" s="35"/>
    </row>
    <row r="926" spans="1:20" x14ac:dyDescent="0.25">
      <c r="A926" s="35"/>
      <c r="B926" s="35"/>
      <c r="C926" s="35"/>
      <c r="D926" s="35"/>
      <c r="E926" s="35"/>
      <c r="F926" s="35"/>
      <c r="G926" s="35"/>
      <c r="H926" s="35"/>
      <c r="I926" s="35"/>
      <c r="J926" s="35"/>
      <c r="K926" s="35"/>
      <c r="L926" s="35"/>
      <c r="M926" s="35"/>
      <c r="N926" s="35"/>
      <c r="O926" s="35"/>
      <c r="P926" s="35"/>
      <c r="Q926" s="35"/>
      <c r="R926" s="35"/>
      <c r="S926" s="35"/>
      <c r="T926" s="35"/>
    </row>
    <row r="927" spans="1:20" x14ac:dyDescent="0.25">
      <c r="A927" s="35"/>
      <c r="B927" s="35"/>
      <c r="C927" s="35"/>
      <c r="D927" s="35"/>
      <c r="E927" s="35"/>
      <c r="F927" s="35"/>
      <c r="G927" s="35"/>
      <c r="H927" s="35"/>
      <c r="I927" s="35"/>
      <c r="J927" s="35"/>
      <c r="K927" s="35"/>
      <c r="L927" s="35"/>
      <c r="M927" s="35"/>
      <c r="N927" s="35"/>
      <c r="O927" s="35"/>
      <c r="P927" s="35"/>
      <c r="Q927" s="35"/>
      <c r="R927" s="35"/>
      <c r="S927" s="35"/>
      <c r="T927" s="35"/>
    </row>
    <row r="928" spans="1:20" x14ac:dyDescent="0.25">
      <c r="A928" s="35"/>
      <c r="B928" s="35"/>
      <c r="C928" s="35"/>
      <c r="D928" s="35"/>
      <c r="E928" s="35"/>
      <c r="F928" s="35"/>
      <c r="G928" s="35"/>
      <c r="H928" s="35"/>
      <c r="I928" s="35"/>
      <c r="J928" s="35"/>
      <c r="K928" s="35"/>
      <c r="L928" s="35"/>
      <c r="M928" s="35"/>
      <c r="N928" s="35"/>
      <c r="O928" s="35"/>
      <c r="P928" s="35"/>
      <c r="Q928" s="35"/>
      <c r="R928" s="35"/>
      <c r="S928" s="35"/>
      <c r="T928" s="35"/>
    </row>
    <row r="929" spans="1:20" x14ac:dyDescent="0.25">
      <c r="A929" s="35"/>
      <c r="B929" s="35"/>
      <c r="C929" s="35"/>
      <c r="D929" s="35"/>
      <c r="E929" s="35"/>
      <c r="F929" s="35"/>
      <c r="G929" s="35"/>
      <c r="H929" s="35"/>
      <c r="I929" s="35"/>
      <c r="J929" s="35"/>
      <c r="K929" s="35"/>
      <c r="L929" s="35"/>
      <c r="M929" s="35"/>
      <c r="N929" s="35"/>
      <c r="O929" s="35"/>
      <c r="P929" s="35"/>
      <c r="Q929" s="35"/>
      <c r="R929" s="35"/>
      <c r="S929" s="35"/>
      <c r="T929" s="35"/>
    </row>
    <row r="930" spans="1:20" x14ac:dyDescent="0.25">
      <c r="A930" s="35"/>
      <c r="B930" s="35"/>
      <c r="C930" s="35"/>
      <c r="D930" s="35"/>
      <c r="E930" s="35"/>
      <c r="F930" s="35"/>
      <c r="G930" s="35"/>
      <c r="H930" s="35"/>
      <c r="I930" s="35"/>
      <c r="J930" s="35"/>
      <c r="K930" s="35"/>
      <c r="L930" s="35"/>
      <c r="M930" s="35"/>
      <c r="N930" s="35"/>
      <c r="O930" s="35"/>
      <c r="P930" s="35"/>
      <c r="Q930" s="35"/>
      <c r="R930" s="35"/>
      <c r="S930" s="35"/>
      <c r="T930" s="35"/>
    </row>
    <row r="931" spans="1:20" x14ac:dyDescent="0.25">
      <c r="A931" s="35"/>
      <c r="B931" s="35"/>
      <c r="C931" s="35"/>
      <c r="D931" s="35"/>
      <c r="E931" s="35"/>
      <c r="F931" s="35"/>
      <c r="G931" s="35"/>
      <c r="H931" s="35"/>
      <c r="I931" s="35"/>
      <c r="J931" s="35"/>
      <c r="K931" s="35"/>
      <c r="L931" s="35"/>
      <c r="M931" s="35"/>
      <c r="N931" s="35"/>
      <c r="O931" s="35"/>
      <c r="P931" s="35"/>
      <c r="Q931" s="35"/>
      <c r="R931" s="35"/>
      <c r="S931" s="35"/>
      <c r="T931" s="35"/>
    </row>
    <row r="932" spans="1:20" x14ac:dyDescent="0.25">
      <c r="A932" s="35"/>
      <c r="B932" s="35"/>
      <c r="C932" s="35"/>
      <c r="D932" s="35"/>
      <c r="E932" s="35"/>
      <c r="F932" s="35"/>
      <c r="G932" s="35"/>
      <c r="H932" s="35"/>
      <c r="I932" s="35"/>
      <c r="J932" s="35"/>
      <c r="K932" s="35"/>
      <c r="L932" s="35"/>
      <c r="M932" s="35"/>
      <c r="N932" s="35"/>
      <c r="O932" s="35"/>
      <c r="P932" s="35"/>
      <c r="Q932" s="35"/>
      <c r="R932" s="35"/>
      <c r="S932" s="35"/>
      <c r="T932" s="35"/>
    </row>
    <row r="933" spans="1:20" x14ac:dyDescent="0.25">
      <c r="A933" s="35"/>
      <c r="B933" s="35"/>
      <c r="C933" s="35"/>
      <c r="D933" s="35"/>
      <c r="E933" s="35"/>
      <c r="F933" s="35"/>
      <c r="G933" s="35"/>
      <c r="H933" s="35"/>
      <c r="I933" s="35"/>
      <c r="J933" s="35"/>
      <c r="K933" s="35"/>
      <c r="L933" s="35"/>
      <c r="M933" s="35"/>
      <c r="N933" s="35"/>
      <c r="O933" s="35"/>
      <c r="P933" s="35"/>
      <c r="Q933" s="35"/>
      <c r="R933" s="35"/>
      <c r="S933" s="35"/>
      <c r="T933" s="35"/>
    </row>
    <row r="934" spans="1:20" x14ac:dyDescent="0.25">
      <c r="A934" s="35"/>
      <c r="B934" s="35"/>
      <c r="C934" s="35"/>
      <c r="D934" s="35"/>
      <c r="E934" s="35"/>
      <c r="F934" s="35"/>
      <c r="G934" s="35"/>
      <c r="H934" s="35"/>
      <c r="I934" s="35"/>
      <c r="J934" s="35"/>
      <c r="K934" s="35"/>
      <c r="L934" s="35"/>
      <c r="M934" s="35"/>
      <c r="N934" s="35"/>
      <c r="O934" s="35"/>
      <c r="P934" s="35"/>
      <c r="Q934" s="35"/>
      <c r="R934" s="35"/>
      <c r="S934" s="35"/>
      <c r="T934" s="35"/>
    </row>
    <row r="935" spans="1:20" x14ac:dyDescent="0.25">
      <c r="A935" s="35"/>
      <c r="B935" s="35"/>
      <c r="C935" s="35"/>
      <c r="D935" s="35"/>
      <c r="E935" s="35"/>
      <c r="F935" s="35"/>
      <c r="G935" s="35"/>
      <c r="H935" s="35"/>
      <c r="I935" s="35"/>
      <c r="J935" s="35"/>
      <c r="K935" s="35"/>
      <c r="L935" s="35"/>
      <c r="M935" s="35"/>
      <c r="N935" s="35"/>
      <c r="O935" s="35"/>
      <c r="P935" s="35"/>
      <c r="Q935" s="35"/>
      <c r="R935" s="35"/>
      <c r="S935" s="35"/>
      <c r="T935" s="35"/>
    </row>
    <row r="936" spans="1:20" x14ac:dyDescent="0.25">
      <c r="A936" s="35"/>
      <c r="B936" s="35"/>
      <c r="C936" s="35"/>
      <c r="D936" s="35"/>
      <c r="E936" s="35"/>
      <c r="F936" s="35"/>
      <c r="G936" s="35"/>
      <c r="H936" s="35"/>
      <c r="I936" s="35"/>
      <c r="J936" s="35"/>
      <c r="K936" s="35"/>
      <c r="L936" s="35"/>
      <c r="M936" s="35"/>
      <c r="N936" s="35"/>
      <c r="O936" s="35"/>
      <c r="P936" s="35"/>
      <c r="Q936" s="35"/>
      <c r="R936" s="35"/>
      <c r="S936" s="35"/>
      <c r="T936" s="35"/>
    </row>
    <row r="937" spans="1:20" x14ac:dyDescent="0.25">
      <c r="A937" s="35"/>
      <c r="B937" s="35"/>
      <c r="C937" s="35"/>
      <c r="D937" s="35"/>
      <c r="E937" s="35"/>
      <c r="F937" s="35"/>
      <c r="G937" s="35"/>
      <c r="H937" s="35"/>
      <c r="I937" s="35"/>
      <c r="J937" s="35"/>
      <c r="K937" s="35"/>
      <c r="L937" s="35"/>
      <c r="M937" s="35"/>
      <c r="N937" s="35"/>
      <c r="O937" s="35"/>
      <c r="P937" s="35"/>
      <c r="Q937" s="35"/>
      <c r="R937" s="35"/>
      <c r="S937" s="35"/>
      <c r="T937" s="35"/>
    </row>
    <row r="938" spans="1:20" x14ac:dyDescent="0.25">
      <c r="A938" s="35"/>
      <c r="B938" s="35"/>
      <c r="C938" s="35"/>
      <c r="D938" s="35"/>
      <c r="E938" s="35"/>
      <c r="F938" s="35"/>
      <c r="G938" s="35"/>
      <c r="H938" s="35"/>
      <c r="I938" s="35"/>
      <c r="J938" s="35"/>
      <c r="K938" s="35"/>
      <c r="L938" s="35"/>
      <c r="M938" s="35"/>
      <c r="N938" s="35"/>
      <c r="O938" s="35"/>
      <c r="P938" s="35"/>
      <c r="Q938" s="35"/>
      <c r="R938" s="35"/>
      <c r="S938" s="35"/>
      <c r="T938" s="35"/>
    </row>
    <row r="939" spans="1:20" x14ac:dyDescent="0.25">
      <c r="A939" s="35"/>
      <c r="B939" s="35"/>
      <c r="C939" s="35"/>
      <c r="D939" s="35"/>
      <c r="E939" s="35"/>
      <c r="F939" s="35"/>
      <c r="G939" s="35"/>
      <c r="H939" s="35"/>
      <c r="I939" s="35"/>
      <c r="J939" s="35"/>
      <c r="K939" s="35"/>
      <c r="L939" s="35"/>
      <c r="M939" s="35"/>
      <c r="N939" s="35"/>
      <c r="O939" s="35"/>
      <c r="P939" s="35"/>
      <c r="Q939" s="35"/>
      <c r="R939" s="35"/>
      <c r="S939" s="35"/>
      <c r="T939" s="35"/>
    </row>
    <row r="940" spans="1:20" x14ac:dyDescent="0.25">
      <c r="A940" s="35"/>
      <c r="B940" s="35"/>
      <c r="C940" s="35"/>
      <c r="D940" s="35"/>
      <c r="E940" s="35"/>
      <c r="F940" s="35"/>
      <c r="G940" s="35"/>
      <c r="H940" s="35"/>
      <c r="I940" s="35"/>
      <c r="J940" s="35"/>
      <c r="K940" s="35"/>
      <c r="L940" s="35"/>
      <c r="M940" s="35"/>
      <c r="N940" s="35"/>
      <c r="O940" s="35"/>
      <c r="P940" s="35"/>
      <c r="Q940" s="35"/>
      <c r="R940" s="35"/>
      <c r="S940" s="35"/>
      <c r="T940" s="35"/>
    </row>
    <row r="941" spans="1:20" x14ac:dyDescent="0.25">
      <c r="A941" s="35"/>
      <c r="B941" s="35"/>
      <c r="C941" s="35"/>
      <c r="D941" s="35"/>
      <c r="E941" s="35"/>
      <c r="F941" s="35"/>
      <c r="G941" s="35"/>
      <c r="H941" s="35"/>
      <c r="I941" s="35"/>
      <c r="J941" s="35"/>
      <c r="K941" s="35"/>
      <c r="L941" s="35"/>
      <c r="M941" s="35"/>
      <c r="N941" s="35"/>
      <c r="O941" s="35"/>
      <c r="P941" s="35"/>
      <c r="Q941" s="35"/>
      <c r="R941" s="35"/>
      <c r="S941" s="35"/>
      <c r="T941" s="35"/>
    </row>
    <row r="942" spans="1:20" x14ac:dyDescent="0.25">
      <c r="A942" s="35"/>
      <c r="B942" s="35"/>
      <c r="C942" s="35"/>
      <c r="D942" s="35"/>
      <c r="E942" s="35"/>
      <c r="F942" s="35"/>
      <c r="G942" s="35"/>
      <c r="H942" s="35"/>
      <c r="I942" s="35"/>
      <c r="J942" s="35"/>
      <c r="K942" s="35"/>
      <c r="L942" s="35"/>
      <c r="M942" s="35"/>
      <c r="N942" s="35"/>
      <c r="O942" s="35"/>
      <c r="P942" s="35"/>
      <c r="Q942" s="35"/>
      <c r="R942" s="35"/>
      <c r="S942" s="35"/>
      <c r="T942" s="35"/>
    </row>
    <row r="943" spans="1:20" x14ac:dyDescent="0.25">
      <c r="A943" s="35"/>
      <c r="B943" s="35"/>
      <c r="C943" s="35"/>
      <c r="D943" s="35"/>
      <c r="E943" s="35"/>
      <c r="F943" s="35"/>
      <c r="G943" s="35"/>
      <c r="H943" s="35"/>
      <c r="I943" s="35"/>
      <c r="J943" s="35"/>
      <c r="K943" s="35"/>
      <c r="L943" s="35"/>
      <c r="M943" s="35"/>
      <c r="N943" s="35"/>
      <c r="O943" s="35"/>
      <c r="P943" s="35"/>
      <c r="Q943" s="35"/>
      <c r="R943" s="35"/>
      <c r="S943" s="35"/>
      <c r="T943" s="35"/>
    </row>
    <row r="944" spans="1:20" x14ac:dyDescent="0.25">
      <c r="A944" s="35"/>
      <c r="B944" s="35"/>
      <c r="C944" s="35"/>
      <c r="D944" s="35"/>
      <c r="E944" s="35"/>
      <c r="F944" s="35"/>
      <c r="G944" s="35"/>
      <c r="H944" s="35"/>
      <c r="I944" s="35"/>
      <c r="J944" s="35"/>
      <c r="K944" s="35"/>
      <c r="L944" s="35"/>
      <c r="M944" s="35"/>
      <c r="N944" s="35"/>
      <c r="O944" s="35"/>
      <c r="P944" s="35"/>
      <c r="Q944" s="35"/>
      <c r="R944" s="35"/>
      <c r="S944" s="35"/>
      <c r="T944" s="35"/>
    </row>
    <row r="945" spans="1:20" x14ac:dyDescent="0.25">
      <c r="A945" s="35"/>
      <c r="B945" s="35"/>
      <c r="C945" s="35"/>
      <c r="D945" s="35"/>
      <c r="E945" s="35"/>
      <c r="F945" s="35"/>
      <c r="G945" s="35"/>
      <c r="H945" s="35"/>
      <c r="I945" s="35"/>
      <c r="J945" s="35"/>
      <c r="K945" s="35"/>
      <c r="L945" s="35"/>
      <c r="M945" s="35"/>
      <c r="N945" s="35"/>
      <c r="O945" s="35"/>
      <c r="P945" s="35"/>
      <c r="Q945" s="35"/>
      <c r="R945" s="35"/>
      <c r="S945" s="35"/>
      <c r="T945" s="35"/>
    </row>
    <row r="946" spans="1:20" x14ac:dyDescent="0.25">
      <c r="A946" s="35"/>
      <c r="B946" s="35"/>
      <c r="C946" s="35"/>
      <c r="D946" s="35"/>
      <c r="E946" s="35"/>
      <c r="F946" s="35"/>
      <c r="G946" s="35"/>
      <c r="H946" s="35"/>
      <c r="I946" s="35"/>
      <c r="J946" s="35"/>
      <c r="K946" s="35"/>
      <c r="L946" s="35"/>
      <c r="M946" s="35"/>
      <c r="N946" s="35"/>
      <c r="O946" s="35"/>
      <c r="P946" s="35"/>
      <c r="Q946" s="35"/>
      <c r="R946" s="35"/>
      <c r="S946" s="35"/>
      <c r="T946" s="35"/>
    </row>
    <row r="947" spans="1:20" x14ac:dyDescent="0.25">
      <c r="A947" s="35"/>
      <c r="B947" s="35"/>
      <c r="C947" s="35"/>
      <c r="D947" s="35"/>
      <c r="E947" s="35"/>
      <c r="F947" s="35"/>
      <c r="G947" s="35"/>
      <c r="H947" s="35"/>
      <c r="I947" s="35"/>
      <c r="J947" s="35"/>
      <c r="K947" s="35"/>
      <c r="L947" s="35"/>
      <c r="M947" s="35"/>
      <c r="N947" s="35"/>
      <c r="O947" s="35"/>
      <c r="P947" s="35"/>
      <c r="Q947" s="35"/>
      <c r="R947" s="35"/>
      <c r="S947" s="35"/>
      <c r="T947" s="35"/>
    </row>
    <row r="948" spans="1:20" x14ac:dyDescent="0.25">
      <c r="A948" s="35"/>
      <c r="B948" s="35"/>
      <c r="C948" s="35"/>
      <c r="D948" s="35"/>
      <c r="E948" s="35"/>
      <c r="F948" s="35"/>
      <c r="G948" s="35"/>
      <c r="H948" s="35"/>
      <c r="I948" s="35"/>
      <c r="J948" s="35"/>
      <c r="K948" s="35"/>
      <c r="L948" s="35"/>
      <c r="M948" s="35"/>
      <c r="N948" s="35"/>
      <c r="O948" s="35"/>
      <c r="P948" s="35"/>
      <c r="Q948" s="35"/>
      <c r="R948" s="35"/>
      <c r="S948" s="35"/>
      <c r="T948" s="35"/>
    </row>
    <row r="949" spans="1:20" x14ac:dyDescent="0.25">
      <c r="A949" s="35"/>
      <c r="B949" s="35"/>
      <c r="C949" s="35"/>
      <c r="D949" s="35"/>
      <c r="E949" s="35"/>
      <c r="F949" s="35"/>
      <c r="G949" s="35"/>
      <c r="H949" s="35"/>
      <c r="I949" s="35"/>
      <c r="J949" s="35"/>
      <c r="K949" s="35"/>
      <c r="L949" s="35"/>
      <c r="M949" s="35"/>
      <c r="N949" s="35"/>
      <c r="O949" s="35"/>
      <c r="P949" s="35"/>
      <c r="Q949" s="35"/>
      <c r="R949" s="35"/>
      <c r="S949" s="35"/>
      <c r="T949" s="35"/>
    </row>
    <row r="950" spans="1:20" x14ac:dyDescent="0.25">
      <c r="A950" s="35"/>
      <c r="B950" s="35"/>
      <c r="C950" s="35"/>
      <c r="D950" s="35"/>
      <c r="E950" s="35"/>
      <c r="F950" s="35"/>
      <c r="G950" s="35"/>
      <c r="H950" s="35"/>
      <c r="I950" s="35"/>
      <c r="J950" s="35"/>
      <c r="K950" s="35"/>
      <c r="L950" s="35"/>
      <c r="M950" s="35"/>
      <c r="N950" s="35"/>
      <c r="O950" s="35"/>
      <c r="P950" s="35"/>
      <c r="Q950" s="35"/>
      <c r="R950" s="35"/>
      <c r="S950" s="35"/>
      <c r="T950" s="35"/>
    </row>
    <row r="951" spans="1:20" x14ac:dyDescent="0.25">
      <c r="A951" s="35"/>
      <c r="B951" s="35"/>
      <c r="C951" s="35"/>
      <c r="D951" s="35"/>
      <c r="E951" s="35"/>
      <c r="F951" s="35"/>
      <c r="G951" s="35"/>
      <c r="H951" s="35"/>
      <c r="I951" s="35"/>
      <c r="J951" s="35"/>
      <c r="K951" s="35"/>
      <c r="L951" s="35"/>
      <c r="M951" s="35"/>
      <c r="N951" s="35"/>
      <c r="O951" s="35"/>
      <c r="P951" s="35"/>
      <c r="Q951" s="35"/>
      <c r="R951" s="35"/>
      <c r="S951" s="35"/>
      <c r="T951" s="35"/>
    </row>
    <row r="952" spans="1:20" x14ac:dyDescent="0.25">
      <c r="A952" s="35"/>
      <c r="B952" s="35"/>
      <c r="C952" s="35"/>
      <c r="D952" s="35"/>
      <c r="E952" s="35"/>
      <c r="F952" s="35"/>
      <c r="G952" s="35"/>
      <c r="H952" s="35"/>
      <c r="I952" s="35"/>
      <c r="J952" s="35"/>
      <c r="K952" s="35"/>
      <c r="L952" s="35"/>
      <c r="M952" s="35"/>
      <c r="N952" s="35"/>
      <c r="O952" s="35"/>
      <c r="P952" s="35"/>
      <c r="Q952" s="35"/>
      <c r="R952" s="35"/>
      <c r="S952" s="35"/>
      <c r="T952" s="35"/>
    </row>
    <row r="953" spans="1:20" x14ac:dyDescent="0.25">
      <c r="A953" s="35"/>
      <c r="B953" s="35"/>
      <c r="C953" s="35"/>
      <c r="D953" s="35"/>
      <c r="E953" s="35"/>
      <c r="F953" s="35"/>
      <c r="G953" s="35"/>
      <c r="H953" s="35"/>
      <c r="I953" s="35"/>
      <c r="J953" s="35"/>
      <c r="K953" s="35"/>
      <c r="L953" s="35"/>
      <c r="M953" s="35"/>
      <c r="N953" s="35"/>
      <c r="O953" s="35"/>
      <c r="P953" s="35"/>
      <c r="Q953" s="35"/>
      <c r="R953" s="35"/>
      <c r="S953" s="35"/>
      <c r="T953" s="35"/>
    </row>
    <row r="954" spans="1:20" x14ac:dyDescent="0.25">
      <c r="A954" s="35"/>
      <c r="B954" s="35"/>
      <c r="C954" s="35"/>
      <c r="D954" s="35"/>
      <c r="E954" s="35"/>
      <c r="F954" s="35"/>
      <c r="G954" s="35"/>
      <c r="H954" s="35"/>
      <c r="I954" s="35"/>
      <c r="J954" s="35"/>
      <c r="K954" s="35"/>
      <c r="L954" s="35"/>
      <c r="M954" s="35"/>
      <c r="N954" s="35"/>
      <c r="O954" s="35"/>
      <c r="P954" s="35"/>
      <c r="Q954" s="35"/>
      <c r="R954" s="35"/>
      <c r="S954" s="35"/>
      <c r="T954" s="35"/>
    </row>
    <row r="955" spans="1:20" x14ac:dyDescent="0.25">
      <c r="A955" s="35"/>
      <c r="B955" s="35"/>
      <c r="C955" s="35"/>
      <c r="D955" s="35"/>
      <c r="E955" s="35"/>
      <c r="F955" s="35"/>
      <c r="G955" s="35"/>
      <c r="H955" s="35"/>
      <c r="I955" s="35"/>
      <c r="J955" s="35"/>
      <c r="K955" s="35"/>
      <c r="L955" s="35"/>
      <c r="M955" s="35"/>
      <c r="N955" s="35"/>
      <c r="O955" s="35"/>
      <c r="P955" s="35"/>
      <c r="Q955" s="35"/>
      <c r="R955" s="35"/>
      <c r="S955" s="35"/>
      <c r="T955" s="35"/>
    </row>
    <row r="956" spans="1:20" x14ac:dyDescent="0.25">
      <c r="A956" s="35"/>
      <c r="B956" s="35"/>
      <c r="C956" s="35"/>
      <c r="D956" s="35"/>
      <c r="E956" s="35"/>
      <c r="F956" s="35"/>
      <c r="G956" s="35"/>
      <c r="H956" s="35"/>
      <c r="I956" s="35"/>
      <c r="J956" s="35"/>
      <c r="K956" s="35"/>
      <c r="L956" s="35"/>
      <c r="M956" s="35"/>
      <c r="N956" s="35"/>
      <c r="O956" s="35"/>
      <c r="P956" s="35"/>
      <c r="Q956" s="35"/>
      <c r="R956" s="35"/>
      <c r="S956" s="35"/>
      <c r="T956" s="35"/>
    </row>
    <row r="957" spans="1:20" x14ac:dyDescent="0.25">
      <c r="A957" s="35"/>
      <c r="B957" s="35"/>
      <c r="C957" s="35"/>
      <c r="D957" s="35"/>
      <c r="E957" s="35"/>
      <c r="F957" s="35"/>
      <c r="G957" s="35"/>
      <c r="H957" s="35"/>
      <c r="I957" s="35"/>
      <c r="J957" s="35"/>
      <c r="K957" s="35"/>
      <c r="L957" s="35"/>
      <c r="M957" s="35"/>
      <c r="N957" s="35"/>
      <c r="O957" s="35"/>
      <c r="P957" s="35"/>
      <c r="Q957" s="35"/>
      <c r="R957" s="35"/>
      <c r="S957" s="35"/>
      <c r="T957" s="35"/>
    </row>
    <row r="958" spans="1:20" x14ac:dyDescent="0.25">
      <c r="A958" s="35"/>
      <c r="B958" s="35"/>
      <c r="C958" s="35"/>
      <c r="D958" s="35"/>
      <c r="E958" s="35"/>
      <c r="F958" s="35"/>
      <c r="G958" s="35"/>
      <c r="H958" s="35"/>
      <c r="I958" s="35"/>
      <c r="J958" s="35"/>
      <c r="K958" s="35"/>
      <c r="L958" s="35"/>
      <c r="M958" s="35"/>
      <c r="N958" s="35"/>
      <c r="O958" s="35"/>
      <c r="P958" s="35"/>
      <c r="Q958" s="35"/>
      <c r="R958" s="35"/>
      <c r="S958" s="35"/>
      <c r="T958" s="35"/>
    </row>
    <row r="959" spans="1:20" x14ac:dyDescent="0.25">
      <c r="A959" s="35"/>
      <c r="B959" s="35"/>
      <c r="C959" s="35"/>
      <c r="D959" s="35"/>
      <c r="E959" s="35"/>
      <c r="F959" s="35"/>
      <c r="G959" s="35"/>
      <c r="H959" s="35"/>
      <c r="I959" s="35"/>
      <c r="J959" s="35"/>
      <c r="K959" s="35"/>
      <c r="L959" s="35"/>
      <c r="M959" s="35"/>
      <c r="N959" s="35"/>
      <c r="O959" s="35"/>
      <c r="P959" s="35"/>
      <c r="Q959" s="35"/>
      <c r="R959" s="35"/>
      <c r="S959" s="35"/>
      <c r="T959" s="35"/>
    </row>
    <row r="960" spans="1:20" x14ac:dyDescent="0.25">
      <c r="A960" s="35"/>
      <c r="B960" s="35"/>
      <c r="C960" s="35"/>
      <c r="D960" s="35"/>
      <c r="E960" s="35"/>
      <c r="F960" s="35"/>
      <c r="G960" s="35"/>
      <c r="H960" s="35"/>
      <c r="I960" s="35"/>
      <c r="J960" s="35"/>
      <c r="K960" s="35"/>
      <c r="L960" s="35"/>
      <c r="M960" s="35"/>
      <c r="N960" s="35"/>
      <c r="O960" s="35"/>
      <c r="P960" s="35"/>
      <c r="Q960" s="35"/>
      <c r="R960" s="35"/>
      <c r="S960" s="35"/>
      <c r="T960" s="35"/>
    </row>
    <row r="961" spans="1:20" x14ac:dyDescent="0.25">
      <c r="A961" s="35"/>
      <c r="B961" s="35"/>
      <c r="C961" s="35"/>
      <c r="D961" s="35"/>
      <c r="E961" s="35"/>
      <c r="F961" s="35"/>
      <c r="G961" s="35"/>
      <c r="H961" s="35"/>
      <c r="I961" s="35"/>
      <c r="J961" s="35"/>
      <c r="K961" s="35"/>
      <c r="L961" s="35"/>
      <c r="M961" s="35"/>
      <c r="N961" s="35"/>
      <c r="O961" s="35"/>
      <c r="P961" s="35"/>
      <c r="Q961" s="35"/>
      <c r="R961" s="35"/>
      <c r="S961" s="35"/>
      <c r="T961" s="35"/>
    </row>
    <row r="962" spans="1:20" x14ac:dyDescent="0.25">
      <c r="A962" s="35"/>
      <c r="B962" s="35"/>
      <c r="C962" s="35"/>
      <c r="D962" s="35"/>
      <c r="E962" s="35"/>
      <c r="F962" s="35"/>
      <c r="G962" s="35"/>
      <c r="H962" s="35"/>
      <c r="I962" s="35"/>
      <c r="J962" s="35"/>
      <c r="K962" s="35"/>
      <c r="L962" s="35"/>
      <c r="M962" s="35"/>
      <c r="N962" s="35"/>
      <c r="O962" s="35"/>
      <c r="P962" s="35"/>
      <c r="Q962" s="35"/>
      <c r="R962" s="35"/>
      <c r="S962" s="35"/>
      <c r="T962" s="35"/>
    </row>
    <row r="963" spans="1:20" x14ac:dyDescent="0.25">
      <c r="A963" s="35"/>
      <c r="B963" s="35"/>
      <c r="C963" s="35"/>
      <c r="D963" s="35"/>
      <c r="E963" s="35"/>
      <c r="F963" s="35"/>
      <c r="G963" s="35"/>
      <c r="H963" s="35"/>
      <c r="I963" s="35"/>
      <c r="J963" s="35"/>
      <c r="K963" s="35"/>
      <c r="L963" s="35"/>
      <c r="M963" s="35"/>
      <c r="N963" s="35"/>
      <c r="O963" s="35"/>
      <c r="P963" s="35"/>
      <c r="Q963" s="35"/>
      <c r="R963" s="35"/>
      <c r="S963" s="35"/>
      <c r="T963" s="35"/>
    </row>
    <row r="964" spans="1:20" x14ac:dyDescent="0.25">
      <c r="A964" s="35"/>
      <c r="B964" s="35"/>
      <c r="C964" s="35"/>
      <c r="D964" s="35"/>
      <c r="E964" s="35"/>
      <c r="F964" s="35"/>
      <c r="G964" s="35"/>
      <c r="H964" s="35"/>
      <c r="I964" s="35"/>
      <c r="J964" s="35"/>
      <c r="K964" s="35"/>
      <c r="L964" s="35"/>
      <c r="M964" s="35"/>
      <c r="N964" s="35"/>
      <c r="O964" s="35"/>
      <c r="P964" s="35"/>
      <c r="Q964" s="35"/>
      <c r="R964" s="35"/>
      <c r="S964" s="35"/>
      <c r="T964" s="35"/>
    </row>
    <row r="965" spans="1:20" x14ac:dyDescent="0.25">
      <c r="A965" s="35"/>
      <c r="B965" s="35"/>
      <c r="C965" s="35"/>
      <c r="D965" s="35"/>
      <c r="E965" s="35"/>
      <c r="F965" s="35"/>
      <c r="G965" s="35"/>
      <c r="H965" s="35"/>
      <c r="I965" s="35"/>
      <c r="J965" s="35"/>
      <c r="K965" s="35"/>
      <c r="L965" s="35"/>
      <c r="M965" s="35"/>
      <c r="N965" s="35"/>
      <c r="O965" s="35"/>
      <c r="P965" s="35"/>
      <c r="Q965" s="35"/>
      <c r="R965" s="35"/>
      <c r="S965" s="35"/>
      <c r="T965" s="35"/>
    </row>
    <row r="966" spans="1:20" x14ac:dyDescent="0.25">
      <c r="A966" s="35"/>
      <c r="B966" s="35"/>
      <c r="C966" s="35"/>
      <c r="D966" s="35"/>
      <c r="E966" s="35"/>
      <c r="F966" s="35"/>
      <c r="G966" s="35"/>
      <c r="H966" s="35"/>
      <c r="I966" s="35"/>
      <c r="J966" s="35"/>
      <c r="K966" s="35"/>
      <c r="L966" s="35"/>
      <c r="M966" s="35"/>
      <c r="N966" s="35"/>
      <c r="O966" s="35"/>
      <c r="P966" s="35"/>
      <c r="Q966" s="35"/>
      <c r="R966" s="35"/>
      <c r="S966" s="35"/>
      <c r="T966" s="35"/>
    </row>
    <row r="967" spans="1:20" x14ac:dyDescent="0.25">
      <c r="A967" s="35"/>
      <c r="B967" s="35"/>
      <c r="C967" s="35"/>
      <c r="D967" s="35"/>
      <c r="E967" s="35"/>
      <c r="F967" s="35"/>
      <c r="G967" s="35"/>
      <c r="H967" s="35"/>
      <c r="I967" s="35"/>
      <c r="J967" s="35"/>
      <c r="K967" s="35"/>
      <c r="L967" s="35"/>
      <c r="M967" s="35"/>
      <c r="N967" s="35"/>
      <c r="O967" s="35"/>
      <c r="P967" s="35"/>
      <c r="Q967" s="35"/>
      <c r="R967" s="35"/>
      <c r="S967" s="35"/>
      <c r="T967" s="35"/>
    </row>
    <row r="968" spans="1:20" x14ac:dyDescent="0.25">
      <c r="A968" s="35"/>
      <c r="B968" s="35"/>
      <c r="C968" s="35"/>
      <c r="D968" s="35"/>
      <c r="E968" s="35"/>
      <c r="F968" s="35"/>
      <c r="G968" s="35"/>
      <c r="H968" s="35"/>
      <c r="I968" s="35"/>
      <c r="J968" s="35"/>
      <c r="K968" s="35"/>
      <c r="L968" s="35"/>
      <c r="M968" s="35"/>
      <c r="N968" s="35"/>
      <c r="O968" s="35"/>
      <c r="P968" s="35"/>
      <c r="Q968" s="35"/>
      <c r="R968" s="35"/>
      <c r="S968" s="35"/>
      <c r="T968" s="35"/>
    </row>
    <row r="969" spans="1:20" x14ac:dyDescent="0.25">
      <c r="A969" s="35"/>
      <c r="B969" s="35"/>
      <c r="C969" s="35"/>
      <c r="D969" s="35"/>
      <c r="E969" s="35"/>
      <c r="F969" s="35"/>
      <c r="G969" s="35"/>
      <c r="H969" s="35"/>
      <c r="I969" s="35"/>
      <c r="J969" s="35"/>
      <c r="K969" s="35"/>
      <c r="L969" s="35"/>
      <c r="M969" s="35"/>
      <c r="N969" s="35"/>
      <c r="O969" s="35"/>
      <c r="P969" s="35"/>
      <c r="Q969" s="35"/>
      <c r="R969" s="35"/>
      <c r="S969" s="35"/>
      <c r="T969" s="35"/>
    </row>
    <row r="970" spans="1:20" x14ac:dyDescent="0.25">
      <c r="A970" s="35"/>
      <c r="B970" s="35"/>
      <c r="C970" s="35"/>
      <c r="D970" s="35"/>
      <c r="E970" s="35"/>
      <c r="F970" s="35"/>
      <c r="G970" s="35"/>
      <c r="H970" s="35"/>
      <c r="I970" s="35"/>
      <c r="J970" s="35"/>
      <c r="K970" s="35"/>
      <c r="L970" s="35"/>
      <c r="M970" s="35"/>
      <c r="N970" s="35"/>
      <c r="O970" s="35"/>
      <c r="P970" s="35"/>
      <c r="Q970" s="35"/>
      <c r="R970" s="35"/>
      <c r="S970" s="35"/>
      <c r="T970" s="35"/>
    </row>
    <row r="971" spans="1:20" x14ac:dyDescent="0.25">
      <c r="A971" s="35"/>
      <c r="B971" s="35"/>
      <c r="C971" s="35"/>
      <c r="D971" s="35"/>
      <c r="E971" s="35"/>
      <c r="F971" s="35"/>
      <c r="G971" s="35"/>
      <c r="H971" s="35"/>
      <c r="I971" s="35"/>
      <c r="J971" s="35"/>
      <c r="K971" s="35"/>
      <c r="L971" s="35"/>
      <c r="M971" s="35"/>
      <c r="N971" s="35"/>
      <c r="O971" s="35"/>
      <c r="P971" s="35"/>
      <c r="Q971" s="35"/>
      <c r="R971" s="35"/>
      <c r="S971" s="35"/>
      <c r="T971" s="35"/>
    </row>
    <row r="972" spans="1:20" x14ac:dyDescent="0.25">
      <c r="A972" s="35"/>
      <c r="B972" s="35"/>
      <c r="C972" s="35"/>
      <c r="D972" s="35"/>
      <c r="E972" s="35"/>
      <c r="F972" s="35"/>
      <c r="G972" s="35"/>
      <c r="H972" s="35"/>
      <c r="I972" s="35"/>
      <c r="J972" s="35"/>
      <c r="K972" s="35"/>
      <c r="L972" s="35"/>
      <c r="M972" s="35"/>
      <c r="N972" s="35"/>
      <c r="O972" s="35"/>
      <c r="P972" s="35"/>
      <c r="Q972" s="35"/>
      <c r="R972" s="35"/>
      <c r="S972" s="35"/>
      <c r="T972" s="35"/>
    </row>
    <row r="973" spans="1:20" x14ac:dyDescent="0.25">
      <c r="A973" s="35"/>
      <c r="B973" s="35"/>
      <c r="C973" s="35"/>
      <c r="D973" s="35"/>
      <c r="E973" s="35"/>
      <c r="F973" s="35"/>
      <c r="G973" s="35"/>
      <c r="H973" s="35"/>
      <c r="I973" s="35"/>
      <c r="J973" s="35"/>
      <c r="K973" s="35"/>
      <c r="L973" s="35"/>
      <c r="M973" s="35"/>
      <c r="N973" s="35"/>
      <c r="O973" s="35"/>
      <c r="P973" s="35"/>
      <c r="Q973" s="35"/>
      <c r="R973" s="35"/>
      <c r="S973" s="35"/>
      <c r="T973" s="35"/>
    </row>
    <row r="974" spans="1:20" x14ac:dyDescent="0.25">
      <c r="A974" s="35"/>
      <c r="B974" s="35"/>
      <c r="C974" s="35"/>
      <c r="D974" s="35"/>
      <c r="E974" s="35"/>
      <c r="F974" s="35"/>
      <c r="G974" s="35"/>
      <c r="H974" s="35"/>
      <c r="I974" s="35"/>
      <c r="J974" s="35"/>
      <c r="K974" s="35"/>
      <c r="L974" s="35"/>
      <c r="M974" s="35"/>
      <c r="N974" s="35"/>
      <c r="O974" s="35"/>
      <c r="P974" s="35"/>
      <c r="Q974" s="35"/>
      <c r="R974" s="35"/>
      <c r="S974" s="35"/>
      <c r="T974" s="35"/>
    </row>
    <row r="975" spans="1:20" x14ac:dyDescent="0.25">
      <c r="A975" s="35"/>
      <c r="B975" s="35"/>
      <c r="C975" s="35"/>
      <c r="D975" s="35"/>
      <c r="E975" s="35"/>
      <c r="F975" s="35"/>
      <c r="G975" s="35"/>
      <c r="H975" s="35"/>
      <c r="I975" s="35"/>
      <c r="J975" s="35"/>
      <c r="K975" s="35"/>
      <c r="L975" s="35"/>
      <c r="M975" s="35"/>
      <c r="N975" s="35"/>
      <c r="O975" s="35"/>
      <c r="P975" s="35"/>
      <c r="Q975" s="35"/>
      <c r="R975" s="35"/>
      <c r="S975" s="35"/>
      <c r="T975" s="35"/>
    </row>
    <row r="976" spans="1:20" x14ac:dyDescent="0.25">
      <c r="A976" s="35"/>
      <c r="B976" s="35"/>
      <c r="C976" s="35"/>
      <c r="D976" s="35"/>
      <c r="E976" s="35"/>
      <c r="F976" s="35"/>
      <c r="G976" s="35"/>
      <c r="H976" s="35"/>
      <c r="I976" s="35"/>
      <c r="J976" s="35"/>
      <c r="K976" s="35"/>
      <c r="L976" s="35"/>
      <c r="M976" s="35"/>
      <c r="N976" s="35"/>
      <c r="O976" s="35"/>
      <c r="P976" s="35"/>
      <c r="Q976" s="35"/>
      <c r="R976" s="35"/>
      <c r="S976" s="35"/>
      <c r="T976" s="35"/>
    </row>
    <row r="977" spans="1:20" x14ac:dyDescent="0.25">
      <c r="A977" s="35"/>
      <c r="B977" s="35"/>
      <c r="C977" s="35"/>
      <c r="D977" s="35"/>
      <c r="E977" s="35"/>
      <c r="F977" s="35"/>
      <c r="G977" s="35"/>
      <c r="H977" s="35"/>
      <c r="I977" s="35"/>
      <c r="J977" s="35"/>
      <c r="K977" s="35"/>
      <c r="L977" s="35"/>
      <c r="M977" s="35"/>
      <c r="N977" s="35"/>
      <c r="O977" s="35"/>
      <c r="P977" s="35"/>
      <c r="Q977" s="35"/>
      <c r="R977" s="35"/>
      <c r="S977" s="35"/>
      <c r="T977" s="35"/>
    </row>
    <row r="978" spans="1:20" x14ac:dyDescent="0.25">
      <c r="A978" s="35"/>
      <c r="B978" s="35"/>
      <c r="C978" s="35"/>
      <c r="D978" s="35"/>
      <c r="E978" s="35"/>
      <c r="F978" s="35"/>
      <c r="G978" s="35"/>
      <c r="H978" s="35"/>
      <c r="I978" s="35"/>
      <c r="J978" s="35"/>
      <c r="K978" s="35"/>
      <c r="L978" s="35"/>
      <c r="M978" s="35"/>
      <c r="N978" s="35"/>
      <c r="O978" s="35"/>
      <c r="P978" s="35"/>
      <c r="Q978" s="35"/>
      <c r="R978" s="35"/>
      <c r="S978" s="35"/>
      <c r="T978" s="35"/>
    </row>
    <row r="979" spans="1:20" x14ac:dyDescent="0.25">
      <c r="A979" s="35"/>
      <c r="B979" s="35"/>
      <c r="C979" s="35"/>
      <c r="D979" s="35"/>
      <c r="E979" s="35"/>
      <c r="F979" s="35"/>
      <c r="G979" s="35"/>
      <c r="H979" s="35"/>
      <c r="I979" s="35"/>
      <c r="J979" s="35"/>
      <c r="K979" s="35"/>
      <c r="L979" s="35"/>
      <c r="M979" s="35"/>
      <c r="N979" s="35"/>
      <c r="O979" s="35"/>
      <c r="P979" s="35"/>
      <c r="Q979" s="35"/>
      <c r="R979" s="35"/>
      <c r="S979" s="35"/>
      <c r="T979" s="35"/>
    </row>
    <row r="980" spans="1:20" x14ac:dyDescent="0.25">
      <c r="A980" s="35"/>
      <c r="B980" s="35"/>
      <c r="C980" s="35"/>
      <c r="D980" s="35"/>
      <c r="E980" s="35"/>
      <c r="F980" s="35"/>
      <c r="G980" s="35"/>
      <c r="H980" s="35"/>
      <c r="I980" s="35"/>
      <c r="J980" s="35"/>
      <c r="K980" s="35"/>
      <c r="L980" s="35"/>
      <c r="M980" s="35"/>
      <c r="N980" s="35"/>
      <c r="O980" s="35"/>
      <c r="P980" s="35"/>
      <c r="Q980" s="35"/>
      <c r="R980" s="35"/>
      <c r="S980" s="35"/>
      <c r="T980" s="35"/>
    </row>
    <row r="981" spans="1:20" x14ac:dyDescent="0.25">
      <c r="A981" s="35"/>
      <c r="B981" s="35"/>
      <c r="C981" s="35"/>
      <c r="D981" s="35"/>
      <c r="E981" s="35"/>
      <c r="F981" s="35"/>
      <c r="G981" s="35"/>
      <c r="H981" s="35"/>
      <c r="I981" s="35"/>
      <c r="J981" s="35"/>
      <c r="K981" s="35"/>
      <c r="L981" s="35"/>
      <c r="M981" s="35"/>
      <c r="N981" s="35"/>
      <c r="O981" s="35"/>
      <c r="P981" s="35"/>
      <c r="Q981" s="35"/>
      <c r="R981" s="35"/>
      <c r="S981" s="35"/>
      <c r="T981" s="35"/>
    </row>
    <row r="982" spans="1:20" x14ac:dyDescent="0.25">
      <c r="A982" s="35"/>
      <c r="B982" s="35"/>
      <c r="C982" s="35"/>
      <c r="D982" s="35"/>
      <c r="E982" s="35"/>
      <c r="F982" s="35"/>
      <c r="G982" s="35"/>
      <c r="H982" s="35"/>
      <c r="I982" s="35"/>
      <c r="J982" s="35"/>
      <c r="K982" s="35"/>
      <c r="L982" s="35"/>
      <c r="M982" s="35"/>
      <c r="N982" s="35"/>
      <c r="O982" s="35"/>
      <c r="P982" s="35"/>
      <c r="Q982" s="35"/>
      <c r="R982" s="35"/>
      <c r="S982" s="35"/>
      <c r="T982" s="35"/>
    </row>
    <row r="983" spans="1:20" x14ac:dyDescent="0.25">
      <c r="A983" s="35"/>
      <c r="B983" s="35"/>
      <c r="C983" s="35"/>
      <c r="D983" s="35"/>
      <c r="E983" s="35"/>
      <c r="F983" s="35"/>
      <c r="G983" s="35"/>
      <c r="H983" s="35"/>
      <c r="I983" s="35"/>
      <c r="J983" s="35"/>
      <c r="K983" s="35"/>
      <c r="L983" s="35"/>
      <c r="M983" s="35"/>
      <c r="N983" s="35"/>
      <c r="O983" s="35"/>
      <c r="P983" s="35"/>
      <c r="Q983" s="35"/>
      <c r="R983" s="35"/>
      <c r="S983" s="35"/>
      <c r="T983" s="35"/>
    </row>
    <row r="984" spans="1:20" x14ac:dyDescent="0.25">
      <c r="A984" s="35"/>
      <c r="B984" s="35"/>
      <c r="C984" s="35"/>
      <c r="D984" s="35"/>
      <c r="E984" s="35"/>
      <c r="F984" s="35"/>
      <c r="G984" s="35"/>
      <c r="H984" s="35"/>
      <c r="I984" s="35"/>
      <c r="J984" s="35"/>
      <c r="K984" s="35"/>
      <c r="L984" s="35"/>
      <c r="M984" s="35"/>
      <c r="N984" s="35"/>
      <c r="O984" s="35"/>
      <c r="P984" s="35"/>
      <c r="Q984" s="35"/>
      <c r="R984" s="35"/>
      <c r="S984" s="35"/>
      <c r="T984" s="35"/>
    </row>
    <row r="985" spans="1:20" x14ac:dyDescent="0.25">
      <c r="A985" s="35"/>
      <c r="B985" s="35"/>
      <c r="C985" s="35"/>
      <c r="D985" s="35"/>
      <c r="E985" s="35"/>
      <c r="F985" s="35"/>
      <c r="G985" s="35"/>
      <c r="H985" s="35"/>
      <c r="I985" s="35"/>
      <c r="J985" s="35"/>
      <c r="K985" s="35"/>
      <c r="L985" s="35"/>
      <c r="M985" s="35"/>
      <c r="N985" s="35"/>
      <c r="O985" s="35"/>
      <c r="P985" s="35"/>
      <c r="Q985" s="35"/>
      <c r="R985" s="35"/>
      <c r="S985" s="35"/>
      <c r="T985" s="35"/>
    </row>
    <row r="986" spans="1:20" x14ac:dyDescent="0.25">
      <c r="A986" s="35"/>
      <c r="B986" s="35"/>
      <c r="C986" s="35"/>
      <c r="D986" s="35"/>
      <c r="E986" s="35"/>
      <c r="F986" s="35"/>
      <c r="G986" s="35"/>
      <c r="H986" s="35"/>
      <c r="I986" s="35"/>
      <c r="J986" s="35"/>
      <c r="K986" s="35"/>
      <c r="L986" s="35"/>
      <c r="M986" s="35"/>
      <c r="N986" s="35"/>
      <c r="O986" s="35"/>
      <c r="P986" s="35"/>
      <c r="Q986" s="35"/>
      <c r="R986" s="35"/>
      <c r="S986" s="35"/>
      <c r="T986" s="35"/>
    </row>
    <row r="987" spans="1:20" x14ac:dyDescent="0.25">
      <c r="A987" s="35"/>
      <c r="B987" s="35"/>
      <c r="C987" s="35"/>
      <c r="D987" s="35"/>
      <c r="E987" s="35"/>
      <c r="F987" s="35"/>
      <c r="G987" s="35"/>
      <c r="H987" s="35"/>
      <c r="I987" s="35"/>
      <c r="J987" s="35"/>
      <c r="K987" s="35"/>
      <c r="L987" s="35"/>
      <c r="M987" s="35"/>
      <c r="N987" s="35"/>
      <c r="O987" s="35"/>
      <c r="P987" s="35"/>
      <c r="Q987" s="35"/>
      <c r="R987" s="35"/>
      <c r="S987" s="35"/>
      <c r="T987" s="35"/>
    </row>
    <row r="988" spans="1:20" x14ac:dyDescent="0.25">
      <c r="A988" s="35"/>
      <c r="B988" s="35"/>
      <c r="C988" s="35"/>
      <c r="D988" s="35"/>
      <c r="E988" s="35"/>
      <c r="F988" s="35"/>
      <c r="G988" s="35"/>
      <c r="H988" s="35"/>
      <c r="I988" s="35"/>
      <c r="J988" s="35"/>
      <c r="K988" s="35"/>
      <c r="L988" s="35"/>
      <c r="M988" s="35"/>
      <c r="N988" s="35"/>
      <c r="O988" s="35"/>
      <c r="P988" s="35"/>
      <c r="Q988" s="35"/>
      <c r="R988" s="35"/>
      <c r="S988" s="35"/>
      <c r="T988" s="35"/>
    </row>
    <row r="989" spans="1:20" x14ac:dyDescent="0.25">
      <c r="A989" s="35"/>
      <c r="B989" s="35"/>
      <c r="C989" s="35"/>
      <c r="D989" s="35"/>
      <c r="E989" s="35"/>
      <c r="F989" s="35"/>
      <c r="G989" s="35"/>
      <c r="H989" s="35"/>
      <c r="I989" s="35"/>
      <c r="J989" s="35"/>
      <c r="K989" s="35"/>
      <c r="L989" s="35"/>
      <c r="M989" s="35"/>
      <c r="N989" s="35"/>
      <c r="O989" s="35"/>
      <c r="P989" s="35"/>
      <c r="Q989" s="35"/>
      <c r="R989" s="35"/>
      <c r="S989" s="35"/>
      <c r="T989" s="35"/>
    </row>
    <row r="990" spans="1:20" x14ac:dyDescent="0.25">
      <c r="A990" s="35"/>
      <c r="B990" s="35"/>
      <c r="C990" s="35"/>
      <c r="D990" s="35"/>
      <c r="E990" s="35"/>
      <c r="F990" s="35"/>
      <c r="G990" s="35"/>
      <c r="H990" s="35"/>
      <c r="I990" s="35"/>
      <c r="J990" s="35"/>
      <c r="K990" s="35"/>
      <c r="L990" s="35"/>
      <c r="M990" s="35"/>
      <c r="N990" s="35"/>
      <c r="O990" s="35"/>
      <c r="P990" s="35"/>
      <c r="Q990" s="35"/>
      <c r="R990" s="35"/>
      <c r="S990" s="35"/>
      <c r="T990" s="35"/>
    </row>
    <row r="991" spans="1:20" x14ac:dyDescent="0.25">
      <c r="A991" s="35"/>
      <c r="B991" s="35"/>
      <c r="C991" s="35"/>
      <c r="D991" s="35"/>
      <c r="E991" s="35"/>
      <c r="F991" s="35"/>
      <c r="G991" s="35"/>
      <c r="H991" s="35"/>
      <c r="I991" s="35"/>
      <c r="J991" s="35"/>
      <c r="K991" s="35"/>
      <c r="L991" s="35"/>
      <c r="M991" s="35"/>
      <c r="N991" s="35"/>
      <c r="O991" s="35"/>
      <c r="P991" s="35"/>
      <c r="Q991" s="35"/>
      <c r="R991" s="35"/>
      <c r="S991" s="35"/>
      <c r="T991" s="35"/>
    </row>
    <row r="992" spans="1:20" x14ac:dyDescent="0.25">
      <c r="A992" s="35"/>
      <c r="B992" s="35"/>
      <c r="C992" s="35"/>
      <c r="D992" s="35"/>
      <c r="E992" s="35"/>
      <c r="F992" s="35"/>
      <c r="G992" s="35"/>
      <c r="H992" s="35"/>
      <c r="I992" s="35"/>
      <c r="J992" s="35"/>
      <c r="K992" s="35"/>
      <c r="L992" s="35"/>
      <c r="M992" s="35"/>
      <c r="N992" s="35"/>
      <c r="O992" s="35"/>
      <c r="P992" s="35"/>
      <c r="Q992" s="35"/>
      <c r="R992" s="35"/>
      <c r="S992" s="35"/>
      <c r="T992" s="35"/>
    </row>
    <row r="993" spans="1:20" x14ac:dyDescent="0.25">
      <c r="A993" s="35"/>
      <c r="B993" s="35"/>
      <c r="C993" s="35"/>
      <c r="D993" s="35"/>
      <c r="E993" s="35"/>
      <c r="F993" s="35"/>
      <c r="G993" s="35"/>
      <c r="H993" s="35"/>
      <c r="I993" s="35"/>
      <c r="J993" s="35"/>
      <c r="K993" s="35"/>
      <c r="L993" s="35"/>
      <c r="M993" s="35"/>
      <c r="N993" s="35"/>
      <c r="O993" s="35"/>
      <c r="P993" s="35"/>
      <c r="Q993" s="35"/>
      <c r="R993" s="35"/>
      <c r="S993" s="35"/>
      <c r="T993" s="35"/>
    </row>
    <row r="994" spans="1:20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5"/>
      <c r="K994" s="35"/>
      <c r="L994" s="35"/>
      <c r="M994" s="35"/>
      <c r="N994" s="35"/>
      <c r="O994" s="35"/>
      <c r="P994" s="35"/>
      <c r="Q994" s="35"/>
      <c r="R994" s="35"/>
      <c r="S994" s="35"/>
      <c r="T994" s="35"/>
    </row>
    <row r="995" spans="1:20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5"/>
      <c r="K995" s="35"/>
      <c r="L995" s="35"/>
      <c r="M995" s="35"/>
      <c r="N995" s="35"/>
      <c r="O995" s="35"/>
      <c r="P995" s="35"/>
      <c r="Q995" s="35"/>
      <c r="R995" s="35"/>
      <c r="S995" s="35"/>
      <c r="T995" s="35"/>
    </row>
    <row r="996" spans="1:20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5"/>
      <c r="K996" s="35"/>
      <c r="L996" s="35"/>
      <c r="M996" s="35"/>
      <c r="N996" s="35"/>
      <c r="O996" s="35"/>
      <c r="P996" s="35"/>
      <c r="Q996" s="35"/>
      <c r="R996" s="35"/>
      <c r="S996" s="35"/>
      <c r="T996" s="35"/>
    </row>
    <row r="997" spans="1:20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5"/>
      <c r="K997" s="35"/>
      <c r="L997" s="35"/>
      <c r="M997" s="35"/>
      <c r="N997" s="35"/>
      <c r="O997" s="35"/>
      <c r="P997" s="35"/>
      <c r="Q997" s="35"/>
      <c r="R997" s="35"/>
      <c r="S997" s="35"/>
      <c r="T997" s="35"/>
    </row>
    <row r="998" spans="1:20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5"/>
      <c r="K998" s="35"/>
      <c r="L998" s="35"/>
      <c r="M998" s="35"/>
      <c r="N998" s="35"/>
      <c r="O998" s="35"/>
      <c r="P998" s="35"/>
      <c r="Q998" s="35"/>
      <c r="R998" s="35"/>
      <c r="S998" s="35"/>
      <c r="T998" s="35"/>
    </row>
    <row r="999" spans="1:20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5"/>
      <c r="K999" s="35"/>
      <c r="L999" s="35"/>
      <c r="M999" s="35"/>
      <c r="N999" s="35"/>
      <c r="O999" s="35"/>
      <c r="P999" s="35"/>
      <c r="Q999" s="35"/>
      <c r="R999" s="35"/>
      <c r="S999" s="35"/>
      <c r="T999" s="35"/>
    </row>
    <row r="1000" spans="1:20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5"/>
      <c r="K1000" s="35"/>
      <c r="L1000" s="35"/>
      <c r="M1000" s="35"/>
      <c r="N1000" s="35"/>
      <c r="O1000" s="35"/>
      <c r="P1000" s="35"/>
      <c r="Q1000" s="35"/>
      <c r="R1000" s="35"/>
      <c r="S1000" s="35"/>
      <c r="T1000" s="35"/>
    </row>
    <row r="1001" spans="1:20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5"/>
      <c r="K1001" s="35"/>
      <c r="L1001" s="35"/>
      <c r="M1001" s="35"/>
      <c r="N1001" s="35"/>
      <c r="O1001" s="35"/>
      <c r="P1001" s="35"/>
      <c r="Q1001" s="35"/>
      <c r="R1001" s="35"/>
      <c r="S1001" s="35"/>
      <c r="T1001" s="35"/>
    </row>
    <row r="1002" spans="1:20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5"/>
      <c r="K1002" s="35"/>
      <c r="L1002" s="35"/>
      <c r="M1002" s="35"/>
      <c r="N1002" s="35"/>
      <c r="O1002" s="35"/>
      <c r="P1002" s="35"/>
      <c r="Q1002" s="35"/>
      <c r="R1002" s="35"/>
      <c r="S1002" s="35"/>
      <c r="T1002" s="35"/>
    </row>
    <row r="1003" spans="1:20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5"/>
      <c r="K1003" s="35"/>
      <c r="L1003" s="35"/>
      <c r="M1003" s="35"/>
      <c r="N1003" s="35"/>
      <c r="O1003" s="35"/>
      <c r="P1003" s="35"/>
      <c r="Q1003" s="35"/>
      <c r="R1003" s="35"/>
      <c r="S1003" s="35"/>
      <c r="T1003" s="35"/>
    </row>
    <row r="1004" spans="1:20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5"/>
      <c r="K1004" s="35"/>
      <c r="L1004" s="35"/>
      <c r="M1004" s="35"/>
      <c r="N1004" s="35"/>
      <c r="O1004" s="35"/>
      <c r="P1004" s="35"/>
      <c r="Q1004" s="35"/>
      <c r="R1004" s="35"/>
      <c r="S1004" s="35"/>
      <c r="T1004" s="35"/>
    </row>
    <row r="1005" spans="1:20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5"/>
      <c r="K1005" s="35"/>
      <c r="L1005" s="35"/>
      <c r="M1005" s="35"/>
      <c r="N1005" s="35"/>
      <c r="O1005" s="35"/>
      <c r="P1005" s="35"/>
      <c r="Q1005" s="35"/>
      <c r="R1005" s="35"/>
      <c r="S1005" s="35"/>
      <c r="T1005" s="35"/>
    </row>
    <row r="1006" spans="1:20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5"/>
      <c r="K1006" s="35"/>
      <c r="L1006" s="35"/>
      <c r="M1006" s="35"/>
      <c r="N1006" s="35"/>
      <c r="O1006" s="35"/>
      <c r="P1006" s="35"/>
      <c r="Q1006" s="35"/>
      <c r="R1006" s="35"/>
      <c r="S1006" s="35"/>
      <c r="T1006" s="35"/>
    </row>
    <row r="1007" spans="1:20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5"/>
      <c r="K1007" s="35"/>
      <c r="L1007" s="35"/>
      <c r="M1007" s="35"/>
      <c r="N1007" s="35"/>
      <c r="O1007" s="35"/>
      <c r="P1007" s="35"/>
      <c r="Q1007" s="35"/>
      <c r="R1007" s="35"/>
      <c r="S1007" s="35"/>
      <c r="T1007" s="35"/>
    </row>
    <row r="1008" spans="1:20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5"/>
      <c r="K1008" s="35"/>
      <c r="L1008" s="35"/>
      <c r="M1008" s="35"/>
      <c r="N1008" s="35"/>
      <c r="O1008" s="35"/>
      <c r="P1008" s="35"/>
      <c r="Q1008" s="35"/>
      <c r="R1008" s="35"/>
      <c r="S1008" s="35"/>
      <c r="T1008" s="35"/>
    </row>
    <row r="1009" spans="1:20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5"/>
      <c r="K1009" s="35"/>
      <c r="L1009" s="35"/>
      <c r="M1009" s="35"/>
      <c r="N1009" s="35"/>
      <c r="O1009" s="35"/>
      <c r="P1009" s="35"/>
      <c r="Q1009" s="35"/>
      <c r="R1009" s="35"/>
      <c r="S1009" s="35"/>
      <c r="T1009" s="35"/>
    </row>
    <row r="1010" spans="1:20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5"/>
      <c r="K1010" s="35"/>
      <c r="L1010" s="35"/>
      <c r="M1010" s="35"/>
      <c r="N1010" s="35"/>
      <c r="O1010" s="35"/>
      <c r="P1010" s="35"/>
      <c r="Q1010" s="35"/>
      <c r="R1010" s="35"/>
      <c r="S1010" s="35"/>
      <c r="T1010" s="35"/>
    </row>
    <row r="1011" spans="1:20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5"/>
      <c r="K1011" s="35"/>
      <c r="L1011" s="35"/>
      <c r="M1011" s="35"/>
      <c r="N1011" s="35"/>
      <c r="O1011" s="35"/>
      <c r="P1011" s="35"/>
      <c r="Q1011" s="35"/>
      <c r="R1011" s="35"/>
      <c r="S1011" s="35"/>
      <c r="T1011" s="35"/>
    </row>
    <row r="1012" spans="1:20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5"/>
      <c r="K1012" s="35"/>
      <c r="L1012" s="35"/>
      <c r="M1012" s="35"/>
      <c r="N1012" s="35"/>
      <c r="O1012" s="35"/>
      <c r="P1012" s="35"/>
      <c r="Q1012" s="35"/>
      <c r="R1012" s="35"/>
      <c r="S1012" s="35"/>
      <c r="T1012" s="35"/>
    </row>
    <row r="1013" spans="1:20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5"/>
      <c r="K1013" s="35"/>
      <c r="L1013" s="35"/>
      <c r="M1013" s="35"/>
      <c r="N1013" s="35"/>
      <c r="O1013" s="35"/>
      <c r="P1013" s="35"/>
      <c r="Q1013" s="35"/>
      <c r="R1013" s="35"/>
      <c r="S1013" s="35"/>
      <c r="T1013" s="35"/>
    </row>
    <row r="1014" spans="1:20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5"/>
      <c r="K1014" s="35"/>
      <c r="L1014" s="35"/>
      <c r="M1014" s="35"/>
      <c r="N1014" s="35"/>
      <c r="O1014" s="35"/>
      <c r="P1014" s="35"/>
      <c r="Q1014" s="35"/>
      <c r="R1014" s="35"/>
      <c r="S1014" s="35"/>
      <c r="T1014" s="35"/>
    </row>
    <row r="1015" spans="1:20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5"/>
      <c r="K1015" s="35"/>
      <c r="L1015" s="35"/>
      <c r="M1015" s="35"/>
      <c r="N1015" s="35"/>
      <c r="O1015" s="35"/>
      <c r="P1015" s="35"/>
      <c r="Q1015" s="35"/>
      <c r="R1015" s="35"/>
      <c r="S1015" s="35"/>
      <c r="T1015" s="35"/>
    </row>
    <row r="1016" spans="1:20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5"/>
      <c r="K1016" s="35"/>
      <c r="L1016" s="35"/>
      <c r="M1016" s="35"/>
      <c r="N1016" s="35"/>
      <c r="O1016" s="35"/>
      <c r="P1016" s="35"/>
      <c r="Q1016" s="35"/>
      <c r="R1016" s="35"/>
      <c r="S1016" s="35"/>
      <c r="T1016" s="35"/>
    </row>
    <row r="1017" spans="1:20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5"/>
      <c r="K1017" s="35"/>
      <c r="L1017" s="35"/>
      <c r="M1017" s="35"/>
      <c r="N1017" s="35"/>
      <c r="O1017" s="35"/>
      <c r="P1017" s="35"/>
      <c r="Q1017" s="35"/>
      <c r="R1017" s="35"/>
      <c r="S1017" s="35"/>
      <c r="T1017" s="35"/>
    </row>
    <row r="1018" spans="1:20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5"/>
      <c r="K1018" s="35"/>
      <c r="L1018" s="35"/>
      <c r="M1018" s="35"/>
      <c r="N1018" s="35"/>
      <c r="O1018" s="35"/>
      <c r="P1018" s="35"/>
      <c r="Q1018" s="35"/>
      <c r="R1018" s="35"/>
      <c r="S1018" s="35"/>
      <c r="T1018" s="35"/>
    </row>
    <row r="1019" spans="1:20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5"/>
      <c r="K1019" s="35"/>
      <c r="L1019" s="35"/>
      <c r="M1019" s="35"/>
      <c r="N1019" s="35"/>
      <c r="O1019" s="35"/>
      <c r="P1019" s="35"/>
      <c r="Q1019" s="35"/>
      <c r="R1019" s="35"/>
      <c r="S1019" s="35"/>
      <c r="T1019" s="35"/>
    </row>
    <row r="1020" spans="1:20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5"/>
      <c r="K1020" s="35"/>
      <c r="L1020" s="35"/>
      <c r="M1020" s="35"/>
      <c r="N1020" s="35"/>
      <c r="O1020" s="35"/>
      <c r="P1020" s="35"/>
      <c r="Q1020" s="35"/>
      <c r="R1020" s="35"/>
      <c r="S1020" s="35"/>
      <c r="T1020" s="35"/>
    </row>
    <row r="1021" spans="1:20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5"/>
      <c r="K1021" s="35"/>
      <c r="L1021" s="35"/>
      <c r="M1021" s="35"/>
      <c r="N1021" s="35"/>
      <c r="O1021" s="35"/>
      <c r="P1021" s="35"/>
      <c r="Q1021" s="35"/>
      <c r="R1021" s="35"/>
      <c r="S1021" s="35"/>
      <c r="T1021" s="35"/>
    </row>
    <row r="1022" spans="1:20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5"/>
      <c r="K1022" s="35"/>
      <c r="L1022" s="35"/>
      <c r="M1022" s="35"/>
      <c r="N1022" s="35"/>
      <c r="O1022" s="35"/>
      <c r="P1022" s="35"/>
      <c r="Q1022" s="35"/>
      <c r="R1022" s="35"/>
      <c r="S1022" s="35"/>
      <c r="T1022" s="35"/>
    </row>
    <row r="1023" spans="1:20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5"/>
      <c r="K1023" s="35"/>
      <c r="L1023" s="35"/>
      <c r="M1023" s="35"/>
      <c r="N1023" s="35"/>
      <c r="O1023" s="35"/>
      <c r="P1023" s="35"/>
      <c r="Q1023" s="35"/>
      <c r="R1023" s="35"/>
      <c r="S1023" s="35"/>
      <c r="T1023" s="35"/>
    </row>
    <row r="1024" spans="1:20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5"/>
      <c r="K1024" s="35"/>
      <c r="L1024" s="35"/>
      <c r="M1024" s="35"/>
      <c r="N1024" s="35"/>
      <c r="O1024" s="35"/>
      <c r="P1024" s="35"/>
      <c r="Q1024" s="35"/>
      <c r="R1024" s="35"/>
      <c r="S1024" s="35"/>
      <c r="T1024" s="35"/>
    </row>
    <row r="1025" spans="1:20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5"/>
      <c r="K1025" s="35"/>
      <c r="L1025" s="35"/>
      <c r="M1025" s="35"/>
      <c r="N1025" s="35"/>
      <c r="O1025" s="35"/>
      <c r="P1025" s="35"/>
      <c r="Q1025" s="35"/>
      <c r="R1025" s="35"/>
      <c r="S1025" s="35"/>
      <c r="T1025" s="35"/>
    </row>
    <row r="1026" spans="1:20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5"/>
      <c r="K1026" s="35"/>
      <c r="L1026" s="35"/>
      <c r="M1026" s="35"/>
      <c r="N1026" s="35"/>
      <c r="O1026" s="35"/>
      <c r="P1026" s="35"/>
      <c r="Q1026" s="35"/>
      <c r="R1026" s="35"/>
      <c r="S1026" s="35"/>
      <c r="T1026" s="35"/>
    </row>
    <row r="1027" spans="1:20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5"/>
      <c r="K1027" s="35"/>
      <c r="L1027" s="35"/>
      <c r="M1027" s="35"/>
      <c r="N1027" s="35"/>
      <c r="O1027" s="35"/>
      <c r="P1027" s="35"/>
      <c r="Q1027" s="35"/>
      <c r="R1027" s="35"/>
      <c r="S1027" s="35"/>
      <c r="T1027" s="35"/>
    </row>
    <row r="1028" spans="1:20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5"/>
      <c r="K1028" s="35"/>
      <c r="L1028" s="35"/>
      <c r="M1028" s="35"/>
      <c r="N1028" s="35"/>
      <c r="O1028" s="35"/>
      <c r="P1028" s="35"/>
      <c r="Q1028" s="35"/>
      <c r="R1028" s="35"/>
      <c r="S1028" s="35"/>
      <c r="T1028" s="35"/>
    </row>
    <row r="1029" spans="1:20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5"/>
      <c r="K1029" s="35"/>
      <c r="L1029" s="35"/>
      <c r="M1029" s="35"/>
      <c r="N1029" s="35"/>
      <c r="O1029" s="35"/>
      <c r="P1029" s="35"/>
      <c r="Q1029" s="35"/>
      <c r="R1029" s="35"/>
      <c r="S1029" s="35"/>
      <c r="T1029" s="35"/>
    </row>
    <row r="1030" spans="1:20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5"/>
      <c r="K1030" s="35"/>
      <c r="L1030" s="35"/>
      <c r="M1030" s="35"/>
      <c r="N1030" s="35"/>
      <c r="O1030" s="35"/>
      <c r="P1030" s="35"/>
      <c r="Q1030" s="35"/>
      <c r="R1030" s="35"/>
      <c r="S1030" s="35"/>
      <c r="T1030" s="35"/>
    </row>
    <row r="1031" spans="1:20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5"/>
      <c r="K1031" s="35"/>
      <c r="L1031" s="35"/>
      <c r="M1031" s="35"/>
      <c r="N1031" s="35"/>
      <c r="O1031" s="35"/>
      <c r="P1031" s="35"/>
      <c r="Q1031" s="35"/>
      <c r="R1031" s="35"/>
      <c r="S1031" s="35"/>
      <c r="T1031" s="35"/>
    </row>
    <row r="1032" spans="1:20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5"/>
      <c r="K1032" s="35"/>
      <c r="L1032" s="35"/>
      <c r="M1032" s="35"/>
      <c r="N1032" s="35"/>
      <c r="O1032" s="35"/>
      <c r="P1032" s="35"/>
      <c r="Q1032" s="35"/>
      <c r="R1032" s="35"/>
      <c r="S1032" s="35"/>
      <c r="T1032" s="35"/>
    </row>
    <row r="1033" spans="1:20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5"/>
      <c r="K1033" s="35"/>
      <c r="L1033" s="35"/>
      <c r="M1033" s="35"/>
      <c r="N1033" s="35"/>
      <c r="O1033" s="35"/>
      <c r="P1033" s="35"/>
      <c r="Q1033" s="35"/>
      <c r="R1033" s="35"/>
      <c r="S1033" s="35"/>
      <c r="T1033" s="35"/>
    </row>
    <row r="1034" spans="1:20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5"/>
      <c r="K1034" s="35"/>
      <c r="L1034" s="35"/>
      <c r="M1034" s="35"/>
      <c r="N1034" s="35"/>
      <c r="O1034" s="35"/>
      <c r="P1034" s="35"/>
      <c r="Q1034" s="35"/>
      <c r="R1034" s="35"/>
      <c r="S1034" s="35"/>
      <c r="T1034" s="35"/>
    </row>
    <row r="1035" spans="1:20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5"/>
      <c r="K1035" s="35"/>
      <c r="L1035" s="35"/>
      <c r="M1035" s="35"/>
      <c r="N1035" s="35"/>
      <c r="O1035" s="35"/>
      <c r="P1035" s="35"/>
      <c r="Q1035" s="35"/>
      <c r="R1035" s="35"/>
      <c r="S1035" s="35"/>
      <c r="T1035" s="35"/>
    </row>
    <row r="1036" spans="1:20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5"/>
      <c r="K1036" s="35"/>
      <c r="L1036" s="35"/>
      <c r="M1036" s="35"/>
      <c r="N1036" s="35"/>
      <c r="O1036" s="35"/>
      <c r="P1036" s="35"/>
      <c r="Q1036" s="35"/>
      <c r="R1036" s="35"/>
      <c r="S1036" s="35"/>
      <c r="T1036" s="35"/>
    </row>
    <row r="1037" spans="1:20" x14ac:dyDescent="0.25">
      <c r="A1037" s="35"/>
      <c r="B1037" s="35"/>
      <c r="C1037" s="35"/>
      <c r="D1037" s="35"/>
      <c r="E1037" s="35"/>
      <c r="F1037" s="35"/>
      <c r="G1037" s="35"/>
      <c r="H1037" s="35"/>
      <c r="I1037" s="35"/>
      <c r="J1037" s="35"/>
      <c r="K1037" s="35"/>
      <c r="L1037" s="35"/>
      <c r="M1037" s="35"/>
      <c r="N1037" s="35"/>
      <c r="O1037" s="35"/>
      <c r="P1037" s="35"/>
      <c r="Q1037" s="35"/>
      <c r="R1037" s="35"/>
      <c r="S1037" s="35"/>
      <c r="T1037" s="35"/>
    </row>
    <row r="1038" spans="1:20" x14ac:dyDescent="0.25">
      <c r="A1038" s="35"/>
      <c r="B1038" s="35"/>
      <c r="C1038" s="35"/>
      <c r="D1038" s="35"/>
      <c r="E1038" s="35"/>
      <c r="F1038" s="35"/>
      <c r="G1038" s="35"/>
      <c r="H1038" s="35"/>
      <c r="I1038" s="35"/>
      <c r="J1038" s="35"/>
      <c r="K1038" s="35"/>
      <c r="L1038" s="35"/>
      <c r="M1038" s="35"/>
      <c r="N1038" s="35"/>
      <c r="O1038" s="35"/>
      <c r="P1038" s="35"/>
      <c r="Q1038" s="35"/>
      <c r="R1038" s="35"/>
      <c r="S1038" s="35"/>
      <c r="T1038" s="35"/>
    </row>
    <row r="1039" spans="1:20" x14ac:dyDescent="0.25">
      <c r="A1039" s="35"/>
      <c r="B1039" s="35"/>
      <c r="C1039" s="35"/>
      <c r="D1039" s="35"/>
      <c r="E1039" s="35"/>
      <c r="F1039" s="35"/>
      <c r="G1039" s="35"/>
      <c r="H1039" s="35"/>
      <c r="I1039" s="35"/>
      <c r="J1039" s="35"/>
      <c r="K1039" s="35"/>
      <c r="L1039" s="35"/>
      <c r="M1039" s="35"/>
      <c r="N1039" s="35"/>
      <c r="O1039" s="35"/>
      <c r="P1039" s="35"/>
      <c r="Q1039" s="35"/>
      <c r="R1039" s="35"/>
      <c r="S1039" s="35"/>
      <c r="T1039" s="35"/>
    </row>
    <row r="1040" spans="1:20" x14ac:dyDescent="0.25">
      <c r="A1040" s="35"/>
      <c r="B1040" s="35"/>
      <c r="C1040" s="35"/>
      <c r="D1040" s="35"/>
      <c r="E1040" s="35"/>
      <c r="F1040" s="35"/>
      <c r="G1040" s="35"/>
      <c r="H1040" s="35"/>
      <c r="I1040" s="35"/>
      <c r="J1040" s="35"/>
      <c r="K1040" s="35"/>
      <c r="L1040" s="35"/>
      <c r="M1040" s="35"/>
      <c r="N1040" s="35"/>
      <c r="O1040" s="35"/>
      <c r="P1040" s="35"/>
      <c r="Q1040" s="35"/>
      <c r="R1040" s="35"/>
      <c r="S1040" s="35"/>
      <c r="T1040" s="35"/>
    </row>
    <row r="1041" spans="1:20" x14ac:dyDescent="0.25">
      <c r="A1041" s="35"/>
      <c r="B1041" s="35"/>
      <c r="C1041" s="35"/>
      <c r="D1041" s="35"/>
      <c r="E1041" s="35"/>
      <c r="F1041" s="35"/>
      <c r="G1041" s="35"/>
      <c r="H1041" s="35"/>
      <c r="I1041" s="35"/>
      <c r="J1041" s="35"/>
      <c r="K1041" s="35"/>
      <c r="L1041" s="35"/>
      <c r="M1041" s="35"/>
      <c r="N1041" s="35"/>
      <c r="O1041" s="35"/>
      <c r="P1041" s="35"/>
      <c r="Q1041" s="35"/>
      <c r="R1041" s="35"/>
      <c r="S1041" s="35"/>
      <c r="T1041" s="35"/>
    </row>
    <row r="1042" spans="1:20" x14ac:dyDescent="0.25">
      <c r="A1042" s="35"/>
      <c r="B1042" s="35"/>
      <c r="C1042" s="35"/>
      <c r="D1042" s="35"/>
      <c r="E1042" s="35"/>
      <c r="F1042" s="35"/>
      <c r="G1042" s="35"/>
      <c r="H1042" s="35"/>
      <c r="I1042" s="35"/>
      <c r="J1042" s="35"/>
      <c r="K1042" s="35"/>
      <c r="L1042" s="35"/>
      <c r="M1042" s="35"/>
      <c r="N1042" s="35"/>
      <c r="O1042" s="35"/>
      <c r="P1042" s="35"/>
      <c r="Q1042" s="35"/>
      <c r="R1042" s="35"/>
      <c r="S1042" s="35"/>
      <c r="T1042" s="35"/>
    </row>
    <row r="1043" spans="1:20" x14ac:dyDescent="0.25">
      <c r="A1043" s="35"/>
      <c r="B1043" s="35"/>
      <c r="C1043" s="35"/>
      <c r="D1043" s="35"/>
      <c r="E1043" s="35"/>
      <c r="F1043" s="35"/>
      <c r="G1043" s="35"/>
      <c r="H1043" s="35"/>
      <c r="I1043" s="35"/>
      <c r="J1043" s="35"/>
      <c r="K1043" s="35"/>
      <c r="L1043" s="35"/>
      <c r="M1043" s="35"/>
      <c r="N1043" s="35"/>
      <c r="O1043" s="35"/>
      <c r="P1043" s="35"/>
      <c r="Q1043" s="35"/>
      <c r="R1043" s="35"/>
      <c r="S1043" s="35"/>
      <c r="T1043" s="35"/>
    </row>
    <row r="1044" spans="1:20" x14ac:dyDescent="0.25">
      <c r="A1044" s="35"/>
      <c r="B1044" s="35"/>
      <c r="C1044" s="35"/>
      <c r="D1044" s="35"/>
      <c r="E1044" s="35"/>
      <c r="F1044" s="35"/>
      <c r="G1044" s="35"/>
      <c r="H1044" s="35"/>
      <c r="I1044" s="35"/>
      <c r="J1044" s="35"/>
      <c r="K1044" s="35"/>
      <c r="L1044" s="35"/>
      <c r="M1044" s="35"/>
      <c r="N1044" s="35"/>
      <c r="O1044" s="35"/>
      <c r="P1044" s="35"/>
      <c r="Q1044" s="35"/>
      <c r="R1044" s="35"/>
      <c r="S1044" s="35"/>
      <c r="T1044" s="35"/>
    </row>
    <row r="1045" spans="1:20" x14ac:dyDescent="0.25">
      <c r="A1045" s="35"/>
      <c r="B1045" s="35"/>
      <c r="C1045" s="35"/>
      <c r="D1045" s="35"/>
      <c r="E1045" s="35"/>
      <c r="F1045" s="35"/>
      <c r="G1045" s="35"/>
      <c r="H1045" s="35"/>
      <c r="I1045" s="35"/>
      <c r="J1045" s="35"/>
      <c r="K1045" s="35"/>
      <c r="L1045" s="35"/>
      <c r="M1045" s="35"/>
      <c r="N1045" s="35"/>
      <c r="O1045" s="35"/>
      <c r="P1045" s="35"/>
      <c r="Q1045" s="35"/>
      <c r="R1045" s="35"/>
      <c r="S1045" s="35"/>
      <c r="T1045" s="35"/>
    </row>
    <row r="1046" spans="1:20" x14ac:dyDescent="0.25">
      <c r="A1046" s="35"/>
      <c r="B1046" s="35"/>
      <c r="C1046" s="35"/>
      <c r="D1046" s="35"/>
      <c r="E1046" s="35"/>
      <c r="F1046" s="35"/>
      <c r="G1046" s="35"/>
      <c r="H1046" s="35"/>
      <c r="I1046" s="35"/>
      <c r="J1046" s="35"/>
      <c r="K1046" s="35"/>
      <c r="L1046" s="35"/>
      <c r="M1046" s="35"/>
      <c r="N1046" s="35"/>
      <c r="O1046" s="35"/>
      <c r="P1046" s="35"/>
      <c r="Q1046" s="35"/>
      <c r="R1046" s="35"/>
      <c r="S1046" s="35"/>
      <c r="T1046" s="35"/>
    </row>
    <row r="1047" spans="1:20" x14ac:dyDescent="0.25">
      <c r="A1047" s="35"/>
      <c r="B1047" s="35"/>
      <c r="C1047" s="35"/>
      <c r="D1047" s="35"/>
      <c r="E1047" s="35"/>
      <c r="F1047" s="35"/>
      <c r="G1047" s="35"/>
      <c r="H1047" s="35"/>
      <c r="I1047" s="35"/>
      <c r="J1047" s="35"/>
      <c r="K1047" s="35"/>
      <c r="L1047" s="35"/>
      <c r="M1047" s="35"/>
      <c r="N1047" s="35"/>
      <c r="O1047" s="35"/>
      <c r="P1047" s="35"/>
      <c r="Q1047" s="35"/>
      <c r="R1047" s="35"/>
      <c r="S1047" s="35"/>
      <c r="T1047" s="35"/>
    </row>
    <row r="1048" spans="1:20" x14ac:dyDescent="0.25">
      <c r="A1048" s="35"/>
      <c r="B1048" s="35"/>
      <c r="C1048" s="35"/>
      <c r="D1048" s="35"/>
      <c r="E1048" s="35"/>
      <c r="F1048" s="35"/>
      <c r="G1048" s="35"/>
      <c r="H1048" s="35"/>
      <c r="I1048" s="35"/>
      <c r="J1048" s="35"/>
      <c r="K1048" s="35"/>
      <c r="L1048" s="35"/>
      <c r="M1048" s="35"/>
      <c r="N1048" s="35"/>
      <c r="O1048" s="35"/>
      <c r="P1048" s="35"/>
      <c r="Q1048" s="35"/>
      <c r="R1048" s="35"/>
      <c r="S1048" s="35"/>
      <c r="T1048" s="35"/>
    </row>
    <row r="1049" spans="1:20" x14ac:dyDescent="0.25">
      <c r="A1049" s="35"/>
      <c r="B1049" s="35"/>
      <c r="C1049" s="35"/>
      <c r="D1049" s="35"/>
      <c r="E1049" s="35"/>
      <c r="F1049" s="35"/>
      <c r="G1049" s="35"/>
      <c r="H1049" s="35"/>
      <c r="I1049" s="35"/>
      <c r="J1049" s="35"/>
      <c r="K1049" s="35"/>
      <c r="L1049" s="35"/>
      <c r="M1049" s="35"/>
      <c r="N1049" s="35"/>
      <c r="O1049" s="35"/>
      <c r="P1049" s="35"/>
      <c r="Q1049" s="35"/>
      <c r="R1049" s="35"/>
      <c r="S1049" s="35"/>
      <c r="T1049" s="35"/>
    </row>
    <row r="1050" spans="1:20" x14ac:dyDescent="0.25">
      <c r="A1050" s="35"/>
      <c r="B1050" s="35"/>
      <c r="C1050" s="35"/>
      <c r="D1050" s="35"/>
      <c r="E1050" s="35"/>
      <c r="F1050" s="35"/>
      <c r="G1050" s="35"/>
      <c r="H1050" s="35"/>
      <c r="I1050" s="35"/>
      <c r="J1050" s="35"/>
      <c r="K1050" s="35"/>
      <c r="L1050" s="35"/>
      <c r="M1050" s="35"/>
      <c r="N1050" s="35"/>
      <c r="O1050" s="35"/>
      <c r="P1050" s="35"/>
      <c r="Q1050" s="35"/>
      <c r="R1050" s="35"/>
      <c r="S1050" s="35"/>
      <c r="T1050" s="35"/>
    </row>
    <row r="1051" spans="1:20" x14ac:dyDescent="0.25">
      <c r="A1051" s="35"/>
      <c r="B1051" s="35"/>
      <c r="C1051" s="35"/>
      <c r="D1051" s="35"/>
      <c r="E1051" s="35"/>
      <c r="F1051" s="35"/>
      <c r="G1051" s="35"/>
      <c r="H1051" s="35"/>
      <c r="I1051" s="35"/>
      <c r="J1051" s="35"/>
      <c r="K1051" s="35"/>
      <c r="L1051" s="35"/>
      <c r="M1051" s="35"/>
      <c r="N1051" s="35"/>
      <c r="O1051" s="35"/>
      <c r="P1051" s="35"/>
      <c r="Q1051" s="35"/>
      <c r="R1051" s="35"/>
      <c r="S1051" s="35"/>
      <c r="T1051" s="35"/>
    </row>
    <row r="1052" spans="1:20" x14ac:dyDescent="0.25">
      <c r="A1052" s="35"/>
      <c r="B1052" s="35"/>
      <c r="C1052" s="35"/>
      <c r="D1052" s="35"/>
      <c r="E1052" s="35"/>
      <c r="F1052" s="35"/>
      <c r="G1052" s="35"/>
      <c r="H1052" s="35"/>
      <c r="I1052" s="35"/>
      <c r="J1052" s="35"/>
      <c r="K1052" s="35"/>
      <c r="L1052" s="35"/>
      <c r="M1052" s="35"/>
      <c r="N1052" s="35"/>
      <c r="O1052" s="35"/>
      <c r="P1052" s="35"/>
      <c r="Q1052" s="35"/>
      <c r="R1052" s="35"/>
      <c r="S1052" s="35"/>
      <c r="T1052" s="35"/>
    </row>
    <row r="1053" spans="1:20" x14ac:dyDescent="0.25">
      <c r="A1053" s="35"/>
      <c r="B1053" s="35"/>
      <c r="C1053" s="35"/>
      <c r="D1053" s="35"/>
      <c r="E1053" s="35"/>
      <c r="F1053" s="35"/>
      <c r="G1053" s="35"/>
      <c r="H1053" s="35"/>
      <c r="I1053" s="35"/>
      <c r="J1053" s="35"/>
      <c r="K1053" s="35"/>
      <c r="L1053" s="35"/>
      <c r="M1053" s="35"/>
      <c r="N1053" s="35"/>
      <c r="O1053" s="35"/>
      <c r="P1053" s="35"/>
      <c r="Q1053" s="35"/>
      <c r="R1053" s="35"/>
      <c r="S1053" s="35"/>
      <c r="T1053" s="35"/>
    </row>
    <row r="1054" spans="1:20" x14ac:dyDescent="0.25">
      <c r="A1054" s="35"/>
      <c r="B1054" s="35"/>
      <c r="C1054" s="35"/>
      <c r="D1054" s="35"/>
      <c r="E1054" s="35"/>
      <c r="F1054" s="35"/>
      <c r="G1054" s="35"/>
      <c r="H1054" s="35"/>
      <c r="I1054" s="35"/>
      <c r="J1054" s="35"/>
      <c r="K1054" s="35"/>
      <c r="L1054" s="35"/>
      <c r="M1054" s="35"/>
      <c r="N1054" s="35"/>
      <c r="O1054" s="35"/>
      <c r="P1054" s="35"/>
      <c r="Q1054" s="35"/>
      <c r="R1054" s="35"/>
      <c r="S1054" s="35"/>
      <c r="T1054" s="35"/>
    </row>
    <row r="1055" spans="1:20" x14ac:dyDescent="0.25">
      <c r="A1055" s="35"/>
      <c r="B1055" s="35"/>
      <c r="C1055" s="35"/>
      <c r="D1055" s="35"/>
      <c r="E1055" s="35"/>
      <c r="F1055" s="35"/>
      <c r="G1055" s="35"/>
      <c r="H1055" s="35"/>
      <c r="I1055" s="35"/>
      <c r="J1055" s="35"/>
      <c r="K1055" s="35"/>
      <c r="L1055" s="35"/>
      <c r="M1055" s="35"/>
      <c r="N1055" s="35"/>
      <c r="O1055" s="35"/>
      <c r="P1055" s="35"/>
      <c r="Q1055" s="35"/>
      <c r="R1055" s="35"/>
      <c r="S1055" s="35"/>
      <c r="T1055" s="35"/>
    </row>
    <row r="1056" spans="1:20" x14ac:dyDescent="0.25">
      <c r="A1056" s="35"/>
      <c r="B1056" s="35"/>
      <c r="C1056" s="35"/>
      <c r="D1056" s="35"/>
      <c r="E1056" s="35"/>
      <c r="F1056" s="35"/>
      <c r="G1056" s="35"/>
      <c r="H1056" s="35"/>
      <c r="I1056" s="35"/>
      <c r="J1056" s="35"/>
      <c r="K1056" s="35"/>
      <c r="L1056" s="35"/>
      <c r="M1056" s="35"/>
      <c r="N1056" s="35"/>
      <c r="O1056" s="35"/>
      <c r="P1056" s="35"/>
      <c r="Q1056" s="35"/>
      <c r="R1056" s="35"/>
      <c r="S1056" s="35"/>
      <c r="T1056" s="35"/>
    </row>
    <row r="1057" spans="1:20" x14ac:dyDescent="0.25">
      <c r="A1057" s="35"/>
      <c r="B1057" s="35"/>
      <c r="C1057" s="35"/>
      <c r="D1057" s="35"/>
      <c r="E1057" s="35"/>
      <c r="F1057" s="35"/>
      <c r="G1057" s="35"/>
      <c r="H1057" s="35"/>
      <c r="I1057" s="35"/>
      <c r="J1057" s="35"/>
      <c r="K1057" s="35"/>
      <c r="L1057" s="35"/>
      <c r="M1057" s="35"/>
      <c r="N1057" s="35"/>
      <c r="O1057" s="35"/>
      <c r="P1057" s="35"/>
      <c r="Q1057" s="35"/>
      <c r="R1057" s="35"/>
      <c r="S1057" s="35"/>
      <c r="T1057" s="35"/>
    </row>
    <row r="1058" spans="1:20" x14ac:dyDescent="0.25">
      <c r="A1058" s="35"/>
      <c r="B1058" s="35"/>
      <c r="C1058" s="35"/>
      <c r="D1058" s="35"/>
      <c r="E1058" s="35"/>
      <c r="F1058" s="35"/>
      <c r="G1058" s="35"/>
      <c r="H1058" s="35"/>
      <c r="I1058" s="35"/>
      <c r="J1058" s="35"/>
      <c r="K1058" s="35"/>
      <c r="L1058" s="35"/>
      <c r="M1058" s="35"/>
      <c r="N1058" s="35"/>
      <c r="O1058" s="35"/>
      <c r="P1058" s="35"/>
      <c r="Q1058" s="35"/>
      <c r="R1058" s="35"/>
      <c r="S1058" s="35"/>
      <c r="T1058" s="35"/>
    </row>
    <row r="1059" spans="1:20" x14ac:dyDescent="0.25">
      <c r="A1059" s="35"/>
      <c r="B1059" s="35"/>
      <c r="C1059" s="35"/>
      <c r="D1059" s="35"/>
      <c r="E1059" s="35"/>
      <c r="F1059" s="35"/>
      <c r="G1059" s="35"/>
      <c r="H1059" s="35"/>
      <c r="I1059" s="35"/>
      <c r="J1059" s="35"/>
      <c r="K1059" s="35"/>
      <c r="L1059" s="35"/>
      <c r="M1059" s="35"/>
      <c r="N1059" s="35"/>
      <c r="O1059" s="35"/>
      <c r="P1059" s="35"/>
      <c r="Q1059" s="35"/>
      <c r="R1059" s="35"/>
      <c r="S1059" s="35"/>
      <c r="T1059" s="35"/>
    </row>
    <row r="1060" spans="1:20" x14ac:dyDescent="0.25">
      <c r="A1060" s="35"/>
      <c r="B1060" s="35"/>
      <c r="C1060" s="35"/>
      <c r="D1060" s="35"/>
      <c r="E1060" s="35"/>
      <c r="F1060" s="35"/>
      <c r="G1060" s="35"/>
      <c r="H1060" s="35"/>
      <c r="I1060" s="35"/>
      <c r="J1060" s="35"/>
      <c r="K1060" s="35"/>
      <c r="L1060" s="35"/>
      <c r="M1060" s="35"/>
      <c r="N1060" s="35"/>
      <c r="O1060" s="35"/>
      <c r="P1060" s="35"/>
      <c r="Q1060" s="35"/>
      <c r="R1060" s="35"/>
      <c r="S1060" s="35"/>
      <c r="T1060" s="35"/>
    </row>
    <row r="1061" spans="1:20" x14ac:dyDescent="0.25">
      <c r="A1061" s="35"/>
      <c r="B1061" s="35"/>
      <c r="C1061" s="35"/>
      <c r="D1061" s="35"/>
      <c r="E1061" s="35"/>
      <c r="F1061" s="35"/>
      <c r="G1061" s="35"/>
      <c r="H1061" s="35"/>
      <c r="I1061" s="35"/>
      <c r="J1061" s="35"/>
      <c r="K1061" s="35"/>
      <c r="L1061" s="35"/>
      <c r="M1061" s="35"/>
      <c r="N1061" s="35"/>
      <c r="O1061" s="35"/>
      <c r="P1061" s="35"/>
      <c r="Q1061" s="35"/>
      <c r="R1061" s="35"/>
      <c r="S1061" s="35"/>
      <c r="T1061" s="35"/>
    </row>
    <row r="1062" spans="1:20" x14ac:dyDescent="0.25">
      <c r="A1062" s="35"/>
      <c r="B1062" s="35"/>
      <c r="C1062" s="35"/>
      <c r="D1062" s="35"/>
      <c r="E1062" s="35"/>
      <c r="F1062" s="35"/>
      <c r="G1062" s="35"/>
      <c r="H1062" s="35"/>
      <c r="I1062" s="35"/>
      <c r="J1062" s="35"/>
      <c r="K1062" s="35"/>
      <c r="L1062" s="35"/>
      <c r="M1062" s="35"/>
      <c r="N1062" s="35"/>
      <c r="O1062" s="35"/>
      <c r="P1062" s="35"/>
      <c r="Q1062" s="35"/>
      <c r="R1062" s="35"/>
      <c r="S1062" s="35"/>
      <c r="T1062" s="35"/>
    </row>
    <row r="1063" spans="1:20" x14ac:dyDescent="0.25">
      <c r="A1063" s="35"/>
      <c r="B1063" s="35"/>
      <c r="C1063" s="35"/>
      <c r="D1063" s="35"/>
      <c r="E1063" s="35"/>
      <c r="F1063" s="35"/>
      <c r="G1063" s="35"/>
      <c r="H1063" s="35"/>
      <c r="I1063" s="35"/>
      <c r="J1063" s="35"/>
      <c r="K1063" s="35"/>
      <c r="L1063" s="35"/>
      <c r="M1063" s="35"/>
      <c r="N1063" s="35"/>
      <c r="O1063" s="35"/>
      <c r="P1063" s="35"/>
      <c r="Q1063" s="35"/>
      <c r="R1063" s="35"/>
      <c r="S1063" s="35"/>
      <c r="T1063" s="35"/>
    </row>
    <row r="1064" spans="1:20" x14ac:dyDescent="0.25">
      <c r="A1064" s="35"/>
      <c r="B1064" s="35"/>
      <c r="C1064" s="35"/>
      <c r="D1064" s="35"/>
      <c r="E1064" s="35"/>
      <c r="F1064" s="35"/>
      <c r="G1064" s="35"/>
      <c r="H1064" s="35"/>
      <c r="I1064" s="35"/>
      <c r="J1064" s="35"/>
      <c r="K1064" s="35"/>
      <c r="L1064" s="35"/>
      <c r="M1064" s="35"/>
      <c r="N1064" s="35"/>
      <c r="O1064" s="35"/>
      <c r="P1064" s="35"/>
      <c r="Q1064" s="35"/>
      <c r="R1064" s="35"/>
      <c r="S1064" s="35"/>
      <c r="T1064" s="35"/>
    </row>
    <row r="1065" spans="1:20" x14ac:dyDescent="0.25">
      <c r="A1065" s="35"/>
      <c r="B1065" s="35"/>
      <c r="C1065" s="35"/>
      <c r="D1065" s="35"/>
      <c r="E1065" s="35"/>
      <c r="F1065" s="35"/>
      <c r="G1065" s="35"/>
      <c r="H1065" s="35"/>
      <c r="I1065" s="35"/>
      <c r="J1065" s="35"/>
      <c r="K1065" s="35"/>
      <c r="L1065" s="35"/>
      <c r="M1065" s="35"/>
      <c r="N1065" s="35"/>
      <c r="O1065" s="35"/>
      <c r="P1065" s="35"/>
      <c r="Q1065" s="35"/>
      <c r="R1065" s="35"/>
      <c r="S1065" s="35"/>
      <c r="T1065" s="35"/>
    </row>
    <row r="1066" spans="1:20" x14ac:dyDescent="0.25">
      <c r="A1066" s="35"/>
      <c r="B1066" s="35"/>
      <c r="C1066" s="35"/>
      <c r="D1066" s="35"/>
      <c r="E1066" s="35"/>
      <c r="F1066" s="35"/>
      <c r="G1066" s="35"/>
      <c r="H1066" s="35"/>
      <c r="I1066" s="35"/>
      <c r="J1066" s="35"/>
      <c r="K1066" s="35"/>
      <c r="L1066" s="35"/>
      <c r="M1066" s="35"/>
      <c r="N1066" s="35"/>
      <c r="O1066" s="35"/>
      <c r="P1066" s="35"/>
      <c r="Q1066" s="35"/>
      <c r="R1066" s="35"/>
      <c r="S1066" s="35"/>
      <c r="T1066" s="35"/>
    </row>
    <row r="1067" spans="1:20" x14ac:dyDescent="0.25">
      <c r="A1067" s="35"/>
      <c r="B1067" s="35"/>
      <c r="C1067" s="35"/>
      <c r="D1067" s="35"/>
      <c r="E1067" s="35"/>
      <c r="F1067" s="35"/>
      <c r="G1067" s="35"/>
      <c r="H1067" s="35"/>
      <c r="I1067" s="35"/>
      <c r="J1067" s="35"/>
      <c r="K1067" s="35"/>
      <c r="L1067" s="35"/>
      <c r="M1067" s="35"/>
      <c r="N1067" s="35"/>
      <c r="O1067" s="35"/>
      <c r="P1067" s="35"/>
      <c r="Q1067" s="35"/>
      <c r="R1067" s="35"/>
      <c r="S1067" s="35"/>
      <c r="T1067" s="35"/>
    </row>
    <row r="1068" spans="1:20" x14ac:dyDescent="0.25">
      <c r="A1068" s="35"/>
      <c r="B1068" s="35"/>
      <c r="C1068" s="35"/>
      <c r="D1068" s="35"/>
      <c r="E1068" s="35"/>
      <c r="F1068" s="35"/>
      <c r="G1068" s="35"/>
      <c r="H1068" s="35"/>
      <c r="I1068" s="35"/>
      <c r="J1068" s="35"/>
      <c r="K1068" s="35"/>
      <c r="L1068" s="35"/>
      <c r="M1068" s="35"/>
      <c r="N1068" s="35"/>
      <c r="O1068" s="35"/>
      <c r="P1068" s="35"/>
      <c r="Q1068" s="35"/>
      <c r="R1068" s="35"/>
      <c r="S1068" s="35"/>
      <c r="T1068" s="35"/>
    </row>
    <row r="1069" spans="1:20" x14ac:dyDescent="0.25">
      <c r="A1069" s="35"/>
      <c r="B1069" s="35"/>
      <c r="C1069" s="35"/>
      <c r="D1069" s="35"/>
      <c r="E1069" s="35"/>
      <c r="F1069" s="35"/>
      <c r="G1069" s="35"/>
      <c r="H1069" s="35"/>
      <c r="I1069" s="35"/>
      <c r="J1069" s="35"/>
      <c r="K1069" s="35"/>
      <c r="L1069" s="35"/>
      <c r="M1069" s="35"/>
      <c r="N1069" s="35"/>
      <c r="O1069" s="35"/>
      <c r="P1069" s="35"/>
      <c r="Q1069" s="35"/>
      <c r="R1069" s="35"/>
      <c r="S1069" s="35"/>
      <c r="T1069" s="35"/>
    </row>
    <row r="1070" spans="1:20" x14ac:dyDescent="0.25">
      <c r="A1070" s="35"/>
      <c r="B1070" s="35"/>
      <c r="C1070" s="35"/>
      <c r="D1070" s="35"/>
      <c r="E1070" s="35"/>
      <c r="F1070" s="35"/>
      <c r="G1070" s="35"/>
      <c r="H1070" s="35"/>
      <c r="I1070" s="35"/>
      <c r="J1070" s="35"/>
      <c r="K1070" s="35"/>
      <c r="L1070" s="35"/>
      <c r="M1070" s="35"/>
      <c r="N1070" s="35"/>
      <c r="O1070" s="35"/>
      <c r="P1070" s="35"/>
      <c r="Q1070" s="35"/>
      <c r="R1070" s="35"/>
      <c r="S1070" s="35"/>
      <c r="T1070" s="35"/>
    </row>
    <row r="1071" spans="1:20" x14ac:dyDescent="0.25">
      <c r="A1071" s="35"/>
      <c r="B1071" s="35"/>
      <c r="C1071" s="35"/>
      <c r="D1071" s="35"/>
      <c r="E1071" s="35"/>
      <c r="F1071" s="35"/>
      <c r="G1071" s="35"/>
      <c r="H1071" s="35"/>
      <c r="I1071" s="35"/>
      <c r="J1071" s="35"/>
      <c r="K1071" s="35"/>
      <c r="L1071" s="35"/>
      <c r="M1071" s="35"/>
      <c r="N1071" s="35"/>
      <c r="O1071" s="35"/>
      <c r="P1071" s="35"/>
      <c r="Q1071" s="35"/>
      <c r="R1071" s="35"/>
      <c r="S1071" s="35"/>
      <c r="T1071" s="35"/>
    </row>
    <row r="1072" spans="1:20" x14ac:dyDescent="0.25">
      <c r="A1072" s="35"/>
      <c r="B1072" s="35"/>
      <c r="C1072" s="35"/>
      <c r="D1072" s="35"/>
      <c r="E1072" s="35"/>
      <c r="F1072" s="35"/>
      <c r="G1072" s="35"/>
      <c r="H1072" s="35"/>
      <c r="I1072" s="35"/>
      <c r="J1072" s="35"/>
      <c r="K1072" s="35"/>
      <c r="L1072" s="35"/>
      <c r="M1072" s="35"/>
      <c r="N1072" s="35"/>
      <c r="O1072" s="35"/>
      <c r="P1072" s="35"/>
      <c r="Q1072" s="35"/>
      <c r="R1072" s="35"/>
      <c r="S1072" s="35"/>
      <c r="T1072" s="35"/>
    </row>
    <row r="1073" spans="1:20" x14ac:dyDescent="0.25">
      <c r="A1073" s="35"/>
      <c r="B1073" s="35"/>
      <c r="C1073" s="35"/>
      <c r="D1073" s="35"/>
      <c r="E1073" s="35"/>
      <c r="F1073" s="35"/>
      <c r="G1073" s="35"/>
      <c r="H1073" s="35"/>
      <c r="I1073" s="35"/>
      <c r="J1073" s="35"/>
      <c r="K1073" s="35"/>
      <c r="L1073" s="35"/>
      <c r="M1073" s="35"/>
      <c r="N1073" s="35"/>
      <c r="O1073" s="35"/>
      <c r="P1073" s="35"/>
      <c r="Q1073" s="35"/>
      <c r="R1073" s="35"/>
      <c r="S1073" s="35"/>
      <c r="T1073" s="35"/>
    </row>
    <row r="1074" spans="1:20" x14ac:dyDescent="0.25">
      <c r="A1074" s="35"/>
      <c r="B1074" s="35"/>
      <c r="C1074" s="35"/>
      <c r="D1074" s="35"/>
      <c r="E1074" s="35"/>
      <c r="F1074" s="35"/>
      <c r="G1074" s="35"/>
      <c r="H1074" s="35"/>
      <c r="I1074" s="35"/>
      <c r="J1074" s="35"/>
      <c r="K1074" s="35"/>
      <c r="L1074" s="35"/>
      <c r="M1074" s="35"/>
      <c r="N1074" s="35"/>
      <c r="O1074" s="35"/>
      <c r="P1074" s="35"/>
      <c r="Q1074" s="35"/>
      <c r="R1074" s="35"/>
      <c r="S1074" s="35"/>
      <c r="T1074" s="35"/>
    </row>
    <row r="1075" spans="1:20" x14ac:dyDescent="0.25">
      <c r="A1075" s="35"/>
      <c r="B1075" s="35"/>
      <c r="C1075" s="35"/>
      <c r="D1075" s="35"/>
      <c r="E1075" s="35"/>
      <c r="F1075" s="35"/>
      <c r="G1075" s="35"/>
      <c r="H1075" s="35"/>
      <c r="I1075" s="35"/>
      <c r="J1075" s="35"/>
      <c r="K1075" s="35"/>
      <c r="L1075" s="35"/>
      <c r="M1075" s="35"/>
      <c r="N1075" s="35"/>
      <c r="O1075" s="35"/>
      <c r="P1075" s="35"/>
      <c r="Q1075" s="35"/>
      <c r="R1075" s="35"/>
      <c r="S1075" s="35"/>
      <c r="T1075" s="35"/>
    </row>
    <row r="1076" spans="1:20" x14ac:dyDescent="0.25">
      <c r="A1076" s="35"/>
      <c r="B1076" s="35"/>
      <c r="C1076" s="35"/>
      <c r="D1076" s="35"/>
      <c r="E1076" s="35"/>
      <c r="F1076" s="35"/>
      <c r="G1076" s="35"/>
      <c r="H1076" s="35"/>
      <c r="I1076" s="35"/>
      <c r="J1076" s="35"/>
      <c r="K1076" s="35"/>
      <c r="L1076" s="35"/>
      <c r="M1076" s="35"/>
      <c r="N1076" s="35"/>
      <c r="O1076" s="35"/>
      <c r="P1076" s="35"/>
      <c r="Q1076" s="35"/>
      <c r="R1076" s="35"/>
      <c r="S1076" s="35"/>
      <c r="T1076" s="35"/>
    </row>
    <row r="1077" spans="1:20" x14ac:dyDescent="0.25">
      <c r="A1077" s="35"/>
      <c r="B1077" s="35"/>
      <c r="C1077" s="35"/>
      <c r="D1077" s="35"/>
      <c r="E1077" s="35"/>
      <c r="F1077" s="35"/>
      <c r="G1077" s="35"/>
      <c r="H1077" s="35"/>
      <c r="I1077" s="35"/>
      <c r="J1077" s="35"/>
      <c r="K1077" s="35"/>
      <c r="L1077" s="35"/>
      <c r="M1077" s="35"/>
      <c r="N1077" s="35"/>
      <c r="O1077" s="35"/>
      <c r="P1077" s="35"/>
      <c r="Q1077" s="35"/>
      <c r="R1077" s="35"/>
      <c r="S1077" s="35"/>
      <c r="T1077" s="35"/>
    </row>
    <row r="1078" spans="1:20" x14ac:dyDescent="0.25">
      <c r="A1078" s="35"/>
      <c r="B1078" s="35"/>
      <c r="C1078" s="35"/>
      <c r="D1078" s="35"/>
      <c r="E1078" s="35"/>
      <c r="F1078" s="35"/>
      <c r="G1078" s="35"/>
      <c r="H1078" s="35"/>
      <c r="I1078" s="35"/>
      <c r="J1078" s="35"/>
      <c r="K1078" s="35"/>
      <c r="L1078" s="35"/>
      <c r="M1078" s="35"/>
      <c r="N1078" s="35"/>
      <c r="O1078" s="35"/>
      <c r="P1078" s="35"/>
      <c r="Q1078" s="35"/>
      <c r="R1078" s="35"/>
      <c r="S1078" s="35"/>
      <c r="T1078" s="35"/>
    </row>
    <row r="1079" spans="1:20" x14ac:dyDescent="0.25">
      <c r="A1079" s="35"/>
      <c r="B1079" s="35"/>
      <c r="C1079" s="35"/>
      <c r="D1079" s="35"/>
      <c r="E1079" s="35"/>
      <c r="F1079" s="35"/>
      <c r="G1079" s="35"/>
      <c r="H1079" s="35"/>
      <c r="I1079" s="35"/>
      <c r="J1079" s="35"/>
      <c r="K1079" s="35"/>
      <c r="L1079" s="35"/>
      <c r="M1079" s="35"/>
      <c r="N1079" s="35"/>
      <c r="O1079" s="35"/>
      <c r="P1079" s="35"/>
      <c r="Q1079" s="35"/>
      <c r="R1079" s="35"/>
      <c r="S1079" s="35"/>
      <c r="T1079" s="35"/>
    </row>
    <row r="1080" spans="1:20" x14ac:dyDescent="0.25">
      <c r="A1080" s="35"/>
      <c r="B1080" s="35"/>
      <c r="C1080" s="35"/>
      <c r="D1080" s="35"/>
      <c r="E1080" s="35"/>
      <c r="F1080" s="35"/>
      <c r="G1080" s="35"/>
      <c r="H1080" s="35"/>
      <c r="I1080" s="35"/>
      <c r="J1080" s="35"/>
      <c r="K1080" s="35"/>
      <c r="L1080" s="35"/>
      <c r="M1080" s="35"/>
      <c r="N1080" s="35"/>
      <c r="O1080" s="35"/>
      <c r="P1080" s="35"/>
      <c r="Q1080" s="35"/>
      <c r="R1080" s="35"/>
      <c r="S1080" s="35"/>
      <c r="T1080" s="35"/>
    </row>
    <row r="1081" spans="1:20" x14ac:dyDescent="0.25">
      <c r="A1081" s="35"/>
      <c r="B1081" s="35"/>
      <c r="C1081" s="35"/>
      <c r="D1081" s="35"/>
      <c r="E1081" s="35"/>
      <c r="F1081" s="35"/>
      <c r="G1081" s="35"/>
      <c r="H1081" s="35"/>
      <c r="I1081" s="35"/>
      <c r="J1081" s="35"/>
      <c r="K1081" s="35"/>
      <c r="L1081" s="35"/>
      <c r="M1081" s="35"/>
      <c r="N1081" s="35"/>
      <c r="O1081" s="35"/>
      <c r="P1081" s="35"/>
      <c r="Q1081" s="35"/>
      <c r="R1081" s="35"/>
      <c r="S1081" s="35"/>
      <c r="T1081" s="35"/>
    </row>
    <row r="1082" spans="1:20" x14ac:dyDescent="0.25">
      <c r="A1082" s="35"/>
      <c r="B1082" s="35"/>
      <c r="C1082" s="35"/>
      <c r="D1082" s="35"/>
      <c r="E1082" s="35"/>
      <c r="F1082" s="35"/>
      <c r="G1082" s="35"/>
      <c r="H1082" s="35"/>
      <c r="I1082" s="35"/>
      <c r="J1082" s="35"/>
      <c r="K1082" s="35"/>
      <c r="L1082" s="35"/>
      <c r="M1082" s="35"/>
      <c r="N1082" s="35"/>
      <c r="O1082" s="35"/>
      <c r="P1082" s="35"/>
      <c r="Q1082" s="35"/>
      <c r="R1082" s="35"/>
      <c r="S1082" s="35"/>
      <c r="T1082" s="35"/>
    </row>
    <row r="1083" spans="1:20" x14ac:dyDescent="0.25">
      <c r="A1083" s="35"/>
      <c r="B1083" s="35"/>
      <c r="C1083" s="35"/>
      <c r="D1083" s="35"/>
      <c r="E1083" s="35"/>
      <c r="F1083" s="35"/>
      <c r="G1083" s="35"/>
      <c r="H1083" s="35"/>
      <c r="I1083" s="35"/>
      <c r="J1083" s="35"/>
      <c r="K1083" s="35"/>
      <c r="L1083" s="35"/>
      <c r="M1083" s="35"/>
      <c r="N1083" s="35"/>
      <c r="O1083" s="35"/>
      <c r="P1083" s="35"/>
      <c r="Q1083" s="35"/>
      <c r="R1083" s="35"/>
      <c r="S1083" s="35"/>
      <c r="T1083" s="35"/>
    </row>
    <row r="1084" spans="1:20" x14ac:dyDescent="0.25">
      <c r="A1084" s="35"/>
      <c r="B1084" s="35"/>
      <c r="C1084" s="35"/>
      <c r="D1084" s="35"/>
      <c r="E1084" s="35"/>
      <c r="F1084" s="35"/>
      <c r="G1084" s="35"/>
      <c r="H1084" s="35"/>
      <c r="I1084" s="35"/>
      <c r="J1084" s="35"/>
      <c r="K1084" s="35"/>
      <c r="L1084" s="35"/>
      <c r="M1084" s="35"/>
      <c r="N1084" s="35"/>
      <c r="O1084" s="35"/>
      <c r="P1084" s="35"/>
      <c r="Q1084" s="35"/>
      <c r="R1084" s="35"/>
      <c r="S1084" s="35"/>
      <c r="T1084" s="35"/>
    </row>
    <row r="1085" spans="1:20" x14ac:dyDescent="0.25">
      <c r="A1085" s="35"/>
      <c r="B1085" s="35"/>
      <c r="C1085" s="35"/>
      <c r="D1085" s="35"/>
      <c r="E1085" s="35"/>
      <c r="F1085" s="35"/>
      <c r="G1085" s="35"/>
      <c r="H1085" s="35"/>
      <c r="I1085" s="35"/>
      <c r="J1085" s="35"/>
      <c r="K1085" s="35"/>
      <c r="L1085" s="35"/>
      <c r="M1085" s="35"/>
      <c r="N1085" s="35"/>
      <c r="O1085" s="35"/>
      <c r="P1085" s="35"/>
      <c r="Q1085" s="35"/>
      <c r="R1085" s="35"/>
      <c r="S1085" s="35"/>
      <c r="T1085" s="35"/>
    </row>
    <row r="1086" spans="1:20" x14ac:dyDescent="0.25">
      <c r="A1086" s="35"/>
      <c r="B1086" s="35"/>
      <c r="C1086" s="35"/>
      <c r="D1086" s="35"/>
      <c r="E1086" s="35"/>
      <c r="F1086" s="35"/>
      <c r="G1086" s="35"/>
      <c r="H1086" s="35"/>
      <c r="I1086" s="35"/>
      <c r="J1086" s="35"/>
      <c r="K1086" s="35"/>
      <c r="L1086" s="35"/>
      <c r="M1086" s="35"/>
      <c r="N1086" s="35"/>
      <c r="O1086" s="35"/>
      <c r="P1086" s="35"/>
      <c r="Q1086" s="35"/>
      <c r="R1086" s="35"/>
      <c r="S1086" s="35"/>
      <c r="T1086" s="35"/>
    </row>
    <row r="1087" spans="1:20" x14ac:dyDescent="0.25">
      <c r="A1087" s="35"/>
      <c r="B1087" s="35"/>
      <c r="C1087" s="35"/>
      <c r="D1087" s="35"/>
      <c r="E1087" s="35"/>
      <c r="F1087" s="35"/>
      <c r="G1087" s="35"/>
      <c r="H1087" s="35"/>
      <c r="I1087" s="35"/>
      <c r="J1087" s="35"/>
      <c r="K1087" s="35"/>
      <c r="L1087" s="35"/>
      <c r="M1087" s="35"/>
      <c r="N1087" s="35"/>
      <c r="O1087" s="35"/>
      <c r="P1087" s="35"/>
      <c r="Q1087" s="35"/>
      <c r="R1087" s="35"/>
      <c r="S1087" s="35"/>
      <c r="T1087" s="35"/>
    </row>
    <row r="1088" spans="1:20" x14ac:dyDescent="0.25">
      <c r="A1088" s="35"/>
      <c r="B1088" s="35"/>
      <c r="C1088" s="35"/>
      <c r="D1088" s="35"/>
      <c r="E1088" s="35"/>
      <c r="F1088" s="35"/>
      <c r="G1088" s="35"/>
      <c r="H1088" s="35"/>
      <c r="I1088" s="35"/>
      <c r="J1088" s="35"/>
      <c r="K1088" s="35"/>
      <c r="L1088" s="35"/>
      <c r="M1088" s="35"/>
      <c r="N1088" s="35"/>
      <c r="O1088" s="35"/>
      <c r="P1088" s="35"/>
      <c r="Q1088" s="35"/>
      <c r="R1088" s="35"/>
      <c r="S1088" s="35"/>
      <c r="T1088" s="35"/>
    </row>
    <row r="1089" spans="1:20" x14ac:dyDescent="0.25">
      <c r="A1089" s="35"/>
      <c r="B1089" s="35"/>
      <c r="C1089" s="35"/>
      <c r="D1089" s="35"/>
      <c r="E1089" s="35"/>
      <c r="F1089" s="35"/>
      <c r="G1089" s="35"/>
      <c r="H1089" s="35"/>
      <c r="I1089" s="35"/>
      <c r="J1089" s="35"/>
      <c r="K1089" s="35"/>
      <c r="L1089" s="35"/>
      <c r="M1089" s="35"/>
      <c r="N1089" s="35"/>
      <c r="O1089" s="35"/>
      <c r="P1089" s="35"/>
      <c r="Q1089" s="35"/>
      <c r="R1089" s="35"/>
      <c r="S1089" s="35"/>
      <c r="T1089" s="35"/>
    </row>
    <row r="1090" spans="1:20" x14ac:dyDescent="0.25">
      <c r="A1090" s="35"/>
      <c r="B1090" s="35"/>
      <c r="C1090" s="35"/>
      <c r="D1090" s="35"/>
      <c r="E1090" s="35"/>
      <c r="F1090" s="35"/>
      <c r="G1090" s="35"/>
      <c r="H1090" s="35"/>
      <c r="I1090" s="35"/>
      <c r="J1090" s="35"/>
      <c r="K1090" s="35"/>
      <c r="L1090" s="35"/>
      <c r="M1090" s="35"/>
      <c r="N1090" s="35"/>
      <c r="O1090" s="35"/>
      <c r="P1090" s="35"/>
      <c r="Q1090" s="35"/>
      <c r="R1090" s="35"/>
      <c r="S1090" s="35"/>
      <c r="T1090" s="35"/>
    </row>
    <row r="1091" spans="1:20" x14ac:dyDescent="0.25">
      <c r="A1091" s="35"/>
      <c r="B1091" s="35"/>
      <c r="C1091" s="35"/>
      <c r="D1091" s="35"/>
      <c r="E1091" s="35"/>
      <c r="F1091" s="35"/>
      <c r="G1091" s="35"/>
      <c r="H1091" s="35"/>
      <c r="I1091" s="35"/>
      <c r="J1091" s="35"/>
      <c r="K1091" s="35"/>
      <c r="L1091" s="35"/>
      <c r="M1091" s="35"/>
      <c r="N1091" s="35"/>
      <c r="O1091" s="35"/>
      <c r="P1091" s="35"/>
      <c r="Q1091" s="35"/>
      <c r="R1091" s="35"/>
      <c r="S1091" s="35"/>
      <c r="T1091" s="35"/>
    </row>
    <row r="1092" spans="1:20" x14ac:dyDescent="0.25">
      <c r="A1092" s="35"/>
      <c r="B1092" s="35"/>
      <c r="C1092" s="35"/>
      <c r="D1092" s="35"/>
      <c r="E1092" s="35"/>
      <c r="F1092" s="35"/>
      <c r="G1092" s="35"/>
      <c r="H1092" s="35"/>
      <c r="I1092" s="35"/>
      <c r="J1092" s="35"/>
      <c r="K1092" s="35"/>
      <c r="L1092" s="35"/>
      <c r="M1092" s="35"/>
      <c r="N1092" s="35"/>
      <c r="O1092" s="35"/>
      <c r="P1092" s="35"/>
      <c r="Q1092" s="35"/>
      <c r="R1092" s="35"/>
      <c r="S1092" s="35"/>
      <c r="T1092" s="35"/>
    </row>
    <row r="1093" spans="1:20" x14ac:dyDescent="0.25">
      <c r="A1093" s="35"/>
      <c r="B1093" s="35"/>
      <c r="C1093" s="35"/>
      <c r="D1093" s="35"/>
      <c r="E1093" s="35"/>
      <c r="F1093" s="35"/>
      <c r="G1093" s="35"/>
      <c r="H1093" s="35"/>
      <c r="I1093" s="35"/>
      <c r="J1093" s="35"/>
      <c r="K1093" s="35"/>
      <c r="L1093" s="35"/>
      <c r="M1093" s="35"/>
      <c r="N1093" s="35"/>
      <c r="O1093" s="35"/>
      <c r="P1093" s="35"/>
      <c r="Q1093" s="35"/>
      <c r="R1093" s="35"/>
      <c r="S1093" s="35"/>
      <c r="T1093" s="35"/>
    </row>
    <row r="1094" spans="1:20" x14ac:dyDescent="0.25">
      <c r="A1094" s="35"/>
      <c r="B1094" s="35"/>
      <c r="C1094" s="35"/>
      <c r="D1094" s="35"/>
      <c r="E1094" s="35"/>
      <c r="F1094" s="35"/>
      <c r="G1094" s="35"/>
      <c r="H1094" s="35"/>
      <c r="I1094" s="35"/>
      <c r="J1094" s="35"/>
      <c r="K1094" s="35"/>
      <c r="L1094" s="35"/>
      <c r="M1094" s="35"/>
      <c r="N1094" s="35"/>
      <c r="O1094" s="35"/>
      <c r="P1094" s="35"/>
      <c r="Q1094" s="35"/>
      <c r="R1094" s="35"/>
      <c r="S1094" s="35"/>
      <c r="T1094" s="35"/>
    </row>
    <row r="1095" spans="1:20" x14ac:dyDescent="0.25">
      <c r="A1095" s="35"/>
      <c r="B1095" s="35"/>
      <c r="C1095" s="35"/>
      <c r="D1095" s="35"/>
      <c r="E1095" s="35"/>
      <c r="F1095" s="35"/>
      <c r="G1095" s="35"/>
      <c r="H1095" s="35"/>
      <c r="I1095" s="35"/>
      <c r="J1095" s="35"/>
      <c r="K1095" s="35"/>
      <c r="L1095" s="35"/>
      <c r="M1095" s="35"/>
      <c r="N1095" s="35"/>
      <c r="O1095" s="35"/>
      <c r="P1095" s="35"/>
      <c r="Q1095" s="35"/>
      <c r="R1095" s="35"/>
      <c r="S1095" s="35"/>
      <c r="T1095" s="35"/>
    </row>
    <row r="1096" spans="1:20" x14ac:dyDescent="0.25">
      <c r="A1096" s="35"/>
      <c r="B1096" s="35"/>
      <c r="C1096" s="35"/>
      <c r="D1096" s="35"/>
      <c r="E1096" s="35"/>
      <c r="F1096" s="35"/>
      <c r="G1096" s="35"/>
      <c r="H1096" s="35"/>
      <c r="I1096" s="35"/>
      <c r="J1096" s="35"/>
      <c r="K1096" s="35"/>
      <c r="L1096" s="35"/>
      <c r="M1096" s="35"/>
      <c r="N1096" s="35"/>
      <c r="O1096" s="35"/>
      <c r="P1096" s="35"/>
      <c r="Q1096" s="35"/>
      <c r="R1096" s="35"/>
      <c r="S1096" s="35"/>
      <c r="T1096" s="35"/>
    </row>
    <row r="1097" spans="1:20" x14ac:dyDescent="0.25">
      <c r="A1097" s="35"/>
      <c r="B1097" s="35"/>
      <c r="C1097" s="35"/>
      <c r="D1097" s="35"/>
      <c r="E1097" s="35"/>
      <c r="F1097" s="35"/>
      <c r="G1097" s="35"/>
      <c r="H1097" s="35"/>
      <c r="I1097" s="35"/>
      <c r="J1097" s="35"/>
      <c r="K1097" s="35"/>
      <c r="L1097" s="35"/>
      <c r="M1097" s="35"/>
      <c r="N1097" s="35"/>
      <c r="O1097" s="35"/>
      <c r="P1097" s="35"/>
      <c r="Q1097" s="35"/>
      <c r="R1097" s="35"/>
      <c r="S1097" s="35"/>
      <c r="T1097" s="35"/>
    </row>
    <row r="1098" spans="1:20" x14ac:dyDescent="0.25">
      <c r="A1098" s="35"/>
      <c r="B1098" s="35"/>
      <c r="C1098" s="35"/>
      <c r="D1098" s="35"/>
      <c r="E1098" s="35"/>
      <c r="F1098" s="35"/>
      <c r="G1098" s="35"/>
      <c r="H1098" s="35"/>
      <c r="I1098" s="35"/>
      <c r="J1098" s="35"/>
      <c r="K1098" s="35"/>
      <c r="L1098" s="35"/>
      <c r="M1098" s="35"/>
      <c r="N1098" s="35"/>
      <c r="O1098" s="35"/>
      <c r="P1098" s="35"/>
      <c r="Q1098" s="35"/>
      <c r="R1098" s="35"/>
      <c r="S1098" s="35"/>
      <c r="T1098" s="35"/>
    </row>
    <row r="1099" spans="1:20" x14ac:dyDescent="0.25">
      <c r="A1099" s="35"/>
      <c r="B1099" s="35"/>
      <c r="C1099" s="35"/>
      <c r="D1099" s="35"/>
      <c r="E1099" s="35"/>
      <c r="F1099" s="35"/>
      <c r="G1099" s="35"/>
      <c r="H1099" s="35"/>
      <c r="I1099" s="35"/>
      <c r="J1099" s="35"/>
      <c r="K1099" s="35"/>
      <c r="L1099" s="35"/>
      <c r="M1099" s="35"/>
      <c r="N1099" s="35"/>
      <c r="O1099" s="35"/>
      <c r="P1099" s="35"/>
      <c r="Q1099" s="35"/>
      <c r="R1099" s="35"/>
      <c r="S1099" s="35"/>
      <c r="T1099" s="35"/>
    </row>
    <row r="1100" spans="1:20" x14ac:dyDescent="0.25">
      <c r="A1100" s="35"/>
      <c r="B1100" s="35"/>
      <c r="C1100" s="35"/>
      <c r="D1100" s="35"/>
      <c r="E1100" s="35"/>
      <c r="F1100" s="35"/>
      <c r="G1100" s="35"/>
      <c r="H1100" s="35"/>
      <c r="I1100" s="35"/>
      <c r="J1100" s="35"/>
      <c r="K1100" s="35"/>
      <c r="L1100" s="35"/>
      <c r="M1100" s="35"/>
      <c r="N1100" s="35"/>
      <c r="O1100" s="35"/>
      <c r="P1100" s="35"/>
      <c r="Q1100" s="35"/>
      <c r="R1100" s="35"/>
      <c r="S1100" s="35"/>
      <c r="T1100" s="35"/>
    </row>
    <row r="1101" spans="1:20" x14ac:dyDescent="0.25">
      <c r="A1101" s="35"/>
      <c r="B1101" s="35"/>
      <c r="C1101" s="35"/>
      <c r="D1101" s="35"/>
      <c r="E1101" s="35"/>
      <c r="F1101" s="35"/>
      <c r="G1101" s="35"/>
      <c r="H1101" s="35"/>
      <c r="I1101" s="35"/>
      <c r="J1101" s="35"/>
      <c r="K1101" s="35"/>
      <c r="L1101" s="35"/>
      <c r="M1101" s="35"/>
      <c r="N1101" s="35"/>
      <c r="O1101" s="35"/>
      <c r="P1101" s="35"/>
      <c r="Q1101" s="35"/>
      <c r="R1101" s="35"/>
      <c r="S1101" s="35"/>
      <c r="T1101" s="35"/>
    </row>
    <row r="1102" spans="1:20" x14ac:dyDescent="0.25">
      <c r="A1102" s="35"/>
      <c r="B1102" s="35"/>
      <c r="C1102" s="35"/>
      <c r="D1102" s="35"/>
      <c r="E1102" s="35"/>
      <c r="F1102" s="35"/>
      <c r="G1102" s="35"/>
      <c r="H1102" s="35"/>
      <c r="I1102" s="35"/>
      <c r="J1102" s="35"/>
      <c r="K1102" s="35"/>
      <c r="L1102" s="35"/>
      <c r="M1102" s="35"/>
      <c r="N1102" s="35"/>
      <c r="O1102" s="35"/>
      <c r="P1102" s="35"/>
      <c r="Q1102" s="35"/>
      <c r="R1102" s="35"/>
      <c r="S1102" s="35"/>
      <c r="T1102" s="35"/>
    </row>
    <row r="1103" spans="1:20" x14ac:dyDescent="0.25">
      <c r="A1103" s="35"/>
      <c r="B1103" s="35"/>
      <c r="C1103" s="35"/>
      <c r="D1103" s="35"/>
      <c r="E1103" s="35"/>
      <c r="F1103" s="35"/>
      <c r="G1103" s="35"/>
      <c r="H1103" s="35"/>
      <c r="I1103" s="35"/>
      <c r="J1103" s="35"/>
      <c r="K1103" s="35"/>
      <c r="L1103" s="35"/>
      <c r="M1103" s="35"/>
      <c r="N1103" s="35"/>
      <c r="O1103" s="35"/>
      <c r="P1103" s="35"/>
      <c r="Q1103" s="35"/>
      <c r="R1103" s="35"/>
      <c r="S1103" s="35"/>
      <c r="T1103" s="35"/>
    </row>
    <row r="1104" spans="1:20" x14ac:dyDescent="0.25">
      <c r="A1104" s="35"/>
      <c r="B1104" s="35"/>
      <c r="C1104" s="35"/>
      <c r="D1104" s="35"/>
      <c r="E1104" s="35"/>
      <c r="F1104" s="35"/>
      <c r="G1104" s="35"/>
      <c r="H1104" s="35"/>
      <c r="I1104" s="35"/>
      <c r="J1104" s="35"/>
      <c r="K1104" s="35"/>
      <c r="L1104" s="35"/>
      <c r="M1104" s="35"/>
      <c r="N1104" s="35"/>
      <c r="O1104" s="35"/>
      <c r="P1104" s="35"/>
      <c r="Q1104" s="35"/>
      <c r="R1104" s="35"/>
      <c r="S1104" s="35"/>
      <c r="T1104" s="35"/>
    </row>
    <row r="1105" spans="1:20" x14ac:dyDescent="0.25">
      <c r="A1105" s="35"/>
      <c r="B1105" s="35"/>
      <c r="C1105" s="35"/>
      <c r="D1105" s="35"/>
      <c r="E1105" s="35"/>
      <c r="F1105" s="35"/>
      <c r="G1105" s="35"/>
      <c r="H1105" s="35"/>
      <c r="I1105" s="35"/>
      <c r="J1105" s="35"/>
      <c r="K1105" s="35"/>
      <c r="L1105" s="35"/>
      <c r="M1105" s="35"/>
      <c r="N1105" s="35"/>
      <c r="O1105" s="35"/>
      <c r="P1105" s="35"/>
      <c r="Q1105" s="35"/>
      <c r="R1105" s="35"/>
      <c r="S1105" s="35"/>
      <c r="T1105" s="35"/>
    </row>
    <row r="1106" spans="1:20" x14ac:dyDescent="0.25">
      <c r="A1106" s="35"/>
      <c r="B1106" s="35"/>
      <c r="C1106" s="35"/>
      <c r="D1106" s="35"/>
      <c r="E1106" s="35"/>
      <c r="F1106" s="35"/>
      <c r="G1106" s="35"/>
      <c r="H1106" s="35"/>
      <c r="I1106" s="35"/>
      <c r="J1106" s="35"/>
      <c r="K1106" s="35"/>
      <c r="L1106" s="35"/>
      <c r="M1106" s="35"/>
      <c r="N1106" s="35"/>
      <c r="O1106" s="35"/>
      <c r="P1106" s="35"/>
      <c r="Q1106" s="35"/>
      <c r="R1106" s="35"/>
      <c r="S1106" s="35"/>
      <c r="T1106" s="35"/>
    </row>
    <row r="1107" spans="1:20" x14ac:dyDescent="0.25">
      <c r="A1107" s="35"/>
      <c r="B1107" s="35"/>
      <c r="C1107" s="35"/>
      <c r="D1107" s="35"/>
      <c r="E1107" s="35"/>
      <c r="F1107" s="35"/>
      <c r="G1107" s="35"/>
      <c r="H1107" s="35"/>
      <c r="I1107" s="35"/>
      <c r="J1107" s="35"/>
      <c r="K1107" s="35"/>
      <c r="L1107" s="35"/>
      <c r="M1107" s="35"/>
      <c r="N1107" s="35"/>
      <c r="O1107" s="35"/>
      <c r="P1107" s="35"/>
      <c r="Q1107" s="35"/>
      <c r="R1107" s="35"/>
      <c r="S1107" s="35"/>
      <c r="T1107" s="35"/>
    </row>
    <row r="1108" spans="1:20" x14ac:dyDescent="0.25">
      <c r="A1108" s="35"/>
      <c r="B1108" s="35"/>
      <c r="C1108" s="35"/>
      <c r="D1108" s="35"/>
      <c r="E1108" s="35"/>
      <c r="F1108" s="35"/>
      <c r="G1108" s="35"/>
      <c r="H1108" s="35"/>
      <c r="I1108" s="35"/>
      <c r="J1108" s="35"/>
      <c r="K1108" s="35"/>
      <c r="L1108" s="35"/>
      <c r="M1108" s="35"/>
      <c r="N1108" s="35"/>
      <c r="O1108" s="35"/>
      <c r="P1108" s="35"/>
      <c r="Q1108" s="35"/>
      <c r="R1108" s="35"/>
      <c r="S1108" s="35"/>
      <c r="T1108" s="35"/>
    </row>
    <row r="1109" spans="1:20" x14ac:dyDescent="0.25">
      <c r="A1109" s="35"/>
      <c r="B1109" s="35"/>
      <c r="C1109" s="35"/>
      <c r="D1109" s="35"/>
      <c r="E1109" s="35"/>
      <c r="F1109" s="35"/>
      <c r="G1109" s="35"/>
      <c r="H1109" s="35"/>
      <c r="I1109" s="35"/>
      <c r="J1109" s="35"/>
      <c r="K1109" s="35"/>
      <c r="L1109" s="35"/>
      <c r="M1109" s="35"/>
      <c r="N1109" s="35"/>
      <c r="O1109" s="35"/>
      <c r="P1109" s="35"/>
      <c r="Q1109" s="35"/>
      <c r="R1109" s="35"/>
      <c r="S1109" s="35"/>
      <c r="T1109" s="35"/>
    </row>
    <row r="1110" spans="1:20" x14ac:dyDescent="0.25">
      <c r="A1110" s="35"/>
      <c r="B1110" s="35"/>
      <c r="C1110" s="35"/>
      <c r="D1110" s="35"/>
      <c r="E1110" s="35"/>
      <c r="F1110" s="35"/>
      <c r="G1110" s="35"/>
      <c r="H1110" s="35"/>
      <c r="I1110" s="35"/>
      <c r="J1110" s="35"/>
      <c r="K1110" s="35"/>
      <c r="L1110" s="35"/>
      <c r="M1110" s="35"/>
      <c r="N1110" s="35"/>
      <c r="O1110" s="35"/>
      <c r="P1110" s="35"/>
      <c r="Q1110" s="35"/>
      <c r="R1110" s="35"/>
      <c r="S1110" s="35"/>
      <c r="T1110" s="35"/>
    </row>
    <row r="1111" spans="1:20" x14ac:dyDescent="0.25">
      <c r="A1111" s="35"/>
      <c r="B1111" s="35"/>
      <c r="C1111" s="35"/>
      <c r="D1111" s="35"/>
      <c r="E1111" s="35"/>
      <c r="F1111" s="35"/>
      <c r="G1111" s="35"/>
      <c r="H1111" s="35"/>
      <c r="I1111" s="35"/>
      <c r="J1111" s="35"/>
      <c r="K1111" s="35"/>
      <c r="L1111" s="35"/>
      <c r="M1111" s="35"/>
      <c r="N1111" s="35"/>
      <c r="O1111" s="35"/>
      <c r="P1111" s="35"/>
      <c r="Q1111" s="35"/>
      <c r="R1111" s="35"/>
      <c r="S1111" s="35"/>
      <c r="T1111" s="35"/>
    </row>
    <row r="1112" spans="1:20" x14ac:dyDescent="0.25">
      <c r="A1112" s="35"/>
      <c r="B1112" s="35"/>
      <c r="C1112" s="35"/>
      <c r="D1112" s="35"/>
      <c r="E1112" s="35"/>
      <c r="F1112" s="35"/>
      <c r="G1112" s="35"/>
      <c r="H1112" s="35"/>
      <c r="I1112" s="35"/>
      <c r="J1112" s="35"/>
      <c r="K1112" s="35"/>
      <c r="L1112" s="35"/>
      <c r="M1112" s="35"/>
      <c r="N1112" s="35"/>
      <c r="O1112" s="35"/>
      <c r="P1112" s="35"/>
      <c r="Q1112" s="35"/>
      <c r="R1112" s="35"/>
      <c r="S1112" s="35"/>
      <c r="T1112" s="35"/>
    </row>
    <row r="1113" spans="1:20" x14ac:dyDescent="0.25">
      <c r="A1113" s="35"/>
      <c r="B1113" s="35"/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</row>
    <row r="1114" spans="1:20" x14ac:dyDescent="0.25">
      <c r="A1114" s="35"/>
      <c r="B1114" s="35"/>
      <c r="C1114" s="35"/>
      <c r="D1114" s="35"/>
      <c r="E1114" s="35"/>
      <c r="F1114" s="35"/>
      <c r="G1114" s="35"/>
      <c r="H1114" s="35"/>
      <c r="I1114" s="35"/>
      <c r="J1114" s="35"/>
      <c r="K1114" s="35"/>
      <c r="L1114" s="35"/>
      <c r="M1114" s="35"/>
      <c r="N1114" s="35"/>
      <c r="O1114" s="35"/>
      <c r="P1114" s="35"/>
      <c r="Q1114" s="35"/>
      <c r="R1114" s="35"/>
      <c r="S1114" s="35"/>
      <c r="T1114" s="35"/>
    </row>
    <row r="1115" spans="1:20" x14ac:dyDescent="0.25">
      <c r="A1115" s="35"/>
      <c r="B1115" s="35"/>
      <c r="C1115" s="35"/>
      <c r="D1115" s="35"/>
      <c r="E1115" s="35"/>
      <c r="F1115" s="35"/>
      <c r="G1115" s="35"/>
      <c r="H1115" s="35"/>
      <c r="I1115" s="35"/>
      <c r="J1115" s="35"/>
      <c r="K1115" s="35"/>
      <c r="L1115" s="35"/>
      <c r="M1115" s="35"/>
      <c r="N1115" s="35"/>
      <c r="O1115" s="35"/>
      <c r="P1115" s="35"/>
      <c r="Q1115" s="35"/>
      <c r="R1115" s="35"/>
      <c r="S1115" s="35"/>
      <c r="T1115" s="35"/>
    </row>
    <row r="1116" spans="1:20" x14ac:dyDescent="0.25">
      <c r="A1116" s="35"/>
      <c r="B1116" s="35"/>
      <c r="C1116" s="35"/>
      <c r="D1116" s="35"/>
      <c r="E1116" s="35"/>
      <c r="F1116" s="35"/>
      <c r="G1116" s="35"/>
      <c r="H1116" s="35"/>
      <c r="I1116" s="35"/>
      <c r="J1116" s="35"/>
      <c r="K1116" s="35"/>
      <c r="L1116" s="35"/>
      <c r="M1116" s="35"/>
      <c r="N1116" s="35"/>
      <c r="O1116" s="35"/>
      <c r="P1116" s="35"/>
      <c r="Q1116" s="35"/>
      <c r="R1116" s="35"/>
      <c r="S1116" s="35"/>
      <c r="T1116" s="35"/>
    </row>
    <row r="1117" spans="1:20" x14ac:dyDescent="0.25">
      <c r="A1117" s="35"/>
      <c r="B1117" s="35"/>
      <c r="C1117" s="35"/>
      <c r="D1117" s="35"/>
      <c r="E1117" s="35"/>
      <c r="F1117" s="35"/>
      <c r="G1117" s="35"/>
      <c r="H1117" s="35"/>
      <c r="I1117" s="35"/>
      <c r="J1117" s="35"/>
      <c r="K1117" s="35"/>
      <c r="L1117" s="35"/>
      <c r="M1117" s="35"/>
      <c r="N1117" s="35"/>
      <c r="O1117" s="35"/>
      <c r="P1117" s="35"/>
      <c r="Q1117" s="35"/>
      <c r="R1117" s="35"/>
      <c r="S1117" s="35"/>
      <c r="T1117" s="35"/>
    </row>
    <row r="1118" spans="1:20" x14ac:dyDescent="0.25">
      <c r="A1118" s="35"/>
      <c r="B1118" s="35"/>
      <c r="C1118" s="35"/>
      <c r="D1118" s="35"/>
      <c r="E1118" s="35"/>
      <c r="F1118" s="35"/>
      <c r="G1118" s="35"/>
      <c r="H1118" s="35"/>
      <c r="I1118" s="35"/>
      <c r="J1118" s="35"/>
      <c r="K1118" s="35"/>
      <c r="L1118" s="35"/>
      <c r="M1118" s="35"/>
      <c r="N1118" s="35"/>
      <c r="O1118" s="35"/>
      <c r="P1118" s="35"/>
      <c r="Q1118" s="35"/>
      <c r="R1118" s="35"/>
      <c r="S1118" s="35"/>
      <c r="T1118" s="35"/>
    </row>
    <row r="1119" spans="1:20" x14ac:dyDescent="0.25">
      <c r="A1119" s="35"/>
      <c r="B1119" s="35"/>
      <c r="C1119" s="35"/>
      <c r="D1119" s="35"/>
      <c r="E1119" s="35"/>
      <c r="F1119" s="35"/>
      <c r="G1119" s="35"/>
      <c r="H1119" s="35"/>
      <c r="I1119" s="35"/>
      <c r="J1119" s="35"/>
      <c r="K1119" s="35"/>
      <c r="L1119" s="35"/>
      <c r="M1119" s="35"/>
      <c r="N1119" s="35"/>
      <c r="O1119" s="35"/>
      <c r="P1119" s="35"/>
      <c r="Q1119" s="35"/>
      <c r="R1119" s="35"/>
      <c r="S1119" s="35"/>
      <c r="T1119" s="35"/>
    </row>
    <row r="1120" spans="1:20" x14ac:dyDescent="0.25">
      <c r="A1120" s="35"/>
      <c r="B1120" s="35"/>
      <c r="C1120" s="35"/>
      <c r="D1120" s="35"/>
      <c r="E1120" s="35"/>
      <c r="F1120" s="35"/>
      <c r="G1120" s="35"/>
      <c r="H1120" s="35"/>
      <c r="I1120" s="35"/>
      <c r="J1120" s="35"/>
      <c r="K1120" s="35"/>
      <c r="L1120" s="35"/>
      <c r="M1120" s="35"/>
      <c r="N1120" s="35"/>
      <c r="O1120" s="35"/>
      <c r="P1120" s="35"/>
      <c r="Q1120" s="35"/>
      <c r="R1120" s="35"/>
      <c r="S1120" s="35"/>
      <c r="T1120" s="35"/>
    </row>
    <row r="1121" spans="1:20" x14ac:dyDescent="0.25">
      <c r="A1121" s="35"/>
      <c r="B1121" s="35"/>
      <c r="C1121" s="35"/>
      <c r="D1121" s="35"/>
      <c r="E1121" s="35"/>
      <c r="F1121" s="35"/>
      <c r="G1121" s="35"/>
      <c r="H1121" s="35"/>
      <c r="I1121" s="35"/>
      <c r="J1121" s="35"/>
      <c r="K1121" s="35"/>
      <c r="L1121" s="35"/>
      <c r="M1121" s="35"/>
      <c r="N1121" s="35"/>
      <c r="O1121" s="35"/>
      <c r="P1121" s="35"/>
      <c r="Q1121" s="35"/>
      <c r="R1121" s="35"/>
      <c r="S1121" s="35"/>
      <c r="T1121" s="35"/>
    </row>
    <row r="1122" spans="1:20" x14ac:dyDescent="0.25">
      <c r="A1122" s="35"/>
      <c r="B1122" s="35"/>
      <c r="C1122" s="35"/>
      <c r="D1122" s="35"/>
      <c r="E1122" s="35"/>
      <c r="F1122" s="35"/>
      <c r="G1122" s="35"/>
      <c r="H1122" s="35"/>
      <c r="I1122" s="35"/>
      <c r="J1122" s="35"/>
      <c r="K1122" s="35"/>
      <c r="L1122" s="35"/>
      <c r="M1122" s="35"/>
      <c r="N1122" s="35"/>
      <c r="O1122" s="35"/>
      <c r="P1122" s="35"/>
      <c r="Q1122" s="35"/>
      <c r="R1122" s="35"/>
      <c r="S1122" s="35"/>
      <c r="T1122" s="35"/>
    </row>
    <row r="1123" spans="1:20" x14ac:dyDescent="0.25">
      <c r="A1123" s="35"/>
      <c r="B1123" s="35"/>
      <c r="C1123" s="35"/>
      <c r="D1123" s="35"/>
      <c r="E1123" s="35"/>
      <c r="F1123" s="35"/>
      <c r="G1123" s="35"/>
      <c r="H1123" s="35"/>
      <c r="I1123" s="35"/>
      <c r="J1123" s="35"/>
      <c r="K1123" s="35"/>
      <c r="L1123" s="35"/>
      <c r="M1123" s="35"/>
      <c r="N1123" s="35"/>
      <c r="O1123" s="35"/>
      <c r="P1123" s="35"/>
      <c r="Q1123" s="35"/>
      <c r="R1123" s="35"/>
      <c r="S1123" s="35"/>
      <c r="T1123" s="35"/>
    </row>
    <row r="1124" spans="1:20" x14ac:dyDescent="0.25">
      <c r="A1124" s="35"/>
      <c r="B1124" s="35"/>
      <c r="C1124" s="35"/>
      <c r="D1124" s="35"/>
      <c r="E1124" s="35"/>
      <c r="F1124" s="35"/>
      <c r="G1124" s="35"/>
      <c r="H1124" s="35"/>
      <c r="I1124" s="35"/>
      <c r="J1124" s="35"/>
      <c r="K1124" s="35"/>
      <c r="L1124" s="35"/>
      <c r="M1124" s="35"/>
      <c r="N1124" s="35"/>
      <c r="O1124" s="35"/>
      <c r="P1124" s="35"/>
      <c r="Q1124" s="35"/>
      <c r="R1124" s="35"/>
      <c r="S1124" s="35"/>
      <c r="T1124" s="35"/>
    </row>
    <row r="1125" spans="1:20" x14ac:dyDescent="0.25">
      <c r="A1125" s="35"/>
      <c r="B1125" s="35"/>
      <c r="C1125" s="35"/>
      <c r="D1125" s="35"/>
      <c r="E1125" s="35"/>
      <c r="F1125" s="35"/>
      <c r="G1125" s="35"/>
      <c r="H1125" s="35"/>
      <c r="I1125" s="35"/>
      <c r="J1125" s="35"/>
      <c r="K1125" s="35"/>
      <c r="L1125" s="35"/>
      <c r="M1125" s="35"/>
      <c r="N1125" s="35"/>
      <c r="O1125" s="35"/>
      <c r="P1125" s="35"/>
      <c r="Q1125" s="35"/>
      <c r="R1125" s="35"/>
      <c r="S1125" s="35"/>
      <c r="T1125" s="35"/>
    </row>
    <row r="1126" spans="1:20" x14ac:dyDescent="0.25">
      <c r="A1126" s="35"/>
      <c r="B1126" s="35"/>
      <c r="C1126" s="35"/>
      <c r="D1126" s="35"/>
      <c r="E1126" s="35"/>
      <c r="F1126" s="35"/>
      <c r="G1126" s="35"/>
      <c r="H1126" s="35"/>
      <c r="I1126" s="35"/>
      <c r="J1126" s="35"/>
      <c r="K1126" s="35"/>
      <c r="L1126" s="35"/>
      <c r="M1126" s="35"/>
      <c r="N1126" s="35"/>
      <c r="O1126" s="35"/>
      <c r="P1126" s="35"/>
      <c r="Q1126" s="35"/>
      <c r="R1126" s="35"/>
      <c r="S1126" s="35"/>
      <c r="T1126" s="35"/>
    </row>
    <row r="1127" spans="1:20" x14ac:dyDescent="0.25">
      <c r="A1127" s="35"/>
      <c r="B1127" s="35"/>
      <c r="C1127" s="35"/>
      <c r="D1127" s="35"/>
      <c r="E1127" s="35"/>
      <c r="F1127" s="35"/>
      <c r="G1127" s="35"/>
      <c r="H1127" s="35"/>
      <c r="I1127" s="35"/>
      <c r="J1127" s="35"/>
      <c r="K1127" s="35"/>
      <c r="L1127" s="35"/>
      <c r="M1127" s="35"/>
      <c r="N1127" s="35"/>
      <c r="O1127" s="35"/>
      <c r="P1127" s="35"/>
      <c r="Q1127" s="35"/>
      <c r="R1127" s="35"/>
      <c r="S1127" s="35"/>
      <c r="T1127" s="35"/>
    </row>
    <row r="1128" spans="1:20" x14ac:dyDescent="0.25">
      <c r="A1128" s="35"/>
      <c r="B1128" s="35"/>
      <c r="C1128" s="35"/>
      <c r="D1128" s="35"/>
      <c r="E1128" s="35"/>
      <c r="F1128" s="35"/>
      <c r="G1128" s="35"/>
      <c r="H1128" s="35"/>
      <c r="I1128" s="35"/>
      <c r="J1128" s="35"/>
      <c r="K1128" s="35"/>
      <c r="L1128" s="35"/>
      <c r="M1128" s="35"/>
      <c r="N1128" s="35"/>
      <c r="O1128" s="35"/>
      <c r="P1128" s="35"/>
      <c r="Q1128" s="35"/>
      <c r="R1128" s="35"/>
      <c r="S1128" s="35"/>
      <c r="T1128" s="35"/>
    </row>
    <row r="1129" spans="1:20" x14ac:dyDescent="0.25">
      <c r="A1129" s="35"/>
      <c r="B1129" s="35"/>
      <c r="C1129" s="35"/>
      <c r="D1129" s="35"/>
      <c r="E1129" s="35"/>
      <c r="F1129" s="35"/>
      <c r="G1129" s="35"/>
      <c r="H1129" s="35"/>
      <c r="I1129" s="35"/>
      <c r="J1129" s="35"/>
      <c r="K1129" s="35"/>
      <c r="L1129" s="35"/>
      <c r="M1129" s="35"/>
      <c r="N1129" s="35"/>
      <c r="O1129" s="35"/>
      <c r="P1129" s="35"/>
      <c r="Q1129" s="35"/>
      <c r="R1129" s="35"/>
      <c r="S1129" s="35"/>
      <c r="T1129" s="35"/>
    </row>
    <row r="1130" spans="1:20" x14ac:dyDescent="0.25">
      <c r="A1130" s="35"/>
      <c r="B1130" s="35"/>
      <c r="C1130" s="35"/>
      <c r="D1130" s="35"/>
      <c r="E1130" s="35"/>
      <c r="F1130" s="35"/>
      <c r="G1130" s="35"/>
      <c r="H1130" s="35"/>
      <c r="I1130" s="35"/>
      <c r="J1130" s="35"/>
      <c r="K1130" s="35"/>
      <c r="L1130" s="35"/>
      <c r="M1130" s="35"/>
      <c r="N1130" s="35"/>
      <c r="O1130" s="35"/>
      <c r="P1130" s="35"/>
      <c r="Q1130" s="35"/>
      <c r="R1130" s="35"/>
      <c r="S1130" s="35"/>
      <c r="T1130" s="35"/>
    </row>
    <row r="1131" spans="1:20" x14ac:dyDescent="0.25">
      <c r="A1131" s="35"/>
      <c r="B1131" s="35"/>
      <c r="C1131" s="35"/>
      <c r="D1131" s="35"/>
      <c r="E1131" s="35"/>
      <c r="F1131" s="35"/>
      <c r="G1131" s="35"/>
      <c r="H1131" s="35"/>
      <c r="I1131" s="35"/>
      <c r="J1131" s="35"/>
      <c r="K1131" s="35"/>
      <c r="L1131" s="35"/>
      <c r="M1131" s="35"/>
      <c r="N1131" s="35"/>
      <c r="O1131" s="35"/>
      <c r="P1131" s="35"/>
      <c r="Q1131" s="35"/>
      <c r="R1131" s="35"/>
      <c r="S1131" s="35"/>
      <c r="T1131" s="35"/>
    </row>
    <row r="1132" spans="1:20" x14ac:dyDescent="0.25">
      <c r="A1132" s="35"/>
      <c r="B1132" s="35"/>
      <c r="C1132" s="35"/>
      <c r="D1132" s="35"/>
      <c r="E1132" s="35"/>
      <c r="F1132" s="35"/>
      <c r="G1132" s="35"/>
      <c r="H1132" s="35"/>
      <c r="I1132" s="35"/>
      <c r="J1132" s="35"/>
      <c r="K1132" s="35"/>
      <c r="L1132" s="35"/>
      <c r="M1132" s="35"/>
      <c r="N1132" s="35"/>
      <c r="O1132" s="35"/>
      <c r="P1132" s="35"/>
      <c r="Q1132" s="35"/>
      <c r="R1132" s="35"/>
      <c r="S1132" s="35"/>
      <c r="T1132" s="35"/>
    </row>
    <row r="1133" spans="1:20" x14ac:dyDescent="0.25">
      <c r="A1133" s="35"/>
      <c r="B1133" s="35"/>
      <c r="C1133" s="35"/>
      <c r="D1133" s="35"/>
      <c r="E1133" s="35"/>
      <c r="F1133" s="35"/>
      <c r="G1133" s="35"/>
      <c r="H1133" s="35"/>
      <c r="I1133" s="35"/>
      <c r="J1133" s="35"/>
      <c r="K1133" s="35"/>
      <c r="L1133" s="35"/>
      <c r="M1133" s="35"/>
      <c r="N1133" s="35"/>
      <c r="O1133" s="35"/>
      <c r="P1133" s="35"/>
      <c r="Q1133" s="35"/>
      <c r="R1133" s="35"/>
      <c r="S1133" s="35"/>
      <c r="T1133" s="35"/>
    </row>
    <row r="1134" spans="1:20" x14ac:dyDescent="0.25">
      <c r="A1134" s="35"/>
      <c r="B1134" s="35"/>
      <c r="C1134" s="35"/>
      <c r="D1134" s="35"/>
      <c r="E1134" s="35"/>
      <c r="F1134" s="35"/>
      <c r="G1134" s="35"/>
      <c r="H1134" s="35"/>
      <c r="I1134" s="35"/>
      <c r="J1134" s="35"/>
      <c r="K1134" s="35"/>
      <c r="L1134" s="35"/>
      <c r="M1134" s="35"/>
      <c r="N1134" s="35"/>
      <c r="O1134" s="35"/>
      <c r="P1134" s="35"/>
      <c r="Q1134" s="35"/>
      <c r="R1134" s="35"/>
      <c r="S1134" s="35"/>
      <c r="T1134" s="35"/>
    </row>
    <row r="1135" spans="1:20" x14ac:dyDescent="0.25">
      <c r="A1135" s="35"/>
      <c r="B1135" s="35"/>
      <c r="C1135" s="35"/>
      <c r="D1135" s="35"/>
      <c r="E1135" s="35"/>
      <c r="F1135" s="35"/>
      <c r="G1135" s="35"/>
      <c r="H1135" s="35"/>
      <c r="I1135" s="35"/>
      <c r="J1135" s="35"/>
      <c r="K1135" s="35"/>
      <c r="L1135" s="35"/>
      <c r="M1135" s="35"/>
      <c r="N1135" s="35"/>
      <c r="O1135" s="35"/>
      <c r="P1135" s="35"/>
      <c r="Q1135" s="35"/>
      <c r="R1135" s="35"/>
      <c r="S1135" s="35"/>
      <c r="T1135" s="35"/>
    </row>
    <row r="1136" spans="1:20" x14ac:dyDescent="0.25">
      <c r="A1136" s="35"/>
      <c r="B1136" s="35"/>
      <c r="C1136" s="35"/>
      <c r="D1136" s="35"/>
      <c r="E1136" s="35"/>
      <c r="F1136" s="35"/>
      <c r="G1136" s="35"/>
      <c r="H1136" s="35"/>
      <c r="I1136" s="35"/>
      <c r="J1136" s="35"/>
      <c r="K1136" s="35"/>
      <c r="L1136" s="35"/>
      <c r="M1136" s="35"/>
      <c r="N1136" s="35"/>
      <c r="O1136" s="35"/>
      <c r="P1136" s="35"/>
      <c r="Q1136" s="35"/>
      <c r="R1136" s="35"/>
      <c r="S1136" s="35"/>
      <c r="T1136" s="35"/>
    </row>
    <row r="1137" spans="1:20" x14ac:dyDescent="0.25">
      <c r="A1137" s="35"/>
      <c r="B1137" s="35"/>
      <c r="C1137" s="35"/>
      <c r="D1137" s="35"/>
      <c r="E1137" s="35"/>
      <c r="F1137" s="35"/>
      <c r="G1137" s="35"/>
      <c r="H1137" s="35"/>
      <c r="I1137" s="35"/>
      <c r="J1137" s="35"/>
      <c r="K1137" s="35"/>
      <c r="L1137" s="35"/>
      <c r="M1137" s="35"/>
      <c r="N1137" s="35"/>
      <c r="O1137" s="35"/>
      <c r="P1137" s="35"/>
      <c r="Q1137" s="35"/>
      <c r="R1137" s="35"/>
      <c r="S1137" s="35"/>
      <c r="T1137" s="35"/>
    </row>
    <row r="1138" spans="1:20" x14ac:dyDescent="0.25">
      <c r="A1138" s="35"/>
      <c r="B1138" s="35"/>
      <c r="C1138" s="35"/>
      <c r="D1138" s="35"/>
      <c r="E1138" s="35"/>
      <c r="F1138" s="35"/>
      <c r="G1138" s="35"/>
      <c r="H1138" s="35"/>
      <c r="I1138" s="35"/>
      <c r="J1138" s="35"/>
      <c r="K1138" s="35"/>
      <c r="L1138" s="35"/>
      <c r="M1138" s="35"/>
      <c r="N1138" s="35"/>
      <c r="O1138" s="35"/>
      <c r="P1138" s="35"/>
      <c r="Q1138" s="35"/>
      <c r="R1138" s="35"/>
      <c r="S1138" s="35"/>
      <c r="T1138" s="35"/>
    </row>
    <row r="1139" spans="1:20" x14ac:dyDescent="0.25">
      <c r="A1139" s="35"/>
      <c r="B1139" s="35"/>
      <c r="C1139" s="35"/>
      <c r="D1139" s="35"/>
      <c r="E1139" s="35"/>
      <c r="F1139" s="35"/>
      <c r="G1139" s="35"/>
      <c r="H1139" s="35"/>
      <c r="I1139" s="35"/>
      <c r="J1139" s="35"/>
      <c r="K1139" s="35"/>
      <c r="L1139" s="35"/>
      <c r="M1139" s="35"/>
      <c r="N1139" s="35"/>
      <c r="O1139" s="35"/>
      <c r="P1139" s="35"/>
      <c r="Q1139" s="35"/>
      <c r="R1139" s="35"/>
      <c r="S1139" s="35"/>
      <c r="T1139" s="35"/>
    </row>
    <row r="1140" spans="1:20" x14ac:dyDescent="0.25">
      <c r="A1140" s="35"/>
      <c r="B1140" s="35"/>
      <c r="C1140" s="35"/>
      <c r="D1140" s="35"/>
      <c r="E1140" s="35"/>
      <c r="F1140" s="35"/>
      <c r="G1140" s="35"/>
      <c r="H1140" s="35"/>
      <c r="I1140" s="35"/>
      <c r="J1140" s="35"/>
      <c r="K1140" s="35"/>
      <c r="L1140" s="35"/>
      <c r="M1140" s="35"/>
      <c r="N1140" s="35"/>
      <c r="O1140" s="35"/>
      <c r="P1140" s="35"/>
      <c r="Q1140" s="35"/>
      <c r="R1140" s="35"/>
      <c r="S1140" s="35"/>
      <c r="T1140" s="35"/>
    </row>
    <row r="1141" spans="1:20" x14ac:dyDescent="0.25">
      <c r="A1141" s="35"/>
      <c r="B1141" s="35"/>
      <c r="C1141" s="35"/>
      <c r="D1141" s="35"/>
      <c r="E1141" s="35"/>
      <c r="F1141" s="35"/>
      <c r="G1141" s="35"/>
      <c r="H1141" s="35"/>
      <c r="I1141" s="35"/>
      <c r="J1141" s="35"/>
      <c r="K1141" s="35"/>
      <c r="L1141" s="35"/>
      <c r="M1141" s="35"/>
      <c r="N1141" s="35"/>
      <c r="O1141" s="35"/>
      <c r="P1141" s="35"/>
      <c r="Q1141" s="35"/>
      <c r="R1141" s="35"/>
      <c r="S1141" s="35"/>
      <c r="T1141" s="35"/>
    </row>
    <row r="1142" spans="1:20" x14ac:dyDescent="0.25">
      <c r="A1142" s="35"/>
      <c r="B1142" s="35"/>
      <c r="C1142" s="35"/>
      <c r="D1142" s="35"/>
      <c r="E1142" s="35"/>
      <c r="F1142" s="35"/>
      <c r="G1142" s="35"/>
      <c r="H1142" s="35"/>
      <c r="I1142" s="35"/>
      <c r="J1142" s="35"/>
      <c r="K1142" s="35"/>
      <c r="L1142" s="35"/>
      <c r="M1142" s="35"/>
      <c r="N1142" s="35"/>
      <c r="O1142" s="35"/>
      <c r="P1142" s="35"/>
      <c r="Q1142" s="35"/>
      <c r="R1142" s="35"/>
      <c r="S1142" s="35"/>
      <c r="T1142" s="35"/>
    </row>
    <row r="1143" spans="1:20" x14ac:dyDescent="0.25">
      <c r="A1143" s="35"/>
      <c r="B1143" s="35"/>
      <c r="C1143" s="35"/>
      <c r="D1143" s="35"/>
      <c r="E1143" s="35"/>
      <c r="F1143" s="35"/>
      <c r="G1143" s="35"/>
      <c r="H1143" s="35"/>
      <c r="I1143" s="35"/>
      <c r="J1143" s="35"/>
      <c r="K1143" s="35"/>
      <c r="L1143" s="35"/>
      <c r="M1143" s="35"/>
      <c r="N1143" s="35"/>
      <c r="O1143" s="35"/>
      <c r="P1143" s="35"/>
      <c r="Q1143" s="35"/>
      <c r="R1143" s="35"/>
      <c r="S1143" s="35"/>
      <c r="T1143" s="35"/>
    </row>
    <row r="1144" spans="1:20" x14ac:dyDescent="0.25">
      <c r="A1144" s="35"/>
      <c r="B1144" s="35"/>
      <c r="C1144" s="35"/>
      <c r="D1144" s="35"/>
      <c r="E1144" s="35"/>
      <c r="F1144" s="35"/>
      <c r="G1144" s="35"/>
      <c r="H1144" s="35"/>
      <c r="I1144" s="35"/>
      <c r="J1144" s="35"/>
      <c r="K1144" s="35"/>
      <c r="L1144" s="35"/>
      <c r="M1144" s="35"/>
      <c r="N1144" s="35"/>
      <c r="O1144" s="35"/>
      <c r="P1144" s="35"/>
      <c r="Q1144" s="35"/>
      <c r="R1144" s="35"/>
      <c r="S1144" s="35"/>
      <c r="T1144" s="35"/>
    </row>
    <row r="1145" spans="1:20" x14ac:dyDescent="0.25">
      <c r="A1145" s="35"/>
      <c r="B1145" s="35"/>
      <c r="C1145" s="35"/>
      <c r="D1145" s="35"/>
      <c r="E1145" s="35"/>
      <c r="F1145" s="35"/>
      <c r="G1145" s="35"/>
      <c r="H1145" s="35"/>
      <c r="I1145" s="35"/>
      <c r="J1145" s="35"/>
      <c r="K1145" s="35"/>
      <c r="L1145" s="35"/>
      <c r="M1145" s="35"/>
      <c r="N1145" s="35"/>
      <c r="O1145" s="35"/>
      <c r="P1145" s="35"/>
      <c r="Q1145" s="35"/>
      <c r="R1145" s="35"/>
      <c r="S1145" s="35"/>
      <c r="T1145" s="35"/>
    </row>
    <row r="1146" spans="1:20" x14ac:dyDescent="0.25">
      <c r="A1146" s="35"/>
      <c r="B1146" s="35"/>
      <c r="C1146" s="35"/>
      <c r="D1146" s="35"/>
      <c r="E1146" s="35"/>
      <c r="F1146" s="35"/>
      <c r="G1146" s="35"/>
      <c r="H1146" s="35"/>
      <c r="I1146" s="35"/>
      <c r="J1146" s="35"/>
      <c r="K1146" s="35"/>
      <c r="L1146" s="35"/>
      <c r="M1146" s="35"/>
      <c r="N1146" s="35"/>
      <c r="O1146" s="35"/>
      <c r="P1146" s="35"/>
      <c r="Q1146" s="35"/>
      <c r="R1146" s="35"/>
      <c r="S1146" s="35"/>
      <c r="T1146" s="35"/>
    </row>
    <row r="1147" spans="1:20" x14ac:dyDescent="0.25">
      <c r="A1147" s="35"/>
      <c r="B1147" s="35"/>
      <c r="C1147" s="35"/>
      <c r="D1147" s="35"/>
      <c r="E1147" s="35"/>
      <c r="F1147" s="35"/>
      <c r="G1147" s="35"/>
      <c r="H1147" s="35"/>
      <c r="I1147" s="35"/>
      <c r="J1147" s="35"/>
      <c r="K1147" s="35"/>
      <c r="L1147" s="35"/>
      <c r="M1147" s="35"/>
      <c r="N1147" s="35"/>
      <c r="O1147" s="35"/>
      <c r="P1147" s="35"/>
      <c r="Q1147" s="35"/>
      <c r="R1147" s="35"/>
      <c r="S1147" s="35"/>
      <c r="T1147" s="35"/>
    </row>
    <row r="1148" spans="1:20" x14ac:dyDescent="0.25">
      <c r="A1148" s="35"/>
      <c r="B1148" s="35"/>
      <c r="C1148" s="35"/>
      <c r="D1148" s="35"/>
      <c r="E1148" s="35"/>
      <c r="F1148" s="35"/>
      <c r="G1148" s="35"/>
      <c r="H1148" s="35"/>
      <c r="I1148" s="35"/>
      <c r="J1148" s="35"/>
      <c r="K1148" s="35"/>
      <c r="L1148" s="35"/>
      <c r="M1148" s="35"/>
      <c r="N1148" s="35"/>
      <c r="O1148" s="35"/>
      <c r="P1148" s="35"/>
      <c r="Q1148" s="35"/>
      <c r="R1148" s="35"/>
      <c r="S1148" s="35"/>
      <c r="T1148" s="35"/>
    </row>
    <row r="1149" spans="1:20" x14ac:dyDescent="0.25">
      <c r="A1149" s="35"/>
      <c r="B1149" s="35"/>
      <c r="C1149" s="35"/>
      <c r="D1149" s="35"/>
      <c r="E1149" s="35"/>
      <c r="F1149" s="35"/>
      <c r="G1149" s="35"/>
      <c r="H1149" s="35"/>
      <c r="I1149" s="35"/>
      <c r="J1149" s="35"/>
      <c r="K1149" s="35"/>
      <c r="L1149" s="35"/>
      <c r="M1149" s="35"/>
      <c r="N1149" s="35"/>
      <c r="O1149" s="35"/>
      <c r="P1149" s="35"/>
      <c r="Q1149" s="35"/>
      <c r="R1149" s="35"/>
      <c r="S1149" s="35"/>
      <c r="T1149" s="35"/>
    </row>
    <row r="1150" spans="1:20" x14ac:dyDescent="0.25">
      <c r="A1150" s="35"/>
      <c r="B1150" s="35"/>
      <c r="C1150" s="35"/>
      <c r="D1150" s="35"/>
      <c r="E1150" s="35"/>
      <c r="F1150" s="35"/>
      <c r="G1150" s="35"/>
      <c r="H1150" s="35"/>
      <c r="I1150" s="35"/>
      <c r="J1150" s="35"/>
      <c r="K1150" s="35"/>
      <c r="L1150" s="35"/>
      <c r="M1150" s="35"/>
      <c r="N1150" s="35"/>
      <c r="O1150" s="35"/>
      <c r="P1150" s="35"/>
      <c r="Q1150" s="35"/>
      <c r="R1150" s="35"/>
      <c r="S1150" s="35"/>
      <c r="T1150" s="35"/>
    </row>
    <row r="1151" spans="1:20" x14ac:dyDescent="0.25">
      <c r="A1151" s="35"/>
      <c r="B1151" s="35"/>
      <c r="C1151" s="35"/>
      <c r="D1151" s="35"/>
      <c r="E1151" s="35"/>
      <c r="F1151" s="35"/>
      <c r="G1151" s="35"/>
      <c r="H1151" s="35"/>
      <c r="I1151" s="35"/>
      <c r="J1151" s="35"/>
      <c r="K1151" s="35"/>
      <c r="L1151" s="35"/>
      <c r="M1151" s="35"/>
      <c r="N1151" s="35"/>
      <c r="O1151" s="35"/>
      <c r="P1151" s="35"/>
      <c r="Q1151" s="35"/>
      <c r="R1151" s="35"/>
      <c r="S1151" s="35"/>
      <c r="T1151" s="35"/>
    </row>
    <row r="1152" spans="1:20" x14ac:dyDescent="0.25">
      <c r="A1152" s="35"/>
      <c r="B1152" s="35"/>
      <c r="C1152" s="35"/>
      <c r="D1152" s="35"/>
      <c r="E1152" s="35"/>
      <c r="F1152" s="35"/>
      <c r="G1152" s="35"/>
      <c r="H1152" s="35"/>
      <c r="I1152" s="35"/>
      <c r="J1152" s="35"/>
      <c r="K1152" s="35"/>
      <c r="L1152" s="35"/>
      <c r="M1152" s="35"/>
      <c r="N1152" s="35"/>
      <c r="O1152" s="35"/>
      <c r="P1152" s="35"/>
      <c r="Q1152" s="35"/>
      <c r="R1152" s="35"/>
      <c r="S1152" s="35"/>
      <c r="T1152" s="35"/>
    </row>
    <row r="1153" spans="1:20" x14ac:dyDescent="0.25">
      <c r="A1153" s="35"/>
      <c r="B1153" s="35"/>
      <c r="C1153" s="35"/>
      <c r="D1153" s="35"/>
      <c r="E1153" s="35"/>
      <c r="F1153" s="35"/>
      <c r="G1153" s="35"/>
      <c r="H1153" s="35"/>
      <c r="I1153" s="35"/>
      <c r="J1153" s="35"/>
      <c r="K1153" s="35"/>
      <c r="L1153" s="35"/>
      <c r="M1153" s="35"/>
      <c r="N1153" s="35"/>
      <c r="O1153" s="35"/>
      <c r="P1153" s="35"/>
      <c r="Q1153" s="35"/>
      <c r="R1153" s="35"/>
      <c r="S1153" s="35"/>
      <c r="T1153" s="35"/>
    </row>
    <row r="1154" spans="1:20" x14ac:dyDescent="0.25">
      <c r="A1154" s="35"/>
      <c r="B1154" s="35"/>
      <c r="C1154" s="35"/>
      <c r="D1154" s="35"/>
      <c r="E1154" s="35"/>
      <c r="F1154" s="35"/>
      <c r="G1154" s="35"/>
      <c r="H1154" s="35"/>
      <c r="I1154" s="35"/>
      <c r="J1154" s="35"/>
      <c r="K1154" s="35"/>
      <c r="L1154" s="35"/>
      <c r="M1154" s="35"/>
      <c r="N1154" s="35"/>
      <c r="O1154" s="35"/>
      <c r="P1154" s="35"/>
      <c r="Q1154" s="35"/>
      <c r="R1154" s="35"/>
      <c r="S1154" s="35"/>
      <c r="T1154" s="35"/>
    </row>
    <row r="1155" spans="1:20" x14ac:dyDescent="0.25">
      <c r="A1155" s="35"/>
      <c r="B1155" s="35"/>
      <c r="C1155" s="35"/>
      <c r="D1155" s="35"/>
      <c r="E1155" s="35"/>
      <c r="F1155" s="35"/>
      <c r="G1155" s="35"/>
      <c r="H1155" s="35"/>
      <c r="I1155" s="35"/>
      <c r="J1155" s="35"/>
      <c r="K1155" s="35"/>
      <c r="L1155" s="35"/>
      <c r="M1155" s="35"/>
      <c r="N1155" s="35"/>
      <c r="O1155" s="35"/>
      <c r="P1155" s="35"/>
      <c r="Q1155" s="35"/>
      <c r="R1155" s="35"/>
      <c r="S1155" s="35"/>
      <c r="T1155" s="35"/>
    </row>
    <row r="1156" spans="1:20" x14ac:dyDescent="0.25">
      <c r="A1156" s="35"/>
      <c r="B1156" s="35"/>
      <c r="C1156" s="35"/>
      <c r="D1156" s="35"/>
      <c r="E1156" s="35"/>
      <c r="F1156" s="35"/>
      <c r="G1156" s="35"/>
      <c r="H1156" s="35"/>
      <c r="I1156" s="35"/>
      <c r="J1156" s="35"/>
      <c r="K1156" s="35"/>
      <c r="L1156" s="35"/>
      <c r="M1156" s="35"/>
      <c r="N1156" s="35"/>
      <c r="O1156" s="35"/>
      <c r="P1156" s="35"/>
      <c r="Q1156" s="35"/>
      <c r="R1156" s="35"/>
      <c r="S1156" s="35"/>
      <c r="T1156" s="35"/>
    </row>
    <row r="1157" spans="1:20" x14ac:dyDescent="0.25">
      <c r="A1157" s="35"/>
      <c r="B1157" s="35"/>
      <c r="C1157" s="35"/>
      <c r="D1157" s="35"/>
      <c r="E1157" s="35"/>
      <c r="F1157" s="35"/>
      <c r="G1157" s="35"/>
      <c r="H1157" s="35"/>
      <c r="I1157" s="35"/>
      <c r="J1157" s="35"/>
      <c r="K1157" s="35"/>
      <c r="L1157" s="35"/>
      <c r="M1157" s="35"/>
      <c r="N1157" s="35"/>
      <c r="O1157" s="35"/>
      <c r="P1157" s="35"/>
      <c r="Q1157" s="35"/>
      <c r="R1157" s="35"/>
      <c r="S1157" s="35"/>
      <c r="T1157" s="35"/>
    </row>
    <row r="1158" spans="1:20" x14ac:dyDescent="0.25">
      <c r="A1158" s="35"/>
      <c r="B1158" s="35"/>
      <c r="C1158" s="35"/>
      <c r="D1158" s="35"/>
      <c r="E1158" s="35"/>
      <c r="F1158" s="35"/>
      <c r="G1158" s="35"/>
      <c r="H1158" s="35"/>
      <c r="I1158" s="35"/>
      <c r="J1158" s="35"/>
      <c r="K1158" s="35"/>
      <c r="L1158" s="35"/>
      <c r="M1158" s="35"/>
      <c r="N1158" s="35"/>
      <c r="O1158" s="35"/>
      <c r="P1158" s="35"/>
      <c r="Q1158" s="35"/>
      <c r="R1158" s="35"/>
      <c r="S1158" s="35"/>
      <c r="T1158" s="35"/>
    </row>
    <row r="1159" spans="1:20" x14ac:dyDescent="0.25">
      <c r="A1159" s="35"/>
      <c r="B1159" s="35"/>
      <c r="C1159" s="35"/>
      <c r="D1159" s="35"/>
      <c r="E1159" s="35"/>
      <c r="F1159" s="35"/>
      <c r="G1159" s="35"/>
      <c r="H1159" s="35"/>
      <c r="I1159" s="35"/>
      <c r="J1159" s="35"/>
      <c r="K1159" s="35"/>
      <c r="L1159" s="35"/>
      <c r="M1159" s="35"/>
      <c r="N1159" s="35"/>
      <c r="O1159" s="35"/>
      <c r="P1159" s="35"/>
      <c r="Q1159" s="35"/>
      <c r="R1159" s="35"/>
      <c r="S1159" s="35"/>
      <c r="T1159" s="35"/>
    </row>
    <row r="1160" spans="1:20" x14ac:dyDescent="0.25">
      <c r="A1160" s="35"/>
      <c r="B1160" s="35"/>
      <c r="C1160" s="35"/>
      <c r="D1160" s="35"/>
      <c r="E1160" s="35"/>
      <c r="F1160" s="35"/>
      <c r="G1160" s="35"/>
      <c r="H1160" s="35"/>
      <c r="I1160" s="35"/>
      <c r="J1160" s="35"/>
      <c r="K1160" s="35"/>
      <c r="L1160" s="35"/>
      <c r="M1160" s="35"/>
      <c r="N1160" s="35"/>
      <c r="O1160" s="35"/>
      <c r="P1160" s="35"/>
      <c r="Q1160" s="35"/>
      <c r="R1160" s="35"/>
      <c r="S1160" s="35"/>
      <c r="T1160" s="35"/>
    </row>
    <row r="1161" spans="1:20" x14ac:dyDescent="0.25">
      <c r="A1161" s="35"/>
      <c r="B1161" s="35"/>
      <c r="C1161" s="35"/>
      <c r="D1161" s="35"/>
      <c r="E1161" s="35"/>
      <c r="F1161" s="35"/>
      <c r="G1161" s="35"/>
      <c r="H1161" s="35"/>
      <c r="I1161" s="35"/>
      <c r="J1161" s="35"/>
      <c r="K1161" s="35"/>
      <c r="L1161" s="35"/>
      <c r="M1161" s="35"/>
      <c r="N1161" s="35"/>
      <c r="O1161" s="35"/>
      <c r="P1161" s="35"/>
      <c r="Q1161" s="35"/>
      <c r="R1161" s="35"/>
      <c r="S1161" s="35"/>
      <c r="T1161" s="35"/>
    </row>
    <row r="1162" spans="1:20" x14ac:dyDescent="0.25">
      <c r="A1162" s="35"/>
      <c r="B1162" s="35"/>
      <c r="C1162" s="35"/>
      <c r="D1162" s="35"/>
      <c r="E1162" s="35"/>
      <c r="F1162" s="35"/>
      <c r="G1162" s="35"/>
      <c r="H1162" s="35"/>
      <c r="I1162" s="35"/>
      <c r="J1162" s="35"/>
      <c r="K1162" s="35"/>
      <c r="L1162" s="35"/>
      <c r="M1162" s="35"/>
      <c r="N1162" s="35"/>
      <c r="O1162" s="35"/>
      <c r="P1162" s="35"/>
      <c r="Q1162" s="35"/>
      <c r="R1162" s="35"/>
      <c r="S1162" s="35"/>
      <c r="T1162" s="35"/>
    </row>
    <row r="1163" spans="1:20" x14ac:dyDescent="0.25">
      <c r="A1163" s="35"/>
      <c r="B1163" s="35"/>
      <c r="C1163" s="35"/>
      <c r="D1163" s="35"/>
      <c r="E1163" s="35"/>
      <c r="F1163" s="35"/>
      <c r="G1163" s="35"/>
      <c r="H1163" s="35"/>
      <c r="I1163" s="35"/>
      <c r="J1163" s="35"/>
      <c r="K1163" s="35"/>
      <c r="L1163" s="35"/>
      <c r="M1163" s="35"/>
      <c r="N1163" s="35"/>
      <c r="O1163" s="35"/>
      <c r="P1163" s="35"/>
      <c r="Q1163" s="35"/>
      <c r="R1163" s="35"/>
      <c r="S1163" s="35"/>
      <c r="T1163" s="35"/>
    </row>
    <row r="1164" spans="1:20" x14ac:dyDescent="0.25">
      <c r="A1164" s="35"/>
      <c r="B1164" s="35"/>
      <c r="C1164" s="35"/>
      <c r="D1164" s="35"/>
      <c r="E1164" s="35"/>
      <c r="F1164" s="35"/>
      <c r="G1164" s="35"/>
      <c r="H1164" s="35"/>
      <c r="I1164" s="35"/>
      <c r="J1164" s="35"/>
      <c r="K1164" s="35"/>
      <c r="L1164" s="35"/>
      <c r="M1164" s="35"/>
      <c r="N1164" s="35"/>
      <c r="O1164" s="35"/>
      <c r="P1164" s="35"/>
      <c r="Q1164" s="35"/>
      <c r="R1164" s="35"/>
      <c r="S1164" s="35"/>
      <c r="T1164" s="35"/>
    </row>
    <row r="1165" spans="1:20" x14ac:dyDescent="0.25">
      <c r="A1165" s="35"/>
      <c r="B1165" s="35"/>
      <c r="C1165" s="35"/>
      <c r="D1165" s="35"/>
      <c r="E1165" s="35"/>
      <c r="F1165" s="35"/>
      <c r="G1165" s="35"/>
      <c r="H1165" s="35"/>
      <c r="I1165" s="35"/>
      <c r="J1165" s="35"/>
      <c r="K1165" s="35"/>
      <c r="L1165" s="35"/>
      <c r="M1165" s="35"/>
      <c r="N1165" s="35"/>
      <c r="O1165" s="35"/>
      <c r="P1165" s="35"/>
      <c r="Q1165" s="35"/>
      <c r="R1165" s="35"/>
      <c r="S1165" s="35"/>
      <c r="T1165" s="35"/>
    </row>
    <row r="1166" spans="1:20" x14ac:dyDescent="0.25">
      <c r="A1166" s="35"/>
      <c r="B1166" s="35"/>
      <c r="C1166" s="35"/>
      <c r="D1166" s="35"/>
      <c r="E1166" s="35"/>
      <c r="F1166" s="35"/>
      <c r="G1166" s="35"/>
      <c r="H1166" s="35"/>
      <c r="I1166" s="35"/>
      <c r="J1166" s="35"/>
      <c r="K1166" s="35"/>
      <c r="L1166" s="35"/>
      <c r="M1166" s="35"/>
      <c r="N1166" s="35"/>
      <c r="O1166" s="35"/>
      <c r="P1166" s="35"/>
      <c r="Q1166" s="35"/>
      <c r="R1166" s="35"/>
      <c r="S1166" s="35"/>
      <c r="T1166" s="35"/>
    </row>
    <row r="1167" spans="1:20" x14ac:dyDescent="0.25">
      <c r="A1167" s="35"/>
      <c r="B1167" s="35"/>
      <c r="C1167" s="35"/>
      <c r="D1167" s="35"/>
      <c r="E1167" s="35"/>
      <c r="F1167" s="35"/>
      <c r="G1167" s="35"/>
      <c r="H1167" s="35"/>
      <c r="I1167" s="35"/>
      <c r="J1167" s="35"/>
      <c r="K1167" s="35"/>
      <c r="L1167" s="35"/>
      <c r="M1167" s="35"/>
      <c r="N1167" s="35"/>
      <c r="O1167" s="35"/>
      <c r="P1167" s="35"/>
      <c r="Q1167" s="35"/>
      <c r="R1167" s="35"/>
      <c r="S1167" s="35"/>
      <c r="T1167" s="35"/>
    </row>
    <row r="1168" spans="1:20" x14ac:dyDescent="0.25">
      <c r="A1168" s="35"/>
      <c r="B1168" s="35"/>
      <c r="C1168" s="35"/>
      <c r="D1168" s="35"/>
      <c r="E1168" s="35"/>
      <c r="F1168" s="35"/>
      <c r="G1168" s="35"/>
      <c r="H1168" s="35"/>
      <c r="I1168" s="35"/>
      <c r="J1168" s="35"/>
      <c r="K1168" s="35"/>
      <c r="L1168" s="35"/>
      <c r="M1168" s="35"/>
      <c r="N1168" s="35"/>
      <c r="O1168" s="35"/>
      <c r="P1168" s="35"/>
      <c r="Q1168" s="35"/>
      <c r="R1168" s="35"/>
      <c r="S1168" s="35"/>
      <c r="T1168" s="35"/>
    </row>
    <row r="1169" spans="1:20" x14ac:dyDescent="0.25">
      <c r="A1169" s="35"/>
      <c r="B1169" s="35"/>
      <c r="C1169" s="35"/>
      <c r="D1169" s="35"/>
      <c r="E1169" s="35"/>
      <c r="F1169" s="35"/>
      <c r="G1169" s="35"/>
      <c r="H1169" s="35"/>
      <c r="I1169" s="35"/>
      <c r="J1169" s="35"/>
      <c r="K1169" s="35"/>
      <c r="L1169" s="35"/>
      <c r="M1169" s="35"/>
      <c r="N1169" s="35"/>
      <c r="O1169" s="35"/>
      <c r="P1169" s="35"/>
      <c r="Q1169" s="35"/>
      <c r="R1169" s="35"/>
      <c r="S1169" s="35"/>
      <c r="T1169" s="35"/>
    </row>
    <row r="1170" spans="1:20" x14ac:dyDescent="0.25">
      <c r="A1170" s="35"/>
      <c r="B1170" s="35"/>
      <c r="C1170" s="35"/>
      <c r="D1170" s="35"/>
      <c r="E1170" s="35"/>
      <c r="F1170" s="35"/>
      <c r="G1170" s="35"/>
      <c r="H1170" s="35"/>
      <c r="I1170" s="35"/>
      <c r="J1170" s="35"/>
      <c r="K1170" s="35"/>
      <c r="L1170" s="35"/>
      <c r="M1170" s="35"/>
      <c r="N1170" s="35"/>
      <c r="O1170" s="35"/>
      <c r="P1170" s="35"/>
      <c r="Q1170" s="35"/>
      <c r="R1170" s="35"/>
      <c r="S1170" s="35"/>
      <c r="T1170" s="35"/>
    </row>
    <row r="1171" spans="1:20" x14ac:dyDescent="0.25">
      <c r="A1171" s="35"/>
      <c r="B1171" s="35"/>
      <c r="C1171" s="35"/>
      <c r="D1171" s="35"/>
      <c r="E1171" s="35"/>
      <c r="F1171" s="35"/>
      <c r="G1171" s="35"/>
      <c r="H1171" s="35"/>
      <c r="I1171" s="35"/>
      <c r="J1171" s="35"/>
      <c r="K1171" s="35"/>
      <c r="L1171" s="35"/>
      <c r="M1171" s="35"/>
      <c r="N1171" s="35"/>
      <c r="O1171" s="35"/>
      <c r="P1171" s="35"/>
      <c r="Q1171" s="35"/>
      <c r="R1171" s="35"/>
      <c r="S1171" s="35"/>
      <c r="T1171" s="35"/>
    </row>
    <row r="1172" spans="1:20" x14ac:dyDescent="0.25">
      <c r="A1172" s="35"/>
      <c r="B1172" s="35"/>
      <c r="C1172" s="35"/>
      <c r="D1172" s="35"/>
      <c r="E1172" s="35"/>
      <c r="F1172" s="35"/>
      <c r="G1172" s="35"/>
      <c r="H1172" s="35"/>
      <c r="I1172" s="35"/>
      <c r="J1172" s="35"/>
      <c r="K1172" s="35"/>
      <c r="L1172" s="35"/>
      <c r="M1172" s="35"/>
      <c r="N1172" s="35"/>
      <c r="O1172" s="35"/>
      <c r="P1172" s="35"/>
      <c r="Q1172" s="35"/>
      <c r="R1172" s="35"/>
      <c r="S1172" s="35"/>
      <c r="T1172" s="35"/>
    </row>
    <row r="1173" spans="1:20" x14ac:dyDescent="0.25">
      <c r="A1173" s="35"/>
      <c r="B1173" s="35"/>
      <c r="C1173" s="35"/>
      <c r="D1173" s="35"/>
      <c r="E1173" s="35"/>
      <c r="F1173" s="35"/>
      <c r="G1173" s="35"/>
      <c r="H1173" s="35"/>
      <c r="I1173" s="35"/>
      <c r="J1173" s="35"/>
      <c r="K1173" s="35"/>
      <c r="L1173" s="35"/>
      <c r="M1173" s="35"/>
      <c r="N1173" s="35"/>
      <c r="O1173" s="35"/>
      <c r="P1173" s="35"/>
      <c r="Q1173" s="35"/>
      <c r="R1173" s="35"/>
      <c r="S1173" s="35"/>
      <c r="T1173" s="35"/>
    </row>
    <row r="1174" spans="1:20" x14ac:dyDescent="0.25">
      <c r="A1174" s="35"/>
      <c r="B1174" s="35"/>
      <c r="C1174" s="35"/>
      <c r="D1174" s="35"/>
      <c r="E1174" s="35"/>
      <c r="F1174" s="35"/>
      <c r="G1174" s="35"/>
      <c r="H1174" s="35"/>
      <c r="I1174" s="35"/>
      <c r="J1174" s="35"/>
      <c r="K1174" s="35"/>
      <c r="L1174" s="35"/>
      <c r="M1174" s="35"/>
      <c r="N1174" s="35"/>
      <c r="O1174" s="35"/>
      <c r="P1174" s="35"/>
      <c r="Q1174" s="35"/>
      <c r="R1174" s="35"/>
      <c r="S1174" s="35"/>
      <c r="T1174" s="35"/>
    </row>
    <row r="1175" spans="1:20" x14ac:dyDescent="0.25">
      <c r="A1175" s="35"/>
      <c r="B1175" s="35"/>
      <c r="C1175" s="35"/>
      <c r="D1175" s="35"/>
      <c r="E1175" s="35"/>
      <c r="F1175" s="35"/>
      <c r="G1175" s="35"/>
      <c r="H1175" s="35"/>
      <c r="I1175" s="35"/>
      <c r="J1175" s="35"/>
      <c r="K1175" s="35"/>
      <c r="L1175" s="35"/>
      <c r="M1175" s="35"/>
      <c r="N1175" s="35"/>
      <c r="O1175" s="35"/>
      <c r="P1175" s="35"/>
      <c r="Q1175" s="35"/>
      <c r="R1175" s="35"/>
      <c r="S1175" s="35"/>
      <c r="T1175" s="35"/>
    </row>
    <row r="1176" spans="1:20" x14ac:dyDescent="0.25">
      <c r="A1176" s="35"/>
      <c r="B1176" s="35"/>
      <c r="C1176" s="35"/>
      <c r="D1176" s="35"/>
      <c r="E1176" s="35"/>
      <c r="F1176" s="35"/>
      <c r="G1176" s="35"/>
      <c r="H1176" s="35"/>
      <c r="I1176" s="35"/>
      <c r="J1176" s="35"/>
      <c r="K1176" s="35"/>
      <c r="L1176" s="35"/>
      <c r="M1176" s="35"/>
      <c r="N1176" s="35"/>
      <c r="O1176" s="35"/>
      <c r="P1176" s="35"/>
      <c r="Q1176" s="35"/>
      <c r="R1176" s="35"/>
      <c r="S1176" s="35"/>
      <c r="T1176" s="35"/>
    </row>
    <row r="1177" spans="1:20" x14ac:dyDescent="0.25">
      <c r="A1177" s="35"/>
      <c r="B1177" s="35"/>
      <c r="C1177" s="35"/>
      <c r="D1177" s="35"/>
      <c r="E1177" s="35"/>
      <c r="F1177" s="35"/>
      <c r="G1177" s="35"/>
      <c r="H1177" s="35"/>
      <c r="I1177" s="35"/>
      <c r="J1177" s="35"/>
      <c r="K1177" s="35"/>
      <c r="L1177" s="35"/>
      <c r="M1177" s="35"/>
      <c r="N1177" s="35"/>
      <c r="O1177" s="35"/>
      <c r="P1177" s="35"/>
      <c r="Q1177" s="35"/>
      <c r="R1177" s="35"/>
      <c r="S1177" s="35"/>
      <c r="T1177" s="35"/>
    </row>
    <row r="1178" spans="1:20" x14ac:dyDescent="0.25">
      <c r="A1178" s="35"/>
      <c r="B1178" s="35"/>
      <c r="C1178" s="35"/>
      <c r="D1178" s="35"/>
      <c r="E1178" s="35"/>
      <c r="F1178" s="35"/>
      <c r="G1178" s="35"/>
      <c r="H1178" s="35"/>
      <c r="I1178" s="35"/>
      <c r="J1178" s="35"/>
      <c r="K1178" s="35"/>
      <c r="L1178" s="35"/>
      <c r="M1178" s="35"/>
      <c r="N1178" s="35"/>
      <c r="O1178" s="35"/>
      <c r="P1178" s="35"/>
      <c r="Q1178" s="35"/>
      <c r="R1178" s="35"/>
      <c r="S1178" s="35"/>
      <c r="T1178" s="35"/>
    </row>
    <row r="1179" spans="1:20" x14ac:dyDescent="0.25">
      <c r="A1179" s="35"/>
      <c r="B1179" s="35"/>
      <c r="C1179" s="35"/>
      <c r="D1179" s="35"/>
      <c r="E1179" s="35"/>
      <c r="F1179" s="35"/>
      <c r="G1179" s="35"/>
      <c r="H1179" s="35"/>
      <c r="I1179" s="35"/>
      <c r="J1179" s="35"/>
      <c r="K1179" s="35"/>
      <c r="L1179" s="35"/>
      <c r="M1179" s="35"/>
      <c r="N1179" s="35"/>
      <c r="O1179" s="35"/>
      <c r="P1179" s="35"/>
      <c r="Q1179" s="35"/>
      <c r="R1179" s="35"/>
      <c r="S1179" s="35"/>
      <c r="T1179" s="35"/>
    </row>
    <row r="1180" spans="1:20" x14ac:dyDescent="0.25">
      <c r="A1180" s="35"/>
      <c r="B1180" s="35"/>
      <c r="C1180" s="35"/>
      <c r="D1180" s="35"/>
      <c r="E1180" s="35"/>
      <c r="F1180" s="35"/>
      <c r="G1180" s="35"/>
      <c r="H1180" s="35"/>
      <c r="I1180" s="35"/>
      <c r="J1180" s="35"/>
      <c r="K1180" s="35"/>
      <c r="L1180" s="35"/>
      <c r="M1180" s="35"/>
      <c r="N1180" s="35"/>
      <c r="O1180" s="35"/>
      <c r="P1180" s="35"/>
      <c r="Q1180" s="35"/>
      <c r="R1180" s="35"/>
      <c r="S1180" s="35"/>
      <c r="T1180" s="35"/>
    </row>
    <row r="1181" spans="1:20" x14ac:dyDescent="0.25">
      <c r="A1181" s="35"/>
      <c r="B1181" s="35"/>
      <c r="C1181" s="35"/>
      <c r="D1181" s="35"/>
      <c r="E1181" s="35"/>
      <c r="F1181" s="35"/>
      <c r="G1181" s="35"/>
      <c r="H1181" s="35"/>
      <c r="I1181" s="35"/>
      <c r="J1181" s="35"/>
      <c r="K1181" s="35"/>
      <c r="L1181" s="35"/>
      <c r="M1181" s="35"/>
      <c r="N1181" s="35"/>
      <c r="O1181" s="35"/>
      <c r="P1181" s="35"/>
      <c r="Q1181" s="35"/>
      <c r="R1181" s="35"/>
      <c r="S1181" s="35"/>
      <c r="T1181" s="35"/>
    </row>
    <row r="1182" spans="1:20" x14ac:dyDescent="0.25">
      <c r="A1182" s="35"/>
      <c r="B1182" s="35"/>
      <c r="C1182" s="35"/>
      <c r="D1182" s="35"/>
      <c r="E1182" s="35"/>
      <c r="F1182" s="35"/>
      <c r="G1182" s="35"/>
      <c r="H1182" s="35"/>
      <c r="I1182" s="35"/>
      <c r="J1182" s="35"/>
      <c r="K1182" s="35"/>
      <c r="L1182" s="35"/>
      <c r="M1182" s="35"/>
      <c r="N1182" s="35"/>
      <c r="O1182" s="35"/>
      <c r="P1182" s="35"/>
      <c r="Q1182" s="35"/>
      <c r="R1182" s="35"/>
      <c r="S1182" s="35"/>
      <c r="T1182" s="35"/>
    </row>
    <row r="1183" spans="1:20" x14ac:dyDescent="0.25">
      <c r="A1183" s="35"/>
      <c r="B1183" s="35"/>
      <c r="C1183" s="35"/>
      <c r="D1183" s="35"/>
      <c r="E1183" s="35"/>
      <c r="F1183" s="35"/>
      <c r="G1183" s="35"/>
      <c r="H1183" s="35"/>
      <c r="I1183" s="35"/>
      <c r="J1183" s="35"/>
      <c r="K1183" s="35"/>
      <c r="L1183" s="35"/>
      <c r="M1183" s="35"/>
      <c r="N1183" s="35"/>
      <c r="O1183" s="35"/>
      <c r="P1183" s="35"/>
      <c r="Q1183" s="35"/>
      <c r="R1183" s="35"/>
      <c r="S1183" s="35"/>
      <c r="T1183" s="35"/>
    </row>
    <row r="1184" spans="1:20" x14ac:dyDescent="0.25">
      <c r="A1184" s="35"/>
      <c r="B1184" s="35"/>
      <c r="C1184" s="35"/>
      <c r="D1184" s="35"/>
      <c r="E1184" s="35"/>
      <c r="F1184" s="35"/>
      <c r="G1184" s="35"/>
      <c r="H1184" s="35"/>
      <c r="I1184" s="35"/>
      <c r="J1184" s="35"/>
      <c r="K1184" s="35"/>
      <c r="L1184" s="35"/>
      <c r="M1184" s="35"/>
      <c r="N1184" s="35"/>
      <c r="O1184" s="35"/>
      <c r="P1184" s="35"/>
      <c r="Q1184" s="35"/>
      <c r="R1184" s="35"/>
      <c r="S1184" s="35"/>
      <c r="T1184" s="35"/>
    </row>
    <row r="1185" spans="1:20" x14ac:dyDescent="0.25">
      <c r="A1185" s="35"/>
      <c r="B1185" s="35"/>
      <c r="C1185" s="35"/>
      <c r="D1185" s="35"/>
      <c r="E1185" s="35"/>
      <c r="F1185" s="35"/>
      <c r="G1185" s="35"/>
      <c r="H1185" s="35"/>
      <c r="I1185" s="35"/>
      <c r="J1185" s="35"/>
      <c r="K1185" s="35"/>
      <c r="L1185" s="35"/>
      <c r="M1185" s="35"/>
      <c r="N1185" s="35"/>
      <c r="O1185" s="35"/>
      <c r="P1185" s="35"/>
      <c r="Q1185" s="35"/>
      <c r="R1185" s="35"/>
      <c r="S1185" s="35"/>
      <c r="T1185" s="35"/>
    </row>
    <row r="1186" spans="1:20" x14ac:dyDescent="0.25">
      <c r="A1186" s="35"/>
      <c r="B1186" s="35"/>
      <c r="C1186" s="35"/>
      <c r="D1186" s="35"/>
      <c r="E1186" s="35"/>
      <c r="F1186" s="35"/>
      <c r="G1186" s="35"/>
      <c r="H1186" s="35"/>
      <c r="I1186" s="35"/>
      <c r="J1186" s="35"/>
      <c r="K1186" s="35"/>
      <c r="L1186" s="35"/>
      <c r="M1186" s="35"/>
      <c r="N1186" s="35"/>
      <c r="O1186" s="35"/>
      <c r="P1186" s="35"/>
      <c r="Q1186" s="35"/>
      <c r="R1186" s="35"/>
      <c r="S1186" s="35"/>
      <c r="T1186" s="35"/>
    </row>
    <row r="1187" spans="1:20" x14ac:dyDescent="0.25">
      <c r="A1187" s="35"/>
      <c r="B1187" s="35"/>
      <c r="C1187" s="35"/>
      <c r="D1187" s="35"/>
      <c r="E1187" s="35"/>
      <c r="F1187" s="35"/>
      <c r="G1187" s="35"/>
      <c r="H1187" s="35"/>
      <c r="I1187" s="35"/>
      <c r="J1187" s="35"/>
      <c r="K1187" s="35"/>
      <c r="L1187" s="35"/>
      <c r="M1187" s="35"/>
      <c r="N1187" s="35"/>
      <c r="O1187" s="35"/>
      <c r="P1187" s="35"/>
      <c r="Q1187" s="35"/>
      <c r="R1187" s="35"/>
      <c r="S1187" s="35"/>
      <c r="T1187" s="35"/>
    </row>
    <row r="1188" spans="1:20" x14ac:dyDescent="0.25">
      <c r="A1188" s="35"/>
      <c r="B1188" s="35"/>
      <c r="C1188" s="35"/>
      <c r="D1188" s="35"/>
      <c r="E1188" s="35"/>
      <c r="F1188" s="35"/>
      <c r="G1188" s="35"/>
      <c r="H1188" s="35"/>
      <c r="I1188" s="35"/>
      <c r="J1188" s="35"/>
      <c r="K1188" s="35"/>
      <c r="L1188" s="35"/>
      <c r="M1188" s="35"/>
      <c r="N1188" s="35"/>
      <c r="O1188" s="35"/>
      <c r="P1188" s="35"/>
      <c r="Q1188" s="35"/>
      <c r="R1188" s="35"/>
      <c r="S1188" s="35"/>
      <c r="T1188" s="35"/>
    </row>
    <row r="1189" spans="1:20" x14ac:dyDescent="0.25">
      <c r="A1189" s="35"/>
      <c r="B1189" s="35"/>
      <c r="C1189" s="35"/>
      <c r="D1189" s="35"/>
      <c r="E1189" s="35"/>
      <c r="F1189" s="35"/>
      <c r="G1189" s="35"/>
      <c r="H1189" s="35"/>
      <c r="I1189" s="35"/>
      <c r="J1189" s="35"/>
      <c r="K1189" s="35"/>
      <c r="L1189" s="35"/>
      <c r="M1189" s="35"/>
      <c r="N1189" s="35"/>
      <c r="O1189" s="35"/>
      <c r="P1189" s="35"/>
      <c r="Q1189" s="35"/>
      <c r="R1189" s="35"/>
      <c r="S1189" s="35"/>
      <c r="T1189" s="35"/>
    </row>
    <row r="1190" spans="1:20" x14ac:dyDescent="0.25">
      <c r="A1190" s="35"/>
      <c r="B1190" s="35"/>
      <c r="C1190" s="35"/>
      <c r="D1190" s="35"/>
      <c r="E1190" s="35"/>
      <c r="F1190" s="35"/>
      <c r="G1190" s="35"/>
      <c r="H1190" s="35"/>
      <c r="I1190" s="35"/>
      <c r="J1190" s="35"/>
      <c r="K1190" s="35"/>
      <c r="L1190" s="35"/>
      <c r="M1190" s="35"/>
      <c r="N1190" s="35"/>
      <c r="O1190" s="35"/>
      <c r="P1190" s="35"/>
      <c r="Q1190" s="35"/>
      <c r="R1190" s="35"/>
      <c r="S1190" s="35"/>
      <c r="T1190" s="35"/>
    </row>
    <row r="1191" spans="1:20" x14ac:dyDescent="0.25">
      <c r="A1191" s="35"/>
      <c r="B1191" s="35"/>
      <c r="C1191" s="35"/>
      <c r="D1191" s="35"/>
      <c r="E1191" s="35"/>
      <c r="F1191" s="35"/>
      <c r="G1191" s="35"/>
      <c r="H1191" s="35"/>
      <c r="I1191" s="35"/>
      <c r="J1191" s="35"/>
      <c r="K1191" s="35"/>
      <c r="L1191" s="35"/>
      <c r="M1191" s="35"/>
      <c r="N1191" s="35"/>
      <c r="O1191" s="35"/>
      <c r="P1191" s="35"/>
      <c r="Q1191" s="35"/>
      <c r="R1191" s="35"/>
      <c r="S1191" s="35"/>
      <c r="T1191" s="35"/>
    </row>
    <row r="1192" spans="1:20" x14ac:dyDescent="0.25">
      <c r="A1192" s="35"/>
      <c r="B1192" s="35"/>
      <c r="C1192" s="35"/>
      <c r="D1192" s="35"/>
      <c r="E1192" s="35"/>
      <c r="F1192" s="35"/>
      <c r="G1192" s="35"/>
      <c r="H1192" s="35"/>
      <c r="I1192" s="35"/>
      <c r="J1192" s="35"/>
      <c r="K1192" s="35"/>
      <c r="L1192" s="35"/>
      <c r="M1192" s="35"/>
      <c r="N1192" s="35"/>
      <c r="O1192" s="35"/>
      <c r="P1192" s="35"/>
      <c r="Q1192" s="35"/>
      <c r="R1192" s="35"/>
      <c r="S1192" s="35"/>
      <c r="T1192" s="35"/>
    </row>
    <row r="1193" spans="1:20" x14ac:dyDescent="0.25">
      <c r="A1193" s="35"/>
      <c r="B1193" s="35"/>
      <c r="C1193" s="35"/>
      <c r="D1193" s="35"/>
      <c r="E1193" s="35"/>
      <c r="F1193" s="35"/>
      <c r="G1193" s="35"/>
      <c r="H1193" s="35"/>
      <c r="I1193" s="35"/>
      <c r="J1193" s="35"/>
      <c r="K1193" s="35"/>
      <c r="L1193" s="35"/>
      <c r="M1193" s="35"/>
      <c r="N1193" s="35"/>
      <c r="O1193" s="35"/>
      <c r="P1193" s="35"/>
      <c r="Q1193" s="35"/>
      <c r="R1193" s="35"/>
      <c r="S1193" s="35"/>
      <c r="T1193" s="35"/>
    </row>
    <row r="1194" spans="1:20" x14ac:dyDescent="0.25">
      <c r="A1194" s="35"/>
      <c r="B1194" s="35"/>
      <c r="C1194" s="35"/>
      <c r="D1194" s="35"/>
      <c r="E1194" s="35"/>
      <c r="F1194" s="35"/>
      <c r="G1194" s="35"/>
      <c r="H1194" s="35"/>
      <c r="I1194" s="35"/>
      <c r="J1194" s="35"/>
      <c r="K1194" s="35"/>
      <c r="L1194" s="35"/>
      <c r="M1194" s="35"/>
      <c r="N1194" s="35"/>
      <c r="O1194" s="35"/>
      <c r="P1194" s="35"/>
      <c r="Q1194" s="35"/>
      <c r="R1194" s="35"/>
      <c r="S1194" s="35"/>
      <c r="T1194" s="35"/>
    </row>
    <row r="1195" spans="1:20" x14ac:dyDescent="0.25">
      <c r="A1195" s="35"/>
      <c r="B1195" s="35"/>
      <c r="C1195" s="35"/>
      <c r="D1195" s="35"/>
      <c r="E1195" s="35"/>
      <c r="F1195" s="35"/>
      <c r="G1195" s="35"/>
      <c r="H1195" s="35"/>
      <c r="I1195" s="35"/>
      <c r="J1195" s="35"/>
      <c r="K1195" s="35"/>
      <c r="L1195" s="35"/>
      <c r="M1195" s="35"/>
      <c r="N1195" s="35"/>
      <c r="O1195" s="35"/>
      <c r="P1195" s="35"/>
      <c r="Q1195" s="35"/>
      <c r="R1195" s="35"/>
      <c r="S1195" s="35"/>
      <c r="T1195" s="35"/>
    </row>
    <row r="1196" spans="1:20" x14ac:dyDescent="0.25">
      <c r="A1196" s="35"/>
      <c r="B1196" s="35"/>
      <c r="C1196" s="35"/>
      <c r="D1196" s="35"/>
      <c r="E1196" s="35"/>
      <c r="F1196" s="35"/>
      <c r="G1196" s="35"/>
      <c r="H1196" s="35"/>
      <c r="I1196" s="35"/>
      <c r="J1196" s="35"/>
      <c r="K1196" s="35"/>
      <c r="L1196" s="35"/>
      <c r="M1196" s="35"/>
      <c r="N1196" s="35"/>
      <c r="O1196" s="35"/>
      <c r="P1196" s="35"/>
      <c r="Q1196" s="35"/>
      <c r="R1196" s="35"/>
      <c r="S1196" s="35"/>
      <c r="T1196" s="35"/>
    </row>
    <row r="1197" spans="1:20" x14ac:dyDescent="0.25">
      <c r="A1197" s="35"/>
      <c r="B1197" s="35"/>
      <c r="C1197" s="35"/>
      <c r="D1197" s="35"/>
      <c r="E1197" s="35"/>
      <c r="F1197" s="35"/>
      <c r="G1197" s="35"/>
      <c r="H1197" s="35"/>
      <c r="I1197" s="35"/>
      <c r="J1197" s="35"/>
      <c r="K1197" s="35"/>
      <c r="L1197" s="35"/>
      <c r="M1197" s="35"/>
      <c r="N1197" s="35"/>
      <c r="O1197" s="35"/>
      <c r="P1197" s="35"/>
      <c r="Q1197" s="35"/>
      <c r="R1197" s="35"/>
      <c r="S1197" s="35"/>
      <c r="T1197" s="35"/>
    </row>
    <row r="1198" spans="1:20" x14ac:dyDescent="0.25">
      <c r="A1198" s="35"/>
      <c r="B1198" s="35"/>
      <c r="C1198" s="35"/>
      <c r="D1198" s="35"/>
      <c r="E1198" s="35"/>
      <c r="F1198" s="35"/>
      <c r="G1198" s="35"/>
      <c r="H1198" s="35"/>
      <c r="I1198" s="35"/>
      <c r="J1198" s="35"/>
      <c r="K1198" s="35"/>
      <c r="L1198" s="35"/>
      <c r="M1198" s="35"/>
      <c r="N1198" s="35"/>
      <c r="O1198" s="35"/>
      <c r="P1198" s="35"/>
      <c r="Q1198" s="35"/>
      <c r="R1198" s="35"/>
      <c r="S1198" s="35"/>
      <c r="T1198" s="35"/>
    </row>
    <row r="1199" spans="1:20" x14ac:dyDescent="0.25">
      <c r="A1199" s="35"/>
      <c r="B1199" s="35"/>
      <c r="C1199" s="35"/>
      <c r="D1199" s="35"/>
      <c r="E1199" s="35"/>
      <c r="F1199" s="35"/>
      <c r="G1199" s="35"/>
      <c r="H1199" s="35"/>
      <c r="I1199" s="35"/>
      <c r="J1199" s="35"/>
      <c r="K1199" s="35"/>
      <c r="L1199" s="35"/>
      <c r="M1199" s="35"/>
      <c r="N1199" s="35"/>
      <c r="O1199" s="35"/>
      <c r="P1199" s="35"/>
      <c r="Q1199" s="35"/>
      <c r="R1199" s="35"/>
      <c r="S1199" s="35"/>
      <c r="T1199" s="35"/>
    </row>
    <row r="1200" spans="1:20" x14ac:dyDescent="0.25">
      <c r="A1200" s="35"/>
      <c r="B1200" s="35"/>
      <c r="C1200" s="35"/>
      <c r="D1200" s="35"/>
      <c r="E1200" s="35"/>
      <c r="F1200" s="35"/>
      <c r="G1200" s="35"/>
      <c r="H1200" s="35"/>
      <c r="I1200" s="35"/>
      <c r="J1200" s="35"/>
      <c r="K1200" s="35"/>
      <c r="L1200" s="35"/>
      <c r="M1200" s="35"/>
      <c r="N1200" s="35"/>
      <c r="O1200" s="35"/>
      <c r="P1200" s="35"/>
      <c r="Q1200" s="35"/>
      <c r="R1200" s="35"/>
      <c r="S1200" s="35"/>
      <c r="T1200" s="35"/>
    </row>
    <row r="1201" spans="1:20" x14ac:dyDescent="0.25">
      <c r="A1201" s="35"/>
      <c r="B1201" s="35"/>
      <c r="C1201" s="35"/>
      <c r="D1201" s="35"/>
      <c r="E1201" s="35"/>
      <c r="F1201" s="35"/>
      <c r="G1201" s="35"/>
      <c r="H1201" s="35"/>
      <c r="I1201" s="35"/>
      <c r="J1201" s="35"/>
      <c r="K1201" s="35"/>
      <c r="L1201" s="35"/>
      <c r="M1201" s="35"/>
      <c r="N1201" s="35"/>
      <c r="O1201" s="35"/>
      <c r="P1201" s="35"/>
      <c r="Q1201" s="35"/>
      <c r="R1201" s="35"/>
      <c r="S1201" s="35"/>
      <c r="T1201" s="35"/>
    </row>
    <row r="1202" spans="1:20" x14ac:dyDescent="0.25">
      <c r="A1202" s="35"/>
      <c r="B1202" s="35"/>
      <c r="C1202" s="35"/>
      <c r="D1202" s="35"/>
      <c r="E1202" s="35"/>
      <c r="F1202" s="35"/>
      <c r="G1202" s="35"/>
      <c r="H1202" s="35"/>
      <c r="I1202" s="35"/>
      <c r="J1202" s="35"/>
      <c r="K1202" s="35"/>
      <c r="L1202" s="35"/>
      <c r="M1202" s="35"/>
      <c r="N1202" s="35"/>
      <c r="O1202" s="35"/>
      <c r="P1202" s="35"/>
      <c r="Q1202" s="35"/>
      <c r="R1202" s="35"/>
      <c r="S1202" s="35"/>
      <c r="T1202" s="35"/>
    </row>
    <row r="1203" spans="1:20" x14ac:dyDescent="0.25">
      <c r="A1203" s="35"/>
      <c r="B1203" s="35"/>
      <c r="C1203" s="35"/>
      <c r="D1203" s="35"/>
      <c r="E1203" s="35"/>
      <c r="F1203" s="35"/>
      <c r="G1203" s="35"/>
      <c r="H1203" s="35"/>
      <c r="I1203" s="35"/>
      <c r="J1203" s="35"/>
      <c r="K1203" s="35"/>
      <c r="L1203" s="35"/>
      <c r="M1203" s="35"/>
      <c r="N1203" s="35"/>
      <c r="O1203" s="35"/>
      <c r="P1203" s="35"/>
      <c r="Q1203" s="35"/>
      <c r="R1203" s="35"/>
      <c r="S1203" s="35"/>
      <c r="T1203" s="35"/>
    </row>
    <row r="1204" spans="1:20" x14ac:dyDescent="0.25">
      <c r="A1204" s="35"/>
      <c r="B1204" s="35"/>
      <c r="C1204" s="35"/>
      <c r="D1204" s="35"/>
      <c r="E1204" s="35"/>
      <c r="F1204" s="35"/>
      <c r="G1204" s="35"/>
      <c r="H1204" s="35"/>
      <c r="I1204" s="35"/>
      <c r="J1204" s="35"/>
      <c r="K1204" s="35"/>
      <c r="L1204" s="35"/>
      <c r="M1204" s="35"/>
      <c r="N1204" s="35"/>
      <c r="O1204" s="35"/>
      <c r="P1204" s="35"/>
      <c r="Q1204" s="35"/>
      <c r="R1204" s="35"/>
      <c r="S1204" s="35"/>
      <c r="T1204" s="35"/>
    </row>
    <row r="1205" spans="1:20" x14ac:dyDescent="0.25">
      <c r="A1205" s="35"/>
      <c r="B1205" s="35"/>
      <c r="C1205" s="35"/>
      <c r="D1205" s="35"/>
      <c r="E1205" s="35"/>
      <c r="F1205" s="35"/>
      <c r="G1205" s="35"/>
      <c r="H1205" s="35"/>
      <c r="I1205" s="35"/>
      <c r="J1205" s="35"/>
      <c r="K1205" s="35"/>
      <c r="L1205" s="35"/>
      <c r="M1205" s="35"/>
      <c r="N1205" s="35"/>
      <c r="O1205" s="35"/>
      <c r="P1205" s="35"/>
      <c r="Q1205" s="35"/>
      <c r="R1205" s="35"/>
      <c r="S1205" s="35"/>
      <c r="T1205" s="35"/>
    </row>
    <row r="1206" spans="1:20" x14ac:dyDescent="0.25">
      <c r="A1206" s="35"/>
      <c r="B1206" s="35"/>
      <c r="C1206" s="35"/>
      <c r="D1206" s="35"/>
      <c r="E1206" s="35"/>
      <c r="F1206" s="35"/>
      <c r="G1206" s="35"/>
      <c r="H1206" s="35"/>
      <c r="I1206" s="35"/>
      <c r="J1206" s="35"/>
      <c r="K1206" s="35"/>
      <c r="L1206" s="35"/>
      <c r="M1206" s="35"/>
      <c r="N1206" s="35"/>
      <c r="O1206" s="35"/>
      <c r="P1206" s="35"/>
      <c r="Q1206" s="35"/>
      <c r="R1206" s="35"/>
      <c r="S1206" s="35"/>
      <c r="T1206" s="35"/>
    </row>
    <row r="1207" spans="1:20" x14ac:dyDescent="0.25">
      <c r="A1207" s="35"/>
      <c r="B1207" s="35"/>
      <c r="C1207" s="35"/>
      <c r="D1207" s="35"/>
      <c r="E1207" s="35"/>
      <c r="F1207" s="35"/>
      <c r="G1207" s="35"/>
      <c r="H1207" s="35"/>
      <c r="I1207" s="35"/>
      <c r="J1207" s="35"/>
      <c r="K1207" s="35"/>
      <c r="L1207" s="35"/>
      <c r="M1207" s="35"/>
      <c r="N1207" s="35"/>
      <c r="O1207" s="35"/>
      <c r="P1207" s="35"/>
      <c r="Q1207" s="35"/>
      <c r="R1207" s="35"/>
      <c r="S1207" s="35"/>
      <c r="T1207" s="35"/>
    </row>
    <row r="1208" spans="1:20" x14ac:dyDescent="0.25">
      <c r="A1208" s="35"/>
      <c r="B1208" s="35"/>
      <c r="C1208" s="35"/>
      <c r="D1208" s="35"/>
      <c r="E1208" s="35"/>
      <c r="F1208" s="35"/>
      <c r="G1208" s="35"/>
      <c r="H1208" s="35"/>
      <c r="I1208" s="35"/>
      <c r="J1208" s="35"/>
      <c r="K1208" s="35"/>
      <c r="L1208" s="35"/>
      <c r="M1208" s="35"/>
      <c r="N1208" s="35"/>
      <c r="O1208" s="35"/>
      <c r="P1208" s="35"/>
      <c r="Q1208" s="35"/>
      <c r="R1208" s="35"/>
      <c r="S1208" s="35"/>
      <c r="T1208" s="35"/>
    </row>
    <row r="1209" spans="1:20" x14ac:dyDescent="0.25">
      <c r="A1209" s="35"/>
      <c r="B1209" s="35"/>
      <c r="C1209" s="35"/>
      <c r="D1209" s="35"/>
      <c r="E1209" s="35"/>
      <c r="F1209" s="35"/>
      <c r="G1209" s="35"/>
      <c r="H1209" s="35"/>
      <c r="I1209" s="35"/>
      <c r="J1209" s="35"/>
      <c r="K1209" s="35"/>
      <c r="L1209" s="35"/>
      <c r="M1209" s="35"/>
      <c r="N1209" s="35"/>
      <c r="O1209" s="35"/>
      <c r="P1209" s="35"/>
      <c r="Q1209" s="35"/>
      <c r="R1209" s="35"/>
      <c r="S1209" s="35"/>
      <c r="T1209" s="35"/>
    </row>
    <row r="1210" spans="1:20" x14ac:dyDescent="0.25">
      <c r="A1210" s="35"/>
      <c r="B1210" s="35"/>
      <c r="C1210" s="35"/>
      <c r="D1210" s="35"/>
      <c r="E1210" s="35"/>
      <c r="F1210" s="35"/>
      <c r="G1210" s="35"/>
      <c r="H1210" s="35"/>
      <c r="I1210" s="35"/>
      <c r="J1210" s="35"/>
      <c r="K1210" s="35"/>
      <c r="L1210" s="35"/>
      <c r="M1210" s="35"/>
      <c r="N1210" s="35"/>
      <c r="O1210" s="35"/>
      <c r="P1210" s="35"/>
      <c r="Q1210" s="35"/>
      <c r="R1210" s="35"/>
      <c r="S1210" s="35"/>
      <c r="T1210" s="35"/>
    </row>
    <row r="1211" spans="1:20" x14ac:dyDescent="0.25">
      <c r="A1211" s="35"/>
      <c r="B1211" s="35"/>
      <c r="C1211" s="35"/>
      <c r="D1211" s="35"/>
      <c r="E1211" s="35"/>
      <c r="F1211" s="35"/>
      <c r="G1211" s="35"/>
      <c r="H1211" s="35"/>
      <c r="I1211" s="35"/>
      <c r="J1211" s="35"/>
      <c r="K1211" s="35"/>
      <c r="L1211" s="35"/>
      <c r="M1211" s="35"/>
      <c r="N1211" s="35"/>
      <c r="O1211" s="35"/>
      <c r="P1211" s="35"/>
      <c r="Q1211" s="35"/>
      <c r="R1211" s="35"/>
      <c r="S1211" s="35"/>
      <c r="T1211" s="35"/>
    </row>
    <row r="1212" spans="1:20" x14ac:dyDescent="0.25">
      <c r="A1212" s="35"/>
      <c r="B1212" s="35"/>
      <c r="C1212" s="35"/>
      <c r="D1212" s="35"/>
      <c r="E1212" s="35"/>
      <c r="F1212" s="35"/>
      <c r="G1212" s="35"/>
      <c r="H1212" s="35"/>
      <c r="I1212" s="35"/>
      <c r="J1212" s="35"/>
      <c r="K1212" s="35"/>
      <c r="L1212" s="35"/>
      <c r="M1212" s="35"/>
      <c r="N1212" s="35"/>
      <c r="O1212" s="35"/>
      <c r="P1212" s="35"/>
      <c r="Q1212" s="35"/>
      <c r="R1212" s="35"/>
      <c r="S1212" s="35"/>
      <c r="T1212" s="35"/>
    </row>
    <row r="1213" spans="1:20" x14ac:dyDescent="0.25">
      <c r="A1213" s="35"/>
      <c r="B1213" s="35"/>
      <c r="C1213" s="35"/>
      <c r="D1213" s="35"/>
      <c r="E1213" s="35"/>
      <c r="F1213" s="35"/>
      <c r="G1213" s="35"/>
      <c r="H1213" s="35"/>
      <c r="I1213" s="35"/>
      <c r="J1213" s="35"/>
      <c r="K1213" s="35"/>
      <c r="L1213" s="35"/>
      <c r="M1213" s="35"/>
      <c r="N1213" s="35"/>
      <c r="O1213" s="35"/>
      <c r="P1213" s="35"/>
      <c r="Q1213" s="35"/>
      <c r="R1213" s="35"/>
      <c r="S1213" s="35"/>
      <c r="T1213" s="35"/>
    </row>
    <row r="1214" spans="1:20" x14ac:dyDescent="0.25">
      <c r="A1214" s="35"/>
      <c r="B1214" s="35"/>
      <c r="C1214" s="35"/>
      <c r="D1214" s="35"/>
      <c r="E1214" s="35"/>
      <c r="F1214" s="35"/>
      <c r="G1214" s="35"/>
      <c r="H1214" s="35"/>
      <c r="I1214" s="35"/>
      <c r="J1214" s="35"/>
      <c r="K1214" s="35"/>
      <c r="L1214" s="35"/>
      <c r="M1214" s="35"/>
      <c r="N1214" s="35"/>
      <c r="O1214" s="35"/>
      <c r="P1214" s="35"/>
      <c r="Q1214" s="35"/>
      <c r="R1214" s="35"/>
      <c r="S1214" s="35"/>
      <c r="T1214" s="35"/>
    </row>
    <row r="1215" spans="1:20" x14ac:dyDescent="0.25">
      <c r="A1215" s="35"/>
      <c r="B1215" s="35"/>
      <c r="C1215" s="35"/>
      <c r="D1215" s="35"/>
      <c r="E1215" s="35"/>
      <c r="F1215" s="35"/>
      <c r="G1215" s="35"/>
      <c r="H1215" s="35"/>
      <c r="I1215" s="35"/>
      <c r="J1215" s="35"/>
      <c r="K1215" s="35"/>
      <c r="L1215" s="35"/>
      <c r="M1215" s="35"/>
      <c r="N1215" s="35"/>
      <c r="O1215" s="35"/>
      <c r="P1215" s="35"/>
      <c r="Q1215" s="35"/>
      <c r="R1215" s="35"/>
      <c r="S1215" s="35"/>
      <c r="T1215" s="35"/>
    </row>
    <row r="1216" spans="1:20" x14ac:dyDescent="0.25">
      <c r="A1216" s="35"/>
      <c r="B1216" s="35"/>
      <c r="C1216" s="35"/>
      <c r="D1216" s="35"/>
      <c r="E1216" s="35"/>
      <c r="F1216" s="35"/>
      <c r="G1216" s="35"/>
      <c r="H1216" s="35"/>
      <c r="I1216" s="35"/>
      <c r="J1216" s="35"/>
      <c r="K1216" s="35"/>
      <c r="L1216" s="35"/>
      <c r="M1216" s="35"/>
      <c r="N1216" s="35"/>
      <c r="O1216" s="35"/>
      <c r="P1216" s="35"/>
      <c r="Q1216" s="35"/>
      <c r="R1216" s="35"/>
      <c r="S1216" s="35"/>
      <c r="T1216" s="35"/>
    </row>
    <row r="1217" spans="1:20" x14ac:dyDescent="0.25">
      <c r="A1217" s="35"/>
      <c r="B1217" s="35"/>
      <c r="C1217" s="35"/>
      <c r="D1217" s="35"/>
      <c r="E1217" s="35"/>
      <c r="F1217" s="35"/>
      <c r="G1217" s="35"/>
      <c r="H1217" s="35"/>
      <c r="I1217" s="35"/>
      <c r="J1217" s="35"/>
      <c r="K1217" s="35"/>
      <c r="L1217" s="35"/>
      <c r="M1217" s="35"/>
      <c r="N1217" s="35"/>
      <c r="O1217" s="35"/>
      <c r="P1217" s="35"/>
      <c r="Q1217" s="35"/>
      <c r="R1217" s="35"/>
      <c r="S1217" s="35"/>
      <c r="T1217" s="35"/>
    </row>
    <row r="1218" spans="1:20" x14ac:dyDescent="0.25">
      <c r="A1218" s="35"/>
      <c r="B1218" s="35"/>
      <c r="C1218" s="35"/>
      <c r="D1218" s="35"/>
      <c r="E1218" s="35"/>
      <c r="F1218" s="35"/>
      <c r="G1218" s="35"/>
      <c r="H1218" s="35"/>
      <c r="I1218" s="35"/>
      <c r="J1218" s="35"/>
      <c r="K1218" s="35"/>
      <c r="L1218" s="35"/>
      <c r="M1218" s="35"/>
      <c r="N1218" s="35"/>
      <c r="O1218" s="35"/>
      <c r="P1218" s="35"/>
      <c r="Q1218" s="35"/>
      <c r="R1218" s="35"/>
      <c r="S1218" s="35"/>
      <c r="T1218" s="35"/>
    </row>
    <row r="1219" spans="1:20" x14ac:dyDescent="0.25">
      <c r="A1219" s="35"/>
      <c r="B1219" s="35"/>
      <c r="C1219" s="35"/>
      <c r="D1219" s="35"/>
      <c r="E1219" s="35"/>
      <c r="F1219" s="35"/>
      <c r="G1219" s="35"/>
      <c r="H1219" s="35"/>
      <c r="I1219" s="35"/>
      <c r="J1219" s="35"/>
      <c r="K1219" s="35"/>
      <c r="L1219" s="35"/>
      <c r="M1219" s="35"/>
      <c r="N1219" s="35"/>
      <c r="O1219" s="35"/>
      <c r="P1219" s="35"/>
      <c r="Q1219" s="35"/>
      <c r="R1219" s="35"/>
      <c r="S1219" s="35"/>
      <c r="T1219" s="35"/>
    </row>
    <row r="1220" spans="1:20" x14ac:dyDescent="0.25">
      <c r="A1220" s="35"/>
      <c r="B1220" s="35"/>
      <c r="C1220" s="35"/>
      <c r="D1220" s="35"/>
      <c r="E1220" s="35"/>
      <c r="F1220" s="35"/>
      <c r="G1220" s="35"/>
      <c r="H1220" s="35"/>
      <c r="I1220" s="35"/>
      <c r="J1220" s="35"/>
      <c r="K1220" s="35"/>
      <c r="L1220" s="35"/>
      <c r="M1220" s="35"/>
      <c r="N1220" s="35"/>
      <c r="O1220" s="35"/>
      <c r="P1220" s="35"/>
      <c r="Q1220" s="35"/>
      <c r="R1220" s="35"/>
      <c r="S1220" s="35"/>
      <c r="T1220" s="35"/>
    </row>
    <row r="1221" spans="1:20" x14ac:dyDescent="0.25">
      <c r="A1221" s="35"/>
      <c r="B1221" s="35"/>
      <c r="C1221" s="35"/>
      <c r="D1221" s="35"/>
      <c r="E1221" s="35"/>
      <c r="F1221" s="35"/>
      <c r="G1221" s="35"/>
      <c r="H1221" s="35"/>
      <c r="I1221" s="35"/>
      <c r="J1221" s="35"/>
      <c r="K1221" s="35"/>
      <c r="L1221" s="35"/>
      <c r="M1221" s="35"/>
      <c r="N1221" s="35"/>
      <c r="O1221" s="35"/>
      <c r="P1221" s="35"/>
      <c r="Q1221" s="35"/>
      <c r="R1221" s="35"/>
      <c r="S1221" s="35"/>
      <c r="T1221" s="35"/>
    </row>
    <row r="1222" spans="1:20" x14ac:dyDescent="0.25">
      <c r="A1222" s="35"/>
      <c r="B1222" s="35"/>
      <c r="C1222" s="35"/>
      <c r="D1222" s="35"/>
      <c r="E1222" s="35"/>
      <c r="F1222" s="35"/>
      <c r="G1222" s="35"/>
      <c r="H1222" s="35"/>
      <c r="I1222" s="35"/>
      <c r="J1222" s="35"/>
      <c r="K1222" s="35"/>
      <c r="L1222" s="35"/>
      <c r="M1222" s="35"/>
      <c r="N1222" s="35"/>
      <c r="O1222" s="35"/>
      <c r="P1222" s="35"/>
      <c r="Q1222" s="35"/>
      <c r="R1222" s="35"/>
      <c r="S1222" s="35"/>
      <c r="T1222" s="35"/>
    </row>
    <row r="1223" spans="1:20" x14ac:dyDescent="0.25">
      <c r="A1223" s="35"/>
      <c r="B1223" s="35"/>
      <c r="C1223" s="35"/>
      <c r="D1223" s="35"/>
      <c r="E1223" s="35"/>
      <c r="F1223" s="35"/>
      <c r="G1223" s="35"/>
      <c r="H1223" s="35"/>
      <c r="I1223" s="35"/>
      <c r="J1223" s="35"/>
      <c r="K1223" s="35"/>
      <c r="L1223" s="35"/>
      <c r="M1223" s="35"/>
      <c r="N1223" s="35"/>
      <c r="O1223" s="35"/>
      <c r="P1223" s="35"/>
      <c r="Q1223" s="35"/>
      <c r="R1223" s="35"/>
      <c r="S1223" s="35"/>
      <c r="T1223" s="35"/>
    </row>
    <row r="1224" spans="1:20" x14ac:dyDescent="0.25">
      <c r="A1224" s="35"/>
      <c r="B1224" s="35"/>
      <c r="C1224" s="35"/>
      <c r="D1224" s="35"/>
      <c r="E1224" s="35"/>
      <c r="F1224" s="35"/>
      <c r="G1224" s="35"/>
      <c r="H1224" s="35"/>
      <c r="I1224" s="35"/>
      <c r="J1224" s="35"/>
      <c r="K1224" s="35"/>
      <c r="L1224" s="35"/>
      <c r="M1224" s="35"/>
      <c r="N1224" s="35"/>
      <c r="O1224" s="35"/>
      <c r="P1224" s="35"/>
      <c r="Q1224" s="35"/>
      <c r="R1224" s="35"/>
      <c r="S1224" s="35"/>
      <c r="T1224" s="35"/>
    </row>
    <row r="1225" spans="1:20" x14ac:dyDescent="0.25">
      <c r="A1225" s="35"/>
      <c r="B1225" s="35"/>
      <c r="C1225" s="35"/>
      <c r="D1225" s="35"/>
      <c r="E1225" s="35"/>
      <c r="F1225" s="35"/>
      <c r="G1225" s="35"/>
      <c r="H1225" s="35"/>
      <c r="I1225" s="35"/>
      <c r="J1225" s="35"/>
      <c r="K1225" s="35"/>
      <c r="L1225" s="35"/>
      <c r="M1225" s="35"/>
      <c r="N1225" s="35"/>
      <c r="O1225" s="35"/>
      <c r="P1225" s="35"/>
      <c r="Q1225" s="35"/>
      <c r="R1225" s="35"/>
      <c r="S1225" s="35"/>
      <c r="T1225" s="35"/>
    </row>
    <row r="1226" spans="1:20" x14ac:dyDescent="0.25">
      <c r="A1226" s="35"/>
      <c r="B1226" s="35"/>
      <c r="C1226" s="35"/>
      <c r="D1226" s="35"/>
      <c r="E1226" s="35"/>
      <c r="F1226" s="35"/>
      <c r="G1226" s="35"/>
      <c r="H1226" s="35"/>
      <c r="I1226" s="35"/>
      <c r="J1226" s="35"/>
      <c r="K1226" s="35"/>
      <c r="L1226" s="35"/>
      <c r="M1226" s="35"/>
      <c r="N1226" s="35"/>
      <c r="O1226" s="35"/>
      <c r="P1226" s="35"/>
      <c r="Q1226" s="35"/>
      <c r="R1226" s="35"/>
      <c r="S1226" s="35"/>
      <c r="T1226" s="35"/>
    </row>
    <row r="1227" spans="1:20" x14ac:dyDescent="0.25">
      <c r="A1227" s="35"/>
      <c r="B1227" s="35"/>
      <c r="C1227" s="35"/>
      <c r="D1227" s="35"/>
      <c r="E1227" s="35"/>
      <c r="F1227" s="35"/>
      <c r="G1227" s="35"/>
      <c r="H1227" s="35"/>
      <c r="I1227" s="35"/>
      <c r="J1227" s="35"/>
      <c r="K1227" s="35"/>
      <c r="L1227" s="35"/>
      <c r="M1227" s="35"/>
      <c r="N1227" s="35"/>
      <c r="O1227" s="35"/>
      <c r="P1227" s="35"/>
      <c r="Q1227" s="35"/>
      <c r="R1227" s="35"/>
      <c r="S1227" s="35"/>
      <c r="T1227" s="35"/>
    </row>
    <row r="1228" spans="1:20" x14ac:dyDescent="0.25">
      <c r="A1228" s="35"/>
      <c r="B1228" s="35"/>
      <c r="C1228" s="35"/>
      <c r="D1228" s="35"/>
      <c r="E1228" s="35"/>
      <c r="F1228" s="35"/>
      <c r="G1228" s="35"/>
      <c r="H1228" s="35"/>
      <c r="I1228" s="35"/>
      <c r="J1228" s="35"/>
      <c r="K1228" s="35"/>
      <c r="L1228" s="35"/>
      <c r="M1228" s="35"/>
      <c r="N1228" s="35"/>
      <c r="O1228" s="35"/>
      <c r="P1228" s="35"/>
      <c r="Q1228" s="35"/>
      <c r="R1228" s="35"/>
      <c r="S1228" s="35"/>
      <c r="T1228" s="35"/>
    </row>
    <row r="1229" spans="1:20" x14ac:dyDescent="0.25">
      <c r="A1229" s="35"/>
      <c r="B1229" s="35"/>
      <c r="C1229" s="35"/>
      <c r="D1229" s="35"/>
      <c r="E1229" s="35"/>
      <c r="F1229" s="35"/>
      <c r="G1229" s="35"/>
      <c r="H1229" s="35"/>
      <c r="I1229" s="35"/>
      <c r="J1229" s="35"/>
      <c r="K1229" s="35"/>
      <c r="L1229" s="35"/>
      <c r="M1229" s="35"/>
      <c r="N1229" s="35"/>
      <c r="O1229" s="35"/>
      <c r="P1229" s="35"/>
      <c r="Q1229" s="35"/>
      <c r="R1229" s="35"/>
      <c r="S1229" s="35"/>
      <c r="T1229" s="35"/>
    </row>
    <row r="1230" spans="1:20" x14ac:dyDescent="0.25">
      <c r="A1230" s="35"/>
      <c r="B1230" s="35"/>
      <c r="C1230" s="35"/>
      <c r="D1230" s="35"/>
      <c r="E1230" s="35"/>
      <c r="F1230" s="35"/>
      <c r="G1230" s="35"/>
      <c r="H1230" s="35"/>
      <c r="I1230" s="35"/>
      <c r="J1230" s="35"/>
      <c r="K1230" s="35"/>
      <c r="L1230" s="35"/>
      <c r="M1230" s="35"/>
      <c r="N1230" s="35"/>
      <c r="O1230" s="35"/>
      <c r="P1230" s="35"/>
      <c r="Q1230" s="35"/>
      <c r="R1230" s="35"/>
      <c r="S1230" s="35"/>
      <c r="T1230" s="35"/>
    </row>
    <row r="1231" spans="1:20" x14ac:dyDescent="0.25">
      <c r="A1231" s="35"/>
      <c r="B1231" s="35"/>
      <c r="C1231" s="35"/>
      <c r="D1231" s="35"/>
      <c r="E1231" s="35"/>
      <c r="F1231" s="35"/>
      <c r="G1231" s="35"/>
      <c r="H1231" s="35"/>
      <c r="I1231" s="35"/>
      <c r="J1231" s="35"/>
      <c r="K1231" s="35"/>
      <c r="L1231" s="35"/>
      <c r="M1231" s="35"/>
      <c r="N1231" s="35"/>
      <c r="O1231" s="35"/>
      <c r="P1231" s="35"/>
      <c r="Q1231" s="35"/>
      <c r="R1231" s="35"/>
      <c r="S1231" s="35"/>
      <c r="T1231" s="35"/>
    </row>
    <row r="1232" spans="1:20" x14ac:dyDescent="0.25">
      <c r="A1232" s="35"/>
      <c r="B1232" s="35"/>
      <c r="C1232" s="35"/>
      <c r="D1232" s="35"/>
      <c r="E1232" s="35"/>
      <c r="F1232" s="35"/>
      <c r="G1232" s="35"/>
      <c r="H1232" s="35"/>
      <c r="I1232" s="35"/>
      <c r="J1232" s="35"/>
      <c r="K1232" s="35"/>
      <c r="L1232" s="35"/>
      <c r="M1232" s="35"/>
      <c r="N1232" s="35"/>
      <c r="O1232" s="35"/>
      <c r="P1232" s="35"/>
      <c r="Q1232" s="35"/>
      <c r="R1232" s="35"/>
      <c r="S1232" s="35"/>
      <c r="T1232" s="35"/>
    </row>
    <row r="1233" spans="1:20" x14ac:dyDescent="0.25">
      <c r="A1233" s="35"/>
      <c r="B1233" s="35"/>
      <c r="C1233" s="35"/>
      <c r="D1233" s="35"/>
      <c r="E1233" s="35"/>
      <c r="F1233" s="35"/>
      <c r="G1233" s="35"/>
      <c r="H1233" s="35"/>
      <c r="I1233" s="35"/>
      <c r="J1233" s="35"/>
      <c r="K1233" s="35"/>
      <c r="L1233" s="35"/>
      <c r="M1233" s="35"/>
      <c r="N1233" s="35"/>
      <c r="O1233" s="35"/>
      <c r="P1233" s="35"/>
      <c r="Q1233" s="35"/>
      <c r="R1233" s="35"/>
      <c r="S1233" s="35"/>
      <c r="T1233" s="35"/>
    </row>
    <row r="1234" spans="1:20" x14ac:dyDescent="0.25">
      <c r="A1234" s="35"/>
      <c r="B1234" s="35"/>
      <c r="C1234" s="35"/>
      <c r="D1234" s="35"/>
      <c r="E1234" s="35"/>
      <c r="F1234" s="35"/>
      <c r="G1234" s="35"/>
      <c r="H1234" s="35"/>
      <c r="I1234" s="35"/>
      <c r="J1234" s="35"/>
      <c r="K1234" s="35"/>
      <c r="L1234" s="35"/>
      <c r="M1234" s="35"/>
      <c r="N1234" s="35"/>
      <c r="O1234" s="35"/>
      <c r="P1234" s="35"/>
      <c r="Q1234" s="35"/>
      <c r="R1234" s="35"/>
      <c r="S1234" s="35"/>
      <c r="T1234" s="35"/>
    </row>
    <row r="1235" spans="1:20" x14ac:dyDescent="0.25">
      <c r="A1235" s="35"/>
      <c r="B1235" s="35"/>
      <c r="C1235" s="35"/>
      <c r="D1235" s="35"/>
      <c r="E1235" s="35"/>
      <c r="F1235" s="35"/>
      <c r="G1235" s="35"/>
      <c r="H1235" s="35"/>
      <c r="I1235" s="35"/>
      <c r="J1235" s="35"/>
      <c r="K1235" s="35"/>
      <c r="L1235" s="35"/>
      <c r="M1235" s="35"/>
      <c r="N1235" s="35"/>
      <c r="O1235" s="35"/>
      <c r="P1235" s="35"/>
      <c r="Q1235" s="35"/>
      <c r="R1235" s="35"/>
      <c r="S1235" s="35"/>
      <c r="T1235" s="35"/>
    </row>
    <row r="1236" spans="1:20" x14ac:dyDescent="0.25">
      <c r="A1236" s="35"/>
      <c r="B1236" s="35"/>
      <c r="C1236" s="35"/>
      <c r="D1236" s="35"/>
      <c r="E1236" s="35"/>
      <c r="F1236" s="35"/>
      <c r="G1236" s="35"/>
      <c r="H1236" s="35"/>
      <c r="I1236" s="35"/>
      <c r="J1236" s="35"/>
      <c r="K1236" s="35"/>
      <c r="L1236" s="35"/>
      <c r="M1236" s="35"/>
      <c r="N1236" s="35"/>
      <c r="O1236" s="35"/>
      <c r="P1236" s="35"/>
      <c r="Q1236" s="35"/>
      <c r="R1236" s="35"/>
      <c r="S1236" s="35"/>
      <c r="T1236" s="35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CALCULO TARIFAS CC </vt:lpstr>
      <vt:lpstr>CALCULO CC AGENTES</vt:lpstr>
      <vt:lpstr>RESUMEN CC </vt:lpstr>
      <vt:lpstr>BD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</dc:creator>
  <cp:lastModifiedBy>MARCO ALVARENGA</cp:lastModifiedBy>
  <dcterms:created xsi:type="dcterms:W3CDTF">2018-04-11T20:03:59Z</dcterms:created>
  <dcterms:modified xsi:type="dcterms:W3CDTF">2020-03-10T22:27:26Z</dcterms:modified>
</cp:coreProperties>
</file>