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0\04-CONCILIACION RMER+PDC ABRIL\2. DTER_ABRIL_2020\DTER OFICIAL\Archivos a Publicar en la WEB\Anexos\Nueva carpeta\"/>
    </mc:Choice>
  </mc:AlternateContent>
  <bookViews>
    <workbookView xWindow="0" yWindow="0" windowWidth="28800" windowHeight="12030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BD!$A$1:$D$611</definedName>
    <definedName name="_xlnm._FilterDatabase" localSheetId="1" hidden="1">'CALCULO CC AGENTES'!#REF!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9" i="2" l="1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730" i="2" l="1"/>
  <c r="F731" i="2"/>
  <c r="F732" i="2"/>
  <c r="F733" i="2"/>
  <c r="F734" i="2"/>
  <c r="F735" i="2"/>
  <c r="C730" i="2"/>
  <c r="C731" i="2"/>
  <c r="C732" i="2"/>
  <c r="C733" i="2"/>
  <c r="C734" i="2"/>
  <c r="C735" i="2"/>
  <c r="F451" i="2" l="1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5" i="2" l="1"/>
  <c r="F486" i="2"/>
  <c r="F487" i="2"/>
  <c r="F488" i="2"/>
  <c r="F489" i="2"/>
  <c r="F490" i="2"/>
  <c r="F491" i="2"/>
  <c r="F444" i="2"/>
  <c r="F445" i="2"/>
  <c r="F446" i="2"/>
  <c r="F447" i="2"/>
  <c r="F448" i="2"/>
  <c r="F449" i="2"/>
  <c r="F450" i="2"/>
  <c r="F482" i="2"/>
  <c r="F483" i="2"/>
  <c r="F484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608" i="2" l="1"/>
  <c r="F609" i="2"/>
  <c r="F610" i="2"/>
  <c r="F611" i="2"/>
  <c r="C609" i="2"/>
  <c r="C610" i="2"/>
  <c r="C611" i="2"/>
  <c r="C612" i="2"/>
  <c r="C613" i="2"/>
  <c r="C614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373" i="2" l="1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729" i="2" l="1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431" i="2"/>
  <c r="F430" i="2"/>
  <c r="F429" i="2"/>
  <c r="F428" i="2"/>
  <c r="F427" i="2"/>
  <c r="F426" i="2"/>
  <c r="F343" i="2" l="1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532" i="2" l="1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372" i="2"/>
  <c r="F371" i="2"/>
  <c r="F370" i="2"/>
  <c r="F369" i="2"/>
  <c r="F368" i="2"/>
  <c r="F367" i="2"/>
  <c r="F366" i="2"/>
  <c r="F365" i="2"/>
  <c r="F364" i="2"/>
  <c r="F363" i="2"/>
  <c r="F362" i="2"/>
  <c r="F342" i="2"/>
  <c r="AS46" i="1" l="1"/>
  <c r="AQ22" i="1"/>
  <c r="AS25" i="1"/>
  <c r="E49" i="1" l="1"/>
  <c r="F303" i="2" l="1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C728" i="2"/>
  <c r="C729" i="2"/>
  <c r="C710" i="2" l="1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F593" i="2"/>
  <c r="F594" i="2"/>
  <c r="F595" i="2"/>
  <c r="F596" i="2"/>
  <c r="C593" i="2"/>
  <c r="C594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7" i="2"/>
  <c r="F598" i="2"/>
  <c r="F599" i="2"/>
  <c r="F600" i="2"/>
  <c r="F601" i="2"/>
  <c r="F602" i="2"/>
  <c r="F603" i="2"/>
  <c r="F604" i="2"/>
  <c r="F605" i="2"/>
  <c r="F606" i="2"/>
  <c r="F607" i="2"/>
  <c r="F612" i="2"/>
  <c r="F613" i="2"/>
  <c r="F614" i="2"/>
  <c r="F616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33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615" i="2" l="1"/>
  <c r="D54" i="1" l="1"/>
  <c r="D25" i="1" l="1"/>
  <c r="AO25" i="1"/>
  <c r="E25" i="1" l="1"/>
  <c r="G25" i="1" s="1"/>
  <c r="AV25" i="1"/>
  <c r="AW25" i="1" s="1"/>
  <c r="AX25" i="1" s="1"/>
  <c r="AT25" i="1"/>
  <c r="E50" i="1"/>
  <c r="E51" i="1"/>
  <c r="E52" i="1"/>
  <c r="E53" i="1"/>
  <c r="E48" i="1"/>
  <c r="E54" i="1" l="1"/>
  <c r="F289" i="2" l="1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274" i="2" l="1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C531" i="2"/>
  <c r="C532" i="2"/>
  <c r="F740" i="2" l="1"/>
  <c r="N5" i="1" s="1"/>
  <c r="F531" i="2"/>
  <c r="F744" i="2" s="1"/>
  <c r="R5" i="1" s="1"/>
  <c r="F742" i="2"/>
  <c r="P5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88" i="2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J17" i="3"/>
  <c r="AO10" i="1"/>
  <c r="E10" i="1" s="1"/>
  <c r="G10" i="1" s="1"/>
  <c r="AO11" i="1"/>
  <c r="E11" i="1" s="1"/>
  <c r="G11" i="1" s="1"/>
  <c r="AO12" i="1"/>
  <c r="E12" i="1" s="1"/>
  <c r="G12" i="1" s="1"/>
  <c r="AO13" i="1"/>
  <c r="E13" i="1" s="1"/>
  <c r="G13" i="1" s="1"/>
  <c r="AO14" i="1"/>
  <c r="E14" i="1" s="1"/>
  <c r="G14" i="1" s="1"/>
  <c r="AO15" i="1"/>
  <c r="E15" i="1" s="1"/>
  <c r="G15" i="1" s="1"/>
  <c r="AO16" i="1"/>
  <c r="AV16" i="1" s="1"/>
  <c r="AW16" i="1" s="1"/>
  <c r="AX16" i="1" s="1"/>
  <c r="AO17" i="1"/>
  <c r="E17" i="1" s="1"/>
  <c r="G17" i="1" s="1"/>
  <c r="AO18" i="1"/>
  <c r="E18" i="1" s="1"/>
  <c r="G18" i="1" s="1"/>
  <c r="AO19" i="1"/>
  <c r="E19" i="1" s="1"/>
  <c r="G19" i="1" s="1"/>
  <c r="AO20" i="1"/>
  <c r="E20" i="1" s="1"/>
  <c r="G20" i="1" s="1"/>
  <c r="AO21" i="1"/>
  <c r="E21" i="1" s="1"/>
  <c r="G21" i="1" s="1"/>
  <c r="K10" i="1"/>
  <c r="K22" i="1" s="1"/>
  <c r="AO23" i="1"/>
  <c r="E23" i="1" s="1"/>
  <c r="G23" i="1" s="1"/>
  <c r="AO24" i="1"/>
  <c r="E24" i="1" s="1"/>
  <c r="G24" i="1" s="1"/>
  <c r="AO28" i="1"/>
  <c r="AV28" i="1" s="1"/>
  <c r="AW28" i="1" s="1"/>
  <c r="AX28" i="1" s="1"/>
  <c r="AO29" i="1"/>
  <c r="E29" i="1" s="1"/>
  <c r="G29" i="1" s="1"/>
  <c r="AO32" i="1"/>
  <c r="E32" i="1" s="1"/>
  <c r="G32" i="1" s="1"/>
  <c r="AO33" i="1"/>
  <c r="E33" i="1" s="1"/>
  <c r="G33" i="1" s="1"/>
  <c r="AO34" i="1"/>
  <c r="E34" i="1" s="1"/>
  <c r="G34" i="1" s="1"/>
  <c r="AO35" i="1"/>
  <c r="E35" i="1" s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O26" i="1"/>
  <c r="AV26" i="1" s="1"/>
  <c r="AW26" i="1" s="1"/>
  <c r="AX26" i="1" s="1"/>
  <c r="AO27" i="1"/>
  <c r="AV27" i="1" s="1"/>
  <c r="AO36" i="1"/>
  <c r="AV36" i="1" s="1"/>
  <c r="AW36" i="1" s="1"/>
  <c r="AX36" i="1" s="1"/>
  <c r="AO30" i="1"/>
  <c r="AV30" i="1" s="1"/>
  <c r="AO31" i="1"/>
  <c r="E31" i="1" s="1"/>
  <c r="G31" i="1" s="1"/>
  <c r="AX22" i="1"/>
  <c r="AQ37" i="1"/>
  <c r="AS39" i="1" s="1"/>
  <c r="AM22" i="1"/>
  <c r="AM37" i="1"/>
  <c r="AS23" i="1"/>
  <c r="AS24" i="1"/>
  <c r="AS26" i="1"/>
  <c r="AS27" i="1"/>
  <c r="AS28" i="1"/>
  <c r="AS29" i="1"/>
  <c r="AS30" i="1"/>
  <c r="AS31" i="1"/>
  <c r="AS32" i="1"/>
  <c r="AS33" i="1"/>
  <c r="AS34" i="1"/>
  <c r="AS35" i="1"/>
  <c r="AS36" i="1"/>
  <c r="AS11" i="1"/>
  <c r="AS12" i="1"/>
  <c r="AS13" i="1"/>
  <c r="AS14" i="1"/>
  <c r="AS15" i="1"/>
  <c r="AS16" i="1"/>
  <c r="AS17" i="1"/>
  <c r="AT17" i="1" s="1"/>
  <c r="AS18" i="1"/>
  <c r="AS19" i="1"/>
  <c r="AS20" i="1"/>
  <c r="AS21" i="1"/>
  <c r="AS10" i="1"/>
  <c r="F38" i="1"/>
  <c r="F22" i="1"/>
  <c r="I37" i="1"/>
  <c r="H37" i="1"/>
  <c r="S22" i="1"/>
  <c r="R22" i="1"/>
  <c r="Q22" i="1"/>
  <c r="P22" i="1"/>
  <c r="O22" i="1"/>
  <c r="N22" i="1"/>
  <c r="I22" i="1"/>
  <c r="D21" i="1"/>
  <c r="D20" i="1"/>
  <c r="D19" i="1"/>
  <c r="D18" i="1"/>
  <c r="D17" i="1"/>
  <c r="D16" i="1"/>
  <c r="D15" i="1"/>
  <c r="D14" i="1"/>
  <c r="D13" i="1"/>
  <c r="D12" i="1"/>
  <c r="D11" i="1"/>
  <c r="D10" i="1"/>
  <c r="J22" i="1"/>
  <c r="AT16" i="1" l="1"/>
  <c r="AT23" i="1"/>
  <c r="F530" i="2"/>
  <c r="F745" i="2" s="1"/>
  <c r="S5" i="1" s="1"/>
  <c r="AT13" i="1"/>
  <c r="AT10" i="1"/>
  <c r="AT32" i="1"/>
  <c r="AT30" i="1"/>
  <c r="AT28" i="1"/>
  <c r="AT27" i="1"/>
  <c r="AT26" i="1"/>
  <c r="AT24" i="1"/>
  <c r="AV19" i="1"/>
  <c r="AW19" i="1" s="1"/>
  <c r="AX19" i="1" s="1"/>
  <c r="AV11" i="1"/>
  <c r="AW11" i="1" s="1"/>
  <c r="AX11" i="1" s="1"/>
  <c r="A373" i="2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T20" i="1"/>
  <c r="AT19" i="1"/>
  <c r="AT11" i="1"/>
  <c r="AT29" i="1"/>
  <c r="AT18" i="1"/>
  <c r="AT36" i="1"/>
  <c r="AT12" i="1"/>
  <c r="AT15" i="1"/>
  <c r="AT33" i="1"/>
  <c r="AT35" i="1"/>
  <c r="E16" i="1"/>
  <c r="G16" i="1" s="1"/>
  <c r="AV14" i="1"/>
  <c r="AW14" i="1" s="1"/>
  <c r="AX14" i="1" s="1"/>
  <c r="AT14" i="1"/>
  <c r="AT21" i="1"/>
  <c r="AV34" i="1"/>
  <c r="AW34" i="1" s="1"/>
  <c r="AX34" i="1" s="1"/>
  <c r="AV24" i="1"/>
  <c r="AW24" i="1" s="1"/>
  <c r="AX24" i="1" s="1"/>
  <c r="E30" i="1"/>
  <c r="G30" i="1" s="1"/>
  <c r="E36" i="1"/>
  <c r="G36" i="1" s="1"/>
  <c r="F570" i="2"/>
  <c r="F743" i="2" s="1"/>
  <c r="Q5" i="1" s="1"/>
  <c r="AT31" i="1"/>
  <c r="AT34" i="1"/>
  <c r="AV23" i="1"/>
  <c r="AW23" i="1" s="1"/>
  <c r="AX23" i="1" s="1"/>
  <c r="AV13" i="1"/>
  <c r="AW13" i="1" s="1"/>
  <c r="AX13" i="1" s="1"/>
  <c r="AO39" i="1"/>
  <c r="AU39" i="1" s="1"/>
  <c r="AV35" i="1"/>
  <c r="AW35" i="1" s="1"/>
  <c r="AX35" i="1" s="1"/>
  <c r="AV33" i="1"/>
  <c r="AW33" i="1" s="1"/>
  <c r="AX33" i="1" s="1"/>
  <c r="E28" i="1"/>
  <c r="G28" i="1" s="1"/>
  <c r="AV18" i="1"/>
  <c r="AW18" i="1" s="1"/>
  <c r="AX18" i="1" s="1"/>
  <c r="AV15" i="1"/>
  <c r="AW15" i="1" s="1"/>
  <c r="AX15" i="1" s="1"/>
  <c r="E26" i="1"/>
  <c r="G26" i="1" s="1"/>
  <c r="AV32" i="1"/>
  <c r="AW32" i="1" s="1"/>
  <c r="AX32" i="1" s="1"/>
  <c r="AV29" i="1"/>
  <c r="AW29" i="1" s="1"/>
  <c r="AX29" i="1" s="1"/>
  <c r="AV21" i="1"/>
  <c r="AW21" i="1" s="1"/>
  <c r="AX21" i="1" s="1"/>
  <c r="AV20" i="1"/>
  <c r="AW20" i="1" s="1"/>
  <c r="AX20" i="1" s="1"/>
  <c r="AV17" i="1"/>
  <c r="AW17" i="1" s="1"/>
  <c r="AX17" i="1" s="1"/>
  <c r="AV12" i="1"/>
  <c r="AW12" i="1" s="1"/>
  <c r="AX12" i="1" s="1"/>
  <c r="AV10" i="1"/>
  <c r="AW10" i="1" s="1"/>
  <c r="AX10" i="1" s="1"/>
  <c r="D37" i="1"/>
  <c r="AT39" i="1"/>
  <c r="D22" i="1"/>
  <c r="F8" i="3"/>
  <c r="F10" i="3"/>
  <c r="AW27" i="1"/>
  <c r="AX27" i="1" s="1"/>
  <c r="AW30" i="1"/>
  <c r="AX30" i="1" s="1"/>
  <c r="AQ39" i="1"/>
  <c r="AV31" i="1"/>
  <c r="E27" i="1"/>
  <c r="G27" i="1" s="1"/>
  <c r="F741" i="2"/>
  <c r="F6" i="3"/>
  <c r="J23" i="1" l="1"/>
  <c r="J37" i="1" s="1"/>
  <c r="A432" i="2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O5" i="1"/>
  <c r="E22" i="1"/>
  <c r="F11" i="3"/>
  <c r="D38" i="1"/>
  <c r="AX39" i="1"/>
  <c r="F9" i="3"/>
  <c r="E37" i="1"/>
  <c r="AW31" i="1"/>
  <c r="AX31" i="1" s="1"/>
  <c r="F746" i="2"/>
  <c r="F53" i="1" l="1"/>
  <c r="K23" i="1"/>
  <c r="J18" i="3"/>
  <c r="A444" i="2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1" i="2" s="1"/>
  <c r="G22" i="1"/>
  <c r="M22" i="1" s="1"/>
  <c r="F48" i="1"/>
  <c r="F7" i="3"/>
  <c r="F12" i="3" s="1"/>
  <c r="F49" i="1"/>
  <c r="F50" i="1"/>
  <c r="G48" i="1"/>
  <c r="F52" i="1"/>
  <c r="F51" i="1"/>
  <c r="T5" i="1"/>
  <c r="E38" i="1"/>
  <c r="E39" i="1" s="1"/>
  <c r="J19" i="3"/>
  <c r="K37" i="1"/>
  <c r="AZ39" i="1"/>
  <c r="H50" i="1" l="1"/>
  <c r="H48" i="1"/>
  <c r="L28" i="1"/>
  <c r="M28" i="1" s="1"/>
  <c r="T28" i="1" s="1"/>
  <c r="L23" i="1"/>
  <c r="H52" i="1"/>
  <c r="H53" i="1"/>
  <c r="H51" i="1"/>
  <c r="H49" i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C8" i="3"/>
  <c r="C9" i="3"/>
  <c r="C11" i="3"/>
  <c r="C7" i="3"/>
  <c r="C10" i="3"/>
  <c r="C6" i="3"/>
  <c r="C12" i="3"/>
  <c r="G37" i="1"/>
  <c r="G38" i="1" s="1"/>
  <c r="J16" i="3" s="1"/>
  <c r="J21" i="3" s="1"/>
  <c r="F54" i="1"/>
  <c r="Q43" i="1"/>
  <c r="G7" i="3" s="1"/>
  <c r="L30" i="1"/>
  <c r="M30" i="1" s="1"/>
  <c r="T30" i="1" s="1"/>
  <c r="U43" i="1"/>
  <c r="G11" i="3" s="1"/>
  <c r="T43" i="1"/>
  <c r="G10" i="3" s="1"/>
  <c r="E12" i="3"/>
  <c r="P43" i="1"/>
  <c r="G6" i="3" s="1"/>
  <c r="L32" i="1"/>
  <c r="M32" i="1" s="1"/>
  <c r="T32" i="1" s="1"/>
  <c r="S43" i="1"/>
  <c r="G9" i="3" s="1"/>
  <c r="L34" i="1"/>
  <c r="E6" i="3"/>
  <c r="L36" i="1"/>
  <c r="M36" i="1" s="1"/>
  <c r="T36" i="1" s="1"/>
  <c r="E7" i="3"/>
  <c r="E9" i="3"/>
  <c r="E10" i="3"/>
  <c r="E8" i="3"/>
  <c r="L26" i="1"/>
  <c r="M26" i="1" s="1"/>
  <c r="T26" i="1" s="1"/>
  <c r="R43" i="1"/>
  <c r="G8" i="3" s="1"/>
  <c r="E11" i="3"/>
  <c r="G12" i="3" l="1"/>
  <c r="L37" i="1"/>
  <c r="M23" i="1"/>
  <c r="N23" i="1" s="1"/>
  <c r="N37" i="1" s="1"/>
  <c r="P44" i="1" s="1"/>
  <c r="H6" i="3" s="1"/>
  <c r="H54" i="1"/>
  <c r="S36" i="1"/>
  <c r="S37" i="1" s="1"/>
  <c r="V49" i="1" s="1"/>
  <c r="P28" i="1"/>
  <c r="P37" i="1" s="1"/>
  <c r="R44" i="1" s="1"/>
  <c r="H8" i="3" s="1"/>
  <c r="R32" i="1"/>
  <c r="R37" i="1" s="1"/>
  <c r="T44" i="1" s="1"/>
  <c r="T45" i="1" s="1"/>
  <c r="I10" i="3" s="1"/>
  <c r="O26" i="1"/>
  <c r="O37" i="1" s="1"/>
  <c r="D7" i="3" s="1"/>
  <c r="Q30" i="1"/>
  <c r="Q37" i="1" s="1"/>
  <c r="S44" i="1" s="1"/>
  <c r="S45" i="1" s="1"/>
  <c r="E565" i="2" s="1"/>
  <c r="G565" i="2" s="1"/>
  <c r="D199" i="5" s="1"/>
  <c r="M37" i="1" l="1"/>
  <c r="M38" i="1" s="1"/>
  <c r="T38" i="1" s="1"/>
  <c r="D6" i="3"/>
  <c r="P45" i="1"/>
  <c r="E653" i="2" s="1"/>
  <c r="G653" i="2" s="1"/>
  <c r="D39" i="5" s="1"/>
  <c r="T23" i="1"/>
  <c r="D11" i="3"/>
  <c r="U44" i="1"/>
  <c r="H11" i="3" s="1"/>
  <c r="D10" i="3"/>
  <c r="D8" i="3"/>
  <c r="E552" i="2"/>
  <c r="G552" i="2" s="1"/>
  <c r="D186" i="5" s="1"/>
  <c r="E553" i="2"/>
  <c r="G553" i="2" s="1"/>
  <c r="D187" i="5" s="1"/>
  <c r="E548" i="2"/>
  <c r="G548" i="2" s="1"/>
  <c r="D182" i="5" s="1"/>
  <c r="E546" i="2"/>
  <c r="G546" i="2" s="1"/>
  <c r="D180" i="5" s="1"/>
  <c r="E564" i="2"/>
  <c r="G564" i="2" s="1"/>
  <c r="D198" i="5" s="1"/>
  <c r="E569" i="2"/>
  <c r="G569" i="2" s="1"/>
  <c r="D203" i="5" s="1"/>
  <c r="E537" i="2"/>
  <c r="G537" i="2" s="1"/>
  <c r="D171" i="5" s="1"/>
  <c r="R45" i="1"/>
  <c r="E742" i="2" s="1"/>
  <c r="E539" i="2"/>
  <c r="G539" i="2" s="1"/>
  <c r="D173" i="5" s="1"/>
  <c r="E559" i="2"/>
  <c r="G559" i="2" s="1"/>
  <c r="D193" i="5" s="1"/>
  <c r="E533" i="2"/>
  <c r="G533" i="2" s="1"/>
  <c r="D167" i="5" s="1"/>
  <c r="E743" i="2"/>
  <c r="E560" i="2"/>
  <c r="G560" i="2" s="1"/>
  <c r="D194" i="5" s="1"/>
  <c r="D9" i="3"/>
  <c r="E535" i="2"/>
  <c r="G535" i="2" s="1"/>
  <c r="D169" i="5" s="1"/>
  <c r="E541" i="2"/>
  <c r="G541" i="2" s="1"/>
  <c r="D175" i="5" s="1"/>
  <c r="E568" i="2"/>
  <c r="G568" i="2" s="1"/>
  <c r="D202" i="5" s="1"/>
  <c r="E557" i="2"/>
  <c r="G557" i="2" s="1"/>
  <c r="D191" i="5" s="1"/>
  <c r="E543" i="2"/>
  <c r="G543" i="2" s="1"/>
  <c r="D177" i="5" s="1"/>
  <c r="E556" i="2"/>
  <c r="G556" i="2" s="1"/>
  <c r="D190" i="5" s="1"/>
  <c r="Q44" i="1"/>
  <c r="H7" i="3" s="1"/>
  <c r="E532" i="2"/>
  <c r="G532" i="2" s="1"/>
  <c r="D166" i="5" s="1"/>
  <c r="E545" i="2"/>
  <c r="G545" i="2" s="1"/>
  <c r="D179" i="5" s="1"/>
  <c r="E549" i="2"/>
  <c r="G549" i="2" s="1"/>
  <c r="D183" i="5" s="1"/>
  <c r="E550" i="2"/>
  <c r="G550" i="2" s="1"/>
  <c r="D184" i="5" s="1"/>
  <c r="E562" i="2"/>
  <c r="G562" i="2" s="1"/>
  <c r="D196" i="5" s="1"/>
  <c r="E540" i="2"/>
  <c r="G540" i="2" s="1"/>
  <c r="D174" i="5" s="1"/>
  <c r="E555" i="2"/>
  <c r="G555" i="2" s="1"/>
  <c r="D189" i="5" s="1"/>
  <c r="E566" i="2"/>
  <c r="G566" i="2" s="1"/>
  <c r="D200" i="5" s="1"/>
  <c r="E554" i="2"/>
  <c r="G554" i="2" s="1"/>
  <c r="D188" i="5" s="1"/>
  <c r="H9" i="3"/>
  <c r="I9" i="3"/>
  <c r="E561" i="2"/>
  <c r="G561" i="2" s="1"/>
  <c r="D195" i="5" s="1"/>
  <c r="E567" i="2"/>
  <c r="G567" i="2" s="1"/>
  <c r="D201" i="5" s="1"/>
  <c r="E536" i="2"/>
  <c r="G536" i="2" s="1"/>
  <c r="D170" i="5" s="1"/>
  <c r="E542" i="2"/>
  <c r="G542" i="2" s="1"/>
  <c r="D176" i="5" s="1"/>
  <c r="E547" i="2"/>
  <c r="G547" i="2" s="1"/>
  <c r="D181" i="5" s="1"/>
  <c r="E534" i="2"/>
  <c r="G534" i="2" s="1"/>
  <c r="D168" i="5" s="1"/>
  <c r="E558" i="2"/>
  <c r="G558" i="2" s="1"/>
  <c r="D192" i="5" s="1"/>
  <c r="E551" i="2"/>
  <c r="G551" i="2" s="1"/>
  <c r="D185" i="5" s="1"/>
  <c r="E563" i="2"/>
  <c r="G563" i="2" s="1"/>
  <c r="D197" i="5" s="1"/>
  <c r="E544" i="2"/>
  <c r="G544" i="2" s="1"/>
  <c r="D178" i="5" s="1"/>
  <c r="E538" i="2"/>
  <c r="G538" i="2" s="1"/>
  <c r="D172" i="5" s="1"/>
  <c r="E531" i="2"/>
  <c r="G531" i="2" s="1"/>
  <c r="D204" i="5" s="1"/>
  <c r="E744" i="2"/>
  <c r="H10" i="3"/>
  <c r="E703" i="2"/>
  <c r="G703" i="2" s="1"/>
  <c r="D89" i="5" s="1"/>
  <c r="E665" i="2" l="1"/>
  <c r="G665" i="2" s="1"/>
  <c r="D51" i="5" s="1"/>
  <c r="E704" i="2"/>
  <c r="G704" i="2" s="1"/>
  <c r="D90" i="5" s="1"/>
  <c r="E740" i="2"/>
  <c r="E632" i="2"/>
  <c r="G632" i="2" s="1"/>
  <c r="D18" i="5" s="1"/>
  <c r="E630" i="2"/>
  <c r="G630" i="2" s="1"/>
  <c r="D16" i="5" s="1"/>
  <c r="E641" i="2"/>
  <c r="G641" i="2" s="1"/>
  <c r="D27" i="5" s="1"/>
  <c r="E728" i="2"/>
  <c r="G728" i="2" s="1"/>
  <c r="D114" i="5" s="1"/>
  <c r="E730" i="2"/>
  <c r="G730" i="2" s="1"/>
  <c r="D116" i="5" s="1"/>
  <c r="E734" i="2"/>
  <c r="G734" i="2" s="1"/>
  <c r="D120" i="5" s="1"/>
  <c r="E731" i="2"/>
  <c r="G731" i="2" s="1"/>
  <c r="D117" i="5" s="1"/>
  <c r="E733" i="2"/>
  <c r="G733" i="2" s="1"/>
  <c r="D119" i="5" s="1"/>
  <c r="E732" i="2"/>
  <c r="G732" i="2" s="1"/>
  <c r="D118" i="5" s="1"/>
  <c r="E735" i="2"/>
  <c r="G735" i="2" s="1"/>
  <c r="D121" i="5" s="1"/>
  <c r="E648" i="2"/>
  <c r="G648" i="2" s="1"/>
  <c r="D34" i="5" s="1"/>
  <c r="E685" i="2"/>
  <c r="G685" i="2" s="1"/>
  <c r="D71" i="5" s="1"/>
  <c r="E680" i="2"/>
  <c r="G680" i="2" s="1"/>
  <c r="D66" i="5" s="1"/>
  <c r="E661" i="2"/>
  <c r="G661" i="2" s="1"/>
  <c r="D47" i="5" s="1"/>
  <c r="E640" i="2"/>
  <c r="G640" i="2" s="1"/>
  <c r="D26" i="5" s="1"/>
  <c r="E620" i="2"/>
  <c r="G620" i="2" s="1"/>
  <c r="D6" i="5" s="1"/>
  <c r="E631" i="2"/>
  <c r="G631" i="2" s="1"/>
  <c r="D17" i="5" s="1"/>
  <c r="E691" i="2"/>
  <c r="G691" i="2" s="1"/>
  <c r="D77" i="5" s="1"/>
  <c r="E705" i="2"/>
  <c r="G705" i="2" s="1"/>
  <c r="D91" i="5" s="1"/>
  <c r="E669" i="2"/>
  <c r="G669" i="2" s="1"/>
  <c r="D55" i="5" s="1"/>
  <c r="E655" i="2"/>
  <c r="G655" i="2" s="1"/>
  <c r="D41" i="5" s="1"/>
  <c r="E720" i="2"/>
  <c r="G720" i="2" s="1"/>
  <c r="D106" i="5" s="1"/>
  <c r="E697" i="2"/>
  <c r="G697" i="2" s="1"/>
  <c r="D83" i="5" s="1"/>
  <c r="E674" i="2"/>
  <c r="G674" i="2" s="1"/>
  <c r="D60" i="5" s="1"/>
  <c r="E645" i="2"/>
  <c r="G645" i="2" s="1"/>
  <c r="D31" i="5" s="1"/>
  <c r="E626" i="2"/>
  <c r="G626" i="2" s="1"/>
  <c r="D12" i="5" s="1"/>
  <c r="E634" i="2"/>
  <c r="G634" i="2" s="1"/>
  <c r="D20" i="5" s="1"/>
  <c r="E715" i="2"/>
  <c r="G715" i="2" s="1"/>
  <c r="D101" i="5" s="1"/>
  <c r="E692" i="2"/>
  <c r="G692" i="2" s="1"/>
  <c r="D78" i="5" s="1"/>
  <c r="E713" i="2"/>
  <c r="G713" i="2" s="1"/>
  <c r="D99" i="5" s="1"/>
  <c r="E617" i="2"/>
  <c r="G617" i="2" s="1"/>
  <c r="D3" i="5" s="1"/>
  <c r="E675" i="2"/>
  <c r="G675" i="2" s="1"/>
  <c r="D61" i="5" s="1"/>
  <c r="E672" i="2"/>
  <c r="G672" i="2" s="1"/>
  <c r="D58" i="5" s="1"/>
  <c r="E673" i="2"/>
  <c r="G673" i="2" s="1"/>
  <c r="D59" i="5" s="1"/>
  <c r="E670" i="2"/>
  <c r="G670" i="2" s="1"/>
  <c r="D56" i="5" s="1"/>
  <c r="E628" i="2"/>
  <c r="G628" i="2" s="1"/>
  <c r="D14" i="5" s="1"/>
  <c r="E658" i="2"/>
  <c r="G658" i="2" s="1"/>
  <c r="D44" i="5" s="1"/>
  <c r="E639" i="2"/>
  <c r="G639" i="2" s="1"/>
  <c r="D25" i="5" s="1"/>
  <c r="E693" i="2"/>
  <c r="G693" i="2" s="1"/>
  <c r="D79" i="5" s="1"/>
  <c r="E650" i="2"/>
  <c r="G650" i="2" s="1"/>
  <c r="D36" i="5" s="1"/>
  <c r="E622" i="2"/>
  <c r="G622" i="2" s="1"/>
  <c r="D8" i="5" s="1"/>
  <c r="E660" i="2"/>
  <c r="G660" i="2" s="1"/>
  <c r="D46" i="5" s="1"/>
  <c r="E666" i="2"/>
  <c r="G666" i="2" s="1"/>
  <c r="D52" i="5" s="1"/>
  <c r="E633" i="2"/>
  <c r="G633" i="2" s="1"/>
  <c r="D19" i="5" s="1"/>
  <c r="E689" i="2"/>
  <c r="G689" i="2" s="1"/>
  <c r="D75" i="5" s="1"/>
  <c r="E701" i="2"/>
  <c r="G701" i="2" s="1"/>
  <c r="D87" i="5" s="1"/>
  <c r="E618" i="2"/>
  <c r="G618" i="2" s="1"/>
  <c r="D4" i="5" s="1"/>
  <c r="E629" i="2"/>
  <c r="G629" i="2" s="1"/>
  <c r="D15" i="5" s="1"/>
  <c r="E644" i="2"/>
  <c r="G644" i="2" s="1"/>
  <c r="D30" i="5" s="1"/>
  <c r="E696" i="2"/>
  <c r="G696" i="2" s="1"/>
  <c r="D82" i="5" s="1"/>
  <c r="E646" i="2"/>
  <c r="G646" i="2" s="1"/>
  <c r="D32" i="5" s="1"/>
  <c r="E725" i="2"/>
  <c r="G725" i="2" s="1"/>
  <c r="D111" i="5" s="1"/>
  <c r="E702" i="2"/>
  <c r="G702" i="2" s="1"/>
  <c r="D88" i="5" s="1"/>
  <c r="E711" i="2"/>
  <c r="G711" i="2" s="1"/>
  <c r="D97" i="5" s="1"/>
  <c r="E707" i="2"/>
  <c r="G707" i="2" s="1"/>
  <c r="D93" i="5" s="1"/>
  <c r="E721" i="2"/>
  <c r="G721" i="2" s="1"/>
  <c r="D107" i="5" s="1"/>
  <c r="E719" i="2"/>
  <c r="G719" i="2" s="1"/>
  <c r="D105" i="5" s="1"/>
  <c r="E667" i="2"/>
  <c r="G667" i="2" s="1"/>
  <c r="D53" i="5" s="1"/>
  <c r="E647" i="2"/>
  <c r="G647" i="2" s="1"/>
  <c r="D33" i="5" s="1"/>
  <c r="E625" i="2"/>
  <c r="G625" i="2" s="1"/>
  <c r="D11" i="5" s="1"/>
  <c r="E676" i="2"/>
  <c r="G676" i="2" s="1"/>
  <c r="D62" i="5" s="1"/>
  <c r="E722" i="2"/>
  <c r="G722" i="2" s="1"/>
  <c r="D108" i="5" s="1"/>
  <c r="E716" i="2"/>
  <c r="G716" i="2" s="1"/>
  <c r="D102" i="5" s="1"/>
  <c r="E710" i="2"/>
  <c r="G710" i="2" s="1"/>
  <c r="D96" i="5" s="1"/>
  <c r="E694" i="2"/>
  <c r="G694" i="2" s="1"/>
  <c r="D80" i="5" s="1"/>
  <c r="E687" i="2"/>
  <c r="G687" i="2" s="1"/>
  <c r="D73" i="5" s="1"/>
  <c r="E683" i="2"/>
  <c r="G683" i="2" s="1"/>
  <c r="D69" i="5" s="1"/>
  <c r="E671" i="2"/>
  <c r="G671" i="2" s="1"/>
  <c r="D57" i="5" s="1"/>
  <c r="E695" i="2"/>
  <c r="G695" i="2" s="1"/>
  <c r="D81" i="5" s="1"/>
  <c r="E651" i="2"/>
  <c r="G651" i="2" s="1"/>
  <c r="D37" i="5" s="1"/>
  <c r="E700" i="2"/>
  <c r="G700" i="2" s="1"/>
  <c r="D86" i="5" s="1"/>
  <c r="E688" i="2"/>
  <c r="G688" i="2" s="1"/>
  <c r="D74" i="5" s="1"/>
  <c r="E652" i="2"/>
  <c r="G652" i="2" s="1"/>
  <c r="D38" i="5" s="1"/>
  <c r="E616" i="2"/>
  <c r="G616" i="2" s="1"/>
  <c r="D2" i="5" s="1"/>
  <c r="E623" i="2"/>
  <c r="G623" i="2" s="1"/>
  <c r="D9" i="5" s="1"/>
  <c r="E684" i="2"/>
  <c r="G684" i="2" s="1"/>
  <c r="D70" i="5" s="1"/>
  <c r="E656" i="2"/>
  <c r="G656" i="2" s="1"/>
  <c r="D42" i="5" s="1"/>
  <c r="E664" i="2"/>
  <c r="G664" i="2" s="1"/>
  <c r="D50" i="5" s="1"/>
  <c r="E635" i="2"/>
  <c r="G635" i="2" s="1"/>
  <c r="D21" i="5" s="1"/>
  <c r="E682" i="2"/>
  <c r="G682" i="2" s="1"/>
  <c r="D68" i="5" s="1"/>
  <c r="E727" i="2"/>
  <c r="G727" i="2" s="1"/>
  <c r="D113" i="5" s="1"/>
  <c r="E714" i="2"/>
  <c r="G714" i="2" s="1"/>
  <c r="D100" i="5" s="1"/>
  <c r="E724" i="2"/>
  <c r="G724" i="2" s="1"/>
  <c r="D110" i="5" s="1"/>
  <c r="E624" i="2"/>
  <c r="G624" i="2" s="1"/>
  <c r="D10" i="5" s="1"/>
  <c r="E668" i="2"/>
  <c r="G668" i="2" s="1"/>
  <c r="D54" i="5" s="1"/>
  <c r="E627" i="2"/>
  <c r="G627" i="2" s="1"/>
  <c r="D13" i="5" s="1"/>
  <c r="E637" i="2"/>
  <c r="G637" i="2" s="1"/>
  <c r="D23" i="5" s="1"/>
  <c r="E619" i="2"/>
  <c r="G619" i="2" s="1"/>
  <c r="D5" i="5" s="1"/>
  <c r="E699" i="2"/>
  <c r="G699" i="2" s="1"/>
  <c r="D85" i="5" s="1"/>
  <c r="E718" i="2"/>
  <c r="G718" i="2" s="1"/>
  <c r="D104" i="5" s="1"/>
  <c r="E726" i="2"/>
  <c r="G726" i="2" s="1"/>
  <c r="D112" i="5" s="1"/>
  <c r="E708" i="2"/>
  <c r="G708" i="2" s="1"/>
  <c r="D94" i="5" s="1"/>
  <c r="E638" i="2"/>
  <c r="G638" i="2" s="1"/>
  <c r="D24" i="5" s="1"/>
  <c r="E649" i="2"/>
  <c r="G649" i="2" s="1"/>
  <c r="D35" i="5" s="1"/>
  <c r="E686" i="2"/>
  <c r="G686" i="2" s="1"/>
  <c r="D72" i="5" s="1"/>
  <c r="E681" i="2"/>
  <c r="G681" i="2" s="1"/>
  <c r="D67" i="5" s="1"/>
  <c r="E678" i="2"/>
  <c r="G678" i="2" s="1"/>
  <c r="D64" i="5" s="1"/>
  <c r="E621" i="2"/>
  <c r="G621" i="2" s="1"/>
  <c r="D7" i="5" s="1"/>
  <c r="E657" i="2"/>
  <c r="G657" i="2" s="1"/>
  <c r="D43" i="5" s="1"/>
  <c r="E659" i="2"/>
  <c r="G659" i="2" s="1"/>
  <c r="D45" i="5" s="1"/>
  <c r="I6" i="3"/>
  <c r="E642" i="2"/>
  <c r="G642" i="2" s="1"/>
  <c r="D28" i="5" s="1"/>
  <c r="E706" i="2"/>
  <c r="G706" i="2" s="1"/>
  <c r="D92" i="5" s="1"/>
  <c r="E698" i="2"/>
  <c r="G698" i="2" s="1"/>
  <c r="D84" i="5" s="1"/>
  <c r="E709" i="2"/>
  <c r="G709" i="2" s="1"/>
  <c r="D95" i="5" s="1"/>
  <c r="E717" i="2"/>
  <c r="G717" i="2" s="1"/>
  <c r="D103" i="5" s="1"/>
  <c r="E729" i="2"/>
  <c r="G729" i="2" s="1"/>
  <c r="D115" i="5" s="1"/>
  <c r="E636" i="2"/>
  <c r="G636" i="2" s="1"/>
  <c r="D22" i="5" s="1"/>
  <c r="E679" i="2"/>
  <c r="G679" i="2" s="1"/>
  <c r="D65" i="5" s="1"/>
  <c r="E663" i="2"/>
  <c r="G663" i="2" s="1"/>
  <c r="D49" i="5" s="1"/>
  <c r="E654" i="2"/>
  <c r="G654" i="2" s="1"/>
  <c r="D40" i="5" s="1"/>
  <c r="E662" i="2"/>
  <c r="G662" i="2" s="1"/>
  <c r="D48" i="5" s="1"/>
  <c r="E643" i="2"/>
  <c r="G643" i="2" s="1"/>
  <c r="D29" i="5" s="1"/>
  <c r="E690" i="2"/>
  <c r="G690" i="2" s="1"/>
  <c r="D76" i="5" s="1"/>
  <c r="E677" i="2"/>
  <c r="G677" i="2" s="1"/>
  <c r="D63" i="5" s="1"/>
  <c r="E723" i="2"/>
  <c r="G723" i="2" s="1"/>
  <c r="D109" i="5" s="1"/>
  <c r="E712" i="2"/>
  <c r="G712" i="2" s="1"/>
  <c r="D98" i="5" s="1"/>
  <c r="U45" i="1"/>
  <c r="Q45" i="1"/>
  <c r="E580" i="2" s="1"/>
  <c r="G580" i="2" s="1"/>
  <c r="D130" i="5" s="1"/>
  <c r="D12" i="3"/>
  <c r="H12" i="3" s="1"/>
  <c r="I12" i="3" s="1"/>
  <c r="I8" i="3"/>
  <c r="E571" i="2"/>
  <c r="G571" i="2" s="1"/>
  <c r="D165" i="5" s="1"/>
  <c r="G744" i="2"/>
  <c r="J10" i="3" s="1"/>
  <c r="G570" i="2"/>
  <c r="G743" i="2" s="1"/>
  <c r="J9" i="3" s="1"/>
  <c r="T37" i="1"/>
  <c r="E528" i="2" l="1"/>
  <c r="G528" i="2" s="1"/>
  <c r="D730" i="5" s="1"/>
  <c r="E524" i="2"/>
  <c r="G524" i="2" s="1"/>
  <c r="D726" i="5" s="1"/>
  <c r="E527" i="2"/>
  <c r="G527" i="2" s="1"/>
  <c r="D729" i="5" s="1"/>
  <c r="E523" i="2"/>
  <c r="G523" i="2" s="1"/>
  <c r="D725" i="5" s="1"/>
  <c r="E519" i="2"/>
  <c r="G519" i="2" s="1"/>
  <c r="D721" i="5" s="1"/>
  <c r="E511" i="2"/>
  <c r="G511" i="2" s="1"/>
  <c r="D713" i="5" s="1"/>
  <c r="E526" i="2"/>
  <c r="G526" i="2" s="1"/>
  <c r="D728" i="5" s="1"/>
  <c r="E522" i="2"/>
  <c r="G522" i="2" s="1"/>
  <c r="D724" i="5" s="1"/>
  <c r="E518" i="2"/>
  <c r="G518" i="2" s="1"/>
  <c r="D720" i="5" s="1"/>
  <c r="E514" i="2"/>
  <c r="G514" i="2" s="1"/>
  <c r="D716" i="5" s="1"/>
  <c r="E510" i="2"/>
  <c r="G510" i="2" s="1"/>
  <c r="D712" i="5" s="1"/>
  <c r="E529" i="2"/>
  <c r="G529" i="2" s="1"/>
  <c r="D731" i="5" s="1"/>
  <c r="E525" i="2"/>
  <c r="G525" i="2" s="1"/>
  <c r="D727" i="5" s="1"/>
  <c r="E521" i="2"/>
  <c r="G521" i="2" s="1"/>
  <c r="D723" i="5" s="1"/>
  <c r="E517" i="2"/>
  <c r="G517" i="2" s="1"/>
  <c r="D719" i="5" s="1"/>
  <c r="E513" i="2"/>
  <c r="G513" i="2" s="1"/>
  <c r="D715" i="5" s="1"/>
  <c r="E520" i="2"/>
  <c r="G520" i="2" s="1"/>
  <c r="D722" i="5" s="1"/>
  <c r="E516" i="2"/>
  <c r="G516" i="2" s="1"/>
  <c r="D718" i="5" s="1"/>
  <c r="E512" i="2"/>
  <c r="G512" i="2" s="1"/>
  <c r="D714" i="5" s="1"/>
  <c r="E515" i="2"/>
  <c r="G515" i="2" s="1"/>
  <c r="D717" i="5" s="1"/>
  <c r="E451" i="2"/>
  <c r="G451" i="2" s="1"/>
  <c r="D653" i="5" s="1"/>
  <c r="E457" i="2"/>
  <c r="G457" i="2" s="1"/>
  <c r="D659" i="5" s="1"/>
  <c r="E465" i="2"/>
  <c r="G465" i="2" s="1"/>
  <c r="D667" i="5" s="1"/>
  <c r="E473" i="2"/>
  <c r="G473" i="2" s="1"/>
  <c r="D675" i="5" s="1"/>
  <c r="E481" i="2"/>
  <c r="G481" i="2" s="1"/>
  <c r="D683" i="5" s="1"/>
  <c r="E452" i="2"/>
  <c r="G452" i="2" s="1"/>
  <c r="D654" i="5" s="1"/>
  <c r="E460" i="2"/>
  <c r="G460" i="2" s="1"/>
  <c r="D662" i="5" s="1"/>
  <c r="E468" i="2"/>
  <c r="G468" i="2" s="1"/>
  <c r="D670" i="5" s="1"/>
  <c r="E476" i="2"/>
  <c r="G476" i="2" s="1"/>
  <c r="D678" i="5" s="1"/>
  <c r="E462" i="2"/>
  <c r="G462" i="2" s="1"/>
  <c r="D664" i="5" s="1"/>
  <c r="E455" i="2"/>
  <c r="G455" i="2" s="1"/>
  <c r="D657" i="5" s="1"/>
  <c r="E463" i="2"/>
  <c r="G463" i="2" s="1"/>
  <c r="D665" i="5" s="1"/>
  <c r="E471" i="2"/>
  <c r="G471" i="2" s="1"/>
  <c r="D673" i="5" s="1"/>
  <c r="E479" i="2"/>
  <c r="G479" i="2" s="1"/>
  <c r="D681" i="5" s="1"/>
  <c r="E458" i="2"/>
  <c r="G458" i="2" s="1"/>
  <c r="D660" i="5" s="1"/>
  <c r="E466" i="2"/>
  <c r="G466" i="2" s="1"/>
  <c r="D668" i="5" s="1"/>
  <c r="E474" i="2"/>
  <c r="G474" i="2" s="1"/>
  <c r="D676" i="5" s="1"/>
  <c r="E467" i="2"/>
  <c r="G467" i="2" s="1"/>
  <c r="D669" i="5" s="1"/>
  <c r="E475" i="2"/>
  <c r="G475" i="2" s="1"/>
  <c r="D677" i="5" s="1"/>
  <c r="E454" i="2"/>
  <c r="G454" i="2" s="1"/>
  <c r="D656" i="5" s="1"/>
  <c r="E478" i="2"/>
  <c r="G478" i="2" s="1"/>
  <c r="D680" i="5" s="1"/>
  <c r="E453" i="2"/>
  <c r="G453" i="2" s="1"/>
  <c r="D655" i="5" s="1"/>
  <c r="E461" i="2"/>
  <c r="G461" i="2" s="1"/>
  <c r="D663" i="5" s="1"/>
  <c r="E469" i="2"/>
  <c r="G469" i="2" s="1"/>
  <c r="D671" i="5" s="1"/>
  <c r="E477" i="2"/>
  <c r="G477" i="2" s="1"/>
  <c r="D679" i="5" s="1"/>
  <c r="E456" i="2"/>
  <c r="G456" i="2" s="1"/>
  <c r="D658" i="5" s="1"/>
  <c r="E464" i="2"/>
  <c r="G464" i="2" s="1"/>
  <c r="D666" i="5" s="1"/>
  <c r="E472" i="2"/>
  <c r="G472" i="2" s="1"/>
  <c r="D674" i="5" s="1"/>
  <c r="E480" i="2"/>
  <c r="G480" i="2" s="1"/>
  <c r="D682" i="5" s="1"/>
  <c r="E459" i="2"/>
  <c r="G459" i="2" s="1"/>
  <c r="D661" i="5" s="1"/>
  <c r="E470" i="2"/>
  <c r="G470" i="2" s="1"/>
  <c r="D672" i="5" s="1"/>
  <c r="E491" i="2"/>
  <c r="G491" i="2" s="1"/>
  <c r="D693" i="5" s="1"/>
  <c r="E486" i="2"/>
  <c r="G486" i="2" s="1"/>
  <c r="D688" i="5" s="1"/>
  <c r="E485" i="2"/>
  <c r="G485" i="2" s="1"/>
  <c r="D687" i="5" s="1"/>
  <c r="E488" i="2"/>
  <c r="G488" i="2" s="1"/>
  <c r="D690" i="5" s="1"/>
  <c r="E489" i="2"/>
  <c r="G489" i="2" s="1"/>
  <c r="D691" i="5" s="1"/>
  <c r="E487" i="2"/>
  <c r="G487" i="2" s="1"/>
  <c r="D689" i="5" s="1"/>
  <c r="E490" i="2"/>
  <c r="G490" i="2" s="1"/>
  <c r="D692" i="5" s="1"/>
  <c r="E439" i="2"/>
  <c r="G439" i="2" s="1"/>
  <c r="D641" i="5" s="1"/>
  <c r="E450" i="2"/>
  <c r="G450" i="2" s="1"/>
  <c r="D652" i="5" s="1"/>
  <c r="E498" i="2"/>
  <c r="G498" i="2" s="1"/>
  <c r="D700" i="5" s="1"/>
  <c r="E506" i="2"/>
  <c r="G506" i="2" s="1"/>
  <c r="D708" i="5" s="1"/>
  <c r="E448" i="2"/>
  <c r="G448" i="2" s="1"/>
  <c r="D650" i="5" s="1"/>
  <c r="E504" i="2"/>
  <c r="G504" i="2" s="1"/>
  <c r="D706" i="5" s="1"/>
  <c r="E482" i="2"/>
  <c r="G482" i="2" s="1"/>
  <c r="D684" i="5" s="1"/>
  <c r="E499" i="2"/>
  <c r="G499" i="2" s="1"/>
  <c r="D701" i="5" s="1"/>
  <c r="E445" i="2"/>
  <c r="G445" i="2" s="1"/>
  <c r="D647" i="5" s="1"/>
  <c r="E484" i="2"/>
  <c r="G484" i="2" s="1"/>
  <c r="D686" i="5" s="1"/>
  <c r="E493" i="2"/>
  <c r="G493" i="2" s="1"/>
  <c r="D695" i="5" s="1"/>
  <c r="E501" i="2"/>
  <c r="G501" i="2" s="1"/>
  <c r="D703" i="5" s="1"/>
  <c r="E509" i="2"/>
  <c r="G509" i="2" s="1"/>
  <c r="D711" i="5" s="1"/>
  <c r="E496" i="2"/>
  <c r="G496" i="2" s="1"/>
  <c r="D698" i="5" s="1"/>
  <c r="E507" i="2"/>
  <c r="G507" i="2" s="1"/>
  <c r="D709" i="5" s="1"/>
  <c r="E500" i="2"/>
  <c r="G500" i="2" s="1"/>
  <c r="D702" i="5" s="1"/>
  <c r="E447" i="2"/>
  <c r="G447" i="2" s="1"/>
  <c r="D649" i="5" s="1"/>
  <c r="E503" i="2"/>
  <c r="G503" i="2" s="1"/>
  <c r="D705" i="5" s="1"/>
  <c r="E446" i="2"/>
  <c r="G446" i="2" s="1"/>
  <c r="D648" i="5" s="1"/>
  <c r="E494" i="2"/>
  <c r="G494" i="2" s="1"/>
  <c r="D696" i="5" s="1"/>
  <c r="E502" i="2"/>
  <c r="G502" i="2" s="1"/>
  <c r="D704" i="5" s="1"/>
  <c r="E449" i="2"/>
  <c r="G449" i="2" s="1"/>
  <c r="D651" i="5" s="1"/>
  <c r="E497" i="2"/>
  <c r="G497" i="2" s="1"/>
  <c r="D699" i="5" s="1"/>
  <c r="E505" i="2"/>
  <c r="G505" i="2" s="1"/>
  <c r="D707" i="5" s="1"/>
  <c r="E444" i="2"/>
  <c r="G444" i="2" s="1"/>
  <c r="D646" i="5" s="1"/>
  <c r="E483" i="2"/>
  <c r="G483" i="2" s="1"/>
  <c r="D685" i="5" s="1"/>
  <c r="E492" i="2"/>
  <c r="G492" i="2" s="1"/>
  <c r="D694" i="5" s="1"/>
  <c r="E508" i="2"/>
  <c r="G508" i="2" s="1"/>
  <c r="D710" i="5" s="1"/>
  <c r="E495" i="2"/>
  <c r="G495" i="2" s="1"/>
  <c r="D697" i="5" s="1"/>
  <c r="E85" i="2"/>
  <c r="G85" i="2" s="1"/>
  <c r="D287" i="5" s="1"/>
  <c r="E130" i="2"/>
  <c r="G130" i="2" s="1"/>
  <c r="D332" i="5" s="1"/>
  <c r="E243" i="2"/>
  <c r="G243" i="2" s="1"/>
  <c r="D445" i="5" s="1"/>
  <c r="E172" i="2"/>
  <c r="G172" i="2" s="1"/>
  <c r="D374" i="5" s="1"/>
  <c r="E371" i="2"/>
  <c r="G371" i="2" s="1"/>
  <c r="D573" i="5" s="1"/>
  <c r="E48" i="2"/>
  <c r="G48" i="2" s="1"/>
  <c r="D250" i="5" s="1"/>
  <c r="E196" i="2"/>
  <c r="G196" i="2" s="1"/>
  <c r="D398" i="5" s="1"/>
  <c r="E281" i="2"/>
  <c r="G281" i="2" s="1"/>
  <c r="D483" i="5" s="1"/>
  <c r="E328" i="2"/>
  <c r="G328" i="2" s="1"/>
  <c r="D530" i="5" s="1"/>
  <c r="E290" i="2"/>
  <c r="G290" i="2" s="1"/>
  <c r="D492" i="5" s="1"/>
  <c r="E222" i="2"/>
  <c r="G222" i="2" s="1"/>
  <c r="D424" i="5" s="1"/>
  <c r="E49" i="2"/>
  <c r="G49" i="2" s="1"/>
  <c r="D251" i="5" s="1"/>
  <c r="E176" i="2"/>
  <c r="G176" i="2" s="1"/>
  <c r="D378" i="5" s="1"/>
  <c r="E191" i="2"/>
  <c r="G191" i="2" s="1"/>
  <c r="D393" i="5" s="1"/>
  <c r="E205" i="2"/>
  <c r="G205" i="2" s="1"/>
  <c r="D407" i="5" s="1"/>
  <c r="E334" i="2"/>
  <c r="G334" i="2" s="1"/>
  <c r="D536" i="5" s="1"/>
  <c r="E9" i="2"/>
  <c r="G9" i="2" s="1"/>
  <c r="D211" i="5" s="1"/>
  <c r="E289" i="2"/>
  <c r="G289" i="2" s="1"/>
  <c r="D491" i="5" s="1"/>
  <c r="E329" i="2"/>
  <c r="G329" i="2" s="1"/>
  <c r="D531" i="5" s="1"/>
  <c r="E56" i="2"/>
  <c r="G56" i="2" s="1"/>
  <c r="D258" i="5" s="1"/>
  <c r="E304" i="2"/>
  <c r="G304" i="2" s="1"/>
  <c r="D506" i="5" s="1"/>
  <c r="E180" i="2"/>
  <c r="G180" i="2" s="1"/>
  <c r="D382" i="5" s="1"/>
  <c r="E27" i="2"/>
  <c r="G27" i="2" s="1"/>
  <c r="D229" i="5" s="1"/>
  <c r="E166" i="2"/>
  <c r="G166" i="2" s="1"/>
  <c r="D368" i="5" s="1"/>
  <c r="E129" i="2"/>
  <c r="G129" i="2" s="1"/>
  <c r="D331" i="5" s="1"/>
  <c r="E224" i="2"/>
  <c r="G224" i="2" s="1"/>
  <c r="D426" i="5" s="1"/>
  <c r="E147" i="2"/>
  <c r="G147" i="2" s="1"/>
  <c r="D349" i="5" s="1"/>
  <c r="E211" i="2"/>
  <c r="G211" i="2" s="1"/>
  <c r="D413" i="5" s="1"/>
  <c r="E114" i="2"/>
  <c r="G114" i="2" s="1"/>
  <c r="D316" i="5" s="1"/>
  <c r="E421" i="2"/>
  <c r="G421" i="2" s="1"/>
  <c r="D623" i="5" s="1"/>
  <c r="E4" i="2"/>
  <c r="G4" i="2" s="1"/>
  <c r="D206" i="5" s="1"/>
  <c r="E7" i="2"/>
  <c r="G7" i="2" s="1"/>
  <c r="D209" i="5" s="1"/>
  <c r="E352" i="2"/>
  <c r="G352" i="2" s="1"/>
  <c r="D554" i="5" s="1"/>
  <c r="E428" i="2"/>
  <c r="G428" i="2" s="1"/>
  <c r="D630" i="5" s="1"/>
  <c r="E171" i="2"/>
  <c r="G171" i="2" s="1"/>
  <c r="D373" i="5" s="1"/>
  <c r="E181" i="2"/>
  <c r="G181" i="2" s="1"/>
  <c r="D383" i="5" s="1"/>
  <c r="E70" i="2"/>
  <c r="G70" i="2" s="1"/>
  <c r="D272" i="5" s="1"/>
  <c r="E57" i="2"/>
  <c r="G57" i="2" s="1"/>
  <c r="D259" i="5" s="1"/>
  <c r="E61" i="2"/>
  <c r="G61" i="2" s="1"/>
  <c r="D263" i="5" s="1"/>
  <c r="E68" i="2"/>
  <c r="G68" i="2" s="1"/>
  <c r="D270" i="5" s="1"/>
  <c r="E21" i="2"/>
  <c r="G21" i="2" s="1"/>
  <c r="D223" i="5" s="1"/>
  <c r="E294" i="2"/>
  <c r="G294" i="2" s="1"/>
  <c r="D496" i="5" s="1"/>
  <c r="E74" i="2"/>
  <c r="G74" i="2" s="1"/>
  <c r="D276" i="5" s="1"/>
  <c r="E165" i="2"/>
  <c r="G165" i="2" s="1"/>
  <c r="D367" i="5" s="1"/>
  <c r="E337" i="2"/>
  <c r="G337" i="2" s="1"/>
  <c r="D539" i="5" s="1"/>
  <c r="E335" i="2"/>
  <c r="G335" i="2" s="1"/>
  <c r="D537" i="5" s="1"/>
  <c r="E313" i="2"/>
  <c r="G313" i="2" s="1"/>
  <c r="D515" i="5" s="1"/>
  <c r="E5" i="2"/>
  <c r="G5" i="2" s="1"/>
  <c r="D207" i="5" s="1"/>
  <c r="E152" i="2"/>
  <c r="G152" i="2" s="1"/>
  <c r="D354" i="5" s="1"/>
  <c r="E312" i="2"/>
  <c r="G312" i="2" s="1"/>
  <c r="D514" i="5" s="1"/>
  <c r="E225" i="2"/>
  <c r="G225" i="2" s="1"/>
  <c r="D427" i="5" s="1"/>
  <c r="E295" i="2"/>
  <c r="G295" i="2" s="1"/>
  <c r="D497" i="5" s="1"/>
  <c r="E10" i="2"/>
  <c r="G10" i="2" s="1"/>
  <c r="D212" i="5" s="1"/>
  <c r="E277" i="2"/>
  <c r="G277" i="2" s="1"/>
  <c r="D479" i="5" s="1"/>
  <c r="E293" i="2"/>
  <c r="G293" i="2" s="1"/>
  <c r="D495" i="5" s="1"/>
  <c r="E119" i="2"/>
  <c r="G119" i="2" s="1"/>
  <c r="D321" i="5" s="1"/>
  <c r="E343" i="2"/>
  <c r="G343" i="2" s="1"/>
  <c r="D545" i="5" s="1"/>
  <c r="E142" i="2"/>
  <c r="G142" i="2" s="1"/>
  <c r="D344" i="5" s="1"/>
  <c r="E308" i="2"/>
  <c r="G308" i="2" s="1"/>
  <c r="D510" i="5" s="1"/>
  <c r="E66" i="2"/>
  <c r="G66" i="2" s="1"/>
  <c r="D268" i="5" s="1"/>
  <c r="E246" i="2"/>
  <c r="G246" i="2" s="1"/>
  <c r="D448" i="5" s="1"/>
  <c r="E144" i="2"/>
  <c r="G144" i="2" s="1"/>
  <c r="D346" i="5" s="1"/>
  <c r="E195" i="2"/>
  <c r="G195" i="2" s="1"/>
  <c r="D397" i="5" s="1"/>
  <c r="E262" i="2"/>
  <c r="G262" i="2" s="1"/>
  <c r="D464" i="5" s="1"/>
  <c r="E39" i="2"/>
  <c r="G39" i="2" s="1"/>
  <c r="D241" i="5" s="1"/>
  <c r="E217" i="2"/>
  <c r="G217" i="2" s="1"/>
  <c r="D419" i="5" s="1"/>
  <c r="E316" i="2"/>
  <c r="G316" i="2" s="1"/>
  <c r="D518" i="5" s="1"/>
  <c r="E280" i="2"/>
  <c r="G280" i="2" s="1"/>
  <c r="D482" i="5" s="1"/>
  <c r="E184" i="2"/>
  <c r="G184" i="2" s="1"/>
  <c r="D386" i="5" s="1"/>
  <c r="E297" i="2"/>
  <c r="G297" i="2" s="1"/>
  <c r="D499" i="5" s="1"/>
  <c r="E245" i="2"/>
  <c r="G245" i="2" s="1"/>
  <c r="D447" i="5" s="1"/>
  <c r="E204" i="2"/>
  <c r="G204" i="2" s="1"/>
  <c r="D406" i="5" s="1"/>
  <c r="E126" i="2"/>
  <c r="G126" i="2" s="1"/>
  <c r="D328" i="5" s="1"/>
  <c r="E124" i="2"/>
  <c r="G124" i="2" s="1"/>
  <c r="D326" i="5" s="1"/>
  <c r="E96" i="2"/>
  <c r="G96" i="2" s="1"/>
  <c r="D298" i="5" s="1"/>
  <c r="E346" i="2"/>
  <c r="G346" i="2" s="1"/>
  <c r="D548" i="5" s="1"/>
  <c r="E253" i="2"/>
  <c r="G253" i="2" s="1"/>
  <c r="D455" i="5" s="1"/>
  <c r="E169" i="2"/>
  <c r="G169" i="2" s="1"/>
  <c r="D371" i="5" s="1"/>
  <c r="E131" i="2"/>
  <c r="G131" i="2" s="1"/>
  <c r="D333" i="5" s="1"/>
  <c r="E106" i="2"/>
  <c r="G106" i="2" s="1"/>
  <c r="D308" i="5" s="1"/>
  <c r="E410" i="2"/>
  <c r="G410" i="2" s="1"/>
  <c r="D612" i="5" s="1"/>
  <c r="E234" i="2"/>
  <c r="G234" i="2" s="1"/>
  <c r="D436" i="5" s="1"/>
  <c r="E148" i="2"/>
  <c r="G148" i="2" s="1"/>
  <c r="D350" i="5" s="1"/>
  <c r="E288" i="2"/>
  <c r="G288" i="2" s="1"/>
  <c r="D490" i="5" s="1"/>
  <c r="E18" i="2"/>
  <c r="G18" i="2" s="1"/>
  <c r="D220" i="5" s="1"/>
  <c r="E133" i="2"/>
  <c r="G133" i="2" s="1"/>
  <c r="D335" i="5" s="1"/>
  <c r="E188" i="2"/>
  <c r="G188" i="2" s="1"/>
  <c r="D390" i="5" s="1"/>
  <c r="E3" i="2"/>
  <c r="G3" i="2" s="1"/>
  <c r="D205" i="5" s="1"/>
  <c r="E330" i="2"/>
  <c r="G330" i="2" s="1"/>
  <c r="D532" i="5" s="1"/>
  <c r="E285" i="2"/>
  <c r="G285" i="2" s="1"/>
  <c r="D487" i="5" s="1"/>
  <c r="E221" i="2"/>
  <c r="G221" i="2" s="1"/>
  <c r="D423" i="5" s="1"/>
  <c r="E190" i="2"/>
  <c r="G190" i="2" s="1"/>
  <c r="D392" i="5" s="1"/>
  <c r="E121" i="2"/>
  <c r="G121" i="2" s="1"/>
  <c r="D323" i="5" s="1"/>
  <c r="E117" i="2"/>
  <c r="G117" i="2" s="1"/>
  <c r="D319" i="5" s="1"/>
  <c r="E392" i="2"/>
  <c r="G392" i="2" s="1"/>
  <c r="D594" i="5" s="1"/>
  <c r="E252" i="2"/>
  <c r="G252" i="2" s="1"/>
  <c r="D454" i="5" s="1"/>
  <c r="E134" i="2"/>
  <c r="G134" i="2" s="1"/>
  <c r="D336" i="5" s="1"/>
  <c r="E59" i="2"/>
  <c r="G59" i="2" s="1"/>
  <c r="D261" i="5" s="1"/>
  <c r="E265" i="2"/>
  <c r="G265" i="2" s="1"/>
  <c r="D467" i="5" s="1"/>
  <c r="E283" i="2"/>
  <c r="G283" i="2" s="1"/>
  <c r="D485" i="5" s="1"/>
  <c r="E143" i="2"/>
  <c r="G143" i="2" s="1"/>
  <c r="D345" i="5" s="1"/>
  <c r="E42" i="2"/>
  <c r="G42" i="2" s="1"/>
  <c r="D244" i="5" s="1"/>
  <c r="E25" i="2"/>
  <c r="G25" i="2" s="1"/>
  <c r="D227" i="5" s="1"/>
  <c r="E182" i="2"/>
  <c r="G182" i="2" s="1"/>
  <c r="D384" i="5" s="1"/>
  <c r="E339" i="2"/>
  <c r="G339" i="2" s="1"/>
  <c r="D541" i="5" s="1"/>
  <c r="E193" i="2"/>
  <c r="G193" i="2" s="1"/>
  <c r="D395" i="5" s="1"/>
  <c r="E192" i="2"/>
  <c r="G192" i="2" s="1"/>
  <c r="D394" i="5" s="1"/>
  <c r="E244" i="2"/>
  <c r="G244" i="2" s="1"/>
  <c r="D446" i="5" s="1"/>
  <c r="E46" i="2"/>
  <c r="G46" i="2" s="1"/>
  <c r="D248" i="5" s="1"/>
  <c r="E286" i="2"/>
  <c r="G286" i="2" s="1"/>
  <c r="D488" i="5" s="1"/>
  <c r="E269" i="2"/>
  <c r="G269" i="2" s="1"/>
  <c r="D471" i="5" s="1"/>
  <c r="E208" i="2"/>
  <c r="G208" i="2" s="1"/>
  <c r="D410" i="5" s="1"/>
  <c r="E127" i="2"/>
  <c r="G127" i="2" s="1"/>
  <c r="D329" i="5" s="1"/>
  <c r="E229" i="2"/>
  <c r="G229" i="2" s="1"/>
  <c r="D431" i="5" s="1"/>
  <c r="E145" i="2"/>
  <c r="G145" i="2" s="1"/>
  <c r="D347" i="5" s="1"/>
  <c r="E62" i="2"/>
  <c r="G62" i="2" s="1"/>
  <c r="D264" i="5" s="1"/>
  <c r="E93" i="2"/>
  <c r="G93" i="2" s="1"/>
  <c r="D295" i="5" s="1"/>
  <c r="E324" i="2"/>
  <c r="G324" i="2" s="1"/>
  <c r="D526" i="5" s="1"/>
  <c r="E257" i="2"/>
  <c r="G257" i="2" s="1"/>
  <c r="D459" i="5" s="1"/>
  <c r="E200" i="2"/>
  <c r="G200" i="2" s="1"/>
  <c r="D402" i="5" s="1"/>
  <c r="E333" i="2"/>
  <c r="G333" i="2" s="1"/>
  <c r="D535" i="5" s="1"/>
  <c r="E178" i="2"/>
  <c r="G178" i="2" s="1"/>
  <c r="D380" i="5" s="1"/>
  <c r="E151" i="2"/>
  <c r="G151" i="2" s="1"/>
  <c r="D353" i="5" s="1"/>
  <c r="E336" i="2"/>
  <c r="G336" i="2" s="1"/>
  <c r="D538" i="5" s="1"/>
  <c r="E240" i="2"/>
  <c r="G240" i="2" s="1"/>
  <c r="D442" i="5" s="1"/>
  <c r="E315" i="2"/>
  <c r="G315" i="2" s="1"/>
  <c r="D517" i="5" s="1"/>
  <c r="E279" i="2"/>
  <c r="G279" i="2" s="1"/>
  <c r="D481" i="5" s="1"/>
  <c r="E14" i="2"/>
  <c r="G14" i="2" s="1"/>
  <c r="D216" i="5" s="1"/>
  <c r="E274" i="2"/>
  <c r="G274" i="2" s="1"/>
  <c r="D476" i="5" s="1"/>
  <c r="E197" i="2"/>
  <c r="G197" i="2" s="1"/>
  <c r="D399" i="5" s="1"/>
  <c r="E40" i="2"/>
  <c r="G40" i="2" s="1"/>
  <c r="D242" i="5" s="1"/>
  <c r="E299" i="2"/>
  <c r="G299" i="2" s="1"/>
  <c r="D501" i="5" s="1"/>
  <c r="E226" i="2"/>
  <c r="G226" i="2" s="1"/>
  <c r="D428" i="5" s="1"/>
  <c r="E140" i="2"/>
  <c r="G140" i="2" s="1"/>
  <c r="D342" i="5" s="1"/>
  <c r="E69" i="2"/>
  <c r="G69" i="2" s="1"/>
  <c r="D271" i="5" s="1"/>
  <c r="E194" i="2"/>
  <c r="G194" i="2" s="1"/>
  <c r="D396" i="5" s="1"/>
  <c r="E41" i="2"/>
  <c r="G41" i="2" s="1"/>
  <c r="D243" i="5" s="1"/>
  <c r="E239" i="2"/>
  <c r="G239" i="2" s="1"/>
  <c r="D441" i="5" s="1"/>
  <c r="E22" i="2"/>
  <c r="G22" i="2" s="1"/>
  <c r="D224" i="5" s="1"/>
  <c r="E55" i="2"/>
  <c r="G55" i="2" s="1"/>
  <c r="D257" i="5" s="1"/>
  <c r="E298" i="2"/>
  <c r="G298" i="2" s="1"/>
  <c r="D500" i="5" s="1"/>
  <c r="E177" i="2"/>
  <c r="G177" i="2" s="1"/>
  <c r="D379" i="5" s="1"/>
  <c r="E160" i="2"/>
  <c r="G160" i="2" s="1"/>
  <c r="D362" i="5" s="1"/>
  <c r="E63" i="2"/>
  <c r="G63" i="2" s="1"/>
  <c r="D265" i="5" s="1"/>
  <c r="E341" i="2"/>
  <c r="G341" i="2" s="1"/>
  <c r="D543" i="5" s="1"/>
  <c r="E201" i="2"/>
  <c r="G201" i="2" s="1"/>
  <c r="D403" i="5" s="1"/>
  <c r="E139" i="2"/>
  <c r="G139" i="2" s="1"/>
  <c r="D341" i="5" s="1"/>
  <c r="E136" i="2"/>
  <c r="G136" i="2" s="1"/>
  <c r="D338" i="5" s="1"/>
  <c r="E51" i="2"/>
  <c r="G51" i="2" s="1"/>
  <c r="D253" i="5" s="1"/>
  <c r="E233" i="2"/>
  <c r="G233" i="2" s="1"/>
  <c r="D435" i="5" s="1"/>
  <c r="E203" i="2"/>
  <c r="G203" i="2" s="1"/>
  <c r="D405" i="5" s="1"/>
  <c r="E202" i="2"/>
  <c r="G202" i="2" s="1"/>
  <c r="D404" i="5" s="1"/>
  <c r="E161" i="2"/>
  <c r="G161" i="2" s="1"/>
  <c r="D363" i="5" s="1"/>
  <c r="E113" i="2"/>
  <c r="G113" i="2" s="1"/>
  <c r="D315" i="5" s="1"/>
  <c r="E81" i="2"/>
  <c r="G81" i="2" s="1"/>
  <c r="D283" i="5" s="1"/>
  <c r="E102" i="2"/>
  <c r="G102" i="2" s="1"/>
  <c r="D304" i="5" s="1"/>
  <c r="E123" i="2"/>
  <c r="G123" i="2" s="1"/>
  <c r="D325" i="5" s="1"/>
  <c r="E115" i="2"/>
  <c r="G115" i="2" s="1"/>
  <c r="D317" i="5" s="1"/>
  <c r="E92" i="2"/>
  <c r="G92" i="2" s="1"/>
  <c r="D294" i="5" s="1"/>
  <c r="E323" i="2"/>
  <c r="G323" i="2" s="1"/>
  <c r="D525" i="5" s="1"/>
  <c r="E321" i="2"/>
  <c r="G321" i="2" s="1"/>
  <c r="D523" i="5" s="1"/>
  <c r="E405" i="2"/>
  <c r="G405" i="2" s="1"/>
  <c r="D607" i="5" s="1"/>
  <c r="E362" i="2"/>
  <c r="G362" i="2" s="1"/>
  <c r="D564" i="5" s="1"/>
  <c r="E414" i="2"/>
  <c r="G414" i="2" s="1"/>
  <c r="D616" i="5" s="1"/>
  <c r="E361" i="2"/>
  <c r="G361" i="2" s="1"/>
  <c r="D563" i="5" s="1"/>
  <c r="E350" i="2"/>
  <c r="G350" i="2" s="1"/>
  <c r="D552" i="5" s="1"/>
  <c r="E429" i="2"/>
  <c r="G429" i="2" s="1"/>
  <c r="D631" i="5" s="1"/>
  <c r="E401" i="2"/>
  <c r="G401" i="2" s="1"/>
  <c r="D603" i="5" s="1"/>
  <c r="E391" i="2"/>
  <c r="G391" i="2" s="1"/>
  <c r="D593" i="5" s="1"/>
  <c r="E53" i="2"/>
  <c r="G53" i="2" s="1"/>
  <c r="D255" i="5" s="1"/>
  <c r="E179" i="2"/>
  <c r="G179" i="2" s="1"/>
  <c r="D381" i="5" s="1"/>
  <c r="E12" i="2"/>
  <c r="G12" i="2" s="1"/>
  <c r="D214" i="5" s="1"/>
  <c r="E260" i="2"/>
  <c r="G260" i="2" s="1"/>
  <c r="D462" i="5" s="1"/>
  <c r="E273" i="2"/>
  <c r="G273" i="2" s="1"/>
  <c r="D475" i="5" s="1"/>
  <c r="E199" i="2"/>
  <c r="G199" i="2" s="1"/>
  <c r="D401" i="5" s="1"/>
  <c r="E174" i="2"/>
  <c r="G174" i="2" s="1"/>
  <c r="D376" i="5" s="1"/>
  <c r="E162" i="2"/>
  <c r="G162" i="2" s="1"/>
  <c r="D364" i="5" s="1"/>
  <c r="E6" i="2"/>
  <c r="G6" i="2" s="1"/>
  <c r="D208" i="5" s="1"/>
  <c r="E210" i="2"/>
  <c r="G210" i="2" s="1"/>
  <c r="D412" i="5" s="1"/>
  <c r="E183" i="2"/>
  <c r="G183" i="2" s="1"/>
  <c r="D385" i="5" s="1"/>
  <c r="E15" i="2"/>
  <c r="G15" i="2" s="1"/>
  <c r="D217" i="5" s="1"/>
  <c r="E302" i="2"/>
  <c r="G302" i="2" s="1"/>
  <c r="D504" i="5" s="1"/>
  <c r="E37" i="2"/>
  <c r="G37" i="2" s="1"/>
  <c r="D239" i="5" s="1"/>
  <c r="I11" i="3"/>
  <c r="E146" i="2"/>
  <c r="G146" i="2" s="1"/>
  <c r="D348" i="5" s="1"/>
  <c r="E331" i="2"/>
  <c r="G331" i="2" s="1"/>
  <c r="D533" i="5" s="1"/>
  <c r="E218" i="2"/>
  <c r="G218" i="2" s="1"/>
  <c r="D420" i="5" s="1"/>
  <c r="E164" i="2"/>
  <c r="G164" i="2" s="1"/>
  <c r="D366" i="5" s="1"/>
  <c r="E45" i="2"/>
  <c r="G45" i="2" s="1"/>
  <c r="D247" i="5" s="1"/>
  <c r="E216" i="2"/>
  <c r="G216" i="2" s="1"/>
  <c r="D418" i="5" s="1"/>
  <c r="E300" i="2"/>
  <c r="G300" i="2" s="1"/>
  <c r="D502" i="5" s="1"/>
  <c r="E284" i="2"/>
  <c r="G284" i="2" s="1"/>
  <c r="D486" i="5" s="1"/>
  <c r="E209" i="2"/>
  <c r="G209" i="2" s="1"/>
  <c r="D411" i="5" s="1"/>
  <c r="E16" i="2"/>
  <c r="G16" i="2" s="1"/>
  <c r="D218" i="5" s="1"/>
  <c r="E155" i="2"/>
  <c r="G155" i="2" s="1"/>
  <c r="D357" i="5" s="1"/>
  <c r="E270" i="2"/>
  <c r="G270" i="2" s="1"/>
  <c r="D472" i="5" s="1"/>
  <c r="E248" i="2"/>
  <c r="G248" i="2" s="1"/>
  <c r="D450" i="5" s="1"/>
  <c r="E309" i="2"/>
  <c r="G309" i="2" s="1"/>
  <c r="D511" i="5" s="1"/>
  <c r="E220" i="2"/>
  <c r="G220" i="2" s="1"/>
  <c r="D422" i="5" s="1"/>
  <c r="E219" i="2"/>
  <c r="G219" i="2" s="1"/>
  <c r="D421" i="5" s="1"/>
  <c r="E35" i="2"/>
  <c r="G35" i="2" s="1"/>
  <c r="D237" i="5" s="1"/>
  <c r="E267" i="2"/>
  <c r="G267" i="2" s="1"/>
  <c r="D469" i="5" s="1"/>
  <c r="E275" i="2"/>
  <c r="G275" i="2" s="1"/>
  <c r="D477" i="5" s="1"/>
  <c r="E109" i="2"/>
  <c r="G109" i="2" s="1"/>
  <c r="D311" i="5" s="1"/>
  <c r="E77" i="2"/>
  <c r="G77" i="2" s="1"/>
  <c r="D279" i="5" s="1"/>
  <c r="E98" i="2"/>
  <c r="G98" i="2" s="1"/>
  <c r="D300" i="5" s="1"/>
  <c r="E103" i="2"/>
  <c r="G103" i="2" s="1"/>
  <c r="D305" i="5" s="1"/>
  <c r="E111" i="2"/>
  <c r="G111" i="2" s="1"/>
  <c r="D313" i="5" s="1"/>
  <c r="E88" i="2"/>
  <c r="G88" i="2" s="1"/>
  <c r="D290" i="5" s="1"/>
  <c r="E320" i="2"/>
  <c r="G320" i="2" s="1"/>
  <c r="D522" i="5" s="1"/>
  <c r="E326" i="2"/>
  <c r="G326" i="2" s="1"/>
  <c r="D528" i="5" s="1"/>
  <c r="E407" i="2"/>
  <c r="G407" i="2" s="1"/>
  <c r="D609" i="5" s="1"/>
  <c r="E366" i="2"/>
  <c r="G366" i="2" s="1"/>
  <c r="D568" i="5" s="1"/>
  <c r="E416" i="2"/>
  <c r="G416" i="2" s="1"/>
  <c r="D618" i="5" s="1"/>
  <c r="E353" i="2"/>
  <c r="G353" i="2" s="1"/>
  <c r="D555" i="5" s="1"/>
  <c r="E356" i="2"/>
  <c r="G356" i="2" s="1"/>
  <c r="D558" i="5" s="1"/>
  <c r="E430" i="2"/>
  <c r="G430" i="2" s="1"/>
  <c r="D632" i="5" s="1"/>
  <c r="E397" i="2"/>
  <c r="G397" i="2" s="1"/>
  <c r="D599" i="5" s="1"/>
  <c r="E383" i="2"/>
  <c r="G383" i="2" s="1"/>
  <c r="D585" i="5" s="1"/>
  <c r="G736" i="2"/>
  <c r="G740" i="2" s="1"/>
  <c r="J6" i="3" s="1"/>
  <c r="E34" i="2"/>
  <c r="G34" i="2" s="1"/>
  <c r="D236" i="5" s="1"/>
  <c r="E153" i="2"/>
  <c r="G153" i="2" s="1"/>
  <c r="D355" i="5" s="1"/>
  <c r="E31" i="2"/>
  <c r="G31" i="2" s="1"/>
  <c r="D233" i="5" s="1"/>
  <c r="E58" i="2"/>
  <c r="G58" i="2" s="1"/>
  <c r="D260" i="5" s="1"/>
  <c r="E232" i="2"/>
  <c r="G232" i="2" s="1"/>
  <c r="D434" i="5" s="1"/>
  <c r="E105" i="2"/>
  <c r="G105" i="2" s="1"/>
  <c r="D307" i="5" s="1"/>
  <c r="E94" i="2"/>
  <c r="G94" i="2" s="1"/>
  <c r="D296" i="5" s="1"/>
  <c r="E116" i="2"/>
  <c r="G116" i="2" s="1"/>
  <c r="D318" i="5" s="1"/>
  <c r="E84" i="2"/>
  <c r="G84" i="2" s="1"/>
  <c r="D286" i="5" s="1"/>
  <c r="E318" i="2"/>
  <c r="G318" i="2" s="1"/>
  <c r="D520" i="5" s="1"/>
  <c r="E368" i="2"/>
  <c r="G368" i="2" s="1"/>
  <c r="D570" i="5" s="1"/>
  <c r="E418" i="2"/>
  <c r="G418" i="2" s="1"/>
  <c r="D620" i="5" s="1"/>
  <c r="E345" i="2"/>
  <c r="G345" i="2" s="1"/>
  <c r="D547" i="5" s="1"/>
  <c r="E348" i="2"/>
  <c r="G348" i="2" s="1"/>
  <c r="D550" i="5" s="1"/>
  <c r="E431" i="2"/>
  <c r="G431" i="2" s="1"/>
  <c r="D633" i="5" s="1"/>
  <c r="E389" i="2"/>
  <c r="G389" i="2" s="1"/>
  <c r="D591" i="5" s="1"/>
  <c r="E187" i="2"/>
  <c r="G187" i="2" s="1"/>
  <c r="D389" i="5" s="1"/>
  <c r="E250" i="2"/>
  <c r="G250" i="2" s="1"/>
  <c r="D452" i="5" s="1"/>
  <c r="E266" i="2"/>
  <c r="G266" i="2" s="1"/>
  <c r="D468" i="5" s="1"/>
  <c r="E332" i="2"/>
  <c r="G332" i="2" s="1"/>
  <c r="D534" i="5" s="1"/>
  <c r="E303" i="2"/>
  <c r="G303" i="2" s="1"/>
  <c r="D505" i="5" s="1"/>
  <c r="E242" i="2"/>
  <c r="G242" i="2" s="1"/>
  <c r="D444" i="5" s="1"/>
  <c r="E259" i="2"/>
  <c r="G259" i="2" s="1"/>
  <c r="D461" i="5" s="1"/>
  <c r="E228" i="2"/>
  <c r="G228" i="2" s="1"/>
  <c r="D430" i="5" s="1"/>
  <c r="E156" i="2"/>
  <c r="G156" i="2" s="1"/>
  <c r="D358" i="5" s="1"/>
  <c r="E258" i="2"/>
  <c r="G258" i="2" s="1"/>
  <c r="D460" i="5" s="1"/>
  <c r="E158" i="2"/>
  <c r="G158" i="2" s="1"/>
  <c r="D360" i="5" s="1"/>
  <c r="E26" i="2"/>
  <c r="G26" i="2" s="1"/>
  <c r="D228" i="5" s="1"/>
  <c r="E65" i="2"/>
  <c r="G65" i="2" s="1"/>
  <c r="D267" i="5" s="1"/>
  <c r="E301" i="2"/>
  <c r="G301" i="2" s="1"/>
  <c r="D503" i="5" s="1"/>
  <c r="E32" i="2"/>
  <c r="G32" i="2" s="1"/>
  <c r="D234" i="5" s="1"/>
  <c r="E29" i="2"/>
  <c r="G29" i="2" s="1"/>
  <c r="D231" i="5" s="1"/>
  <c r="E44" i="2"/>
  <c r="G44" i="2" s="1"/>
  <c r="D246" i="5" s="1"/>
  <c r="E214" i="2"/>
  <c r="G214" i="2" s="1"/>
  <c r="D416" i="5" s="1"/>
  <c r="E207" i="2"/>
  <c r="G207" i="2" s="1"/>
  <c r="D409" i="5" s="1"/>
  <c r="E132" i="2"/>
  <c r="G132" i="2" s="1"/>
  <c r="D334" i="5" s="1"/>
  <c r="E287" i="2"/>
  <c r="G287" i="2" s="1"/>
  <c r="D489" i="5" s="1"/>
  <c r="E11" i="2"/>
  <c r="G11" i="2" s="1"/>
  <c r="D213" i="5" s="1"/>
  <c r="E154" i="2"/>
  <c r="G154" i="2" s="1"/>
  <c r="D356" i="5" s="1"/>
  <c r="E23" i="2"/>
  <c r="G23" i="2" s="1"/>
  <c r="D225" i="5" s="1"/>
  <c r="E163" i="2"/>
  <c r="G163" i="2" s="1"/>
  <c r="D365" i="5" s="1"/>
  <c r="E223" i="2"/>
  <c r="G223" i="2" s="1"/>
  <c r="D425" i="5" s="1"/>
  <c r="E125" i="2"/>
  <c r="G125" i="2" s="1"/>
  <c r="D327" i="5" s="1"/>
  <c r="E20" i="2"/>
  <c r="G20" i="2" s="1"/>
  <c r="D222" i="5" s="1"/>
  <c r="E43" i="2"/>
  <c r="G43" i="2" s="1"/>
  <c r="D245" i="5" s="1"/>
  <c r="E263" i="2"/>
  <c r="G263" i="2" s="1"/>
  <c r="D465" i="5" s="1"/>
  <c r="E307" i="2"/>
  <c r="G307" i="2" s="1"/>
  <c r="D509" i="5" s="1"/>
  <c r="E149" i="2"/>
  <c r="G149" i="2" s="1"/>
  <c r="D351" i="5" s="1"/>
  <c r="E186" i="2"/>
  <c r="G186" i="2" s="1"/>
  <c r="D388" i="5" s="1"/>
  <c r="E167" i="2"/>
  <c r="G167" i="2" s="1"/>
  <c r="D369" i="5" s="1"/>
  <c r="E101" i="2"/>
  <c r="G101" i="2" s="1"/>
  <c r="D303" i="5" s="1"/>
  <c r="E122" i="2"/>
  <c r="G122" i="2" s="1"/>
  <c r="D324" i="5" s="1"/>
  <c r="E90" i="2"/>
  <c r="G90" i="2" s="1"/>
  <c r="D292" i="5" s="1"/>
  <c r="E87" i="2"/>
  <c r="G87" i="2" s="1"/>
  <c r="D289" i="5" s="1"/>
  <c r="E112" i="2"/>
  <c r="G112" i="2" s="1"/>
  <c r="D314" i="5" s="1"/>
  <c r="E80" i="2"/>
  <c r="G80" i="2" s="1"/>
  <c r="D282" i="5" s="1"/>
  <c r="E327" i="2"/>
  <c r="G327" i="2" s="1"/>
  <c r="D529" i="5" s="1"/>
  <c r="E363" i="2"/>
  <c r="G363" i="2" s="1"/>
  <c r="D565" i="5" s="1"/>
  <c r="E413" i="2"/>
  <c r="G413" i="2" s="1"/>
  <c r="D615" i="5" s="1"/>
  <c r="E370" i="2"/>
  <c r="G370" i="2" s="1"/>
  <c r="D572" i="5" s="1"/>
  <c r="E420" i="2"/>
  <c r="G420" i="2" s="1"/>
  <c r="D622" i="5" s="1"/>
  <c r="E344" i="2"/>
  <c r="G344" i="2" s="1"/>
  <c r="D546" i="5" s="1"/>
  <c r="E360" i="2"/>
  <c r="G360" i="2" s="1"/>
  <c r="D562" i="5" s="1"/>
  <c r="E402" i="2"/>
  <c r="G402" i="2" s="1"/>
  <c r="D604" i="5" s="1"/>
  <c r="E380" i="2"/>
  <c r="G380" i="2" s="1"/>
  <c r="D582" i="5" s="1"/>
  <c r="E212" i="2"/>
  <c r="G212" i="2" s="1"/>
  <c r="D414" i="5" s="1"/>
  <c r="E73" i="2"/>
  <c r="G73" i="2" s="1"/>
  <c r="D275" i="5" s="1"/>
  <c r="E95" i="2"/>
  <c r="G95" i="2" s="1"/>
  <c r="D297" i="5" s="1"/>
  <c r="E325" i="2"/>
  <c r="G325" i="2" s="1"/>
  <c r="D527" i="5" s="1"/>
  <c r="E411" i="2"/>
  <c r="G411" i="2" s="1"/>
  <c r="D613" i="5" s="1"/>
  <c r="E404" i="2"/>
  <c r="G404" i="2" s="1"/>
  <c r="D606" i="5" s="1"/>
  <c r="E52" i="2"/>
  <c r="G52" i="2" s="1"/>
  <c r="D254" i="5" s="1"/>
  <c r="E256" i="2"/>
  <c r="G256" i="2" s="1"/>
  <c r="D458" i="5" s="1"/>
  <c r="E170" i="2"/>
  <c r="G170" i="2" s="1"/>
  <c r="D372" i="5" s="1"/>
  <c r="E135" i="2"/>
  <c r="G135" i="2" s="1"/>
  <c r="D337" i="5" s="1"/>
  <c r="E338" i="2"/>
  <c r="G338" i="2" s="1"/>
  <c r="D540" i="5" s="1"/>
  <c r="E306" i="2"/>
  <c r="G306" i="2" s="1"/>
  <c r="D508" i="5" s="1"/>
  <c r="E236" i="2"/>
  <c r="G236" i="2" s="1"/>
  <c r="D438" i="5" s="1"/>
  <c r="E60" i="2"/>
  <c r="G60" i="2" s="1"/>
  <c r="D262" i="5" s="1"/>
  <c r="E67" i="2"/>
  <c r="G67" i="2" s="1"/>
  <c r="D269" i="5" s="1"/>
  <c r="E150" i="2"/>
  <c r="G150" i="2" s="1"/>
  <c r="D352" i="5" s="1"/>
  <c r="E175" i="2"/>
  <c r="G175" i="2" s="1"/>
  <c r="D377" i="5" s="1"/>
  <c r="E28" i="2"/>
  <c r="G28" i="2" s="1"/>
  <c r="D230" i="5" s="1"/>
  <c r="E282" i="2"/>
  <c r="G282" i="2" s="1"/>
  <c r="D484" i="5" s="1"/>
  <c r="E50" i="2"/>
  <c r="G50" i="2" s="1"/>
  <c r="D252" i="5" s="1"/>
  <c r="E278" i="2"/>
  <c r="G278" i="2" s="1"/>
  <c r="D480" i="5" s="1"/>
  <c r="E198" i="2"/>
  <c r="G198" i="2" s="1"/>
  <c r="D400" i="5" s="1"/>
  <c r="E276" i="2"/>
  <c r="G276" i="2" s="1"/>
  <c r="D478" i="5" s="1"/>
  <c r="E173" i="2"/>
  <c r="G173" i="2" s="1"/>
  <c r="D375" i="5" s="1"/>
  <c r="E340" i="2"/>
  <c r="G340" i="2" s="1"/>
  <c r="D542" i="5" s="1"/>
  <c r="E310" i="2"/>
  <c r="G310" i="2" s="1"/>
  <c r="D512" i="5" s="1"/>
  <c r="E47" i="2"/>
  <c r="G47" i="2" s="1"/>
  <c r="D249" i="5" s="1"/>
  <c r="E249" i="2"/>
  <c r="G249" i="2" s="1"/>
  <c r="D451" i="5" s="1"/>
  <c r="E38" i="2"/>
  <c r="G38" i="2" s="1"/>
  <c r="D240" i="5" s="1"/>
  <c r="E261" i="2"/>
  <c r="G261" i="2" s="1"/>
  <c r="D463" i="5" s="1"/>
  <c r="E141" i="2"/>
  <c r="G141" i="2" s="1"/>
  <c r="D343" i="5" s="1"/>
  <c r="E19" i="2"/>
  <c r="G19" i="2" s="1"/>
  <c r="D221" i="5" s="1"/>
  <c r="E24" i="2"/>
  <c r="G24" i="2" s="1"/>
  <c r="D226" i="5" s="1"/>
  <c r="E33" i="2"/>
  <c r="G33" i="2" s="1"/>
  <c r="D235" i="5" s="1"/>
  <c r="E271" i="2"/>
  <c r="G271" i="2" s="1"/>
  <c r="D473" i="5" s="1"/>
  <c r="E168" i="2"/>
  <c r="G168" i="2" s="1"/>
  <c r="D370" i="5" s="1"/>
  <c r="E237" i="2"/>
  <c r="G237" i="2" s="1"/>
  <c r="D439" i="5" s="1"/>
  <c r="E291" i="2"/>
  <c r="G291" i="2" s="1"/>
  <c r="D493" i="5" s="1"/>
  <c r="E215" i="2"/>
  <c r="G215" i="2" s="1"/>
  <c r="D417" i="5" s="1"/>
  <c r="E247" i="2"/>
  <c r="G247" i="2" s="1"/>
  <c r="D449" i="5" s="1"/>
  <c r="E230" i="2"/>
  <c r="G230" i="2" s="1"/>
  <c r="D432" i="5" s="1"/>
  <c r="E107" i="2"/>
  <c r="G107" i="2" s="1"/>
  <c r="D309" i="5" s="1"/>
  <c r="E97" i="2"/>
  <c r="G97" i="2" s="1"/>
  <c r="D299" i="5" s="1"/>
  <c r="E118" i="2"/>
  <c r="G118" i="2" s="1"/>
  <c r="D320" i="5" s="1"/>
  <c r="E86" i="2"/>
  <c r="G86" i="2" s="1"/>
  <c r="D288" i="5" s="1"/>
  <c r="E83" i="2"/>
  <c r="G83" i="2" s="1"/>
  <c r="D285" i="5" s="1"/>
  <c r="E108" i="2"/>
  <c r="G108" i="2" s="1"/>
  <c r="D310" i="5" s="1"/>
  <c r="E76" i="2"/>
  <c r="G76" i="2" s="1"/>
  <c r="D278" i="5" s="1"/>
  <c r="E319" i="2"/>
  <c r="G319" i="2" s="1"/>
  <c r="D521" i="5" s="1"/>
  <c r="E365" i="2"/>
  <c r="G365" i="2" s="1"/>
  <c r="D567" i="5" s="1"/>
  <c r="E415" i="2"/>
  <c r="G415" i="2" s="1"/>
  <c r="D617" i="5" s="1"/>
  <c r="E372" i="2"/>
  <c r="G372" i="2" s="1"/>
  <c r="D574" i="5" s="1"/>
  <c r="E422" i="2"/>
  <c r="G422" i="2" s="1"/>
  <c r="D624" i="5" s="1"/>
  <c r="E359" i="2"/>
  <c r="G359" i="2" s="1"/>
  <c r="D561" i="5" s="1"/>
  <c r="E347" i="2"/>
  <c r="G347" i="2" s="1"/>
  <c r="D549" i="5" s="1"/>
  <c r="E394" i="2"/>
  <c r="G394" i="2" s="1"/>
  <c r="D596" i="5" s="1"/>
  <c r="E390" i="2"/>
  <c r="G390" i="2" s="1"/>
  <c r="D592" i="5" s="1"/>
  <c r="E82" i="2"/>
  <c r="G82" i="2" s="1"/>
  <c r="D284" i="5" s="1"/>
  <c r="E79" i="2"/>
  <c r="G79" i="2" s="1"/>
  <c r="D281" i="5" s="1"/>
  <c r="E104" i="2"/>
  <c r="G104" i="2" s="1"/>
  <c r="D306" i="5" s="1"/>
  <c r="E99" i="2"/>
  <c r="G99" i="2" s="1"/>
  <c r="D301" i="5" s="1"/>
  <c r="E317" i="2"/>
  <c r="G317" i="2" s="1"/>
  <c r="D519" i="5" s="1"/>
  <c r="E367" i="2"/>
  <c r="G367" i="2" s="1"/>
  <c r="D569" i="5" s="1"/>
  <c r="E417" i="2"/>
  <c r="G417" i="2" s="1"/>
  <c r="D619" i="5" s="1"/>
  <c r="E406" i="2"/>
  <c r="G406" i="2" s="1"/>
  <c r="D608" i="5" s="1"/>
  <c r="E423" i="2"/>
  <c r="G423" i="2" s="1"/>
  <c r="D625" i="5" s="1"/>
  <c r="E349" i="2"/>
  <c r="G349" i="2" s="1"/>
  <c r="D551" i="5" s="1"/>
  <c r="E358" i="2"/>
  <c r="G358" i="2" s="1"/>
  <c r="D560" i="5" s="1"/>
  <c r="E426" i="2"/>
  <c r="G426" i="2" s="1"/>
  <c r="D628" i="5" s="1"/>
  <c r="E386" i="2"/>
  <c r="G386" i="2" s="1"/>
  <c r="D588" i="5" s="1"/>
  <c r="E403" i="2"/>
  <c r="G403" i="2" s="1"/>
  <c r="D605" i="5" s="1"/>
  <c r="E64" i="2"/>
  <c r="G64" i="2" s="1"/>
  <c r="D266" i="5" s="1"/>
  <c r="E213" i="2"/>
  <c r="G213" i="2" s="1"/>
  <c r="D415" i="5" s="1"/>
  <c r="E311" i="2"/>
  <c r="G311" i="2" s="1"/>
  <c r="D513" i="5" s="1"/>
  <c r="E185" i="2"/>
  <c r="G185" i="2" s="1"/>
  <c r="D387" i="5" s="1"/>
  <c r="E17" i="2"/>
  <c r="G17" i="2" s="1"/>
  <c r="D219" i="5" s="1"/>
  <c r="E305" i="2"/>
  <c r="G305" i="2" s="1"/>
  <c r="D507" i="5" s="1"/>
  <c r="E227" i="2"/>
  <c r="G227" i="2" s="1"/>
  <c r="D429" i="5" s="1"/>
  <c r="E138" i="2"/>
  <c r="G138" i="2" s="1"/>
  <c r="D340" i="5" s="1"/>
  <c r="E255" i="2"/>
  <c r="G255" i="2" s="1"/>
  <c r="D457" i="5" s="1"/>
  <c r="E206" i="2"/>
  <c r="G206" i="2" s="1"/>
  <c r="D408" i="5" s="1"/>
  <c r="E137" i="2"/>
  <c r="G137" i="2" s="1"/>
  <c r="D339" i="5" s="1"/>
  <c r="E30" i="2"/>
  <c r="G30" i="2" s="1"/>
  <c r="D232" i="5" s="1"/>
  <c r="E128" i="2"/>
  <c r="G128" i="2" s="1"/>
  <c r="D330" i="5" s="1"/>
  <c r="E13" i="2"/>
  <c r="G13" i="2" s="1"/>
  <c r="D215" i="5" s="1"/>
  <c r="E72" i="2"/>
  <c r="G72" i="2" s="1"/>
  <c r="D274" i="5" s="1"/>
  <c r="E268" i="2"/>
  <c r="G268" i="2" s="1"/>
  <c r="D470" i="5" s="1"/>
  <c r="E745" i="2"/>
  <c r="E189" i="2"/>
  <c r="G189" i="2" s="1"/>
  <c r="D391" i="5" s="1"/>
  <c r="E71" i="2"/>
  <c r="G71" i="2" s="1"/>
  <c r="D273" i="5" s="1"/>
  <c r="E238" i="2"/>
  <c r="G238" i="2" s="1"/>
  <c r="D440" i="5" s="1"/>
  <c r="E157" i="2"/>
  <c r="G157" i="2" s="1"/>
  <c r="D359" i="5" s="1"/>
  <c r="E231" i="2"/>
  <c r="G231" i="2" s="1"/>
  <c r="D433" i="5" s="1"/>
  <c r="E296" i="2"/>
  <c r="G296" i="2" s="1"/>
  <c r="D498" i="5" s="1"/>
  <c r="E314" i="2"/>
  <c r="G314" i="2" s="1"/>
  <c r="D516" i="5" s="1"/>
  <c r="E36" i="2"/>
  <c r="G36" i="2" s="1"/>
  <c r="D238" i="5" s="1"/>
  <c r="E241" i="2"/>
  <c r="G241" i="2" s="1"/>
  <c r="D443" i="5" s="1"/>
  <c r="E235" i="2"/>
  <c r="G235" i="2" s="1"/>
  <c r="D437" i="5" s="1"/>
  <c r="E54" i="2"/>
  <c r="G54" i="2" s="1"/>
  <c r="D256" i="5" s="1"/>
  <c r="E251" i="2"/>
  <c r="G251" i="2" s="1"/>
  <c r="D453" i="5" s="1"/>
  <c r="E254" i="2"/>
  <c r="G254" i="2" s="1"/>
  <c r="D456" i="5" s="1"/>
  <c r="E264" i="2"/>
  <c r="G264" i="2" s="1"/>
  <c r="D466" i="5" s="1"/>
  <c r="E292" i="2"/>
  <c r="G292" i="2" s="1"/>
  <c r="D494" i="5" s="1"/>
  <c r="E8" i="2"/>
  <c r="G8" i="2" s="1"/>
  <c r="D210" i="5" s="1"/>
  <c r="E159" i="2"/>
  <c r="G159" i="2" s="1"/>
  <c r="D361" i="5" s="1"/>
  <c r="E272" i="2"/>
  <c r="G272" i="2" s="1"/>
  <c r="D474" i="5" s="1"/>
  <c r="E120" i="2"/>
  <c r="G120" i="2" s="1"/>
  <c r="D322" i="5" s="1"/>
  <c r="E89" i="2"/>
  <c r="G89" i="2" s="1"/>
  <c r="D291" i="5" s="1"/>
  <c r="E110" i="2"/>
  <c r="G110" i="2" s="1"/>
  <c r="D312" i="5" s="1"/>
  <c r="E78" i="2"/>
  <c r="G78" i="2" s="1"/>
  <c r="D280" i="5" s="1"/>
  <c r="E75" i="2"/>
  <c r="G75" i="2" s="1"/>
  <c r="D277" i="5" s="1"/>
  <c r="E100" i="2"/>
  <c r="G100" i="2" s="1"/>
  <c r="D302" i="5" s="1"/>
  <c r="E91" i="2"/>
  <c r="G91" i="2" s="1"/>
  <c r="D293" i="5" s="1"/>
  <c r="E322" i="2"/>
  <c r="G322" i="2" s="1"/>
  <c r="D524" i="5" s="1"/>
  <c r="E369" i="2"/>
  <c r="G369" i="2" s="1"/>
  <c r="D571" i="5" s="1"/>
  <c r="E419" i="2"/>
  <c r="G419" i="2" s="1"/>
  <c r="D621" i="5" s="1"/>
  <c r="E408" i="2"/>
  <c r="G408" i="2" s="1"/>
  <c r="D610" i="5" s="1"/>
  <c r="E424" i="2"/>
  <c r="G424" i="2" s="1"/>
  <c r="D626" i="5" s="1"/>
  <c r="E351" i="2"/>
  <c r="G351" i="2" s="1"/>
  <c r="D553" i="5" s="1"/>
  <c r="E354" i="2"/>
  <c r="G354" i="2" s="1"/>
  <c r="D556" i="5" s="1"/>
  <c r="E427" i="2"/>
  <c r="G427" i="2" s="1"/>
  <c r="D629" i="5" s="1"/>
  <c r="E393" i="2"/>
  <c r="G393" i="2" s="1"/>
  <c r="D595" i="5" s="1"/>
  <c r="E374" i="2"/>
  <c r="G374" i="2" s="1"/>
  <c r="D576" i="5" s="1"/>
  <c r="E385" i="2"/>
  <c r="G385" i="2" s="1"/>
  <c r="D587" i="5" s="1"/>
  <c r="E384" i="2"/>
  <c r="G384" i="2" s="1"/>
  <c r="D586" i="5" s="1"/>
  <c r="E396" i="2"/>
  <c r="G396" i="2" s="1"/>
  <c r="D598" i="5" s="1"/>
  <c r="E395" i="2"/>
  <c r="G395" i="2" s="1"/>
  <c r="D597" i="5" s="1"/>
  <c r="E388" i="2"/>
  <c r="G388" i="2" s="1"/>
  <c r="D590" i="5" s="1"/>
  <c r="E387" i="2"/>
  <c r="G387" i="2" s="1"/>
  <c r="D589" i="5" s="1"/>
  <c r="E381" i="2"/>
  <c r="G381" i="2" s="1"/>
  <c r="D583" i="5" s="1"/>
  <c r="E376" i="2"/>
  <c r="G376" i="2" s="1"/>
  <c r="D578" i="5" s="1"/>
  <c r="E377" i="2"/>
  <c r="G377" i="2" s="1"/>
  <c r="D579" i="5" s="1"/>
  <c r="E441" i="2"/>
  <c r="G441" i="2" s="1"/>
  <c r="D643" i="5" s="1"/>
  <c r="E342" i="2"/>
  <c r="G342" i="2" s="1"/>
  <c r="D544" i="5" s="1"/>
  <c r="E409" i="2"/>
  <c r="G409" i="2" s="1"/>
  <c r="D611" i="5" s="1"/>
  <c r="E364" i="2"/>
  <c r="G364" i="2" s="1"/>
  <c r="D566" i="5" s="1"/>
  <c r="E412" i="2"/>
  <c r="G412" i="2" s="1"/>
  <c r="D614" i="5" s="1"/>
  <c r="E425" i="2"/>
  <c r="G425" i="2" s="1"/>
  <c r="D627" i="5" s="1"/>
  <c r="E357" i="2"/>
  <c r="G357" i="2" s="1"/>
  <c r="D559" i="5" s="1"/>
  <c r="E355" i="2"/>
  <c r="G355" i="2" s="1"/>
  <c r="D557" i="5" s="1"/>
  <c r="E373" i="2"/>
  <c r="G373" i="2" s="1"/>
  <c r="D575" i="5" s="1"/>
  <c r="E399" i="2"/>
  <c r="G399" i="2" s="1"/>
  <c r="D601" i="5" s="1"/>
  <c r="E398" i="2"/>
  <c r="G398" i="2" s="1"/>
  <c r="D600" i="5" s="1"/>
  <c r="E442" i="2"/>
  <c r="G442" i="2" s="1"/>
  <c r="D644" i="5" s="1"/>
  <c r="E433" i="2"/>
  <c r="G433" i="2" s="1"/>
  <c r="D635" i="5" s="1"/>
  <c r="E440" i="2"/>
  <c r="G440" i="2" s="1"/>
  <c r="D642" i="5" s="1"/>
  <c r="E379" i="2"/>
  <c r="G379" i="2" s="1"/>
  <c r="D581" i="5" s="1"/>
  <c r="E432" i="2"/>
  <c r="G432" i="2" s="1"/>
  <c r="D634" i="5" s="1"/>
  <c r="E437" i="2"/>
  <c r="G437" i="2" s="1"/>
  <c r="D639" i="5" s="1"/>
  <c r="E438" i="2"/>
  <c r="G438" i="2" s="1"/>
  <c r="D640" i="5" s="1"/>
  <c r="E400" i="2"/>
  <c r="G400" i="2" s="1"/>
  <c r="D602" i="5" s="1"/>
  <c r="E378" i="2"/>
  <c r="G378" i="2" s="1"/>
  <c r="D580" i="5" s="1"/>
  <c r="E375" i="2"/>
  <c r="G375" i="2" s="1"/>
  <c r="D577" i="5" s="1"/>
  <c r="E382" i="2"/>
  <c r="G382" i="2" s="1"/>
  <c r="D584" i="5" s="1"/>
  <c r="E443" i="2"/>
  <c r="G443" i="2" s="1"/>
  <c r="D645" i="5" s="1"/>
  <c r="E436" i="2"/>
  <c r="G436" i="2" s="1"/>
  <c r="D638" i="5" s="1"/>
  <c r="E609" i="2"/>
  <c r="G609" i="2" s="1"/>
  <c r="D159" i="5" s="1"/>
  <c r="E610" i="2"/>
  <c r="G610" i="2" s="1"/>
  <c r="D160" i="5" s="1"/>
  <c r="E612" i="2"/>
  <c r="G612" i="2" s="1"/>
  <c r="D162" i="5" s="1"/>
  <c r="E611" i="2"/>
  <c r="G611" i="2" s="1"/>
  <c r="D161" i="5" s="1"/>
  <c r="E434" i="2"/>
  <c r="G434" i="2" s="1"/>
  <c r="D636" i="5" s="1"/>
  <c r="E435" i="2"/>
  <c r="G435" i="2" s="1"/>
  <c r="D637" i="5" s="1"/>
  <c r="E573" i="2"/>
  <c r="G573" i="2" s="1"/>
  <c r="D123" i="5" s="1"/>
  <c r="E583" i="2"/>
  <c r="G583" i="2" s="1"/>
  <c r="D133" i="5" s="1"/>
  <c r="E581" i="2"/>
  <c r="G581" i="2" s="1"/>
  <c r="D131" i="5" s="1"/>
  <c r="E600" i="2"/>
  <c r="G600" i="2" s="1"/>
  <c r="D150" i="5" s="1"/>
  <c r="E578" i="2"/>
  <c r="G578" i="2" s="1"/>
  <c r="D128" i="5" s="1"/>
  <c r="E606" i="2"/>
  <c r="G606" i="2" s="1"/>
  <c r="D156" i="5" s="1"/>
  <c r="E588" i="2"/>
  <c r="G588" i="2" s="1"/>
  <c r="D138" i="5" s="1"/>
  <c r="E602" i="2"/>
  <c r="G602" i="2" s="1"/>
  <c r="D152" i="5" s="1"/>
  <c r="E585" i="2"/>
  <c r="G585" i="2" s="1"/>
  <c r="D135" i="5" s="1"/>
  <c r="E604" i="2"/>
  <c r="G604" i="2" s="1"/>
  <c r="D154" i="5" s="1"/>
  <c r="E605" i="2"/>
  <c r="G605" i="2" s="1"/>
  <c r="D155" i="5" s="1"/>
  <c r="E582" i="2"/>
  <c r="G582" i="2" s="1"/>
  <c r="D132" i="5" s="1"/>
  <c r="E591" i="2"/>
  <c r="G591" i="2" s="1"/>
  <c r="D141" i="5" s="1"/>
  <c r="E741" i="2"/>
  <c r="E590" i="2"/>
  <c r="G590" i="2" s="1"/>
  <c r="D140" i="5" s="1"/>
  <c r="E572" i="2"/>
  <c r="G572" i="2" s="1"/>
  <c r="D122" i="5" s="1"/>
  <c r="E599" i="2"/>
  <c r="G599" i="2" s="1"/>
  <c r="D149" i="5" s="1"/>
  <c r="E607" i="2"/>
  <c r="G607" i="2" s="1"/>
  <c r="D157" i="5" s="1"/>
  <c r="E603" i="2"/>
  <c r="G603" i="2" s="1"/>
  <c r="D153" i="5" s="1"/>
  <c r="E601" i="2"/>
  <c r="G601" i="2" s="1"/>
  <c r="D151" i="5" s="1"/>
  <c r="E587" i="2"/>
  <c r="G587" i="2" s="1"/>
  <c r="D137" i="5" s="1"/>
  <c r="E594" i="2"/>
  <c r="G594" i="2" s="1"/>
  <c r="D144" i="5" s="1"/>
  <c r="E597" i="2"/>
  <c r="G597" i="2" s="1"/>
  <c r="D147" i="5" s="1"/>
  <c r="E608" i="2"/>
  <c r="G608" i="2" s="1"/>
  <c r="D158" i="5" s="1"/>
  <c r="E577" i="2"/>
  <c r="G577" i="2" s="1"/>
  <c r="D127" i="5" s="1"/>
  <c r="E614" i="2"/>
  <c r="G614" i="2" s="1"/>
  <c r="D164" i="5" s="1"/>
  <c r="E596" i="2"/>
  <c r="G596" i="2" s="1"/>
  <c r="D146" i="5" s="1"/>
  <c r="E576" i="2"/>
  <c r="G576" i="2" s="1"/>
  <c r="D126" i="5" s="1"/>
  <c r="E595" i="2"/>
  <c r="G595" i="2" s="1"/>
  <c r="D145" i="5" s="1"/>
  <c r="E589" i="2"/>
  <c r="G589" i="2" s="1"/>
  <c r="D139" i="5" s="1"/>
  <c r="E592" i="2"/>
  <c r="G592" i="2" s="1"/>
  <c r="D142" i="5" s="1"/>
  <c r="E613" i="2"/>
  <c r="G613" i="2" s="1"/>
  <c r="D163" i="5" s="1"/>
  <c r="I7" i="3"/>
  <c r="E574" i="2"/>
  <c r="G574" i="2" s="1"/>
  <c r="D124" i="5" s="1"/>
  <c r="E593" i="2"/>
  <c r="G593" i="2" s="1"/>
  <c r="D143" i="5" s="1"/>
  <c r="E575" i="2"/>
  <c r="G575" i="2" s="1"/>
  <c r="D125" i="5" s="1"/>
  <c r="E586" i="2"/>
  <c r="G586" i="2" s="1"/>
  <c r="D136" i="5" s="1"/>
  <c r="E598" i="2"/>
  <c r="G598" i="2" s="1"/>
  <c r="D148" i="5" s="1"/>
  <c r="E584" i="2"/>
  <c r="G584" i="2" s="1"/>
  <c r="D134" i="5" s="1"/>
  <c r="E579" i="2"/>
  <c r="G579" i="2" s="1"/>
  <c r="D129" i="5" s="1"/>
  <c r="G742" i="2"/>
  <c r="J8" i="3" s="1"/>
  <c r="G530" i="2" l="1"/>
  <c r="G745" i="2" s="1"/>
  <c r="J11" i="3" s="1"/>
  <c r="G615" i="2"/>
  <c r="G741" i="2" s="1"/>
  <c r="J7" i="3" s="1"/>
  <c r="J12" i="3" l="1"/>
  <c r="G746" i="2"/>
</calcChain>
</file>

<file path=xl/sharedStrings.xml><?xml version="1.0" encoding="utf-8"?>
<sst xmlns="http://schemas.openxmlformats.org/spreadsheetml/2006/main" count="3165" uniqueCount="858">
  <si>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</si>
  <si>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</si>
  <si>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</si>
  <si>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</si>
  <si>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</si>
  <si>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</si>
  <si>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</si>
  <si>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</si>
  <si>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</si>
  <si>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</si>
  <si>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</si>
  <si>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</si>
  <si>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</si>
  <si>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</si>
  <si>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</si>
  <si>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</si>
  <si>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</si>
  <si>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</si>
  <si>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</si>
  <si>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</si>
  <si>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</si>
  <si>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</si>
  <si>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</si>
  <si>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</si>
  <si>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</si>
  <si>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</si>
  <si>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</si>
  <si>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6GCELSIAALT</t>
  </si>
  <si>
    <t>6GGENA</t>
  </si>
  <si>
    <t>6GGENPED</t>
  </si>
  <si>
    <t>6GJINRO</t>
  </si>
  <si>
    <t>6GLLSSOLP01</t>
  </si>
  <si>
    <t>6GLLSSOLP03</t>
  </si>
  <si>
    <t>6GLLSSOLP04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</si>
  <si>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</si>
  <si>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</si>
  <si>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</si>
  <si>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</si>
  <si>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</si>
  <si>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</si>
  <si>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</si>
  <si>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</si>
  <si>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</si>
  <si>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</si>
  <si>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</si>
  <si>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</si>
  <si>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</si>
  <si>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</si>
  <si>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</si>
  <si>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</si>
  <si>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</si>
  <si>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</si>
  <si>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</si>
  <si>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</si>
  <si>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</si>
  <si>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</si>
  <si>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</si>
  <si>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</si>
  <si>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</si>
  <si>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</si>
  <si>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</si>
  <si>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</si>
  <si>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</si>
  <si>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</si>
  <si>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</si>
  <si>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</si>
  <si>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</si>
  <si>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</si>
  <si>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</si>
  <si>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</si>
  <si>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</si>
  <si>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</si>
  <si>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</si>
  <si>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</si>
  <si>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</si>
  <si>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</si>
  <si>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</si>
  <si>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</si>
  <si>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</si>
  <si>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</si>
  <si>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</si>
  <si>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</si>
  <si>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</si>
  <si>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</si>
  <si>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</si>
  <si>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</si>
  <si>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</si>
  <si>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</si>
  <si>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</si>
  <si>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</si>
  <si>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</si>
  <si>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</si>
  <si>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</si>
  <si>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</si>
  <si>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</si>
  <si>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</si>
  <si>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</si>
  <si>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</si>
  <si>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</si>
  <si>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</si>
  <si>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</si>
  <si>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</si>
  <si>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</si>
  <si>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</si>
  <si>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</si>
  <si>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</si>
  <si>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</si>
  <si>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</si>
  <si>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</si>
  <si>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</si>
  <si>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</si>
  <si>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</si>
  <si>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</si>
  <si>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</si>
  <si>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</si>
  <si>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</si>
  <si>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</si>
  <si>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</si>
  <si>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</si>
  <si>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</si>
  <si>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</si>
  <si>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</si>
  <si>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</si>
  <si>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</si>
  <si>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</si>
  <si>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</si>
  <si>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</si>
  <si>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</si>
  <si>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</si>
  <si>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</si>
  <si>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</si>
  <si>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</si>
  <si>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</si>
  <si>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</si>
  <si>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</si>
  <si>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</si>
  <si>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</si>
  <si>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</si>
  <si>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</si>
  <si>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</si>
  <si>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</si>
  <si>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</si>
  <si>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</si>
  <si>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</si>
  <si>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</si>
  <si>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</si>
  <si>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</si>
  <si>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</si>
  <si>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</si>
  <si>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</si>
  <si>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</si>
  <si>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</si>
  <si>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</si>
  <si>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</si>
  <si>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</si>
  <si>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</si>
  <si>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</si>
  <si>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</si>
  <si>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</si>
  <si>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</si>
  <si>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</si>
  <si>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</si>
  <si>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</si>
  <si>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</si>
  <si>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</si>
  <si>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</si>
  <si>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</si>
  <si>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</si>
  <si>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</si>
  <si>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</si>
  <si>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</si>
  <si>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</si>
  <si>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</si>
  <si>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</si>
  <si>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</si>
  <si>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</si>
  <si>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</si>
  <si>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</si>
  <si>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</si>
  <si>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</si>
  <si>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</si>
  <si>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</si>
  <si>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</si>
  <si>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</si>
  <si>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</si>
  <si>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</si>
  <si>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</si>
  <si>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</si>
  <si>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</si>
  <si>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</si>
  <si>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</si>
  <si>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</si>
  <si>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</si>
  <si>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</si>
  <si>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</si>
  <si>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</si>
  <si>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</si>
  <si>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</si>
  <si>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</si>
  <si>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</si>
  <si>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</si>
  <si>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</si>
  <si>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</si>
  <si>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</si>
  <si>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</si>
  <si>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</si>
  <si>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</si>
  <si>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</si>
  <si>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</si>
  <si>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</si>
  <si>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</si>
  <si>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</si>
  <si>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</si>
  <si>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</si>
  <si>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</si>
  <si>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</si>
  <si>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</si>
  <si>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</si>
  <si>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</si>
  <si>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</si>
  <si>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1GGDRHIDRL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</si>
  <si>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</si>
  <si>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</si>
  <si>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</si>
  <si>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</si>
  <si>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</si>
  <si>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</si>
  <si>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</si>
  <si>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</si>
  <si>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</si>
  <si>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</si>
  <si>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</si>
  <si>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</si>
  <si>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</si>
  <si>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</si>
  <si>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</si>
  <si>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</si>
  <si>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</si>
  <si>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</si>
  <si>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</si>
  <si>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</si>
  <si>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</si>
  <si>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</si>
  <si>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</si>
  <si>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</si>
  <si>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</si>
  <si>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</si>
  <si>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</si>
  <si>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</si>
  <si>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</si>
  <si>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</si>
  <si>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</si>
  <si>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</si>
  <si>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</si>
  <si>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</si>
  <si>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</si>
  <si>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</si>
  <si>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</si>
  <si>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1GGENOXECO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</si>
  <si>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</si>
  <si>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</si>
  <si>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</si>
  <si>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</si>
  <si>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</si>
  <si>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</si>
  <si>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</si>
  <si>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</si>
  <si>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</si>
  <si>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</si>
  <si>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</si>
  <si>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</si>
  <si>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</si>
  <si>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</si>
  <si>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</si>
  <si>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</si>
  <si>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</si>
  <si>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</si>
  <si>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</si>
  <si>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</si>
  <si>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</si>
  <si>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</si>
  <si>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</si>
  <si>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</si>
  <si>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</si>
  <si>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</si>
  <si>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 xml:space="preserve">
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</si>
  <si>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</si>
  <si>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</si>
  <si>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</si>
  <si>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</si>
  <si>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</si>
  <si>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</si>
  <si>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</si>
  <si>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</si>
  <si>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</si>
  <si>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</si>
  <si>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</si>
  <si>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</si>
  <si>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</si>
  <si>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</si>
  <si>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</si>
  <si>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</si>
  <si>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</si>
  <si>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</si>
  <si>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</si>
  <si>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</si>
  <si>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</si>
  <si>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</si>
  <si>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</si>
  <si>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</si>
  <si>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</si>
  <si>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</si>
  <si>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Instituto Costarricense de Electricidad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</si>
  <si>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</si>
  <si>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</si>
  <si>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</si>
  <si>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</si>
  <si>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</si>
  <si>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</si>
  <si>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</si>
  <si>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</si>
  <si>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 xml:space="preserve">Empresa Nacional de Energía Eléctrica             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</si>
  <si>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</si>
  <si>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</si>
  <si>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</si>
  <si>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</si>
  <si>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</si>
  <si>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</si>
  <si>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</si>
  <si>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</si>
  <si>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</si>
  <si>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</si>
  <si>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</si>
  <si>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</si>
  <si>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</si>
  <si>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</si>
  <si>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</si>
  <si>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</si>
  <si>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</si>
  <si>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</si>
  <si>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</si>
  <si>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</si>
  <si>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</si>
  <si>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</si>
  <si>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</si>
  <si>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CMMs (Compensación mensual del MER)</t>
  </si>
  <si>
    <t>IARM</t>
  </si>
  <si>
    <t>CSMse</t>
  </si>
  <si>
    <t>CMMs</t>
  </si>
  <si>
    <t>6UF_CARIBE</t>
  </si>
  <si>
    <t>6UF_MILLER</t>
  </si>
  <si>
    <t>6UF_CHITRE</t>
  </si>
  <si>
    <t>6UF_STGO</t>
  </si>
  <si>
    <t>6UF_VLEGRE</t>
  </si>
  <si>
    <t>6UF_BIN90</t>
  </si>
  <si>
    <t>6UVH_DES</t>
  </si>
  <si>
    <t>6UF_CHORRE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</si>
  <si>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</si>
  <si>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</si>
  <si>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</si>
  <si>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</si>
  <si>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</si>
  <si>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</si>
  <si>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</si>
  <si>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1CCOMINVNA</t>
  </si>
  <si>
    <t>1GGENTRAEL</t>
  </si>
  <si>
    <t>6UVH_TOC</t>
  </si>
  <si>
    <t>6UNESTLELOMA</t>
  </si>
  <si>
    <t>1UGUSENRSW</t>
  </si>
  <si>
    <t>1UGUSENTRI</t>
  </si>
  <si>
    <t>6UECSA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</si>
  <si>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</si>
  <si>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</si>
  <si>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</si>
  <si>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</si>
  <si>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</si>
  <si>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</si>
  <si>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</si>
  <si>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</si>
  <si>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</si>
  <si>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</si>
  <si>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</si>
  <si>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</si>
  <si>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</si>
  <si>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</si>
  <si>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</si>
  <si>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</si>
  <si>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</si>
  <si>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</si>
  <si>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</si>
  <si>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</si>
  <si>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</si>
  <si>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</si>
  <si>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</si>
  <si>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</si>
  <si>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</si>
  <si>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 xml:space="preserve">IAR / 12
</t>
  </si>
  <si>
    <t>DIFERENCIA</t>
  </si>
  <si>
    <t>6GCELSIABON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</si>
  <si>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</si>
  <si>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</si>
  <si>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</si>
  <si>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</si>
  <si>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</si>
  <si>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</si>
  <si>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</si>
  <si>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</si>
  <si>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</si>
  <si>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</si>
  <si>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</si>
  <si>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</si>
  <si>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</si>
  <si>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</si>
  <si>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</si>
  <si>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</si>
  <si>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</si>
  <si>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</si>
  <si>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</si>
  <si>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</si>
  <si>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</si>
  <si>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</si>
  <si>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</si>
  <si>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6GTECNISOL1</t>
  </si>
  <si>
    <t>6GTECNISOL2</t>
  </si>
  <si>
    <t>6GTECNISOL3</t>
  </si>
  <si>
    <t>6GTECNISOL4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</si>
  <si>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</si>
  <si>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</si>
  <si>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</si>
  <si>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</si>
  <si>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</si>
  <si>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</si>
  <si>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</si>
  <si>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</si>
  <si>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</si>
  <si>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</si>
  <si>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</si>
  <si>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</si>
  <si>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</si>
  <si>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</si>
  <si>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6GHTERIBE</t>
  </si>
  <si>
    <t>6UGLION</t>
  </si>
  <si>
    <t>6UCEMINTER2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</si>
  <si>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</si>
  <si>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</si>
  <si>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</si>
  <si>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</si>
  <si>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</si>
  <si>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</si>
  <si>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</si>
  <si>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</si>
  <si>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</si>
  <si>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</si>
  <si>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</si>
  <si>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</si>
  <si>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</si>
  <si>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CMMp,s (Compensación mensual del MER por país)</t>
  </si>
  <si>
    <t>Pais</t>
  </si>
  <si>
    <t>CARN_NO_RESpnr,s</t>
  </si>
  <si>
    <t>6GHCAISAN</t>
  </si>
  <si>
    <t>6UMAZUL</t>
  </si>
  <si>
    <t>6UMED12OC</t>
  </si>
  <si>
    <t>6UMEDCBAN</t>
  </si>
  <si>
    <t>6UMARRIOTT</t>
  </si>
  <si>
    <t>6UF_PNOME</t>
  </si>
  <si>
    <t>6UORONORTE</t>
  </si>
  <si>
    <t>6USCARVALG</t>
  </si>
  <si>
    <t>6USCARPME</t>
  </si>
  <si>
    <t>6USCARCLLAN</t>
  </si>
  <si>
    <t>6UHWYND_AB</t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</si>
  <si>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</si>
  <si>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</si>
  <si>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</si>
  <si>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</si>
  <si>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</si>
  <si>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</si>
  <si>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</si>
  <si>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</si>
  <si>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</si>
  <si>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</si>
  <si>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</si>
  <si>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</si>
  <si>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</si>
  <si>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</si>
  <si>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</si>
  <si>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</si>
  <si>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</si>
  <si>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</si>
  <si>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1TTRATRENR</t>
  </si>
  <si>
    <t>6URSAPLAZA</t>
  </si>
  <si>
    <t>6UINDTOC</t>
  </si>
  <si>
    <t>6UVMERCA</t>
  </si>
  <si>
    <t>6UPECCOLA63</t>
  </si>
  <si>
    <t>6UCINEPDOR</t>
  </si>
  <si>
    <t>6UCINEMMALL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</si>
  <si>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</si>
  <si>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</si>
  <si>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</si>
  <si>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</si>
  <si>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</si>
  <si>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</si>
  <si>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</si>
  <si>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</si>
  <si>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</si>
  <si>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</si>
  <si>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</si>
  <si>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6GDESHIDCORP</t>
  </si>
  <si>
    <t>6UDOITALB</t>
  </si>
  <si>
    <t>6UDOITCHI</t>
  </si>
  <si>
    <t>6UDOITWES</t>
  </si>
  <si>
    <t>6UEBELL</t>
  </si>
  <si>
    <t>6UFGALERIA</t>
  </si>
  <si>
    <t>6UFINCENT</t>
  </si>
  <si>
    <t>6UHOSPNAC</t>
  </si>
  <si>
    <t>6UHPROPERT</t>
  </si>
  <si>
    <t>6UHSMARIA</t>
  </si>
  <si>
    <t>6UHCARIBE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</si>
  <si>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</si>
  <si>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</si>
  <si>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</si>
  <si>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</si>
  <si>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</si>
  <si>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</si>
  <si>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</si>
  <si>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</si>
  <si>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t>CARN_RESpr:</t>
  </si>
  <si>
    <t>Costo Asociado a restricciones nacionales del país responsable "pr", acumulado semestral, es decir; de enero a junio o de julio a diciembre</t>
  </si>
  <si>
    <t>Período del CARN_RESpr:</t>
  </si>
  <si>
    <t>6UANCON_ENT</t>
  </si>
  <si>
    <t>6UBPARK</t>
  </si>
  <si>
    <t>6UBWESTD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</si>
  <si>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</si>
  <si>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</si>
  <si>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</si>
  <si>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</si>
  <si>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</si>
  <si>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</si>
  <si>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</si>
  <si>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</si>
  <si>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</si>
  <si>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</si>
  <si>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</si>
  <si>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</si>
  <si>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</si>
  <si>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</si>
  <si>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</si>
  <si>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</si>
  <si>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</si>
  <si>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</si>
  <si>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</si>
  <si>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</si>
  <si>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</si>
  <si>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</si>
  <si>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</si>
  <si>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</si>
  <si>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</si>
  <si>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</si>
  <si>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</si>
  <si>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</si>
  <si>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</si>
  <si>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</si>
  <si>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</si>
  <si>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</si>
  <si>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</si>
  <si>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</si>
  <si>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</si>
  <si>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</si>
  <si>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</si>
  <si>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</si>
  <si>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</si>
  <si>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</si>
  <si>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6UF_ZAITA</t>
  </si>
  <si>
    <t>6UHCENTR72</t>
  </si>
  <si>
    <t>6UHCONT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</si>
  <si>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</si>
  <si>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</si>
  <si>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</si>
  <si>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</si>
  <si>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</si>
  <si>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</si>
  <si>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</si>
  <si>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</si>
  <si>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</si>
  <si>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</si>
  <si>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</si>
  <si>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</si>
  <si>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</si>
  <si>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</si>
  <si>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</si>
  <si>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</si>
  <si>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</si>
  <si>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</si>
  <si>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</si>
  <si>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</si>
  <si>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</si>
  <si>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</si>
  <si>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</si>
  <si>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</si>
  <si>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</si>
  <si>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4UHME</t>
  </si>
  <si>
    <t>6UACMARRI97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</si>
  <si>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</si>
  <si>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</si>
  <si>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</si>
  <si>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</si>
  <si>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</si>
  <si>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</si>
  <si>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</si>
  <si>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</si>
  <si>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</si>
  <si>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</si>
  <si>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</si>
  <si>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 AJUSTADO 2019
CRIE-49-2019 CONFIRMADO POR CRIE-55-2019</t>
  </si>
  <si>
    <t>MONTO PENDIENTE DE FACTURAR INCLUYENDO EL AJUSTE DE AGOSTO A DICIEMBRE 2019</t>
  </si>
  <si>
    <t>IARMES AJUSTADO 2019
CRIE-49-2019</t>
  </si>
  <si>
    <t>MONTO FACTURADO DE ENERO A JULIO 2019</t>
  </si>
  <si>
    <t>6UDECAMERON</t>
  </si>
  <si>
    <t>6UHPANAMA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</si>
  <si>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</si>
  <si>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</si>
  <si>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</si>
  <si>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</si>
  <si>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</si>
  <si>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</si>
  <si>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</si>
  <si>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</si>
  <si>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</si>
  <si>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</si>
  <si>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</si>
  <si>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</si>
  <si>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</si>
  <si>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</si>
  <si>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</si>
  <si>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</si>
  <si>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</si>
  <si>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</si>
  <si>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</si>
  <si>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</si>
  <si>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</si>
  <si>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</si>
  <si>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</si>
  <si>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</si>
  <si>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</si>
  <si>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</si>
  <si>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</si>
  <si>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</si>
  <si>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</si>
  <si>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6UCADASA_GC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</si>
  <si>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</si>
  <si>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</si>
  <si>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</si>
  <si>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</si>
  <si>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</si>
  <si>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</si>
  <si>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</si>
  <si>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</si>
  <si>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</si>
  <si>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</si>
  <si>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</si>
  <si>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</si>
  <si>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</si>
  <si>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</si>
  <si>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</si>
  <si>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</si>
  <si>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</si>
  <si>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</si>
  <si>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</si>
  <si>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</si>
  <si>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</si>
  <si>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1GGENINPAG</t>
  </si>
  <si>
    <t>PC (Factor de Compensación Semestral)**</t>
  </si>
  <si>
    <t>Monto remanente trasladado a la CGC (CRIE-112-2018)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</si>
  <si>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</si>
  <si>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</si>
  <si>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</si>
  <si>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</si>
  <si>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</si>
  <si>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</si>
  <si>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</si>
  <si>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</si>
  <si>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</si>
  <si>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</si>
  <si>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</si>
  <si>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</si>
  <si>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</si>
  <si>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</si>
  <si>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</si>
  <si>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</si>
  <si>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</si>
  <si>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</si>
  <si>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</si>
  <si>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</si>
  <si>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</si>
  <si>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</si>
  <si>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</si>
  <si>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</si>
  <si>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</si>
  <si>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</si>
  <si>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</si>
  <si>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</si>
  <si>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</si>
  <si>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</si>
  <si>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</si>
  <si>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</si>
  <si>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</si>
  <si>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</si>
  <si>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</si>
  <si>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</si>
  <si>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</si>
  <si>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</si>
  <si>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</si>
  <si>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</si>
  <si>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</si>
  <si>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6UCEMEXJDIAZ</t>
  </si>
  <si>
    <t>6UFASABAN50</t>
  </si>
  <si>
    <t>6UFAVZAIT79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</si>
  <si>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</si>
  <si>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</si>
  <si>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</si>
  <si>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</si>
  <si>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</si>
  <si>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</si>
  <si>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</si>
  <si>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</si>
  <si>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</si>
  <si>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</si>
  <si>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</si>
  <si>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</si>
  <si>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</si>
  <si>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</si>
  <si>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</si>
  <si>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</si>
  <si>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</si>
  <si>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</si>
  <si>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</si>
  <si>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</si>
  <si>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</si>
  <si>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</si>
  <si>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</si>
  <si>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</si>
  <si>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SCGCse-1
(al 31 de diciembre 2019)</t>
  </si>
  <si>
    <t>Costos Asociados a las Restricciones Nacionales (Resolución CRIE-112-2018) y Resolución CRIE-39-2019 ($US)</t>
  </si>
  <si>
    <t>**Conforme el RESULEVE PRIMERO de la Resolución CRIE-62-2019, el Porcentaje de Compensación Semestral (PC) es un valor de cero punto setenta y cinco (0.75) durante los meses de operación de enero a junio de 2020.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</si>
  <si>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</si>
  <si>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</si>
  <si>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</si>
  <si>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</si>
  <si>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</si>
  <si>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</si>
  <si>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</si>
  <si>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</si>
  <si>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</si>
  <si>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</si>
  <si>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</si>
  <si>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</si>
  <si>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</si>
  <si>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</si>
  <si>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</si>
  <si>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</si>
  <si>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</si>
  <si>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</si>
  <si>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</si>
  <si>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</si>
  <si>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</si>
  <si>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1GGDRCOMOE</t>
  </si>
  <si>
    <t>1GGDRHIDCH</t>
  </si>
  <si>
    <t>01 de julio 2019 al 31 de diciembre de 2019</t>
  </si>
  <si>
    <r>
      <t>∑Demanda_de_país_</t>
    </r>
    <r>
      <rPr>
        <b/>
        <vertAlign val="subscript"/>
        <sz val="12"/>
        <color rgb="FF000000"/>
        <rFont val="Segoe UI Symbol"/>
        <family val="2"/>
      </rPr>
      <t>pnr,s</t>
    </r>
  </si>
  <si>
    <r>
      <t>CARN_RES</t>
    </r>
    <r>
      <rPr>
        <vertAlign val="subscript"/>
        <sz val="12"/>
        <color rgb="FF000000"/>
        <rFont val="Segoe UI Symbol"/>
        <family val="2"/>
      </rPr>
      <t>pr</t>
    </r>
  </si>
  <si>
    <r>
      <t>CARN</t>
    </r>
    <r>
      <rPr>
        <b/>
        <vertAlign val="subscript"/>
        <sz val="12"/>
        <color rgb="FF000000"/>
        <rFont val="Segoe UI Symbol"/>
        <family val="2"/>
      </rPr>
      <t>RESpr,s</t>
    </r>
  </si>
  <si>
    <t>6GCALDERA</t>
  </si>
  <si>
    <t>6UCINEANCLAS</t>
  </si>
  <si>
    <t>6UDILIDO</t>
  </si>
  <si>
    <t>6GEGEISTMO</t>
  </si>
  <si>
    <t>6UFC_HINTER2</t>
  </si>
  <si>
    <t>6GGANA</t>
  </si>
  <si>
    <t>6UGPH_SAKSDO</t>
  </si>
  <si>
    <t>6UMETRO5MAY</t>
  </si>
  <si>
    <t>6UMETROAND</t>
  </si>
  <si>
    <t>6UOASISTROP</t>
  </si>
  <si>
    <t>6UPHDREAM</t>
  </si>
  <si>
    <t>6UPHPEARL</t>
  </si>
  <si>
    <t>6UPROLACSA</t>
  </si>
  <si>
    <t>6UTORREPMA</t>
  </si>
  <si>
    <t>1GGENAGENA</t>
  </si>
  <si>
    <t>1GGENESAES</t>
  </si>
  <si>
    <t>1TTRAREELC</t>
  </si>
  <si>
    <t>SCGCse-1 (al 31 de DICIEMBRE 2019)</t>
  </si>
  <si>
    <t>IAR ANUAL 2020
(Resolución CRIE-81-2019)</t>
  </si>
  <si>
    <t>IAR 2020
CRIE-81-2019</t>
  </si>
  <si>
    <t>IARMES 2020
CRIE-81-2019</t>
  </si>
  <si>
    <t>6UALMACENAJE</t>
  </si>
  <si>
    <t>6UANCLASM1</t>
  </si>
  <si>
    <t>6UANCLASM2</t>
  </si>
  <si>
    <t>6UASSAC50</t>
  </si>
  <si>
    <t>6UBICSA</t>
  </si>
  <si>
    <t>6UBNP12OCT</t>
  </si>
  <si>
    <t>6UBNPIMPR</t>
  </si>
  <si>
    <t>6UBNPMATRIZ</t>
  </si>
  <si>
    <t>6UBNPRESNAC</t>
  </si>
  <si>
    <t>6UBNPTRAN</t>
  </si>
  <si>
    <t>6GCELSIACENT</t>
  </si>
  <si>
    <t>6GCELSIABLM</t>
  </si>
  <si>
    <t>6UDAVIVIENDA</t>
  </si>
  <si>
    <t>6UEDIF3M</t>
  </si>
  <si>
    <t>6UEUBP</t>
  </si>
  <si>
    <t>6UEVOLTOW</t>
  </si>
  <si>
    <t>6GFOUNTAIN</t>
  </si>
  <si>
    <t>6UGSK_JDIAZ</t>
  </si>
  <si>
    <t>6UHPALACIOS</t>
  </si>
  <si>
    <t>6UHPBLANCA</t>
  </si>
  <si>
    <t>6UHRIU</t>
  </si>
  <si>
    <t>6UHYATTPLACE</t>
  </si>
  <si>
    <t>6UJERUSALEM</t>
  </si>
  <si>
    <t>6UKFCBETANIA</t>
  </si>
  <si>
    <t>6UKFCMANANIT</t>
  </si>
  <si>
    <t>6UMC_ARRCAB</t>
  </si>
  <si>
    <t>6UMC_ARRCHC</t>
  </si>
  <si>
    <t>6UNIELSPED</t>
  </si>
  <si>
    <t>6UPCLUB12OCT</t>
  </si>
  <si>
    <t>6UPEDFFOODS</t>
  </si>
  <si>
    <t>6UPRICEMPARK</t>
  </si>
  <si>
    <t>6UPRODHIELO</t>
  </si>
  <si>
    <t>6USERCOTEL</t>
  </si>
  <si>
    <t>1GGDRPUNCI</t>
  </si>
  <si>
    <t>1GGENBIOEN</t>
  </si>
  <si>
    <t>1GGENGENEP</t>
  </si>
  <si>
    <t>1GGENHIDRA</t>
  </si>
  <si>
    <t>1GGENINGSD</t>
  </si>
  <si>
    <t>CÁLCULO DE TARIFAS PARA EL CARGO COMPLEMENTARIO SEGÚN  Resolución CRIE-31-2018, CRIE-112-2018, CRIE-39-2019, CRIE-62-2019 y CRIE-81-2019.</t>
  </si>
  <si>
    <t>MES OPERACIÓN DTER: ABRIL 2020</t>
  </si>
  <si>
    <t>MES DEMANDA: MARZO 2020</t>
  </si>
  <si>
    <t>6GGENISA</t>
  </si>
  <si>
    <t>6GHYDROPOWER</t>
  </si>
  <si>
    <t>6UBONLACBG</t>
  </si>
  <si>
    <t>6UBRISASDEAM</t>
  </si>
  <si>
    <t>6UCCHEBREO</t>
  </si>
  <si>
    <t>6UCGOLF</t>
  </si>
  <si>
    <t>6UDELMONTE</t>
  </si>
  <si>
    <t>6UFARACVAC</t>
  </si>
  <si>
    <t>6UGPH_SAKSGO</t>
  </si>
  <si>
    <t>6UHIPICA</t>
  </si>
  <si>
    <t>6UHITALIANA</t>
  </si>
  <si>
    <t>6UNIKOBAL</t>
  </si>
  <si>
    <t>6UNIKOC50</t>
  </si>
  <si>
    <t>6UNIKODORADO</t>
  </si>
  <si>
    <t>6UNIKOPBLOS</t>
  </si>
  <si>
    <t>6UNIKOPME</t>
  </si>
  <si>
    <t>6UNIKOTER</t>
  </si>
  <si>
    <t>6UOPENBLUE1</t>
  </si>
  <si>
    <t>6UOPENBLUE2</t>
  </si>
  <si>
    <t>6USCARCHITRE</t>
  </si>
  <si>
    <t>6USHELTER</t>
  </si>
  <si>
    <t>6USUPERDELIK</t>
  </si>
  <si>
    <t>6UTELECTOR</t>
  </si>
  <si>
    <t>1GGENINVPA</t>
  </si>
  <si>
    <t>CARGO COMPLEMENTARIO MARZO 2020</t>
  </si>
  <si>
    <t>CARGO COMPLEMENTARIO: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</si>
</sst>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[$$-540A]#,##0.00"/>
    <numFmt numFmtId="178" formatCode="0.0000"/>
    <numFmt numFmtId="179" formatCode="0.000000000000"/>
    <numFmt numFmtId="180" formatCode="0.00000000"/>
    <numFmt numFmtId="181" formatCode="#,##0.00000000000000"/>
    <numFmt numFmtId="183" formatCode="_-* #,##0.0000_-;\-* #,##0.0000_-;_-* &quot;-&quot;??_-;_-@_-"/>
    <numFmt numFmtId="184" formatCode="_-* #,##0.0000000_-;\-* #,##0.0000000_-;_-* &quot;-&quot;??_-;_-@_-"/>
    <numFmt numFmtId="185" formatCode="#,##0.0_ ;\-#,##0.0\ "/>
    <numFmt numFmtId="186" formatCode="#,##0.00000000000000000"/>
    <numFmt numFmtId="187" formatCode="#,##0.0000000000"/>
    <numFmt numFmtId="188" formatCode="_(* #,##0.00000_);_(* \(#,##0.00000\);_(* &quot;-&quot;??_);_(@_)"/>
  </numFmts>
  <fonts count="4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Segoe UI Light"/>
      <family val="2"/>
    </font>
    <font>
      <b/>
      <sz val="12"/>
      <color rgb="FF000000"/>
      <name val="Segoe UI Symbol"/>
      <family val="2"/>
    </font>
    <font>
      <b/>
      <vertAlign val="subscript"/>
      <sz val="12"/>
      <color rgb="FF000000"/>
      <name val="Segoe UI Symbol"/>
      <family val="2"/>
    </font>
    <font>
      <sz val="11"/>
      <color rgb="FF000000"/>
      <name val="Segoe UI Light"/>
      <family val="2"/>
    </font>
    <font>
      <vertAlign val="subscript"/>
      <sz val="12"/>
      <color rgb="FF000000"/>
      <name val="Segoe UI Symbol"/>
      <family val="2"/>
    </font>
    <font>
      <sz val="11"/>
      <color rgb="FF00000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6">
    <xf numFmtId="0" fontId="0" fillId="0" borderId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4" fillId="0" borderId="63" applyNumberFormat="0" applyFill="0" applyAlignment="0" applyProtection="0"/>
    <xf numFmtId="0" fontId="28" fillId="17" borderId="64" applyNumberFormat="0" applyAlignment="0" applyProtection="0"/>
    <xf numFmtId="0" fontId="29" fillId="18" borderId="65" applyNumberFormat="0" applyAlignment="0" applyProtection="0"/>
    <xf numFmtId="0" fontId="30" fillId="18" borderId="64" applyNumberFormat="0" applyAlignment="0" applyProtection="0"/>
    <xf numFmtId="0" fontId="31" fillId="0" borderId="66" applyNumberFormat="0" applyFill="0" applyAlignment="0" applyProtection="0"/>
    <xf numFmtId="0" fontId="32" fillId="19" borderId="67" applyNumberFormat="0" applyAlignment="0" applyProtection="0"/>
    <xf numFmtId="0" fontId="35" fillId="0" borderId="69" applyNumberFormat="0" applyFill="0" applyAlignment="0" applyProtection="0"/>
    <xf numFmtId="0" fontId="1" fillId="0" borderId="16"/>
    <xf numFmtId="0" fontId="21" fillId="0" borderId="16" applyNumberFormat="0" applyFill="0" applyBorder="0" applyAlignment="0" applyProtection="0"/>
    <xf numFmtId="0" fontId="24" fillId="0" borderId="16" applyNumberFormat="0" applyFill="0" applyBorder="0" applyAlignment="0" applyProtection="0"/>
    <xf numFmtId="0" fontId="25" fillId="14" borderId="16" applyNumberFormat="0" applyBorder="0" applyAlignment="0" applyProtection="0"/>
    <xf numFmtId="0" fontId="26" fillId="15" borderId="16" applyNumberFormat="0" applyBorder="0" applyAlignment="0" applyProtection="0"/>
    <xf numFmtId="0" fontId="27" fillId="16" borderId="16" applyNumberFormat="0" applyBorder="0" applyAlignment="0" applyProtection="0"/>
    <xf numFmtId="0" fontId="33" fillId="0" borderId="16" applyNumberFormat="0" applyFill="0" applyBorder="0" applyAlignment="0" applyProtection="0"/>
    <xf numFmtId="0" fontId="1" fillId="20" borderId="68" applyNumberFormat="0" applyFont="0" applyAlignment="0" applyProtection="0"/>
    <xf numFmtId="0" fontId="34" fillId="0" borderId="16" applyNumberFormat="0" applyFill="0" applyBorder="0" applyAlignment="0" applyProtection="0"/>
    <xf numFmtId="0" fontId="36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6" fillId="24" borderId="16" applyNumberFormat="0" applyBorder="0" applyAlignment="0" applyProtection="0"/>
    <xf numFmtId="0" fontId="36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6" fillId="28" borderId="16" applyNumberFormat="0" applyBorder="0" applyAlignment="0" applyProtection="0"/>
    <xf numFmtId="0" fontId="36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6" fillId="32" borderId="16" applyNumberFormat="0" applyBorder="0" applyAlignment="0" applyProtection="0"/>
    <xf numFmtId="0" fontId="36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6" fillId="36" borderId="16" applyNumberFormat="0" applyBorder="0" applyAlignment="0" applyProtection="0"/>
    <xf numFmtId="0" fontId="36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6" fillId="40" borderId="16" applyNumberFormat="0" applyBorder="0" applyAlignment="0" applyProtection="0"/>
    <xf numFmtId="0" fontId="36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6" fillId="44" borderId="16" applyNumberFormat="0" applyBorder="0" applyAlignment="0" applyProtection="0"/>
    <xf numFmtId="9" fontId="37" fillId="0" borderId="0" applyFont="0" applyFill="0" applyBorder="0" applyAlignment="0" applyProtection="0"/>
    <xf numFmtId="0" fontId="38" fillId="0" borderId="16"/>
    <xf numFmtId="165" fontId="44" fillId="0" borderId="0" applyFont="0" applyFill="0" applyBorder="0" applyAlignment="0" applyProtection="0"/>
  </cellStyleXfs>
  <cellXfs count="459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12" xfId="0" applyNumberFormat="1" applyFont="1" applyBorder="1"/>
    <xf numFmtId="165" fontId="0" fillId="0" borderId="0" xfId="0" applyNumberFormat="1" applyFont="1" applyAlignment="1">
      <alignment horizontal="right"/>
    </xf>
    <xf numFmtId="166" fontId="0" fillId="0" borderId="12" xfId="0" applyNumberFormat="1" applyFont="1" applyBorder="1"/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6" fontId="7" fillId="4" borderId="9" xfId="0" applyNumberFormat="1" applyFont="1" applyFill="1" applyBorder="1"/>
    <xf numFmtId="169" fontId="7" fillId="5" borderId="14" xfId="0" applyNumberFormat="1" applyFont="1" applyFill="1" applyBorder="1"/>
    <xf numFmtId="167" fontId="7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2" fontId="0" fillId="8" borderId="16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167" fontId="10" fillId="3" borderId="22" xfId="0" applyNumberFormat="1" applyFont="1" applyFill="1" applyBorder="1"/>
    <xf numFmtId="173" fontId="10" fillId="3" borderId="22" xfId="0" applyNumberFormat="1" applyFont="1" applyFill="1" applyBorder="1"/>
    <xf numFmtId="165" fontId="10" fillId="3" borderId="2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165" fontId="10" fillId="3" borderId="2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10" borderId="1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3" fillId="10" borderId="28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0" borderId="9" xfId="0" applyFont="1" applyBorder="1" applyAlignment="1">
      <alignment horizontal="center" vertical="center"/>
    </xf>
    <xf numFmtId="0" fontId="0" fillId="4" borderId="28" xfId="0" applyFont="1" applyFill="1" applyBorder="1"/>
    <xf numFmtId="0" fontId="0" fillId="4" borderId="20" xfId="0" applyFont="1" applyFill="1" applyBorder="1"/>
    <xf numFmtId="166" fontId="0" fillId="4" borderId="37" xfId="0" applyNumberFormat="1" applyFont="1" applyFill="1" applyBorder="1" applyAlignment="1">
      <alignment horizontal="right"/>
    </xf>
    <xf numFmtId="166" fontId="0" fillId="4" borderId="20" xfId="0" applyNumberFormat="1" applyFont="1" applyFill="1" applyBorder="1" applyAlignment="1">
      <alignment horizontal="right"/>
    </xf>
    <xf numFmtId="166" fontId="0" fillId="4" borderId="38" xfId="0" applyNumberFormat="1" applyFont="1" applyFill="1" applyBorder="1" applyAlignment="1">
      <alignment horizontal="right"/>
    </xf>
    <xf numFmtId="166" fontId="0" fillId="4" borderId="26" xfId="0" applyNumberFormat="1" applyFont="1" applyFill="1" applyBorder="1" applyAlignment="1">
      <alignment horizontal="right"/>
    </xf>
    <xf numFmtId="166" fontId="0" fillId="4" borderId="20" xfId="0" applyNumberFormat="1" applyFont="1" applyFill="1" applyBorder="1"/>
    <xf numFmtId="0" fontId="0" fillId="4" borderId="38" xfId="0" applyFont="1" applyFill="1" applyBorder="1"/>
    <xf numFmtId="0" fontId="0" fillId="4" borderId="29" xfId="0" applyFont="1" applyFill="1" applyBorder="1"/>
    <xf numFmtId="0" fontId="0" fillId="0" borderId="0" xfId="0" applyFont="1" applyAlignment="1">
      <alignment horizontal="left"/>
    </xf>
    <xf numFmtId="0" fontId="0" fillId="8" borderId="9" xfId="0" applyFont="1" applyFill="1" applyBorder="1"/>
    <xf numFmtId="175" fontId="0" fillId="6" borderId="9" xfId="0" applyNumberFormat="1" applyFont="1" applyFill="1" applyBorder="1"/>
    <xf numFmtId="37" fontId="4" fillId="0" borderId="9" xfId="0" applyNumberFormat="1" applyFont="1" applyBorder="1"/>
    <xf numFmtId="37" fontId="16" fillId="0" borderId="0" xfId="0" applyNumberFormat="1" applyFont="1"/>
    <xf numFmtId="0" fontId="0" fillId="4" borderId="37" xfId="0" applyFont="1" applyFill="1" applyBorder="1"/>
    <xf numFmtId="0" fontId="0" fillId="4" borderId="26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7" xfId="0" applyFont="1" applyFill="1" applyBorder="1"/>
    <xf numFmtId="166" fontId="0" fillId="4" borderId="16" xfId="0" applyNumberFormat="1" applyFont="1" applyFill="1" applyBorder="1"/>
    <xf numFmtId="166" fontId="0" fillId="4" borderId="26" xfId="0" applyNumberFormat="1" applyFont="1" applyFill="1" applyBorder="1"/>
    <xf numFmtId="166" fontId="0" fillId="4" borderId="27" xfId="0" applyNumberFormat="1" applyFont="1" applyFill="1" applyBorder="1"/>
    <xf numFmtId="166" fontId="12" fillId="8" borderId="16" xfId="0" applyNumberFormat="1" applyFont="1" applyFill="1" applyBorder="1"/>
    <xf numFmtId="0" fontId="17" fillId="3" borderId="39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0" xfId="0" applyFont="1" applyFill="1" applyBorder="1"/>
    <xf numFmtId="0" fontId="0" fillId="4" borderId="31" xfId="0" applyFont="1" applyFill="1" applyBorder="1"/>
    <xf numFmtId="173" fontId="17" fillId="3" borderId="40" xfId="0" applyNumberFormat="1" applyFont="1" applyFill="1" applyBorder="1" applyAlignment="1">
      <alignment horizontal="right"/>
    </xf>
    <xf numFmtId="166" fontId="0" fillId="4" borderId="32" xfId="0" applyNumberFormat="1" applyFont="1" applyFill="1" applyBorder="1" applyAlignment="1">
      <alignment horizontal="right"/>
    </xf>
    <xf numFmtId="165" fontId="17" fillId="3" borderId="41" xfId="0" applyNumberFormat="1" applyFont="1" applyFill="1" applyBorder="1" applyAlignment="1">
      <alignment horizontal="right"/>
    </xf>
    <xf numFmtId="0" fontId="10" fillId="3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vertical="center" wrapText="1"/>
    </xf>
    <xf numFmtId="0" fontId="10" fillId="3" borderId="40" xfId="0" applyFont="1" applyFill="1" applyBorder="1"/>
    <xf numFmtId="167" fontId="10" fillId="3" borderId="40" xfId="0" applyNumberFormat="1" applyFont="1" applyFill="1" applyBorder="1"/>
    <xf numFmtId="173" fontId="10" fillId="3" borderId="22" xfId="0" applyNumberFormat="1" applyFont="1" applyFill="1" applyBorder="1" applyAlignment="1">
      <alignment horizontal="right"/>
    </xf>
    <xf numFmtId="0" fontId="11" fillId="4" borderId="9" xfId="0" applyFont="1" applyFill="1" applyBorder="1"/>
    <xf numFmtId="0" fontId="0" fillId="0" borderId="0" xfId="0" applyFont="1" applyAlignment="1">
      <alignment horizontal="right"/>
    </xf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74" fontId="11" fillId="4" borderId="26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4" fontId="0" fillId="0" borderId="0" xfId="0" applyNumberFormat="1" applyFont="1" applyAlignment="1">
      <alignment horizontal="right"/>
    </xf>
    <xf numFmtId="166" fontId="11" fillId="4" borderId="9" xfId="0" applyNumberFormat="1" applyFont="1" applyFill="1" applyBorder="1"/>
    <xf numFmtId="0" fontId="0" fillId="8" borderId="26" xfId="0" applyFont="1" applyFill="1" applyBorder="1"/>
    <xf numFmtId="175" fontId="0" fillId="0" borderId="0" xfId="0" applyNumberFormat="1" applyFont="1"/>
    <xf numFmtId="0" fontId="0" fillId="12" borderId="20" xfId="0" applyFont="1" applyFill="1" applyBorder="1"/>
    <xf numFmtId="37" fontId="0" fillId="12" borderId="38" xfId="0" applyNumberFormat="1" applyFont="1" applyFill="1" applyBorder="1"/>
    <xf numFmtId="166" fontId="0" fillId="12" borderId="28" xfId="0" applyNumberFormat="1" applyFont="1" applyFill="1" applyBorder="1" applyAlignment="1">
      <alignment horizontal="right"/>
    </xf>
    <xf numFmtId="166" fontId="0" fillId="12" borderId="2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/>
    <xf numFmtId="37" fontId="0" fillId="6" borderId="9" xfId="0" applyNumberFormat="1" applyFont="1" applyFill="1" applyBorder="1"/>
    <xf numFmtId="0" fontId="0" fillId="12" borderId="26" xfId="0" applyFont="1" applyFill="1" applyBorder="1"/>
    <xf numFmtId="3" fontId="0" fillId="12" borderId="16" xfId="0" applyNumberFormat="1" applyFont="1" applyFill="1" applyBorder="1"/>
    <xf numFmtId="166" fontId="0" fillId="12" borderId="37" xfId="0" applyNumberFormat="1" applyFont="1" applyFill="1" applyBorder="1" applyAlignment="1">
      <alignment horizontal="right"/>
    </xf>
    <xf numFmtId="166" fontId="0" fillId="12" borderId="32" xfId="0" applyNumberFormat="1" applyFont="1" applyFill="1" applyBorder="1" applyAlignment="1">
      <alignment horizontal="right"/>
    </xf>
    <xf numFmtId="166" fontId="0" fillId="12" borderId="26" xfId="0" applyNumberFormat="1" applyFont="1" applyFill="1" applyBorder="1"/>
    <xf numFmtId="166" fontId="0" fillId="12" borderId="32" xfId="0" applyNumberFormat="1" applyFont="1" applyFill="1" applyBorder="1"/>
    <xf numFmtId="166" fontId="0" fillId="12" borderId="26" xfId="0" applyNumberFormat="1" applyFont="1" applyFill="1" applyBorder="1" applyAlignment="1">
      <alignment horizontal="right"/>
    </xf>
    <xf numFmtId="3" fontId="0" fillId="12" borderId="38" xfId="0" applyNumberFormat="1" applyFont="1" applyFill="1" applyBorder="1"/>
    <xf numFmtId="0" fontId="0" fillId="12" borderId="38" xfId="0" applyFont="1" applyFill="1" applyBorder="1"/>
    <xf numFmtId="0" fontId="0" fillId="12" borderId="29" xfId="0" applyFont="1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42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7" xfId="0" applyFont="1" applyFill="1" applyBorder="1"/>
    <xf numFmtId="167" fontId="10" fillId="3" borderId="42" xfId="0" applyNumberFormat="1" applyFont="1" applyFill="1" applyBorder="1"/>
    <xf numFmtId="173" fontId="10" fillId="3" borderId="42" xfId="0" applyNumberFormat="1" applyFont="1" applyFill="1" applyBorder="1" applyAlignment="1">
      <alignment horizontal="right"/>
    </xf>
    <xf numFmtId="165" fontId="10" fillId="3" borderId="4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6" fontId="17" fillId="3" borderId="40" xfId="0" applyNumberFormat="1" applyFont="1" applyFill="1" applyBorder="1" applyAlignment="1">
      <alignment horizontal="right"/>
    </xf>
    <xf numFmtId="0" fontId="0" fillId="3" borderId="40" xfId="0" applyFont="1" applyFill="1" applyBorder="1" applyAlignment="1">
      <alignment wrapText="1"/>
    </xf>
    <xf numFmtId="0" fontId="0" fillId="12" borderId="32" xfId="0" applyFont="1" applyFill="1" applyBorder="1"/>
    <xf numFmtId="0" fontId="0" fillId="12" borderId="44" xfId="0" applyFont="1" applyFill="1" applyBorder="1"/>
    <xf numFmtId="0" fontId="0" fillId="12" borderId="33" xfId="0" applyFont="1" applyFill="1" applyBorder="1"/>
    <xf numFmtId="3" fontId="0" fillId="12" borderId="26" xfId="0" applyNumberFormat="1" applyFont="1" applyFill="1" applyBorder="1" applyAlignment="1">
      <alignment horizontal="right"/>
    </xf>
    <xf numFmtId="166" fontId="0" fillId="12" borderId="33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20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71" fontId="10" fillId="3" borderId="22" xfId="0" applyNumberFormat="1" applyFont="1" applyFill="1" applyBorder="1" applyAlignment="1">
      <alignment horizontal="right"/>
    </xf>
    <xf numFmtId="166" fontId="11" fillId="12" borderId="14" xfId="0" applyNumberFormat="1" applyFont="1" applyFill="1" applyBorder="1"/>
    <xf numFmtId="165" fontId="10" fillId="3" borderId="23" xfId="0" applyNumberFormat="1" applyFont="1" applyFill="1" applyBorder="1" applyAlignment="1">
      <alignment horizontal="right"/>
    </xf>
    <xf numFmtId="166" fontId="11" fillId="12" borderId="15" xfId="0" applyNumberFormat="1" applyFont="1" applyFill="1" applyBorder="1"/>
    <xf numFmtId="177" fontId="0" fillId="0" borderId="0" xfId="0" applyNumberFormat="1" applyFont="1"/>
    <xf numFmtId="0" fontId="11" fillId="0" borderId="2" xfId="0" applyFont="1" applyBorder="1" applyAlignment="1">
      <alignment horizontal="right"/>
    </xf>
    <xf numFmtId="171" fontId="10" fillId="3" borderId="9" xfId="0" applyNumberFormat="1" applyFont="1" applyFill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78" fontId="0" fillId="0" borderId="0" xfId="0" applyNumberFormat="1" applyFont="1"/>
    <xf numFmtId="167" fontId="12" fillId="0" borderId="0" xfId="0" applyNumberFormat="1" applyFont="1"/>
    <xf numFmtId="179" fontId="0" fillId="0" borderId="0" xfId="0" applyNumberFormat="1" applyFont="1"/>
    <xf numFmtId="2" fontId="0" fillId="0" borderId="0" xfId="0" applyNumberFormat="1" applyFont="1"/>
    <xf numFmtId="0" fontId="0" fillId="8" borderId="16" xfId="0" applyFont="1" applyFill="1" applyBorder="1" applyAlignment="1">
      <alignment horizontal="right"/>
    </xf>
    <xf numFmtId="37" fontId="0" fillId="0" borderId="0" xfId="0" applyNumberFormat="1" applyFont="1"/>
    <xf numFmtId="169" fontId="18" fillId="4" borderId="13" xfId="0" applyNumberFormat="1" applyFont="1" applyFill="1" applyBorder="1" applyAlignment="1">
      <alignment horizontal="center"/>
    </xf>
    <xf numFmtId="169" fontId="18" fillId="4" borderId="9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0" fontId="16" fillId="0" borderId="0" xfId="0" applyFont="1"/>
    <xf numFmtId="169" fontId="18" fillId="12" borderId="13" xfId="0" applyNumberFormat="1" applyFont="1" applyFill="1" applyBorder="1" applyAlignment="1">
      <alignment horizontal="center"/>
    </xf>
    <xf numFmtId="169" fontId="18" fillId="12" borderId="9" xfId="0" applyNumberFormat="1" applyFont="1" applyFill="1" applyBorder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0" borderId="4" xfId="0" applyNumberFormat="1" applyFont="1" applyBorder="1" applyAlignment="1">
      <alignment horizontal="center"/>
    </xf>
    <xf numFmtId="165" fontId="0" fillId="8" borderId="16" xfId="0" applyNumberFormat="1" applyFont="1" applyFill="1" applyBorder="1"/>
    <xf numFmtId="180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169" fontId="17" fillId="3" borderId="4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6" xfId="0" applyFont="1" applyBorder="1"/>
    <xf numFmtId="4" fontId="10" fillId="0" borderId="46" xfId="0" applyNumberFormat="1" applyFont="1" applyBorder="1"/>
    <xf numFmtId="0" fontId="10" fillId="13" borderId="47" xfId="0" applyFont="1" applyFill="1" applyBorder="1" applyAlignment="1">
      <alignment horizontal="center"/>
    </xf>
    <xf numFmtId="0" fontId="10" fillId="13" borderId="48" xfId="0" applyFont="1" applyFill="1" applyBorder="1" applyAlignment="1">
      <alignment horizontal="center"/>
    </xf>
    <xf numFmtId="173" fontId="17" fillId="13" borderId="48" xfId="0" applyNumberFormat="1" applyFont="1" applyFill="1" applyBorder="1" applyAlignment="1">
      <alignment horizontal="center"/>
    </xf>
    <xf numFmtId="4" fontId="17" fillId="13" borderId="48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9" fontId="10" fillId="0" borderId="0" xfId="0" applyNumberFormat="1" applyFont="1"/>
    <xf numFmtId="173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12" fillId="10" borderId="34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173" fontId="10" fillId="3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3" fontId="0" fillId="0" borderId="0" xfId="0" applyNumberFormat="1" applyFont="1" applyAlignment="1"/>
    <xf numFmtId="184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167" fontId="10" fillId="3" borderId="9" xfId="0" applyNumberFormat="1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165" fontId="10" fillId="3" borderId="25" xfId="0" applyNumberFormat="1" applyFont="1" applyFill="1" applyBorder="1" applyAlignment="1">
      <alignment horizontal="right" vertical="center"/>
    </xf>
    <xf numFmtId="165" fontId="11" fillId="0" borderId="35" xfId="0" applyNumberFormat="1" applyFont="1" applyBorder="1"/>
    <xf numFmtId="4" fontId="17" fillId="0" borderId="47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173" fontId="10" fillId="0" borderId="52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173" fontId="10" fillId="0" borderId="54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173" fontId="17" fillId="0" borderId="47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67" fontId="10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7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7" fontId="10" fillId="0" borderId="5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16" xfId="0" applyFont="1" applyFill="1" applyBorder="1"/>
    <xf numFmtId="185" fontId="0" fillId="0" borderId="0" xfId="0" applyNumberFormat="1" applyFont="1"/>
    <xf numFmtId="0" fontId="20" fillId="0" borderId="60" xfId="0" applyFont="1" applyBorder="1" applyAlignment="1">
      <alignment vertical="center" wrapText="1"/>
    </xf>
    <xf numFmtId="166" fontId="0" fillId="12" borderId="36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/>
    </xf>
    <xf numFmtId="0" fontId="0" fillId="0" borderId="16" xfId="0" applyFont="1" applyBorder="1"/>
    <xf numFmtId="37" fontId="0" fillId="0" borderId="16" xfId="0" applyNumberFormat="1" applyFont="1" applyBorder="1"/>
    <xf numFmtId="0" fontId="0" fillId="0" borderId="16" xfId="0" applyFont="1" applyBorder="1" applyAlignment="1"/>
    <xf numFmtId="166" fontId="0" fillId="12" borderId="70" xfId="0" applyNumberFormat="1" applyFont="1" applyFill="1" applyBorder="1" applyAlignment="1">
      <alignment horizontal="right"/>
    </xf>
    <xf numFmtId="166" fontId="0" fillId="12" borderId="71" xfId="0" applyNumberFormat="1" applyFont="1" applyFill="1" applyBorder="1" applyAlignment="1">
      <alignment horizontal="right"/>
    </xf>
    <xf numFmtId="166" fontId="0" fillId="12" borderId="72" xfId="0" applyNumberFormat="1" applyFont="1" applyFill="1" applyBorder="1" applyAlignment="1">
      <alignment horizontal="right"/>
    </xf>
    <xf numFmtId="166" fontId="0" fillId="12" borderId="60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169" fontId="19" fillId="0" borderId="16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/>
    <xf numFmtId="178" fontId="0" fillId="0" borderId="16" xfId="0" applyNumberFormat="1" applyFont="1" applyBorder="1"/>
    <xf numFmtId="0" fontId="0" fillId="0" borderId="0" xfId="0" applyFont="1" applyAlignment="1"/>
    <xf numFmtId="0" fontId="2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7" xfId="0" applyNumberFormat="1" applyFont="1" applyFill="1" applyBorder="1" applyAlignment="1">
      <alignment horizontal="right"/>
    </xf>
    <xf numFmtId="166" fontId="11" fillId="0" borderId="45" xfId="0" applyNumberFormat="1" applyFont="1" applyBorder="1"/>
    <xf numFmtId="174" fontId="11" fillId="4" borderId="14" xfId="0" applyNumberFormat="1" applyFont="1" applyFill="1" applyBorder="1"/>
    <xf numFmtId="166" fontId="11" fillId="0" borderId="35" xfId="0" applyNumberFormat="1" applyFont="1" applyBorder="1"/>
    <xf numFmtId="43" fontId="0" fillId="0" borderId="0" xfId="0" applyNumberFormat="1" applyFont="1"/>
    <xf numFmtId="0" fontId="0" fillId="0" borderId="0" xfId="0" applyFont="1" applyAlignment="1"/>
    <xf numFmtId="166" fontId="11" fillId="12" borderId="37" xfId="0" applyNumberFormat="1" applyFont="1" applyFill="1" applyBorder="1" applyAlignment="1">
      <alignment horizontal="right"/>
    </xf>
    <xf numFmtId="165" fontId="11" fillId="0" borderId="35" xfId="0" applyNumberFormat="1" applyFont="1" applyBorder="1" applyAlignment="1">
      <alignment horizontal="right"/>
    </xf>
    <xf numFmtId="166" fontId="11" fillId="12" borderId="60" xfId="0" applyNumberFormat="1" applyFont="1" applyFill="1" applyBorder="1" applyAlignment="1">
      <alignment horizontal="right"/>
    </xf>
    <xf numFmtId="0" fontId="10" fillId="6" borderId="7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81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20" fillId="8" borderId="16" xfId="0" applyFont="1" applyFill="1" applyBorder="1"/>
    <xf numFmtId="166" fontId="11" fillId="4" borderId="20" xfId="0" applyNumberFormat="1" applyFont="1" applyFill="1" applyBorder="1"/>
    <xf numFmtId="43" fontId="0" fillId="12" borderId="29" xfId="0" applyNumberFormat="1" applyFont="1" applyFill="1" applyBorder="1" applyAlignment="1">
      <alignment horizontal="right"/>
    </xf>
    <xf numFmtId="165" fontId="0" fillId="12" borderId="30" xfId="0" applyNumberFormat="1" applyFont="1" applyFill="1" applyBorder="1" applyAlignment="1">
      <alignment horizontal="right"/>
    </xf>
    <xf numFmtId="165" fontId="0" fillId="12" borderId="27" xfId="0" applyNumberFormat="1" applyFont="1" applyFill="1" applyBorder="1" applyAlignment="1">
      <alignment horizontal="right"/>
    </xf>
    <xf numFmtId="165" fontId="0" fillId="12" borderId="34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174" fontId="11" fillId="4" borderId="13" xfId="0" applyNumberFormat="1" applyFont="1" applyFill="1" applyBorder="1"/>
    <xf numFmtId="0" fontId="0" fillId="12" borderId="36" xfId="0" applyFont="1" applyFill="1" applyBorder="1"/>
    <xf numFmtId="166" fontId="0" fillId="12" borderId="27" xfId="0" applyNumberFormat="1" applyFont="1" applyFill="1" applyBorder="1" applyAlignment="1">
      <alignment horizontal="right"/>
    </xf>
    <xf numFmtId="166" fontId="0" fillId="12" borderId="35" xfId="0" applyNumberFormat="1" applyFont="1" applyFill="1" applyBorder="1" applyAlignment="1">
      <alignment horizontal="right"/>
    </xf>
    <xf numFmtId="0" fontId="0" fillId="0" borderId="0" xfId="0" applyFont="1" applyAlignment="1"/>
    <xf numFmtId="4" fontId="0" fillId="12" borderId="79" xfId="0" applyNumberFormat="1" applyFont="1" applyFill="1" applyBorder="1" applyAlignment="1"/>
    <xf numFmtId="4" fontId="11" fillId="12" borderId="60" xfId="0" applyNumberFormat="1" applyFont="1" applyFill="1" applyBorder="1"/>
    <xf numFmtId="165" fontId="11" fillId="12" borderId="60" xfId="0" applyNumberFormat="1" applyFont="1" applyFill="1" applyBorder="1"/>
    <xf numFmtId="43" fontId="0" fillId="0" borderId="16" xfId="0" applyNumberFormat="1" applyFont="1" applyFill="1" applyBorder="1"/>
    <xf numFmtId="165" fontId="11" fillId="12" borderId="27" xfId="0" applyNumberFormat="1" applyFont="1" applyFill="1" applyBorder="1" applyAlignment="1">
      <alignment horizontal="right"/>
    </xf>
    <xf numFmtId="0" fontId="0" fillId="0" borderId="0" xfId="0" applyFont="1" applyAlignment="1"/>
    <xf numFmtId="0" fontId="20" fillId="0" borderId="0" xfId="0" applyFont="1" applyAlignment="1">
      <alignment horizontal="left"/>
    </xf>
    <xf numFmtId="0" fontId="0" fillId="0" borderId="16" xfId="0" applyBorder="1"/>
    <xf numFmtId="171" fontId="0" fillId="0" borderId="0" xfId="43" applyNumberFormat="1" applyFont="1" applyAlignment="1">
      <alignment horizontal="center"/>
    </xf>
    <xf numFmtId="167" fontId="0" fillId="8" borderId="16" xfId="0" applyNumberFormat="1" applyFont="1" applyFill="1" applyBorder="1"/>
    <xf numFmtId="180" fontId="0" fillId="8" borderId="16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3" fontId="0" fillId="0" borderId="16" xfId="0" applyNumberFormat="1" applyFont="1" applyFill="1" applyBorder="1"/>
    <xf numFmtId="3" fontId="0" fillId="0" borderId="16" xfId="0" applyNumberFormat="1" applyFont="1" applyFill="1" applyBorder="1" applyAlignment="1"/>
    <xf numFmtId="3" fontId="0" fillId="0" borderId="0" xfId="0" applyNumberFormat="1" applyFont="1" applyAlignment="1"/>
    <xf numFmtId="166" fontId="0" fillId="12" borderId="31" xfId="0" applyNumberFormat="1" applyFont="1" applyFill="1" applyBorder="1" applyAlignment="1">
      <alignment horizontal="right"/>
    </xf>
    <xf numFmtId="166" fontId="0" fillId="12" borderId="30" xfId="0" applyNumberFormat="1" applyFont="1" applyFill="1" applyBorder="1" applyAlignment="1">
      <alignment horizontal="right"/>
    </xf>
    <xf numFmtId="0" fontId="0" fillId="0" borderId="0" xfId="0" applyFont="1" applyAlignment="1"/>
    <xf numFmtId="0" fontId="17" fillId="3" borderId="81" xfId="0" applyFont="1" applyFill="1" applyBorder="1" applyAlignment="1">
      <alignment horizontal="center" vertical="center" wrapText="1"/>
    </xf>
    <xf numFmtId="0" fontId="17" fillId="3" borderId="81" xfId="0" applyFont="1" applyFill="1" applyBorder="1"/>
    <xf numFmtId="173" fontId="17" fillId="3" borderId="81" xfId="0" applyNumberFormat="1" applyFont="1" applyFill="1" applyBorder="1" applyAlignment="1">
      <alignment horizontal="right"/>
    </xf>
    <xf numFmtId="165" fontId="17" fillId="3" borderId="82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0" fontId="11" fillId="0" borderId="16" xfId="0" applyFont="1" applyFill="1" applyBorder="1" applyAlignment="1"/>
    <xf numFmtId="10" fontId="0" fillId="0" borderId="16" xfId="43" applyNumberFormat="1" applyFont="1" applyFill="1" applyBorder="1"/>
    <xf numFmtId="10" fontId="0" fillId="0" borderId="16" xfId="0" applyNumberFormat="1" applyFont="1" applyFill="1" applyBorder="1"/>
    <xf numFmtId="165" fontId="16" fillId="0" borderId="16" xfId="0" applyNumberFormat="1" applyFont="1" applyFill="1" applyBorder="1" applyAlignment="1"/>
    <xf numFmtId="10" fontId="0" fillId="0" borderId="0" xfId="43" applyNumberFormat="1" applyFont="1"/>
    <xf numFmtId="2" fontId="0" fillId="0" borderId="16" xfId="43" applyNumberFormat="1" applyFont="1" applyFill="1" applyBorder="1"/>
    <xf numFmtId="43" fontId="0" fillId="0" borderId="16" xfId="43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186" fontId="10" fillId="0" borderId="0" xfId="0" applyNumberFormat="1" applyFont="1" applyAlignment="1">
      <alignment horizontal="right"/>
    </xf>
    <xf numFmtId="165" fontId="0" fillId="0" borderId="0" xfId="0" applyNumberFormat="1" applyFont="1" applyAlignment="1"/>
    <xf numFmtId="0" fontId="0" fillId="0" borderId="0" xfId="0" applyFont="1" applyAlignment="1"/>
    <xf numFmtId="178" fontId="10" fillId="0" borderId="0" xfId="0" applyNumberFormat="1" applyFont="1"/>
    <xf numFmtId="176" fontId="10" fillId="0" borderId="0" xfId="0" applyNumberFormat="1" applyFont="1" applyAlignment="1">
      <alignment horizontal="right"/>
    </xf>
    <xf numFmtId="173" fontId="10" fillId="0" borderId="5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40" fillId="45" borderId="60" xfId="0" applyFont="1" applyFill="1" applyBorder="1" applyAlignment="1">
      <alignment horizontal="center" vertical="center"/>
    </xf>
    <xf numFmtId="0" fontId="39" fillId="0" borderId="0" xfId="0" applyFont="1"/>
    <xf numFmtId="0" fontId="42" fillId="0" borderId="0" xfId="0" applyFont="1"/>
    <xf numFmtId="0" fontId="42" fillId="45" borderId="60" xfId="0" applyFont="1" applyFill="1" applyBorder="1" applyAlignment="1"/>
    <xf numFmtId="0" fontId="42" fillId="0" borderId="60" xfId="0" applyFont="1" applyBorder="1"/>
    <xf numFmtId="43" fontId="42" fillId="47" borderId="60" xfId="0" applyNumberFormat="1" applyFont="1" applyFill="1" applyBorder="1"/>
    <xf numFmtId="43" fontId="42" fillId="0" borderId="60" xfId="0" applyNumberFormat="1" applyFont="1" applyBorder="1"/>
    <xf numFmtId="166" fontId="42" fillId="0" borderId="60" xfId="0" applyNumberFormat="1" applyFont="1" applyBorder="1"/>
    <xf numFmtId="165" fontId="42" fillId="0" borderId="60" xfId="0" applyNumberFormat="1" applyFont="1" applyBorder="1"/>
    <xf numFmtId="165" fontId="42" fillId="0" borderId="16" xfId="0" applyNumberFormat="1" applyFont="1" applyBorder="1"/>
    <xf numFmtId="0" fontId="42" fillId="8" borderId="60" xfId="0" applyFont="1" applyFill="1" applyBorder="1"/>
    <xf numFmtId="165" fontId="42" fillId="8" borderId="16" xfId="0" applyNumberFormat="1" applyFont="1" applyFill="1" applyBorder="1"/>
    <xf numFmtId="0" fontId="42" fillId="8" borderId="16" xfId="0" applyFont="1" applyFill="1" applyBorder="1" applyAlignment="1">
      <alignment horizontal="right"/>
    </xf>
    <xf numFmtId="43" fontId="42" fillId="0" borderId="0" xfId="0" applyNumberFormat="1" applyFont="1" applyAlignment="1"/>
    <xf numFmtId="43" fontId="42" fillId="8" borderId="16" xfId="0" applyNumberFormat="1" applyFont="1" applyFill="1" applyBorder="1"/>
    <xf numFmtId="0" fontId="42" fillId="8" borderId="16" xfId="0" applyFont="1" applyFill="1" applyBorder="1"/>
    <xf numFmtId="0" fontId="40" fillId="45" borderId="60" xfId="0" applyFont="1" applyFill="1" applyBorder="1" applyAlignment="1">
      <alignment horizontal="center" vertical="center" wrapText="1"/>
    </xf>
    <xf numFmtId="187" fontId="1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8" borderId="16" xfId="0" applyFont="1" applyFill="1" applyBorder="1" applyAlignment="1">
      <alignment horizontal="center"/>
    </xf>
    <xf numFmtId="166" fontId="11" fillId="4" borderId="15" xfId="0" applyNumberFormat="1" applyFont="1" applyFill="1" applyBorder="1"/>
    <xf numFmtId="166" fontId="0" fillId="4" borderId="36" xfId="0" applyNumberFormat="1" applyFont="1" applyFill="1" applyBorder="1" applyAlignment="1">
      <alignment horizontal="right"/>
    </xf>
    <xf numFmtId="165" fontId="11" fillId="4" borderId="60" xfId="0" applyNumberFormat="1" applyFont="1" applyFill="1" applyBorder="1"/>
    <xf numFmtId="0" fontId="20" fillId="0" borderId="16" xfId="0" applyFont="1" applyBorder="1"/>
    <xf numFmtId="0" fontId="12" fillId="10" borderId="3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68" fontId="10" fillId="0" borderId="0" xfId="0" applyNumberFormat="1" applyFont="1" applyAlignment="1">
      <alignment horizontal="left"/>
    </xf>
    <xf numFmtId="174" fontId="11" fillId="12" borderId="60" xfId="0" applyNumberFormat="1" applyFont="1" applyFill="1" applyBorder="1" applyAlignment="1">
      <alignment horizontal="right"/>
    </xf>
    <xf numFmtId="4" fontId="10" fillId="0" borderId="0" xfId="0" applyNumberFormat="1" applyFont="1"/>
    <xf numFmtId="0" fontId="0" fillId="0" borderId="0" xfId="0" applyFont="1" applyAlignment="1"/>
    <xf numFmtId="43" fontId="11" fillId="12" borderId="60" xfId="0" applyNumberFormat="1" applyFont="1" applyFill="1" applyBorder="1"/>
    <xf numFmtId="0" fontId="0" fillId="8" borderId="16" xfId="0" applyFont="1" applyFill="1" applyBorder="1" applyAlignment="1">
      <alignment horizontal="left"/>
    </xf>
    <xf numFmtId="165" fontId="0" fillId="8" borderId="16" xfId="45" applyFont="1" applyFill="1" applyBorder="1" applyAlignment="1">
      <alignment horizontal="left"/>
    </xf>
    <xf numFmtId="188" fontId="0" fillId="8" borderId="16" xfId="45" applyNumberFormat="1" applyFont="1" applyFill="1" applyBorder="1" applyAlignment="1">
      <alignment horizontal="left"/>
    </xf>
    <xf numFmtId="0" fontId="0" fillId="0" borderId="0" xfId="0" applyFont="1" applyAlignment="1"/>
    <xf numFmtId="4" fontId="0" fillId="12" borderId="79" xfId="0" applyNumberFormat="1" applyFont="1" applyFill="1" applyBorder="1" applyAlignment="1"/>
    <xf numFmtId="4" fontId="0" fillId="12" borderId="80" xfId="0" applyNumberFormat="1" applyFont="1" applyFill="1" applyBorder="1" applyAlignment="1"/>
    <xf numFmtId="4" fontId="0" fillId="12" borderId="71" xfId="0" applyNumberFormat="1" applyFont="1" applyFill="1" applyBorder="1" applyAlignment="1"/>
    <xf numFmtId="4" fontId="0" fillId="12" borderId="72" xfId="0" applyNumberFormat="1" applyFont="1" applyFill="1" applyBorder="1" applyAlignment="1"/>
    <xf numFmtId="166" fontId="0" fillId="12" borderId="20" xfId="0" applyNumberFormat="1" applyFont="1" applyFill="1" applyBorder="1" applyAlignment="1">
      <alignment horizontal="center"/>
    </xf>
    <xf numFmtId="166" fontId="0" fillId="12" borderId="35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166" fontId="0" fillId="12" borderId="36" xfId="0" applyNumberFormat="1" applyFont="1" applyFill="1" applyBorder="1" applyAlignment="1">
      <alignment horizontal="center"/>
    </xf>
    <xf numFmtId="165" fontId="0" fillId="12" borderId="20" xfId="0" applyNumberFormat="1" applyFont="1" applyFill="1" applyBorder="1" applyAlignment="1">
      <alignment horizontal="center" vertical="center"/>
    </xf>
    <xf numFmtId="165" fontId="0" fillId="12" borderId="36" xfId="0" applyNumberFormat="1" applyFont="1" applyFill="1" applyBorder="1" applyAlignment="1">
      <alignment horizontal="center" vertical="center"/>
    </xf>
    <xf numFmtId="165" fontId="0" fillId="12" borderId="35" xfId="0" applyNumberFormat="1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43" fontId="0" fillId="12" borderId="36" xfId="0" applyNumberFormat="1" applyFont="1" applyFill="1" applyBorder="1" applyAlignment="1">
      <alignment horizontal="center"/>
    </xf>
    <xf numFmtId="43" fontId="0" fillId="12" borderId="35" xfId="0" applyNumberFormat="1" applyFont="1" applyFill="1" applyBorder="1" applyAlignment="1">
      <alignment horizontal="center"/>
    </xf>
    <xf numFmtId="43" fontId="0" fillId="12" borderId="2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5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6" xfId="0" applyFont="1" applyBorder="1"/>
    <xf numFmtId="0" fontId="5" fillId="0" borderId="35" xfId="0" applyFont="1" applyBorder="1"/>
    <xf numFmtId="0" fontId="15" fillId="4" borderId="36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" xfId="0" applyFont="1" applyBorder="1"/>
    <xf numFmtId="0" fontId="5" fillId="0" borderId="3" xfId="0" applyFont="1" applyBorder="1"/>
    <xf numFmtId="0" fontId="0" fillId="0" borderId="0" xfId="0" applyFont="1" applyAlignment="1">
      <alignment horizontal="left" wrapText="1"/>
    </xf>
    <xf numFmtId="0" fontId="3" fillId="10" borderId="20" xfId="0" quotePrefix="1" applyFont="1" applyFill="1" applyBorder="1" applyAlignment="1">
      <alignment horizontal="center" vertical="center" wrapText="1"/>
    </xf>
    <xf numFmtId="0" fontId="3" fillId="10" borderId="35" xfId="0" quotePrefix="1" applyFont="1" applyFill="1" applyBorder="1" applyAlignment="1">
      <alignment horizontal="center" vertical="center" wrapText="1"/>
    </xf>
    <xf numFmtId="0" fontId="32" fillId="46" borderId="60" xfId="0" applyFont="1" applyFill="1" applyBorder="1" applyAlignment="1" applyProtection="1">
      <alignment horizontal="center" vertical="center" wrapText="1"/>
    </xf>
    <xf numFmtId="165" fontId="4" fillId="12" borderId="20" xfId="0" applyNumberFormat="1" applyFont="1" applyFill="1" applyBorder="1" applyAlignment="1">
      <alignment horizontal="center" vertical="center"/>
    </xf>
    <xf numFmtId="165" fontId="4" fillId="12" borderId="36" xfId="0" applyNumberFormat="1" applyFont="1" applyFill="1" applyBorder="1" applyAlignment="1">
      <alignment horizontal="center" vertical="center"/>
    </xf>
    <xf numFmtId="165" fontId="4" fillId="12" borderId="35" xfId="0" applyNumberFormat="1" applyFont="1" applyFill="1" applyBorder="1" applyAlignment="1">
      <alignment horizontal="center" vertical="center"/>
    </xf>
    <xf numFmtId="174" fontId="0" fillId="4" borderId="20" xfId="0" applyNumberFormat="1" applyFont="1" applyFill="1" applyBorder="1" applyAlignment="1">
      <alignment horizontal="center" vertical="center"/>
    </xf>
    <xf numFmtId="174" fontId="0" fillId="4" borderId="36" xfId="0" applyNumberFormat="1" applyFont="1" applyFill="1" applyBorder="1" applyAlignment="1">
      <alignment horizontal="center" vertical="center"/>
    </xf>
    <xf numFmtId="174" fontId="0" fillId="4" borderId="35" xfId="0" applyNumberFormat="1" applyFont="1" applyFill="1" applyBorder="1" applyAlignment="1">
      <alignment horizontal="center" vertical="center"/>
    </xf>
    <xf numFmtId="166" fontId="4" fillId="4" borderId="20" xfId="0" applyNumberFormat="1" applyFont="1" applyFill="1" applyBorder="1" applyAlignment="1">
      <alignment horizontal="center" vertical="center"/>
    </xf>
    <xf numFmtId="166" fontId="4" fillId="4" borderId="36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5" fontId="0" fillId="4" borderId="20" xfId="0" applyNumberFormat="1" applyFont="1" applyFill="1" applyBorder="1" applyAlignment="1">
      <alignment horizontal="center" vertical="center"/>
    </xf>
    <xf numFmtId="165" fontId="0" fillId="4" borderId="36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165" fontId="0" fillId="12" borderId="28" xfId="0" applyNumberFormat="1" applyFont="1" applyFill="1" applyBorder="1" applyAlignment="1">
      <alignment horizontal="center" vertical="center"/>
    </xf>
    <xf numFmtId="165" fontId="0" fillId="12" borderId="37" xfId="0" applyNumberFormat="1" applyFont="1" applyFill="1" applyBorder="1" applyAlignment="1">
      <alignment horizontal="center" vertical="center"/>
    </xf>
    <xf numFmtId="165" fontId="0" fillId="12" borderId="83" xfId="0" applyNumberFormat="1" applyFont="1" applyFill="1" applyBorder="1" applyAlignment="1">
      <alignment horizontal="center" vertical="center"/>
    </xf>
    <xf numFmtId="174" fontId="0" fillId="12" borderId="20" xfId="0" applyNumberFormat="1" applyFont="1" applyFill="1" applyBorder="1" applyAlignment="1">
      <alignment horizontal="center" vertical="center"/>
    </xf>
    <xf numFmtId="174" fontId="0" fillId="12" borderId="36" xfId="0" applyNumberFormat="1" applyFont="1" applyFill="1" applyBorder="1" applyAlignment="1">
      <alignment horizontal="center" vertical="center"/>
    </xf>
    <xf numFmtId="174" fontId="0" fillId="12" borderId="74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0" fillId="12" borderId="84" xfId="0" applyNumberFormat="1" applyFont="1" applyFill="1" applyBorder="1" applyAlignment="1">
      <alignment horizontal="center"/>
    </xf>
    <xf numFmtId="43" fontId="0" fillId="12" borderId="85" xfId="0" applyNumberFormat="1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65" fontId="12" fillId="10" borderId="58" xfId="0" applyNumberFormat="1" applyFont="1" applyFill="1" applyBorder="1" applyAlignment="1">
      <alignment horizontal="center"/>
    </xf>
    <xf numFmtId="165" fontId="12" fillId="10" borderId="73" xfId="0" applyNumberFormat="1" applyFont="1" applyFill="1" applyBorder="1" applyAlignment="1">
      <alignment horizontal="center"/>
    </xf>
    <xf numFmtId="165" fontId="12" fillId="10" borderId="59" xfId="0" applyNumberFormat="1" applyFont="1" applyFill="1" applyBorder="1" applyAlignment="1">
      <alignment horizontal="center"/>
    </xf>
    <xf numFmtId="172" fontId="9" fillId="9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0" xfId="0" applyFont="1" applyBorder="1"/>
    <xf numFmtId="43" fontId="0" fillId="12" borderId="60" xfId="0" applyNumberFormat="1" applyFont="1" applyFill="1" applyBorder="1"/>
    <xf numFmtId="0" fontId="13" fillId="10" borderId="28" xfId="0" applyFont="1" applyFill="1" applyBorder="1" applyAlignment="1">
      <alignment horizontal="center"/>
    </xf>
    <xf numFmtId="0" fontId="13" fillId="10" borderId="3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Millares" xfId="45" builtinId="3"/>
    <cellStyle name="Neutral 2" xfId="15"/>
    <cellStyle name="Normal" xfId="0" builtinId="0"/>
    <cellStyle name="Normal 2" xfId="10"/>
    <cellStyle name="Normal 24 2" xfId="44"/>
    <cellStyle name="Notas 2" xfId="17"/>
    <cellStyle name="Porcentaje" xfId="43" builtinId="5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107155</xdr:colOff>
      <xdr:row>46</xdr:row>
      <xdr:rowOff>95251</xdr:rowOff>
    </xdr:from>
    <xdr:to>
      <xdr:col>7</xdr:col>
      <xdr:colOff>1232557</xdr:colOff>
      <xdr:row>46</xdr:row>
      <xdr:rowOff>461908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D8E8C1E1-EEB1-4563-B801-BCC710DC81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4" r="47316"/>
        <a:stretch/>
      </xdr:blipFill>
      <xdr:spPr bwMode="auto">
        <a:xfrm>
          <a:off x="10286999" y="10918032"/>
          <a:ext cx="1125402" cy="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Z1000"/>
  <sheetViews>
    <sheetView showGridLines="0" tabSelected="1" zoomScale="70" zoomScaleNormal="70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18.7109375" style="306" customWidth="1"/>
    <col min="7" max="7" width="26.140625" style="306" customWidth="1"/>
    <col min="8" max="8" width="20.85546875" customWidth="1"/>
    <col min="9" max="9" width="19.85546875" customWidth="1"/>
    <col min="10" max="10" width="22.85546875" customWidth="1"/>
    <col min="11" max="11" width="19.7109375" customWidth="1"/>
    <col min="12" max="12" width="18.85546875" customWidth="1"/>
    <col min="13" max="13" width="18.85546875" style="288" customWidth="1"/>
    <col min="14" max="14" width="19.140625" style="261" customWidth="1"/>
    <col min="15" max="15" width="19.140625" customWidth="1"/>
    <col min="16" max="16" width="15.140625" customWidth="1"/>
    <col min="17" max="17" width="14.7109375" customWidth="1"/>
    <col min="18" max="18" width="14.42578125" customWidth="1"/>
    <col min="19" max="19" width="14.28515625" customWidth="1"/>
    <col min="20" max="20" width="14.85546875" customWidth="1"/>
    <col min="21" max="21" width="13.85546875" customWidth="1"/>
    <col min="22" max="22" width="1.140625" customWidth="1"/>
    <col min="23" max="23" width="3" customWidth="1"/>
    <col min="24" max="24" width="4.28515625" customWidth="1"/>
    <col min="25" max="33" width="1.5703125" customWidth="1"/>
    <col min="34" max="34" width="10.85546875" hidden="1" customWidth="1"/>
    <col min="35" max="35" width="10.7109375" hidden="1" customWidth="1"/>
    <col min="36" max="36" width="12.28515625" hidden="1" customWidth="1"/>
    <col min="37" max="37" width="13" hidden="1" customWidth="1"/>
    <col min="38" max="38" width="50.7109375" hidden="1" customWidth="1"/>
    <col min="39" max="39" width="20.28515625" hidden="1" customWidth="1"/>
    <col min="40" max="40" width="7.28515625" hidden="1" customWidth="1"/>
    <col min="41" max="41" width="16.42578125" hidden="1" customWidth="1"/>
    <col min="42" max="42" width="1.28515625" hidden="1" customWidth="1"/>
    <col min="43" max="43" width="14.7109375" hidden="1" customWidth="1"/>
    <col min="44" max="44" width="2.28515625" hidden="1" customWidth="1"/>
    <col min="45" max="45" width="16.140625" hidden="1" customWidth="1"/>
    <col min="46" max="46" width="11.5703125" hidden="1" customWidth="1"/>
    <col min="47" max="47" width="15.140625" hidden="1" customWidth="1"/>
    <col min="48" max="48" width="13" style="243" hidden="1" customWidth="1"/>
    <col min="49" max="49" width="2.28515625" style="243" hidden="1" customWidth="1"/>
    <col min="50" max="50" width="15.7109375" style="243" hidden="1" customWidth="1"/>
    <col min="51" max="51" width="16.140625" hidden="1" customWidth="1"/>
    <col min="52" max="52" width="13.42578125" hidden="1" customWidth="1"/>
    <col min="53" max="53" width="3.140625" customWidth="1"/>
  </cols>
  <sheetData>
    <row r="1" spans="1:52" x14ac:dyDescent="0.25">
      <c r="A1" s="27"/>
      <c r="B1" s="27"/>
      <c r="C1" s="56" t="s">
        <v>829</v>
      </c>
      <c r="D1" s="5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41"/>
      <c r="AW1" s="241"/>
      <c r="AX1" s="241"/>
      <c r="AY1" s="27"/>
      <c r="AZ1" s="27"/>
    </row>
    <row r="2" spans="1:52" x14ac:dyDescent="0.25">
      <c r="A2" s="27"/>
      <c r="B2" s="27"/>
      <c r="C2" s="56" t="s">
        <v>830</v>
      </c>
      <c r="D2" s="5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41"/>
      <c r="AW2" s="241"/>
      <c r="AX2" s="241"/>
      <c r="AY2" s="27"/>
      <c r="AZ2" s="27"/>
    </row>
    <row r="3" spans="1:52" x14ac:dyDescent="0.25">
      <c r="A3" s="27"/>
      <c r="B3" s="27"/>
      <c r="C3" s="56" t="s">
        <v>831</v>
      </c>
      <c r="D3" s="56"/>
      <c r="E3" s="403"/>
      <c r="F3" s="403"/>
      <c r="G3" s="403"/>
      <c r="H3" s="393"/>
      <c r="I3" s="393"/>
      <c r="J3" s="393"/>
      <c r="K3" s="393"/>
      <c r="L3" s="393"/>
      <c r="N3" s="425" t="s">
        <v>282</v>
      </c>
      <c r="O3" s="426"/>
      <c r="P3" s="426"/>
      <c r="Q3" s="426"/>
      <c r="R3" s="426"/>
      <c r="S3" s="426"/>
      <c r="T3" s="427"/>
      <c r="U3" s="33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41"/>
      <c r="AW3" s="241"/>
      <c r="AX3" s="241"/>
      <c r="AY3" s="27"/>
      <c r="AZ3" s="27"/>
    </row>
    <row r="4" spans="1:52" x14ac:dyDescent="0.25">
      <c r="A4" s="27"/>
      <c r="B4" s="27"/>
      <c r="C4" s="56"/>
      <c r="D4" s="56"/>
      <c r="E4" s="393"/>
      <c r="F4" s="393"/>
      <c r="G4" s="393"/>
      <c r="H4" s="393"/>
      <c r="I4" s="393"/>
      <c r="J4" s="393"/>
      <c r="K4" s="393"/>
      <c r="L4" s="393"/>
      <c r="N4" s="362" t="s">
        <v>10</v>
      </c>
      <c r="O4" s="57" t="s">
        <v>11</v>
      </c>
      <c r="P4" s="362" t="s">
        <v>12</v>
      </c>
      <c r="Q4" s="57" t="s">
        <v>13</v>
      </c>
      <c r="R4" s="362" t="s">
        <v>14</v>
      </c>
      <c r="S4" s="200" t="s">
        <v>20</v>
      </c>
      <c r="T4" s="58" t="s">
        <v>283</v>
      </c>
      <c r="W4" s="241"/>
      <c r="X4" s="458"/>
      <c r="Y4" s="393"/>
      <c r="Z4" s="393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41"/>
      <c r="AW4" s="241"/>
      <c r="AX4" s="241"/>
      <c r="AY4" s="27"/>
      <c r="AZ4" s="27"/>
    </row>
    <row r="5" spans="1:52" x14ac:dyDescent="0.25">
      <c r="A5" s="27"/>
      <c r="B5" s="27"/>
      <c r="C5" s="56"/>
      <c r="D5" s="56"/>
      <c r="E5" s="13"/>
      <c r="F5" s="13"/>
      <c r="G5" s="13"/>
      <c r="H5" s="13"/>
      <c r="I5" s="13"/>
      <c r="J5" s="13"/>
      <c r="K5" s="13"/>
      <c r="L5" s="27"/>
      <c r="M5" s="27"/>
      <c r="N5" s="59">
        <f>'CALCULO CC AGENTES'!F740</f>
        <v>891534.87139999995</v>
      </c>
      <c r="O5" s="60">
        <f>'CALCULO CC AGENTES'!F741</f>
        <v>518325.40779999999</v>
      </c>
      <c r="P5" s="60">
        <f>'CALCULO CC AGENTES'!F742</f>
        <v>723245.62800000003</v>
      </c>
      <c r="Q5" s="60">
        <f>'CALCULO CC AGENTES'!F743</f>
        <v>376673.40700000001</v>
      </c>
      <c r="R5" s="60">
        <f>'CALCULO CC AGENTES'!F744</f>
        <v>846177.68</v>
      </c>
      <c r="S5" s="60">
        <f>'CALCULO CC AGENTES'!F745</f>
        <v>867964.48010000004</v>
      </c>
      <c r="T5" s="60">
        <f>SUM(N5:S5)</f>
        <v>4223921.4743000008</v>
      </c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41"/>
      <c r="AW5" s="241"/>
      <c r="AX5" s="241"/>
      <c r="AY5" s="27"/>
      <c r="AZ5" s="27"/>
    </row>
    <row r="6" spans="1:52" ht="5.25" customHeight="1" x14ac:dyDescent="0.25">
      <c r="A6" s="27"/>
      <c r="B6" s="27"/>
      <c r="C6" s="56"/>
      <c r="D6" s="5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373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41"/>
      <c r="AW6" s="241"/>
      <c r="AX6" s="241"/>
      <c r="AY6" s="27"/>
      <c r="AZ6" s="27"/>
    </row>
    <row r="7" spans="1:52" ht="15.75" x14ac:dyDescent="0.25">
      <c r="A7" s="27"/>
      <c r="B7" s="27"/>
      <c r="C7" s="27"/>
      <c r="D7" s="456" t="s">
        <v>284</v>
      </c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373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41"/>
      <c r="AW7" s="241"/>
      <c r="AX7" s="241"/>
      <c r="AY7" s="27"/>
      <c r="AZ7" s="27"/>
    </row>
    <row r="8" spans="1:52" ht="43.5" customHeight="1" x14ac:dyDescent="0.25">
      <c r="A8" s="27"/>
      <c r="B8" s="27"/>
      <c r="C8" s="27"/>
      <c r="D8" s="61"/>
      <c r="E8" s="62" t="s">
        <v>285</v>
      </c>
      <c r="F8" s="63"/>
      <c r="G8" s="380" t="s">
        <v>286</v>
      </c>
      <c r="H8" s="380" t="s">
        <v>740</v>
      </c>
      <c r="I8" s="380" t="s">
        <v>670</v>
      </c>
      <c r="J8" s="380" t="s">
        <v>344</v>
      </c>
      <c r="K8" s="404" t="s">
        <v>345</v>
      </c>
      <c r="L8" s="404" t="s">
        <v>456</v>
      </c>
      <c r="M8" s="380" t="s">
        <v>287</v>
      </c>
      <c r="N8" s="386" t="s">
        <v>10</v>
      </c>
      <c r="O8" s="386" t="s">
        <v>11</v>
      </c>
      <c r="P8" s="386" t="s">
        <v>12</v>
      </c>
      <c r="Q8" s="386" t="s">
        <v>13</v>
      </c>
      <c r="R8" s="386" t="s">
        <v>14</v>
      </c>
      <c r="S8" s="386" t="s">
        <v>20</v>
      </c>
      <c r="T8" s="406" t="s">
        <v>671</v>
      </c>
      <c r="U8" s="373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41"/>
      <c r="AU8" s="241"/>
      <c r="AV8" s="241"/>
      <c r="AW8" s="27"/>
      <c r="AX8" s="27"/>
    </row>
    <row r="9" spans="1:52" ht="101.25" customHeight="1" x14ac:dyDescent="0.25">
      <c r="A9" s="64" t="s">
        <v>288</v>
      </c>
      <c r="B9" s="64" t="s">
        <v>289</v>
      </c>
      <c r="C9" s="65" t="s">
        <v>290</v>
      </c>
      <c r="D9" s="66" t="s">
        <v>788</v>
      </c>
      <c r="E9" s="67" t="s">
        <v>396</v>
      </c>
      <c r="F9" s="68" t="s">
        <v>291</v>
      </c>
      <c r="G9" s="381"/>
      <c r="H9" s="381"/>
      <c r="I9" s="381"/>
      <c r="J9" s="381"/>
      <c r="K9" s="405"/>
      <c r="L9" s="405"/>
      <c r="M9" s="381"/>
      <c r="N9" s="387"/>
      <c r="O9" s="387"/>
      <c r="P9" s="387"/>
      <c r="Q9" s="387"/>
      <c r="R9" s="387"/>
      <c r="S9" s="387"/>
      <c r="T9" s="406"/>
      <c r="V9" s="69"/>
      <c r="W9" s="69"/>
      <c r="X9" s="69"/>
      <c r="Y9" s="69"/>
      <c r="Z9" s="69"/>
      <c r="AA9" s="69"/>
      <c r="AB9" s="69"/>
      <c r="AC9" s="69"/>
      <c r="AD9" s="69"/>
      <c r="AE9" s="69"/>
      <c r="AF9" s="27"/>
      <c r="AG9" s="27"/>
      <c r="AH9" s="27"/>
      <c r="AI9" s="27"/>
      <c r="AJ9" s="70"/>
      <c r="AK9" s="71" t="s">
        <v>276</v>
      </c>
      <c r="AL9" s="71" t="s">
        <v>292</v>
      </c>
      <c r="AM9" s="239" t="s">
        <v>789</v>
      </c>
      <c r="AN9" s="27"/>
      <c r="AO9" s="239" t="s">
        <v>790</v>
      </c>
      <c r="AP9" s="27"/>
      <c r="AQ9" s="237" t="s">
        <v>612</v>
      </c>
      <c r="AR9" s="27"/>
      <c r="AS9" s="237" t="s">
        <v>611</v>
      </c>
      <c r="AT9" s="240" t="s">
        <v>397</v>
      </c>
      <c r="AU9" s="241"/>
      <c r="AV9" s="237" t="s">
        <v>615</v>
      </c>
      <c r="AW9" s="237" t="s">
        <v>613</v>
      </c>
      <c r="AX9" s="237" t="s">
        <v>614</v>
      </c>
    </row>
    <row r="10" spans="1:52" x14ac:dyDescent="0.25">
      <c r="A10" s="398" t="s">
        <v>5</v>
      </c>
      <c r="B10" s="72" t="s">
        <v>293</v>
      </c>
      <c r="C10" s="73" t="s">
        <v>294</v>
      </c>
      <c r="D10" s="74">
        <f t="shared" ref="D10:D21" si="0">AM10</f>
        <v>2262464</v>
      </c>
      <c r="E10" s="74">
        <f t="shared" ref="E10:E21" si="1">AO10</f>
        <v>188538.67</v>
      </c>
      <c r="F10" s="75">
        <v>0</v>
      </c>
      <c r="G10" s="76">
        <f>+E10-F10</f>
        <v>188538.67</v>
      </c>
      <c r="H10" s="410"/>
      <c r="I10" s="416"/>
      <c r="J10" s="416"/>
      <c r="K10" s="413">
        <f>+J10/6</f>
        <v>0</v>
      </c>
      <c r="L10" s="413"/>
      <c r="M10" s="75"/>
      <c r="N10" s="78"/>
      <c r="O10" s="79"/>
      <c r="P10" s="73"/>
      <c r="Q10" s="79"/>
      <c r="R10" s="73"/>
      <c r="S10" s="80"/>
      <c r="T10" s="73"/>
      <c r="V10" s="27"/>
      <c r="W10" s="69"/>
      <c r="X10" s="69"/>
      <c r="Y10" s="69"/>
      <c r="Z10" s="69"/>
      <c r="AA10" s="69"/>
      <c r="AB10" s="69"/>
      <c r="AC10" s="69"/>
      <c r="AD10" s="69"/>
      <c r="AE10" s="69"/>
      <c r="AF10" s="27"/>
      <c r="AG10" s="27"/>
      <c r="AH10" s="27">
        <v>1710</v>
      </c>
      <c r="AI10" s="27">
        <v>3190</v>
      </c>
      <c r="AJ10" s="356">
        <v>1</v>
      </c>
      <c r="AK10" s="82" t="s">
        <v>293</v>
      </c>
      <c r="AL10" s="82" t="s">
        <v>294</v>
      </c>
      <c r="AM10" s="83">
        <v>2262464</v>
      </c>
      <c r="AN10" s="27"/>
      <c r="AO10" s="84">
        <f t="shared" ref="AO10:AO21" si="2">ROUND(+AM10/12,2)</f>
        <v>188538.67</v>
      </c>
      <c r="AP10" s="27"/>
      <c r="AQ10" s="253">
        <v>0</v>
      </c>
      <c r="AR10" s="85"/>
      <c r="AS10" s="169">
        <f>ROUND(AQ10/12,2)</f>
        <v>0</v>
      </c>
      <c r="AT10" s="242">
        <f>+AS10-AO10</f>
        <v>-188538.67</v>
      </c>
      <c r="AU10" s="241"/>
      <c r="AV10" s="255">
        <f>+AO10*7</f>
        <v>1319770.6900000002</v>
      </c>
      <c r="AW10" s="207">
        <f>+AQ10-AV10</f>
        <v>-1319770.6900000002</v>
      </c>
      <c r="AX10" s="27">
        <f>ROUND(AW10/5,2)</f>
        <v>-263954.14</v>
      </c>
    </row>
    <row r="11" spans="1:52" x14ac:dyDescent="0.25">
      <c r="A11" s="399"/>
      <c r="B11" s="86" t="s">
        <v>293</v>
      </c>
      <c r="C11" s="87" t="s">
        <v>296</v>
      </c>
      <c r="D11" s="74">
        <f t="shared" si="0"/>
        <v>2053351</v>
      </c>
      <c r="E11" s="74">
        <f t="shared" si="1"/>
        <v>171112.58</v>
      </c>
      <c r="F11" s="77">
        <v>0</v>
      </c>
      <c r="G11" s="88">
        <f t="shared" ref="G11:G36" si="3">+E11-F11</f>
        <v>171112.58</v>
      </c>
      <c r="H11" s="411"/>
      <c r="I11" s="417"/>
      <c r="J11" s="417"/>
      <c r="K11" s="414"/>
      <c r="L11" s="414"/>
      <c r="M11" s="77"/>
      <c r="N11" s="87"/>
      <c r="O11" s="89"/>
      <c r="P11" s="87"/>
      <c r="Q11" s="89"/>
      <c r="R11" s="87"/>
      <c r="S11" s="90"/>
      <c r="T11" s="87"/>
      <c r="V11" s="27"/>
      <c r="W11" s="69"/>
      <c r="X11" s="69"/>
      <c r="Y11" s="69"/>
      <c r="Z11" s="69"/>
      <c r="AA11" s="69"/>
      <c r="AB11" s="69"/>
      <c r="AC11" s="69"/>
      <c r="AD11" s="69"/>
      <c r="AE11" s="69"/>
      <c r="AF11" s="27"/>
      <c r="AG11" s="27"/>
      <c r="AH11" s="27">
        <v>1124</v>
      </c>
      <c r="AI11" s="27">
        <v>29161</v>
      </c>
      <c r="AJ11" s="356">
        <v>1</v>
      </c>
      <c r="AK11" s="82" t="s">
        <v>293</v>
      </c>
      <c r="AL11" s="82" t="s">
        <v>296</v>
      </c>
      <c r="AM11" s="83">
        <v>2053351</v>
      </c>
      <c r="AN11" s="27"/>
      <c r="AO11" s="84">
        <f t="shared" si="2"/>
        <v>171112.58</v>
      </c>
      <c r="AP11" s="27"/>
      <c r="AQ11" s="253">
        <v>0</v>
      </c>
      <c r="AR11" s="85"/>
      <c r="AS11" s="169">
        <f t="shared" ref="AS11:AS36" si="4">ROUND(AQ11/12,2)</f>
        <v>0</v>
      </c>
      <c r="AT11" s="242">
        <f t="shared" ref="AT11:AT36" si="5">+AS11-AO11</f>
        <v>-171112.58</v>
      </c>
      <c r="AU11" s="241"/>
      <c r="AV11" s="255">
        <f t="shared" ref="AV11:AV36" si="6">+AO11*7</f>
        <v>1197788.0599999998</v>
      </c>
      <c r="AW11" s="207">
        <f t="shared" ref="AW11:AW36" si="7">+AQ11-AV11</f>
        <v>-1197788.0599999998</v>
      </c>
      <c r="AX11" s="27">
        <f t="shared" ref="AX11:AX36" si="8">ROUND(AW11/5,2)</f>
        <v>-239557.61</v>
      </c>
      <c r="AY11" s="234"/>
    </row>
    <row r="12" spans="1:52" x14ac:dyDescent="0.25">
      <c r="A12" s="399"/>
      <c r="B12" s="86" t="s">
        <v>297</v>
      </c>
      <c r="C12" s="87" t="s">
        <v>298</v>
      </c>
      <c r="D12" s="74">
        <f t="shared" si="0"/>
        <v>698374</v>
      </c>
      <c r="E12" s="74">
        <f t="shared" si="1"/>
        <v>58197.83</v>
      </c>
      <c r="F12" s="77">
        <v>0</v>
      </c>
      <c r="G12" s="88">
        <f t="shared" si="3"/>
        <v>58197.83</v>
      </c>
      <c r="H12" s="411"/>
      <c r="I12" s="417"/>
      <c r="J12" s="417"/>
      <c r="K12" s="414"/>
      <c r="L12" s="414"/>
      <c r="M12" s="77"/>
      <c r="N12" s="87"/>
      <c r="O12" s="89"/>
      <c r="P12" s="87"/>
      <c r="Q12" s="89"/>
      <c r="R12" s="87"/>
      <c r="S12" s="90"/>
      <c r="T12" s="87"/>
      <c r="V12" s="27"/>
      <c r="W12" s="69"/>
      <c r="X12" s="69"/>
      <c r="Y12" s="69"/>
      <c r="Z12" s="69"/>
      <c r="AA12" s="69"/>
      <c r="AB12" s="69"/>
      <c r="AC12" s="69"/>
      <c r="AD12" s="69"/>
      <c r="AE12" s="69"/>
      <c r="AF12" s="27"/>
      <c r="AG12" s="27"/>
      <c r="AH12" s="27">
        <v>28161</v>
      </c>
      <c r="AI12" s="27">
        <v>29161</v>
      </c>
      <c r="AJ12" s="356">
        <v>1</v>
      </c>
      <c r="AK12" s="82" t="s">
        <v>297</v>
      </c>
      <c r="AL12" s="82" t="s">
        <v>298</v>
      </c>
      <c r="AM12" s="83">
        <v>698374</v>
      </c>
      <c r="AN12" s="27"/>
      <c r="AO12" s="84">
        <f t="shared" si="2"/>
        <v>58197.83</v>
      </c>
      <c r="AP12" s="27"/>
      <c r="AQ12" s="308">
        <v>0</v>
      </c>
      <c r="AR12" s="85"/>
      <c r="AS12" s="169">
        <f t="shared" si="4"/>
        <v>0</v>
      </c>
      <c r="AT12" s="242">
        <f t="shared" si="5"/>
        <v>-58197.83</v>
      </c>
      <c r="AU12" s="241"/>
      <c r="AV12" s="255">
        <f t="shared" si="6"/>
        <v>407384.81</v>
      </c>
      <c r="AW12" s="207">
        <f t="shared" si="7"/>
        <v>-407384.81</v>
      </c>
      <c r="AX12" s="27">
        <f t="shared" si="8"/>
        <v>-81476.960000000006</v>
      </c>
      <c r="AY12" s="234"/>
    </row>
    <row r="13" spans="1:52" x14ac:dyDescent="0.25">
      <c r="A13" s="399"/>
      <c r="B13" s="86" t="s">
        <v>297</v>
      </c>
      <c r="C13" s="87" t="s">
        <v>299</v>
      </c>
      <c r="D13" s="74">
        <f t="shared" si="0"/>
        <v>2473995</v>
      </c>
      <c r="E13" s="74">
        <f t="shared" si="1"/>
        <v>206166.25</v>
      </c>
      <c r="F13" s="77">
        <v>0</v>
      </c>
      <c r="G13" s="88">
        <f t="shared" si="3"/>
        <v>206166.25</v>
      </c>
      <c r="H13" s="411"/>
      <c r="I13" s="417"/>
      <c r="J13" s="417"/>
      <c r="K13" s="414"/>
      <c r="L13" s="414"/>
      <c r="M13" s="77"/>
      <c r="N13" s="87"/>
      <c r="O13" s="89"/>
      <c r="P13" s="87"/>
      <c r="Q13" s="89"/>
      <c r="R13" s="87"/>
      <c r="S13" s="90"/>
      <c r="T13" s="87"/>
      <c r="V13" s="27"/>
      <c r="W13" s="69"/>
      <c r="X13" s="69"/>
      <c r="Y13" s="69"/>
      <c r="Z13" s="69"/>
      <c r="AA13" s="69"/>
      <c r="AB13" s="69"/>
      <c r="AC13" s="69"/>
      <c r="AD13" s="69"/>
      <c r="AE13" s="69"/>
      <c r="AF13" s="27"/>
      <c r="AG13" s="27"/>
      <c r="AH13" s="27">
        <v>28181</v>
      </c>
      <c r="AI13" s="27">
        <v>29182</v>
      </c>
      <c r="AJ13" s="356">
        <v>2</v>
      </c>
      <c r="AK13" s="82" t="s">
        <v>297</v>
      </c>
      <c r="AL13" s="82" t="s">
        <v>299</v>
      </c>
      <c r="AM13" s="83">
        <v>2473995</v>
      </c>
      <c r="AN13" s="27"/>
      <c r="AO13" s="84">
        <f t="shared" si="2"/>
        <v>206166.25</v>
      </c>
      <c r="AP13" s="27"/>
      <c r="AQ13" s="308">
        <v>0</v>
      </c>
      <c r="AR13" s="85"/>
      <c r="AS13" s="169">
        <f t="shared" si="4"/>
        <v>0</v>
      </c>
      <c r="AT13" s="242">
        <f t="shared" si="5"/>
        <v>-206166.25</v>
      </c>
      <c r="AU13" s="241"/>
      <c r="AV13" s="255">
        <f t="shared" si="6"/>
        <v>1443163.75</v>
      </c>
      <c r="AW13" s="207">
        <f t="shared" si="7"/>
        <v>-1443163.75</v>
      </c>
      <c r="AX13" s="27">
        <f t="shared" si="8"/>
        <v>-288632.75</v>
      </c>
      <c r="AY13" s="234"/>
    </row>
    <row r="14" spans="1:52" x14ac:dyDescent="0.25">
      <c r="A14" s="399"/>
      <c r="B14" s="86" t="s">
        <v>300</v>
      </c>
      <c r="C14" s="87" t="s">
        <v>301</v>
      </c>
      <c r="D14" s="74">
        <f t="shared" si="0"/>
        <v>2120390</v>
      </c>
      <c r="E14" s="74">
        <f t="shared" si="1"/>
        <v>176699.17</v>
      </c>
      <c r="F14" s="77">
        <v>0</v>
      </c>
      <c r="G14" s="88">
        <f t="shared" si="3"/>
        <v>176699.17</v>
      </c>
      <c r="H14" s="411"/>
      <c r="I14" s="417"/>
      <c r="J14" s="417"/>
      <c r="K14" s="414"/>
      <c r="L14" s="414"/>
      <c r="M14" s="77"/>
      <c r="N14" s="87"/>
      <c r="O14" s="89"/>
      <c r="P14" s="87"/>
      <c r="Q14" s="89"/>
      <c r="R14" s="87"/>
      <c r="S14" s="90"/>
      <c r="T14" s="87"/>
      <c r="V14" s="27"/>
      <c r="W14" s="69"/>
      <c r="X14" s="69"/>
      <c r="Y14" s="69"/>
      <c r="Z14" s="69"/>
      <c r="AA14" s="69"/>
      <c r="AB14" s="69"/>
      <c r="AC14" s="69"/>
      <c r="AD14" s="69"/>
      <c r="AE14" s="69"/>
      <c r="AF14" s="27"/>
      <c r="AG14" s="27"/>
      <c r="AH14" s="27">
        <v>3183</v>
      </c>
      <c r="AI14" s="27">
        <v>3190</v>
      </c>
      <c r="AJ14" s="356">
        <v>1</v>
      </c>
      <c r="AK14" s="82" t="s">
        <v>300</v>
      </c>
      <c r="AL14" s="82" t="s">
        <v>301</v>
      </c>
      <c r="AM14" s="83">
        <v>2120390</v>
      </c>
      <c r="AN14" s="27"/>
      <c r="AO14" s="84">
        <f t="shared" si="2"/>
        <v>176699.17</v>
      </c>
      <c r="AP14" s="27"/>
      <c r="AQ14" s="309">
        <v>0</v>
      </c>
      <c r="AR14" s="85"/>
      <c r="AS14" s="169">
        <f t="shared" si="4"/>
        <v>0</v>
      </c>
      <c r="AT14" s="242">
        <f t="shared" si="5"/>
        <v>-176699.17</v>
      </c>
      <c r="AU14" s="241"/>
      <c r="AV14" s="255">
        <f t="shared" si="6"/>
        <v>1236894.1900000002</v>
      </c>
      <c r="AW14" s="207">
        <f t="shared" si="7"/>
        <v>-1236894.1900000002</v>
      </c>
      <c r="AX14" s="27">
        <f t="shared" si="8"/>
        <v>-247378.84</v>
      </c>
      <c r="AY14" s="234"/>
    </row>
    <row r="15" spans="1:52" x14ac:dyDescent="0.25">
      <c r="A15" s="399"/>
      <c r="B15" s="86" t="s">
        <v>300</v>
      </c>
      <c r="C15" s="87" t="s">
        <v>302</v>
      </c>
      <c r="D15" s="74">
        <f t="shared" si="0"/>
        <v>1542808</v>
      </c>
      <c r="E15" s="74">
        <f t="shared" si="1"/>
        <v>128567.33</v>
      </c>
      <c r="F15" s="77">
        <v>0</v>
      </c>
      <c r="G15" s="88">
        <f t="shared" si="3"/>
        <v>128567.33</v>
      </c>
      <c r="H15" s="411"/>
      <c r="I15" s="417"/>
      <c r="J15" s="417"/>
      <c r="K15" s="414"/>
      <c r="L15" s="414"/>
      <c r="M15" s="77"/>
      <c r="N15" s="87"/>
      <c r="O15" s="89"/>
      <c r="P15" s="87"/>
      <c r="Q15" s="89"/>
      <c r="R15" s="87"/>
      <c r="S15" s="90"/>
      <c r="T15" s="87"/>
      <c r="V15" s="27"/>
      <c r="W15" s="69"/>
      <c r="X15" s="69"/>
      <c r="Y15" s="69"/>
      <c r="Z15" s="69"/>
      <c r="AA15" s="69"/>
      <c r="AB15" s="69"/>
      <c r="AC15" s="69"/>
      <c r="AD15" s="69"/>
      <c r="AE15" s="69"/>
      <c r="AF15" s="27"/>
      <c r="AG15" s="27"/>
      <c r="AH15" s="27">
        <v>3301</v>
      </c>
      <c r="AI15" s="27">
        <v>29182</v>
      </c>
      <c r="AJ15" s="356">
        <v>2</v>
      </c>
      <c r="AK15" s="82" t="s">
        <v>300</v>
      </c>
      <c r="AL15" s="82" t="s">
        <v>302</v>
      </c>
      <c r="AM15" s="83">
        <v>1542808</v>
      </c>
      <c r="AN15" s="27"/>
      <c r="AO15" s="84">
        <f t="shared" si="2"/>
        <v>128567.33</v>
      </c>
      <c r="AP15" s="27"/>
      <c r="AQ15" s="308">
        <v>0</v>
      </c>
      <c r="AR15" s="85"/>
      <c r="AS15" s="169">
        <f t="shared" si="4"/>
        <v>0</v>
      </c>
      <c r="AT15" s="242">
        <f t="shared" si="5"/>
        <v>-128567.33</v>
      </c>
      <c r="AU15" s="241"/>
      <c r="AV15" s="255">
        <f t="shared" si="6"/>
        <v>899971.31</v>
      </c>
      <c r="AW15" s="207">
        <f t="shared" si="7"/>
        <v>-899971.31</v>
      </c>
      <c r="AX15" s="27">
        <f t="shared" si="8"/>
        <v>-179994.26</v>
      </c>
      <c r="AY15" s="234"/>
    </row>
    <row r="16" spans="1:52" x14ac:dyDescent="0.25">
      <c r="A16" s="399"/>
      <c r="B16" s="86" t="s">
        <v>300</v>
      </c>
      <c r="C16" s="87" t="s">
        <v>303</v>
      </c>
      <c r="D16" s="74">
        <f t="shared" si="0"/>
        <v>1713414</v>
      </c>
      <c r="E16" s="74">
        <f t="shared" si="1"/>
        <v>142784.5</v>
      </c>
      <c r="F16" s="77">
        <v>0</v>
      </c>
      <c r="G16" s="88">
        <f t="shared" si="3"/>
        <v>142784.5</v>
      </c>
      <c r="H16" s="411"/>
      <c r="I16" s="417"/>
      <c r="J16" s="417"/>
      <c r="K16" s="414"/>
      <c r="L16" s="414"/>
      <c r="M16" s="77"/>
      <c r="N16" s="87"/>
      <c r="O16" s="89"/>
      <c r="P16" s="87"/>
      <c r="Q16" s="89"/>
      <c r="R16" s="87"/>
      <c r="S16" s="90"/>
      <c r="T16" s="87"/>
      <c r="V16" s="27"/>
      <c r="W16" s="69"/>
      <c r="X16" s="69"/>
      <c r="Y16" s="69"/>
      <c r="Z16" s="69"/>
      <c r="AA16" s="69"/>
      <c r="AB16" s="69"/>
      <c r="AC16" s="69"/>
      <c r="AD16" s="69"/>
      <c r="AE16" s="69"/>
      <c r="AF16" s="27"/>
      <c r="AG16" s="27"/>
      <c r="AH16" s="27">
        <v>3301</v>
      </c>
      <c r="AI16" s="27">
        <v>4411</v>
      </c>
      <c r="AJ16" s="356">
        <v>1</v>
      </c>
      <c r="AK16" s="82" t="s">
        <v>300</v>
      </c>
      <c r="AL16" s="82" t="s">
        <v>303</v>
      </c>
      <c r="AM16" s="83">
        <v>1713414</v>
      </c>
      <c r="AN16" s="27"/>
      <c r="AO16" s="84">
        <f t="shared" si="2"/>
        <v>142784.5</v>
      </c>
      <c r="AP16" s="27"/>
      <c r="AQ16" s="308">
        <v>0</v>
      </c>
      <c r="AR16" s="85"/>
      <c r="AS16" s="169">
        <f t="shared" si="4"/>
        <v>0</v>
      </c>
      <c r="AT16" s="242">
        <f t="shared" si="5"/>
        <v>-142784.5</v>
      </c>
      <c r="AU16" s="241"/>
      <c r="AV16" s="255">
        <f t="shared" si="6"/>
        <v>999491.5</v>
      </c>
      <c r="AW16" s="207">
        <f t="shared" si="7"/>
        <v>-999491.5</v>
      </c>
      <c r="AX16" s="27">
        <f t="shared" si="8"/>
        <v>-199898.3</v>
      </c>
      <c r="AY16" s="234"/>
    </row>
    <row r="17" spans="1:51" x14ac:dyDescent="0.25">
      <c r="A17" s="399"/>
      <c r="B17" s="86" t="s">
        <v>304</v>
      </c>
      <c r="C17" s="87" t="s">
        <v>305</v>
      </c>
      <c r="D17" s="74">
        <f t="shared" si="0"/>
        <v>3179833</v>
      </c>
      <c r="E17" s="74">
        <f t="shared" si="1"/>
        <v>264986.08</v>
      </c>
      <c r="F17" s="77">
        <v>0</v>
      </c>
      <c r="G17" s="88">
        <f t="shared" si="3"/>
        <v>264986.08</v>
      </c>
      <c r="H17" s="411"/>
      <c r="I17" s="417"/>
      <c r="J17" s="417"/>
      <c r="K17" s="414"/>
      <c r="L17" s="414"/>
      <c r="M17" s="77"/>
      <c r="N17" s="87"/>
      <c r="O17" s="89"/>
      <c r="P17" s="87"/>
      <c r="Q17" s="89"/>
      <c r="R17" s="87"/>
      <c r="S17" s="90"/>
      <c r="T17" s="87"/>
      <c r="V17" s="27"/>
      <c r="W17" s="69"/>
      <c r="X17" s="69"/>
      <c r="Y17" s="69"/>
      <c r="Z17" s="69"/>
      <c r="AA17" s="69"/>
      <c r="AB17" s="69"/>
      <c r="AC17" s="69"/>
      <c r="AD17" s="69"/>
      <c r="AE17" s="69"/>
      <c r="AF17" s="27"/>
      <c r="AG17" s="27"/>
      <c r="AH17" s="27">
        <v>4402</v>
      </c>
      <c r="AI17" s="27">
        <v>4411</v>
      </c>
      <c r="AJ17" s="356">
        <v>1</v>
      </c>
      <c r="AK17" s="82" t="s">
        <v>304</v>
      </c>
      <c r="AL17" s="82" t="s">
        <v>305</v>
      </c>
      <c r="AM17" s="83">
        <v>3179833</v>
      </c>
      <c r="AN17" s="27"/>
      <c r="AO17" s="84">
        <f t="shared" si="2"/>
        <v>264986.08</v>
      </c>
      <c r="AP17" s="27"/>
      <c r="AQ17" s="308">
        <v>0</v>
      </c>
      <c r="AR17" s="85"/>
      <c r="AS17" s="169">
        <f t="shared" si="4"/>
        <v>0</v>
      </c>
      <c r="AT17" s="242">
        <f t="shared" si="5"/>
        <v>-264986.08</v>
      </c>
      <c r="AU17" s="241"/>
      <c r="AV17" s="255">
        <f t="shared" si="6"/>
        <v>1854902.56</v>
      </c>
      <c r="AW17" s="207">
        <f t="shared" si="7"/>
        <v>-1854902.56</v>
      </c>
      <c r="AX17" s="27">
        <f t="shared" si="8"/>
        <v>-370980.51</v>
      </c>
      <c r="AY17" s="234"/>
    </row>
    <row r="18" spans="1:51" x14ac:dyDescent="0.25">
      <c r="A18" s="399"/>
      <c r="B18" s="86" t="s">
        <v>304</v>
      </c>
      <c r="C18" s="87" t="s">
        <v>306</v>
      </c>
      <c r="D18" s="74">
        <f t="shared" si="0"/>
        <v>3176150</v>
      </c>
      <c r="E18" s="74">
        <f t="shared" si="1"/>
        <v>264679.17</v>
      </c>
      <c r="F18" s="77">
        <v>0</v>
      </c>
      <c r="G18" s="88">
        <f t="shared" si="3"/>
        <v>264679.17</v>
      </c>
      <c r="H18" s="411"/>
      <c r="I18" s="417"/>
      <c r="J18" s="417"/>
      <c r="K18" s="414"/>
      <c r="L18" s="414"/>
      <c r="M18" s="77"/>
      <c r="N18" s="87"/>
      <c r="O18" s="89"/>
      <c r="P18" s="87"/>
      <c r="Q18" s="91"/>
      <c r="R18" s="87"/>
      <c r="S18" s="90"/>
      <c r="T18" s="87"/>
      <c r="V18" s="27"/>
      <c r="W18" s="69"/>
      <c r="X18" s="69"/>
      <c r="Y18" s="69"/>
      <c r="Z18" s="69"/>
      <c r="AA18" s="69"/>
      <c r="AB18" s="69"/>
      <c r="AC18" s="69"/>
      <c r="AD18" s="69"/>
      <c r="AE18" s="69"/>
      <c r="AF18" s="27"/>
      <c r="AG18" s="27"/>
      <c r="AH18" s="27">
        <v>4406</v>
      </c>
      <c r="AI18" s="27">
        <v>4412</v>
      </c>
      <c r="AJ18" s="356">
        <v>1</v>
      </c>
      <c r="AK18" s="82" t="s">
        <v>304</v>
      </c>
      <c r="AL18" s="82" t="s">
        <v>306</v>
      </c>
      <c r="AM18" s="83">
        <v>3176150</v>
      </c>
      <c r="AN18" s="27"/>
      <c r="AO18" s="84">
        <f t="shared" si="2"/>
        <v>264679.17</v>
      </c>
      <c r="AP18" s="27"/>
      <c r="AQ18" s="308">
        <v>0</v>
      </c>
      <c r="AR18" s="85"/>
      <c r="AS18" s="169">
        <f t="shared" si="4"/>
        <v>0</v>
      </c>
      <c r="AT18" s="242">
        <f t="shared" si="5"/>
        <v>-264679.17</v>
      </c>
      <c r="AU18" s="241"/>
      <c r="AV18" s="255">
        <f t="shared" si="6"/>
        <v>1852754.19</v>
      </c>
      <c r="AW18" s="207">
        <f t="shared" si="7"/>
        <v>-1852754.19</v>
      </c>
      <c r="AX18" s="27">
        <f t="shared" si="8"/>
        <v>-370550.84</v>
      </c>
      <c r="AY18" s="234"/>
    </row>
    <row r="19" spans="1:51" x14ac:dyDescent="0.25">
      <c r="A19" s="399"/>
      <c r="B19" s="86" t="s">
        <v>307</v>
      </c>
      <c r="C19" s="87" t="s">
        <v>308</v>
      </c>
      <c r="D19" s="74">
        <f t="shared" si="0"/>
        <v>4375253</v>
      </c>
      <c r="E19" s="74">
        <f t="shared" si="1"/>
        <v>364604.42</v>
      </c>
      <c r="F19" s="77">
        <v>0</v>
      </c>
      <c r="G19" s="88">
        <f t="shared" si="3"/>
        <v>364604.42</v>
      </c>
      <c r="H19" s="411"/>
      <c r="I19" s="417"/>
      <c r="J19" s="417"/>
      <c r="K19" s="414"/>
      <c r="L19" s="414"/>
      <c r="M19" s="77"/>
      <c r="N19" s="87"/>
      <c r="O19" s="89"/>
      <c r="P19" s="87"/>
      <c r="Q19" s="89"/>
      <c r="R19" s="92"/>
      <c r="S19" s="90"/>
      <c r="T19" s="92"/>
      <c r="V19" s="27"/>
      <c r="W19" s="69"/>
      <c r="X19" s="69"/>
      <c r="Y19" s="69"/>
      <c r="Z19" s="69"/>
      <c r="AA19" s="69"/>
      <c r="AB19" s="69"/>
      <c r="AC19" s="69"/>
      <c r="AD19" s="69"/>
      <c r="AE19" s="69"/>
      <c r="AF19" s="27"/>
      <c r="AG19" s="27"/>
      <c r="AH19" s="27">
        <v>4412</v>
      </c>
      <c r="AI19" s="27">
        <v>50050</v>
      </c>
      <c r="AJ19" s="356">
        <v>1</v>
      </c>
      <c r="AK19" s="82" t="s">
        <v>307</v>
      </c>
      <c r="AL19" s="82" t="s">
        <v>308</v>
      </c>
      <c r="AM19" s="83">
        <v>4375253</v>
      </c>
      <c r="AN19" s="27"/>
      <c r="AO19" s="84">
        <f t="shared" si="2"/>
        <v>364604.42</v>
      </c>
      <c r="AP19" s="27"/>
      <c r="AQ19" s="308">
        <v>0</v>
      </c>
      <c r="AR19" s="85"/>
      <c r="AS19" s="169">
        <f t="shared" si="4"/>
        <v>0</v>
      </c>
      <c r="AT19" s="242">
        <f t="shared" si="5"/>
        <v>-364604.42</v>
      </c>
      <c r="AU19" s="241"/>
      <c r="AV19" s="255">
        <f t="shared" si="6"/>
        <v>2552230.94</v>
      </c>
      <c r="AW19" s="207">
        <f t="shared" si="7"/>
        <v>-2552230.94</v>
      </c>
      <c r="AX19" s="27">
        <f t="shared" si="8"/>
        <v>-510446.19</v>
      </c>
      <c r="AY19" s="234"/>
    </row>
    <row r="20" spans="1:51" x14ac:dyDescent="0.25">
      <c r="A20" s="399"/>
      <c r="B20" s="86" t="s">
        <v>307</v>
      </c>
      <c r="C20" s="87" t="s">
        <v>309</v>
      </c>
      <c r="D20" s="74">
        <f t="shared" si="0"/>
        <v>876929</v>
      </c>
      <c r="E20" s="74">
        <f t="shared" si="1"/>
        <v>73077.42</v>
      </c>
      <c r="F20" s="77">
        <v>0</v>
      </c>
      <c r="G20" s="88">
        <f t="shared" si="3"/>
        <v>73077.42</v>
      </c>
      <c r="H20" s="411"/>
      <c r="I20" s="417"/>
      <c r="J20" s="417"/>
      <c r="K20" s="414"/>
      <c r="L20" s="414"/>
      <c r="M20" s="77"/>
      <c r="N20" s="87"/>
      <c r="O20" s="89"/>
      <c r="P20" s="87"/>
      <c r="Q20" s="89"/>
      <c r="R20" s="87"/>
      <c r="S20" s="93"/>
      <c r="T20" s="87"/>
      <c r="V20" s="27"/>
      <c r="W20" s="94"/>
      <c r="X20" s="94"/>
      <c r="Y20" s="94"/>
      <c r="Z20" s="94"/>
      <c r="AA20" s="94"/>
      <c r="AB20" s="94"/>
      <c r="AC20" s="94"/>
      <c r="AD20" s="94"/>
      <c r="AE20" s="94"/>
      <c r="AF20" s="27"/>
      <c r="AG20" s="27"/>
      <c r="AH20" s="27">
        <v>6500</v>
      </c>
      <c r="AI20" s="27">
        <v>56050</v>
      </c>
      <c r="AJ20" s="356">
        <v>1</v>
      </c>
      <c r="AK20" s="82" t="s">
        <v>307</v>
      </c>
      <c r="AL20" s="82" t="s">
        <v>309</v>
      </c>
      <c r="AM20" s="83">
        <v>876929</v>
      </c>
      <c r="AN20" s="27"/>
      <c r="AO20" s="84">
        <f t="shared" si="2"/>
        <v>73077.42</v>
      </c>
      <c r="AP20" s="27"/>
      <c r="AQ20" s="308">
        <v>0</v>
      </c>
      <c r="AR20" s="85"/>
      <c r="AS20" s="169">
        <f t="shared" si="4"/>
        <v>0</v>
      </c>
      <c r="AT20" s="242">
        <f t="shared" si="5"/>
        <v>-73077.42</v>
      </c>
      <c r="AU20" s="241"/>
      <c r="AV20" s="255">
        <f t="shared" si="6"/>
        <v>511541.94</v>
      </c>
      <c r="AW20" s="207">
        <f t="shared" si="7"/>
        <v>-511541.94</v>
      </c>
      <c r="AX20" s="27">
        <f t="shared" si="8"/>
        <v>-102308.39</v>
      </c>
      <c r="AY20" s="234"/>
    </row>
    <row r="21" spans="1:51" x14ac:dyDescent="0.25">
      <c r="A21" s="400"/>
      <c r="B21" s="98" t="s">
        <v>281</v>
      </c>
      <c r="C21" s="87" t="s">
        <v>311</v>
      </c>
      <c r="D21" s="74">
        <f t="shared" si="0"/>
        <v>174727</v>
      </c>
      <c r="E21" s="74">
        <f t="shared" si="1"/>
        <v>14560.58</v>
      </c>
      <c r="F21" s="100">
        <v>0</v>
      </c>
      <c r="G21" s="88">
        <f t="shared" si="3"/>
        <v>14560.58</v>
      </c>
      <c r="H21" s="412"/>
      <c r="I21" s="418"/>
      <c r="J21" s="418"/>
      <c r="K21" s="415"/>
      <c r="L21" s="415"/>
      <c r="M21" s="359"/>
      <c r="N21" s="87"/>
      <c r="O21" s="89"/>
      <c r="P21" s="87"/>
      <c r="Q21" s="89"/>
      <c r="R21" s="87"/>
      <c r="S21" s="93"/>
      <c r="T21" s="87"/>
      <c r="V21" s="27"/>
      <c r="W21" s="94"/>
      <c r="X21" s="94"/>
      <c r="Y21" s="94"/>
      <c r="Z21" s="94"/>
      <c r="AA21" s="94"/>
      <c r="AB21" s="94"/>
      <c r="AC21" s="94"/>
      <c r="AD21" s="94"/>
      <c r="AE21" s="94"/>
      <c r="AF21" s="27"/>
      <c r="AG21" s="27"/>
      <c r="AH21" s="27">
        <v>6440</v>
      </c>
      <c r="AI21" s="27">
        <v>6500</v>
      </c>
      <c r="AJ21" s="356" t="s">
        <v>428</v>
      </c>
      <c r="AK21" s="82" t="s">
        <v>281</v>
      </c>
      <c r="AL21" s="82" t="s">
        <v>311</v>
      </c>
      <c r="AM21" s="83">
        <v>174727</v>
      </c>
      <c r="AN21" s="27"/>
      <c r="AO21" s="84">
        <f t="shared" si="2"/>
        <v>14560.58</v>
      </c>
      <c r="AP21" s="27"/>
      <c r="AQ21" s="308">
        <v>0</v>
      </c>
      <c r="AR21" s="85"/>
      <c r="AS21" s="169">
        <f t="shared" si="4"/>
        <v>0</v>
      </c>
      <c r="AT21" s="242">
        <f t="shared" si="5"/>
        <v>-14560.58</v>
      </c>
      <c r="AU21" s="241"/>
      <c r="AV21" s="255">
        <f t="shared" si="6"/>
        <v>101924.06</v>
      </c>
      <c r="AW21" s="207">
        <f t="shared" si="7"/>
        <v>-101924.06</v>
      </c>
      <c r="AX21" s="27">
        <f t="shared" si="8"/>
        <v>-20384.810000000001</v>
      </c>
      <c r="AY21" s="234"/>
    </row>
    <row r="22" spans="1:51" x14ac:dyDescent="0.25">
      <c r="A22" s="27"/>
      <c r="B22" s="27"/>
      <c r="C22" s="107" t="s">
        <v>313</v>
      </c>
      <c r="D22" s="109">
        <f t="shared" ref="D22:E22" si="9">SUM(D10:D21)</f>
        <v>24647688</v>
      </c>
      <c r="E22" s="109">
        <f t="shared" si="9"/>
        <v>2053974</v>
      </c>
      <c r="F22" s="109">
        <f>SUM(F10:F21)</f>
        <v>0</v>
      </c>
      <c r="G22" s="206">
        <f>SUM(G10:G21)</f>
        <v>2053974</v>
      </c>
      <c r="H22" s="111"/>
      <c r="I22" s="112">
        <f>SUM(I10:I21)</f>
        <v>0</v>
      </c>
      <c r="J22" s="113">
        <f>SUM(J10:J21)</f>
        <v>0</v>
      </c>
      <c r="K22" s="290">
        <f>SUM(K10:K21)</f>
        <v>0</v>
      </c>
      <c r="L22" s="264"/>
      <c r="M22" s="360">
        <f>+G22-K22</f>
        <v>2053974</v>
      </c>
      <c r="N22" s="358">
        <f t="shared" ref="N22:S22" si="10">SUM(N10:N21)</f>
        <v>0</v>
      </c>
      <c r="O22" s="115">
        <f t="shared" si="10"/>
        <v>0</v>
      </c>
      <c r="P22" s="115">
        <f t="shared" si="10"/>
        <v>0</v>
      </c>
      <c r="Q22" s="115">
        <f t="shared" si="10"/>
        <v>0</v>
      </c>
      <c r="R22" s="115">
        <f t="shared" si="10"/>
        <v>0</v>
      </c>
      <c r="S22" s="115">
        <f t="shared" si="10"/>
        <v>0</v>
      </c>
      <c r="T22" s="283"/>
      <c r="V22" s="27"/>
      <c r="W22" s="69"/>
      <c r="X22" s="69"/>
      <c r="Y22" s="69"/>
      <c r="Z22" s="69"/>
      <c r="AA22" s="69"/>
      <c r="AB22" s="69"/>
      <c r="AC22" s="69"/>
      <c r="AD22" s="69"/>
      <c r="AE22" s="69"/>
      <c r="AF22" s="27"/>
      <c r="AG22" s="27"/>
      <c r="AH22" s="27"/>
      <c r="AI22" s="27"/>
      <c r="AJ22" s="356"/>
      <c r="AK22" s="116" t="s">
        <v>9</v>
      </c>
      <c r="AL22" s="27"/>
      <c r="AM22" s="117">
        <f>SUM(AM10:AM21)</f>
        <v>24647688</v>
      </c>
      <c r="AN22" s="27"/>
      <c r="AO22" s="27"/>
      <c r="AP22" s="27"/>
      <c r="AQ22" s="253">
        <f>SUM(AQ10:AQ21)</f>
        <v>0</v>
      </c>
      <c r="AR22" s="85"/>
      <c r="AS22" s="169"/>
      <c r="AT22" s="242"/>
      <c r="AU22" s="241"/>
      <c r="AV22" s="255"/>
      <c r="AW22" s="207"/>
      <c r="AX22" s="27">
        <f t="shared" si="8"/>
        <v>0</v>
      </c>
      <c r="AY22" s="234"/>
    </row>
    <row r="23" spans="1:51" ht="18.75" customHeight="1" x14ac:dyDescent="0.25">
      <c r="A23" s="394" t="s">
        <v>314</v>
      </c>
      <c r="B23" s="118" t="s">
        <v>293</v>
      </c>
      <c r="C23" s="118" t="s">
        <v>315</v>
      </c>
      <c r="D23" s="119">
        <f t="shared" ref="D23:D36" si="11">AM23</f>
        <v>2195742</v>
      </c>
      <c r="E23" s="120">
        <f t="shared" ref="E23:E36" si="12">AO23</f>
        <v>182978.5</v>
      </c>
      <c r="F23" s="121">
        <v>0</v>
      </c>
      <c r="G23" s="121">
        <f t="shared" si="3"/>
        <v>182978.5</v>
      </c>
      <c r="H23" s="407">
        <v>11998803.289999999</v>
      </c>
      <c r="I23" s="383">
        <v>0.75</v>
      </c>
      <c r="J23" s="422">
        <f>ROUND(IF(I23*H23&lt;=(D37/2),I23*H23,D37/2),2)</f>
        <v>8999102.4700000007</v>
      </c>
      <c r="K23" s="419">
        <f>ROUND(+J23/6,2)</f>
        <v>1499850.41</v>
      </c>
      <c r="L23" s="390">
        <f>ROUND($K$23*(N5/$T$5)-E48+F48,2)</f>
        <v>316570.5</v>
      </c>
      <c r="M23" s="388">
        <f>IF((G23+G24+G25)-L23&lt;0,0,(G23+G24+G25)-L23)</f>
        <v>164641.32999999996</v>
      </c>
      <c r="N23" s="378">
        <f>+M23</f>
        <v>164641.32999999996</v>
      </c>
      <c r="O23" s="121"/>
      <c r="P23" s="121"/>
      <c r="Q23" s="121"/>
      <c r="R23" s="121"/>
      <c r="S23" s="121"/>
      <c r="T23" s="374">
        <f>ROUND(IF(M23=0,L23-(G23+G24+G25),0),2)</f>
        <v>0</v>
      </c>
      <c r="V23" s="27"/>
      <c r="W23" s="69"/>
      <c r="X23" s="69"/>
      <c r="Y23" s="69"/>
      <c r="Z23" s="69"/>
      <c r="AA23" s="69"/>
      <c r="AB23" s="69"/>
      <c r="AC23" s="69"/>
      <c r="AD23" s="69"/>
      <c r="AE23" s="69"/>
      <c r="AF23" s="27"/>
      <c r="AG23" s="27"/>
      <c r="AH23" s="27">
        <v>1108</v>
      </c>
      <c r="AI23" s="27">
        <v>1771</v>
      </c>
      <c r="AJ23" s="356">
        <v>1</v>
      </c>
      <c r="AK23" s="82" t="s">
        <v>293</v>
      </c>
      <c r="AL23" s="82" t="s">
        <v>315</v>
      </c>
      <c r="AM23" s="123">
        <v>2195742</v>
      </c>
      <c r="AN23" s="27"/>
      <c r="AO23" s="84">
        <f t="shared" ref="AO23:AO36" si="13">ROUND(+AM23/12,2)</f>
        <v>182978.5</v>
      </c>
      <c r="AP23" s="27"/>
      <c r="AQ23" s="253">
        <v>0</v>
      </c>
      <c r="AR23" s="85"/>
      <c r="AS23" s="169">
        <f t="shared" si="4"/>
        <v>0</v>
      </c>
      <c r="AT23" s="242">
        <f t="shared" si="5"/>
        <v>-182978.5</v>
      </c>
      <c r="AU23" s="241"/>
      <c r="AV23" s="255">
        <f t="shared" si="6"/>
        <v>1280849.5</v>
      </c>
      <c r="AW23" s="207">
        <f t="shared" si="7"/>
        <v>-1280849.5</v>
      </c>
      <c r="AX23" s="27">
        <f t="shared" si="8"/>
        <v>-256169.9</v>
      </c>
      <c r="AY23" s="234"/>
    </row>
    <row r="24" spans="1:51" ht="18.75" customHeight="1" x14ac:dyDescent="0.25">
      <c r="A24" s="395"/>
      <c r="B24" s="124" t="s">
        <v>293</v>
      </c>
      <c r="C24" s="124" t="s">
        <v>316</v>
      </c>
      <c r="D24" s="125">
        <f t="shared" si="11"/>
        <v>1965171</v>
      </c>
      <c r="E24" s="126">
        <f t="shared" si="12"/>
        <v>163764.25</v>
      </c>
      <c r="F24" s="238">
        <v>0</v>
      </c>
      <c r="G24" s="238">
        <f t="shared" si="3"/>
        <v>163764.25</v>
      </c>
      <c r="H24" s="408"/>
      <c r="I24" s="384"/>
      <c r="J24" s="423"/>
      <c r="K24" s="420"/>
      <c r="L24" s="388"/>
      <c r="M24" s="388"/>
      <c r="N24" s="382"/>
      <c r="O24" s="130"/>
      <c r="P24" s="130"/>
      <c r="Q24" s="130"/>
      <c r="R24" s="130"/>
      <c r="S24" s="130"/>
      <c r="T24" s="376"/>
      <c r="V24" s="27"/>
      <c r="W24" s="69"/>
      <c r="X24" s="69"/>
      <c r="Y24" s="69"/>
      <c r="Z24" s="69"/>
      <c r="AA24" s="69"/>
      <c r="AB24" s="69"/>
      <c r="AC24" s="69"/>
      <c r="AD24" s="69"/>
      <c r="AE24" s="69"/>
      <c r="AF24" s="27"/>
      <c r="AG24" s="27"/>
      <c r="AH24" s="27">
        <v>1710</v>
      </c>
      <c r="AI24" s="27">
        <v>1771</v>
      </c>
      <c r="AJ24" s="356">
        <v>1</v>
      </c>
      <c r="AK24" s="82" t="s">
        <v>293</v>
      </c>
      <c r="AL24" s="82" t="s">
        <v>316</v>
      </c>
      <c r="AM24" s="123">
        <v>1965171</v>
      </c>
      <c r="AN24" s="27"/>
      <c r="AO24" s="84">
        <f t="shared" si="13"/>
        <v>163764.25</v>
      </c>
      <c r="AP24" s="27"/>
      <c r="AQ24" s="253">
        <v>0</v>
      </c>
      <c r="AR24" s="85"/>
      <c r="AS24" s="169">
        <f t="shared" si="4"/>
        <v>0</v>
      </c>
      <c r="AT24" s="242">
        <f t="shared" si="5"/>
        <v>-163764.25</v>
      </c>
      <c r="AU24" s="241"/>
      <c r="AV24" s="255">
        <f t="shared" si="6"/>
        <v>1146349.75</v>
      </c>
      <c r="AW24" s="207">
        <f t="shared" si="7"/>
        <v>-1146349.75</v>
      </c>
      <c r="AX24" s="27">
        <f t="shared" si="8"/>
        <v>-229269.95</v>
      </c>
      <c r="AY24" s="234"/>
    </row>
    <row r="25" spans="1:51" s="289" customFormat="1" ht="18.75" customHeight="1" x14ac:dyDescent="0.25">
      <c r="A25" s="396"/>
      <c r="B25" s="291" t="s">
        <v>293</v>
      </c>
      <c r="C25" s="291" t="s">
        <v>295</v>
      </c>
      <c r="D25" s="125">
        <f t="shared" si="11"/>
        <v>1613629</v>
      </c>
      <c r="E25" s="126">
        <f t="shared" si="12"/>
        <v>134469.07999999999</v>
      </c>
      <c r="F25" s="293"/>
      <c r="G25" s="293">
        <f t="shared" si="3"/>
        <v>134469.07999999999</v>
      </c>
      <c r="H25" s="408"/>
      <c r="I25" s="384"/>
      <c r="J25" s="423"/>
      <c r="K25" s="420"/>
      <c r="L25" s="389"/>
      <c r="M25" s="389"/>
      <c r="N25" s="379"/>
      <c r="O25" s="238"/>
      <c r="P25" s="238"/>
      <c r="Q25" s="151"/>
      <c r="R25" s="238"/>
      <c r="S25" s="292"/>
      <c r="T25" s="375"/>
      <c r="V25" s="27"/>
      <c r="W25" s="69"/>
      <c r="X25" s="69"/>
      <c r="Y25" s="69"/>
      <c r="Z25" s="69"/>
      <c r="AA25" s="69"/>
      <c r="AB25" s="69"/>
      <c r="AC25" s="69"/>
      <c r="AD25" s="69"/>
      <c r="AE25" s="69"/>
      <c r="AF25" s="27"/>
      <c r="AG25" s="27"/>
      <c r="AH25" s="27">
        <v>1101</v>
      </c>
      <c r="AI25" s="27">
        <v>1124</v>
      </c>
      <c r="AJ25" s="356">
        <v>1</v>
      </c>
      <c r="AK25" s="82" t="s">
        <v>293</v>
      </c>
      <c r="AL25" s="82" t="s">
        <v>295</v>
      </c>
      <c r="AM25" s="123">
        <v>1613629</v>
      </c>
      <c r="AN25" s="27"/>
      <c r="AO25" s="84">
        <f t="shared" si="13"/>
        <v>134469.07999999999</v>
      </c>
      <c r="AP25" s="27"/>
      <c r="AQ25" s="253">
        <v>0</v>
      </c>
      <c r="AR25" s="85"/>
      <c r="AS25" s="169">
        <f t="shared" si="4"/>
        <v>0</v>
      </c>
      <c r="AT25" s="242">
        <f t="shared" si="5"/>
        <v>-134469.07999999999</v>
      </c>
      <c r="AU25" s="241"/>
      <c r="AV25" s="255">
        <f t="shared" si="6"/>
        <v>941283.55999999994</v>
      </c>
      <c r="AW25" s="207">
        <f t="shared" si="7"/>
        <v>-941283.55999999994</v>
      </c>
      <c r="AX25" s="27">
        <f t="shared" si="8"/>
        <v>-188256.71</v>
      </c>
    </row>
    <row r="26" spans="1:51" ht="18.75" customHeight="1" x14ac:dyDescent="0.25">
      <c r="A26" s="395"/>
      <c r="B26" s="118" t="s">
        <v>297</v>
      </c>
      <c r="C26" s="118" t="s">
        <v>317</v>
      </c>
      <c r="D26" s="131">
        <f t="shared" si="11"/>
        <v>3403713</v>
      </c>
      <c r="E26" s="120">
        <f t="shared" si="12"/>
        <v>283642.75</v>
      </c>
      <c r="F26" s="121">
        <v>0</v>
      </c>
      <c r="G26" s="121">
        <f t="shared" si="3"/>
        <v>283642.75</v>
      </c>
      <c r="H26" s="408"/>
      <c r="I26" s="384"/>
      <c r="J26" s="423"/>
      <c r="K26" s="420"/>
      <c r="L26" s="390">
        <f>ROUND($K$23*(O5/$T$5)-E49+F49,2)</f>
        <v>184049.49</v>
      </c>
      <c r="M26" s="390">
        <f>IF((G26+G27)-L26&lt;0,0,(G26+G27)-L26)</f>
        <v>376895.09000000008</v>
      </c>
      <c r="N26" s="122"/>
      <c r="O26" s="378">
        <f>+M26</f>
        <v>376895.09000000008</v>
      </c>
      <c r="P26" s="118"/>
      <c r="Q26" s="132"/>
      <c r="R26" s="118"/>
      <c r="S26" s="133"/>
      <c r="T26" s="374">
        <f>ROUND(IF(M26=0,L26-(G26+G27),0),2)</f>
        <v>0</v>
      </c>
      <c r="V26" s="27"/>
      <c r="W26" s="69"/>
      <c r="X26" s="69"/>
      <c r="Y26" s="69"/>
      <c r="Z26" s="69"/>
      <c r="AA26" s="69"/>
      <c r="AB26" s="69"/>
      <c r="AC26" s="69"/>
      <c r="AD26" s="69"/>
      <c r="AE26" s="69"/>
      <c r="AF26" s="27"/>
      <c r="AG26" s="27"/>
      <c r="AH26" s="27">
        <v>28161</v>
      </c>
      <c r="AI26" s="27">
        <v>28371</v>
      </c>
      <c r="AJ26" s="356">
        <v>2</v>
      </c>
      <c r="AK26" s="82" t="s">
        <v>297</v>
      </c>
      <c r="AL26" s="82" t="s">
        <v>317</v>
      </c>
      <c r="AM26" s="123">
        <v>3403713</v>
      </c>
      <c r="AN26" s="27"/>
      <c r="AO26" s="84">
        <f t="shared" si="13"/>
        <v>283642.75</v>
      </c>
      <c r="AP26" s="27"/>
      <c r="AQ26" s="253">
        <v>0</v>
      </c>
      <c r="AR26" s="85"/>
      <c r="AS26" s="169">
        <f t="shared" si="4"/>
        <v>0</v>
      </c>
      <c r="AT26" s="242">
        <f t="shared" si="5"/>
        <v>-283642.75</v>
      </c>
      <c r="AU26" s="241"/>
      <c r="AV26" s="255">
        <f t="shared" si="6"/>
        <v>1985499.25</v>
      </c>
      <c r="AW26" s="207">
        <f t="shared" si="7"/>
        <v>-1985499.25</v>
      </c>
      <c r="AX26" s="27">
        <f t="shared" si="8"/>
        <v>-397099.85</v>
      </c>
      <c r="AY26" s="234"/>
    </row>
    <row r="27" spans="1:51" ht="18.75" customHeight="1" x14ac:dyDescent="0.25">
      <c r="A27" s="395"/>
      <c r="B27" s="124" t="s">
        <v>297</v>
      </c>
      <c r="C27" s="124" t="s">
        <v>318</v>
      </c>
      <c r="D27" s="125">
        <f t="shared" si="11"/>
        <v>3327622</v>
      </c>
      <c r="E27" s="126">
        <f t="shared" si="12"/>
        <v>277301.83</v>
      </c>
      <c r="F27" s="127">
        <v>0</v>
      </c>
      <c r="G27" s="127">
        <f t="shared" si="3"/>
        <v>277301.83</v>
      </c>
      <c r="H27" s="408"/>
      <c r="I27" s="384"/>
      <c r="J27" s="423"/>
      <c r="K27" s="420"/>
      <c r="L27" s="389"/>
      <c r="M27" s="389"/>
      <c r="N27" s="128"/>
      <c r="O27" s="379"/>
      <c r="P27" s="124"/>
      <c r="Q27" s="137"/>
      <c r="R27" s="124"/>
      <c r="S27" s="138"/>
      <c r="T27" s="375"/>
      <c r="V27" s="27"/>
      <c r="W27" s="69"/>
      <c r="X27" s="69"/>
      <c r="Y27" s="69"/>
      <c r="Z27" s="69"/>
      <c r="AA27" s="69"/>
      <c r="AB27" s="69"/>
      <c r="AC27" s="69"/>
      <c r="AD27" s="69"/>
      <c r="AE27" s="69"/>
      <c r="AF27" s="27"/>
      <c r="AG27" s="27"/>
      <c r="AH27" s="27">
        <v>28181</v>
      </c>
      <c r="AI27" s="27">
        <v>28371</v>
      </c>
      <c r="AJ27" s="356">
        <v>2</v>
      </c>
      <c r="AK27" s="82" t="s">
        <v>297</v>
      </c>
      <c r="AL27" s="82" t="s">
        <v>318</v>
      </c>
      <c r="AM27" s="123">
        <v>3327622</v>
      </c>
      <c r="AN27" s="27"/>
      <c r="AO27" s="84">
        <f t="shared" si="13"/>
        <v>277301.83</v>
      </c>
      <c r="AP27" s="27"/>
      <c r="AQ27" s="253">
        <v>0</v>
      </c>
      <c r="AR27" s="85"/>
      <c r="AS27" s="169">
        <f t="shared" si="4"/>
        <v>0</v>
      </c>
      <c r="AT27" s="242">
        <f t="shared" si="5"/>
        <v>-277301.83</v>
      </c>
      <c r="AU27" s="241"/>
      <c r="AV27" s="255">
        <f t="shared" si="6"/>
        <v>1941112.81</v>
      </c>
      <c r="AW27" s="207">
        <f t="shared" si="7"/>
        <v>-1941112.81</v>
      </c>
      <c r="AX27" s="27">
        <f t="shared" si="8"/>
        <v>-388222.56</v>
      </c>
      <c r="AY27" s="234"/>
    </row>
    <row r="28" spans="1:51" ht="18.75" customHeight="1" x14ac:dyDescent="0.25">
      <c r="A28" s="395"/>
      <c r="B28" s="118" t="s">
        <v>300</v>
      </c>
      <c r="C28" s="118" t="s">
        <v>319</v>
      </c>
      <c r="D28" s="131">
        <f t="shared" si="11"/>
        <v>1880985</v>
      </c>
      <c r="E28" s="120">
        <f t="shared" si="12"/>
        <v>156748.75</v>
      </c>
      <c r="F28" s="121">
        <v>0</v>
      </c>
      <c r="G28" s="121">
        <f t="shared" si="3"/>
        <v>156748.75</v>
      </c>
      <c r="H28" s="408"/>
      <c r="I28" s="384"/>
      <c r="J28" s="423"/>
      <c r="K28" s="420"/>
      <c r="L28" s="390">
        <f>ROUND($K$23*(P5/$T$5)-E50+F50,2)</f>
        <v>256813.55</v>
      </c>
      <c r="M28" s="390">
        <f>IF((G28+G29)-L28&lt;0,0,(G28+G29)-L28)</f>
        <v>5800.2800000000279</v>
      </c>
      <c r="N28" s="122"/>
      <c r="O28" s="132"/>
      <c r="P28" s="378">
        <f>+M28</f>
        <v>5800.2800000000279</v>
      </c>
      <c r="Q28" s="132"/>
      <c r="R28" s="118"/>
      <c r="S28" s="133"/>
      <c r="T28" s="374">
        <f>ROUND(IF(M28=0,L28-(G28+G29),0),2)</f>
        <v>0</v>
      </c>
      <c r="V28" s="27"/>
      <c r="W28" s="69"/>
      <c r="X28" s="69"/>
      <c r="Y28" s="69"/>
      <c r="Z28" s="69"/>
      <c r="AA28" s="69"/>
      <c r="AB28" s="69"/>
      <c r="AC28" s="69"/>
      <c r="AD28" s="69"/>
      <c r="AE28" s="69"/>
      <c r="AF28" s="27"/>
      <c r="AG28" s="27"/>
      <c r="AH28" s="27">
        <v>3183</v>
      </c>
      <c r="AI28" s="27">
        <v>3300</v>
      </c>
      <c r="AJ28" s="356">
        <v>1</v>
      </c>
      <c r="AK28" s="82" t="s">
        <v>300</v>
      </c>
      <c r="AL28" s="82" t="s">
        <v>319</v>
      </c>
      <c r="AM28" s="123">
        <v>1880985</v>
      </c>
      <c r="AN28" s="27"/>
      <c r="AO28" s="84">
        <f t="shared" si="13"/>
        <v>156748.75</v>
      </c>
      <c r="AP28" s="27"/>
      <c r="AQ28" s="253">
        <v>0</v>
      </c>
      <c r="AR28" s="85"/>
      <c r="AS28" s="169">
        <f t="shared" si="4"/>
        <v>0</v>
      </c>
      <c r="AT28" s="242">
        <f t="shared" si="5"/>
        <v>-156748.75</v>
      </c>
      <c r="AU28" s="241"/>
      <c r="AV28" s="255">
        <f t="shared" si="6"/>
        <v>1097241.25</v>
      </c>
      <c r="AW28" s="207">
        <f t="shared" si="7"/>
        <v>-1097241.25</v>
      </c>
      <c r="AX28" s="27">
        <f t="shared" si="8"/>
        <v>-219448.25</v>
      </c>
      <c r="AY28" s="234"/>
    </row>
    <row r="29" spans="1:51" ht="18.75" customHeight="1" x14ac:dyDescent="0.25">
      <c r="A29" s="395"/>
      <c r="B29" s="124" t="s">
        <v>300</v>
      </c>
      <c r="C29" s="124" t="s">
        <v>320</v>
      </c>
      <c r="D29" s="125">
        <f t="shared" si="11"/>
        <v>1270381</v>
      </c>
      <c r="E29" s="126">
        <f t="shared" si="12"/>
        <v>105865.08</v>
      </c>
      <c r="F29" s="130">
        <v>0</v>
      </c>
      <c r="G29" s="127">
        <f t="shared" si="3"/>
        <v>105865.08</v>
      </c>
      <c r="H29" s="408"/>
      <c r="I29" s="384"/>
      <c r="J29" s="423"/>
      <c r="K29" s="420"/>
      <c r="L29" s="389"/>
      <c r="M29" s="389"/>
      <c r="N29" s="128"/>
      <c r="O29" s="137"/>
      <c r="P29" s="379"/>
      <c r="Q29" s="136"/>
      <c r="R29" s="124"/>
      <c r="S29" s="138"/>
      <c r="T29" s="375"/>
      <c r="V29" s="27"/>
      <c r="W29" s="69"/>
      <c r="X29" s="69"/>
      <c r="Y29" s="69"/>
      <c r="Z29" s="69"/>
      <c r="AA29" s="69"/>
      <c r="AB29" s="69"/>
      <c r="AC29" s="69"/>
      <c r="AD29" s="69"/>
      <c r="AE29" s="69"/>
      <c r="AF29" s="27"/>
      <c r="AG29" s="27"/>
      <c r="AH29" s="27">
        <v>3032</v>
      </c>
      <c r="AI29" s="27">
        <v>3300</v>
      </c>
      <c r="AJ29" s="356">
        <v>1</v>
      </c>
      <c r="AK29" s="82" t="s">
        <v>300</v>
      </c>
      <c r="AL29" s="82" t="s">
        <v>320</v>
      </c>
      <c r="AM29" s="123">
        <v>1270381</v>
      </c>
      <c r="AN29" s="27"/>
      <c r="AO29" s="84">
        <f t="shared" si="13"/>
        <v>105865.08</v>
      </c>
      <c r="AP29" s="27"/>
      <c r="AQ29" s="253">
        <v>0</v>
      </c>
      <c r="AR29" s="85"/>
      <c r="AS29" s="169">
        <f t="shared" si="4"/>
        <v>0</v>
      </c>
      <c r="AT29" s="242">
        <f t="shared" si="5"/>
        <v>-105865.08</v>
      </c>
      <c r="AU29" s="241"/>
      <c r="AV29" s="255">
        <f t="shared" si="6"/>
        <v>741055.56</v>
      </c>
      <c r="AW29" s="207">
        <f t="shared" si="7"/>
        <v>-741055.56</v>
      </c>
      <c r="AX29" s="27">
        <f t="shared" si="8"/>
        <v>-148211.10999999999</v>
      </c>
      <c r="AY29" s="234"/>
    </row>
    <row r="30" spans="1:51" ht="18.75" customHeight="1" x14ac:dyDescent="0.25">
      <c r="A30" s="395"/>
      <c r="B30" s="118" t="s">
        <v>304</v>
      </c>
      <c r="C30" s="118" t="s">
        <v>322</v>
      </c>
      <c r="D30" s="131">
        <f t="shared" si="11"/>
        <v>2079150</v>
      </c>
      <c r="E30" s="244">
        <f t="shared" si="12"/>
        <v>173262.5</v>
      </c>
      <c r="F30" s="312">
        <v>0</v>
      </c>
      <c r="G30" s="121">
        <f t="shared" si="3"/>
        <v>173262.5</v>
      </c>
      <c r="H30" s="408"/>
      <c r="I30" s="384"/>
      <c r="J30" s="423"/>
      <c r="K30" s="420"/>
      <c r="L30" s="390">
        <f>ROUND($K$23*(Q5/$T$5)-E51+F51,2)</f>
        <v>133751.01</v>
      </c>
      <c r="M30" s="390">
        <f>IF((G30+G31)-L30&lt;0,0,(G30+G31)-L30)</f>
        <v>105600.90999999997</v>
      </c>
      <c r="N30" s="122"/>
      <c r="O30" s="132"/>
      <c r="P30" s="118"/>
      <c r="Q30" s="378">
        <f>+M30</f>
        <v>105600.90999999997</v>
      </c>
      <c r="R30" s="122"/>
      <c r="S30" s="133"/>
      <c r="T30" s="374">
        <f>ROUND(IF(M30=0,L30-(G30+G31),0),2)</f>
        <v>0</v>
      </c>
      <c r="V30" s="27"/>
      <c r="W30" s="69"/>
      <c r="X30" s="69"/>
      <c r="Y30" s="69"/>
      <c r="Z30" s="69"/>
      <c r="AA30" s="69"/>
      <c r="AB30" s="69"/>
      <c r="AC30" s="69"/>
      <c r="AD30" s="69"/>
      <c r="AE30" s="69"/>
      <c r="AF30" s="27"/>
      <c r="AG30" s="27"/>
      <c r="AH30" s="27">
        <v>4402</v>
      </c>
      <c r="AI30" s="27">
        <v>4406</v>
      </c>
      <c r="AJ30" s="356">
        <v>1</v>
      </c>
      <c r="AK30" s="82" t="s">
        <v>304</v>
      </c>
      <c r="AL30" s="82" t="s">
        <v>322</v>
      </c>
      <c r="AM30" s="123">
        <v>2079150</v>
      </c>
      <c r="AN30" s="27"/>
      <c r="AO30" s="84">
        <f t="shared" si="13"/>
        <v>173262.5</v>
      </c>
      <c r="AP30" s="27"/>
      <c r="AQ30" s="253">
        <v>0</v>
      </c>
      <c r="AR30" s="85"/>
      <c r="AS30" s="169">
        <f t="shared" si="4"/>
        <v>0</v>
      </c>
      <c r="AT30" s="242">
        <f t="shared" si="5"/>
        <v>-173262.5</v>
      </c>
      <c r="AU30" s="241"/>
      <c r="AV30" s="255">
        <f t="shared" si="6"/>
        <v>1212837.5</v>
      </c>
      <c r="AW30" s="207">
        <f t="shared" si="7"/>
        <v>-1212837.5</v>
      </c>
      <c r="AX30" s="27">
        <f t="shared" si="8"/>
        <v>-242567.5</v>
      </c>
      <c r="AY30" s="234"/>
    </row>
    <row r="31" spans="1:51" ht="19.5" customHeight="1" x14ac:dyDescent="0.25">
      <c r="A31" s="395"/>
      <c r="B31" s="145" t="s">
        <v>304</v>
      </c>
      <c r="C31" s="145" t="s">
        <v>323</v>
      </c>
      <c r="D31" s="311">
        <f t="shared" si="11"/>
        <v>793073</v>
      </c>
      <c r="E31" s="246">
        <f t="shared" si="12"/>
        <v>66089.42</v>
      </c>
      <c r="F31" s="292">
        <v>0</v>
      </c>
      <c r="G31" s="127">
        <f t="shared" si="3"/>
        <v>66089.42</v>
      </c>
      <c r="H31" s="408"/>
      <c r="I31" s="384"/>
      <c r="J31" s="423"/>
      <c r="K31" s="420"/>
      <c r="L31" s="389"/>
      <c r="M31" s="389"/>
      <c r="N31" s="129"/>
      <c r="O31" s="146"/>
      <c r="P31" s="145"/>
      <c r="Q31" s="379"/>
      <c r="R31" s="129"/>
      <c r="S31" s="147"/>
      <c r="T31" s="375"/>
      <c r="V31" s="27"/>
      <c r="W31" s="69"/>
      <c r="X31" s="69"/>
      <c r="Y31" s="69"/>
      <c r="Z31" s="69"/>
      <c r="AA31" s="69"/>
      <c r="AB31" s="69"/>
      <c r="AC31" s="69"/>
      <c r="AD31" s="69"/>
      <c r="AE31" s="69"/>
      <c r="AF31" s="27"/>
      <c r="AG31" s="27"/>
      <c r="AH31" s="27">
        <v>4404</v>
      </c>
      <c r="AI31" s="27">
        <v>4800</v>
      </c>
      <c r="AJ31" s="356">
        <v>1</v>
      </c>
      <c r="AK31" s="82" t="s">
        <v>304</v>
      </c>
      <c r="AL31" s="82" t="s">
        <v>323</v>
      </c>
      <c r="AM31" s="123">
        <v>793073</v>
      </c>
      <c r="AN31" s="27"/>
      <c r="AO31" s="84">
        <f t="shared" si="13"/>
        <v>66089.42</v>
      </c>
      <c r="AP31" s="27"/>
      <c r="AQ31" s="253">
        <v>0</v>
      </c>
      <c r="AR31" s="85"/>
      <c r="AS31" s="169">
        <f t="shared" si="4"/>
        <v>0</v>
      </c>
      <c r="AT31" s="242">
        <f t="shared" si="5"/>
        <v>-66089.42</v>
      </c>
      <c r="AU31" s="241"/>
      <c r="AV31" s="255">
        <f t="shared" si="6"/>
        <v>462625.94</v>
      </c>
      <c r="AW31" s="207">
        <f t="shared" si="7"/>
        <v>-462625.94</v>
      </c>
      <c r="AX31" s="27">
        <f t="shared" si="8"/>
        <v>-92525.19</v>
      </c>
      <c r="AY31" s="234"/>
    </row>
    <row r="32" spans="1:51" ht="17.25" customHeight="1" x14ac:dyDescent="0.25">
      <c r="A32" s="395"/>
      <c r="B32" s="124" t="s">
        <v>307</v>
      </c>
      <c r="C32" s="124" t="s">
        <v>324</v>
      </c>
      <c r="D32" s="148">
        <f t="shared" si="11"/>
        <v>4716281</v>
      </c>
      <c r="E32" s="126">
        <f t="shared" si="12"/>
        <v>393023.42</v>
      </c>
      <c r="F32" s="244">
        <v>0</v>
      </c>
      <c r="G32" s="285">
        <f t="shared" si="3"/>
        <v>393023.42</v>
      </c>
      <c r="H32" s="408"/>
      <c r="I32" s="384"/>
      <c r="J32" s="423"/>
      <c r="K32" s="420"/>
      <c r="L32" s="431">
        <f>ROUND($K$23*(R5/$T$5)-E52+F52,2)</f>
        <v>300464.84999999998</v>
      </c>
      <c r="M32" s="390">
        <f>IF(((G32+G33+G34+G35)-L32)&lt;0,0,((G32+G33+G34+G35)-L32))</f>
        <v>917146.07000000018</v>
      </c>
      <c r="N32" s="128"/>
      <c r="O32" s="137"/>
      <c r="P32" s="124"/>
      <c r="Q32" s="137"/>
      <c r="R32" s="378">
        <f>+M32</f>
        <v>917146.07000000018</v>
      </c>
      <c r="S32" s="138"/>
      <c r="T32" s="374">
        <f>ROUND(IF(M32=0,L32-(G32+G33+G34+G35),0),2)</f>
        <v>0</v>
      </c>
      <c r="V32" s="27"/>
      <c r="W32" s="69"/>
      <c r="X32" s="69"/>
      <c r="Y32" s="69"/>
      <c r="Z32" s="69"/>
      <c r="AA32" s="69"/>
      <c r="AB32" s="69"/>
      <c r="AC32" s="69"/>
      <c r="AD32" s="69"/>
      <c r="AE32" s="69"/>
      <c r="AF32" s="27"/>
      <c r="AG32" s="27"/>
      <c r="AH32" s="27">
        <v>50050</v>
      </c>
      <c r="AI32" s="27">
        <v>51450</v>
      </c>
      <c r="AJ32" s="357">
        <v>10</v>
      </c>
      <c r="AK32" s="82" t="s">
        <v>307</v>
      </c>
      <c r="AL32" s="82" t="s">
        <v>324</v>
      </c>
      <c r="AM32" s="123">
        <v>4716281</v>
      </c>
      <c r="AN32" s="27"/>
      <c r="AO32" s="84">
        <f t="shared" si="13"/>
        <v>393023.42</v>
      </c>
      <c r="AP32" s="27"/>
      <c r="AQ32" s="253">
        <v>0</v>
      </c>
      <c r="AR32" s="85"/>
      <c r="AS32" s="169">
        <f t="shared" si="4"/>
        <v>0</v>
      </c>
      <c r="AT32" s="242">
        <f t="shared" si="5"/>
        <v>-393023.42</v>
      </c>
      <c r="AU32" s="241"/>
      <c r="AV32" s="255">
        <f t="shared" si="6"/>
        <v>2751163.94</v>
      </c>
      <c r="AW32" s="207">
        <f t="shared" si="7"/>
        <v>-2751163.94</v>
      </c>
      <c r="AX32" s="27">
        <f t="shared" si="8"/>
        <v>-550232.79</v>
      </c>
      <c r="AY32" s="234"/>
    </row>
    <row r="33" spans="1:52" ht="17.25" customHeight="1" x14ac:dyDescent="0.25">
      <c r="A33" s="395"/>
      <c r="B33" s="124" t="s">
        <v>307</v>
      </c>
      <c r="C33" s="124" t="s">
        <v>325</v>
      </c>
      <c r="D33" s="148">
        <f t="shared" si="11"/>
        <v>1359750</v>
      </c>
      <c r="E33" s="126">
        <f t="shared" si="12"/>
        <v>113312.5</v>
      </c>
      <c r="F33" s="245">
        <v>0</v>
      </c>
      <c r="G33" s="286">
        <f t="shared" si="3"/>
        <v>113312.5</v>
      </c>
      <c r="H33" s="408"/>
      <c r="I33" s="384"/>
      <c r="J33" s="423"/>
      <c r="K33" s="420"/>
      <c r="L33" s="432"/>
      <c r="M33" s="388"/>
      <c r="N33" s="128"/>
      <c r="O33" s="137"/>
      <c r="P33" s="124"/>
      <c r="Q33" s="137"/>
      <c r="R33" s="382"/>
      <c r="S33" s="138"/>
      <c r="T33" s="376"/>
      <c r="V33" s="27"/>
      <c r="W33" s="69"/>
      <c r="X33" s="69"/>
      <c r="Y33" s="69"/>
      <c r="Z33" s="69"/>
      <c r="AA33" s="69"/>
      <c r="AB33" s="69"/>
      <c r="AC33" s="69"/>
      <c r="AD33" s="69"/>
      <c r="AE33" s="69"/>
      <c r="AF33" s="27"/>
      <c r="AG33" s="27"/>
      <c r="AH33" s="27">
        <v>51450</v>
      </c>
      <c r="AI33" s="27">
        <v>54000</v>
      </c>
      <c r="AJ33" s="356">
        <v>10</v>
      </c>
      <c r="AK33" s="82" t="s">
        <v>307</v>
      </c>
      <c r="AL33" s="82" t="s">
        <v>325</v>
      </c>
      <c r="AM33" s="123">
        <v>1359750</v>
      </c>
      <c r="AN33" s="27"/>
      <c r="AO33" s="84">
        <f t="shared" si="13"/>
        <v>113312.5</v>
      </c>
      <c r="AP33" s="27"/>
      <c r="AQ33" s="253">
        <v>0</v>
      </c>
      <c r="AR33" s="85"/>
      <c r="AS33" s="169">
        <f t="shared" si="4"/>
        <v>0</v>
      </c>
      <c r="AT33" s="242">
        <f t="shared" si="5"/>
        <v>-113312.5</v>
      </c>
      <c r="AU33" s="241"/>
      <c r="AV33" s="255">
        <f t="shared" si="6"/>
        <v>793187.5</v>
      </c>
      <c r="AW33" s="207">
        <f t="shared" si="7"/>
        <v>-793187.5</v>
      </c>
      <c r="AX33" s="27">
        <f t="shared" si="8"/>
        <v>-158637.5</v>
      </c>
      <c r="AY33" s="234"/>
    </row>
    <row r="34" spans="1:52" ht="17.25" customHeight="1" x14ac:dyDescent="0.25">
      <c r="A34" s="395"/>
      <c r="B34" s="124" t="s">
        <v>307</v>
      </c>
      <c r="C34" s="124" t="s">
        <v>326</v>
      </c>
      <c r="D34" s="125">
        <f t="shared" si="11"/>
        <v>6316064</v>
      </c>
      <c r="E34" s="126">
        <f t="shared" si="12"/>
        <v>526338.67000000004</v>
      </c>
      <c r="F34" s="245">
        <v>0</v>
      </c>
      <c r="G34" s="286">
        <f t="shared" si="3"/>
        <v>526338.67000000004</v>
      </c>
      <c r="H34" s="408"/>
      <c r="I34" s="384"/>
      <c r="J34" s="423"/>
      <c r="K34" s="420"/>
      <c r="L34" s="432">
        <f>$K$23*Q9/$T$5</f>
        <v>0</v>
      </c>
      <c r="M34" s="388"/>
      <c r="N34" s="128"/>
      <c r="O34" s="137"/>
      <c r="P34" s="124"/>
      <c r="Q34" s="137"/>
      <c r="R34" s="382"/>
      <c r="S34" s="138"/>
      <c r="T34" s="376"/>
      <c r="V34" s="27"/>
      <c r="W34" s="69"/>
      <c r="X34" s="69"/>
      <c r="Y34" s="69"/>
      <c r="Z34" s="69"/>
      <c r="AA34" s="69"/>
      <c r="AB34" s="69"/>
      <c r="AC34" s="69"/>
      <c r="AD34" s="69"/>
      <c r="AE34" s="69"/>
      <c r="AF34" s="27"/>
      <c r="AG34" s="27"/>
      <c r="AH34" s="27">
        <v>54000</v>
      </c>
      <c r="AI34" s="27">
        <v>56100</v>
      </c>
      <c r="AJ34" s="356">
        <v>10</v>
      </c>
      <c r="AK34" s="82" t="s">
        <v>307</v>
      </c>
      <c r="AL34" s="82" t="s">
        <v>326</v>
      </c>
      <c r="AM34" s="123">
        <v>6316064</v>
      </c>
      <c r="AN34" s="27"/>
      <c r="AO34" s="84">
        <f t="shared" si="13"/>
        <v>526338.67000000004</v>
      </c>
      <c r="AP34" s="27"/>
      <c r="AQ34" s="253">
        <v>0</v>
      </c>
      <c r="AR34" s="85"/>
      <c r="AS34" s="169">
        <f t="shared" si="4"/>
        <v>0</v>
      </c>
      <c r="AT34" s="242">
        <f t="shared" si="5"/>
        <v>-526338.67000000004</v>
      </c>
      <c r="AU34" s="241"/>
      <c r="AV34" s="255">
        <f t="shared" si="6"/>
        <v>3684370.6900000004</v>
      </c>
      <c r="AW34" s="207">
        <f t="shared" si="7"/>
        <v>-3684370.6900000004</v>
      </c>
      <c r="AX34" s="27">
        <f t="shared" si="8"/>
        <v>-736874.14</v>
      </c>
      <c r="AY34" s="234"/>
    </row>
    <row r="35" spans="1:52" ht="18.75" customHeight="1" x14ac:dyDescent="0.25">
      <c r="A35" s="395"/>
      <c r="B35" s="145" t="s">
        <v>307</v>
      </c>
      <c r="C35" s="145" t="s">
        <v>327</v>
      </c>
      <c r="D35" s="125">
        <f t="shared" si="11"/>
        <v>2219236</v>
      </c>
      <c r="E35" s="126">
        <f t="shared" si="12"/>
        <v>184936.33</v>
      </c>
      <c r="F35" s="246">
        <v>0</v>
      </c>
      <c r="G35" s="287">
        <f t="shared" si="3"/>
        <v>184936.33</v>
      </c>
      <c r="H35" s="408"/>
      <c r="I35" s="384"/>
      <c r="J35" s="423"/>
      <c r="K35" s="420"/>
      <c r="L35" s="432"/>
      <c r="M35" s="389"/>
      <c r="N35" s="129"/>
      <c r="O35" s="146"/>
      <c r="P35" s="145"/>
      <c r="Q35" s="146"/>
      <c r="R35" s="379"/>
      <c r="S35" s="147"/>
      <c r="T35" s="377"/>
      <c r="V35" s="27"/>
      <c r="W35" s="69"/>
      <c r="X35" s="69"/>
      <c r="Y35" s="69"/>
      <c r="Z35" s="69"/>
      <c r="AA35" s="69"/>
      <c r="AB35" s="69"/>
      <c r="AC35" s="69"/>
      <c r="AD35" s="69"/>
      <c r="AE35" s="69"/>
      <c r="AF35" s="27"/>
      <c r="AG35" s="27"/>
      <c r="AH35" s="27">
        <v>56050</v>
      </c>
      <c r="AI35" s="27">
        <v>56100</v>
      </c>
      <c r="AJ35" s="356">
        <v>10</v>
      </c>
      <c r="AK35" s="82" t="s">
        <v>307</v>
      </c>
      <c r="AL35" s="82" t="s">
        <v>327</v>
      </c>
      <c r="AM35" s="123">
        <v>2219236</v>
      </c>
      <c r="AN35" s="27"/>
      <c r="AO35" s="84">
        <f t="shared" si="13"/>
        <v>184936.33</v>
      </c>
      <c r="AP35" s="27"/>
      <c r="AQ35" s="253">
        <v>0</v>
      </c>
      <c r="AR35" s="85"/>
      <c r="AS35" s="169">
        <f t="shared" si="4"/>
        <v>0</v>
      </c>
      <c r="AT35" s="242">
        <f t="shared" si="5"/>
        <v>-184936.33</v>
      </c>
      <c r="AU35" s="241"/>
      <c r="AV35" s="255">
        <f t="shared" si="6"/>
        <v>1294554.3099999998</v>
      </c>
      <c r="AW35" s="207">
        <f t="shared" si="7"/>
        <v>-1294554.3099999998</v>
      </c>
      <c r="AX35" s="27">
        <f t="shared" si="8"/>
        <v>-258910.86</v>
      </c>
      <c r="AY35" s="234"/>
    </row>
    <row r="36" spans="1:52" ht="18.75" customHeight="1" x14ac:dyDescent="0.25">
      <c r="A36" s="397"/>
      <c r="B36" s="145" t="s">
        <v>281</v>
      </c>
      <c r="C36" s="145" t="s">
        <v>328</v>
      </c>
      <c r="D36" s="150">
        <f t="shared" si="11"/>
        <v>6026595</v>
      </c>
      <c r="E36" s="120">
        <f t="shared" si="12"/>
        <v>502216.25</v>
      </c>
      <c r="F36" s="247">
        <v>0</v>
      </c>
      <c r="G36" s="151">
        <f t="shared" si="3"/>
        <v>502216.25</v>
      </c>
      <c r="H36" s="409"/>
      <c r="I36" s="385"/>
      <c r="J36" s="424"/>
      <c r="K36" s="421"/>
      <c r="L36" s="455">
        <f>ROUND($K$23*(S5/$T$5)-E53+F53,2)</f>
        <v>308201.01</v>
      </c>
      <c r="M36" s="284">
        <f>IF(((G36)-L36)&lt;0,0,((G36)-L36))</f>
        <v>194015.24</v>
      </c>
      <c r="N36" s="128"/>
      <c r="O36" s="146"/>
      <c r="P36" s="145"/>
      <c r="Q36" s="146"/>
      <c r="R36" s="129"/>
      <c r="S36" s="149">
        <f>M36</f>
        <v>194015.24</v>
      </c>
      <c r="T36" s="295">
        <f>ROUND(IF(M36=0,L36-(G36),0),2)</f>
        <v>0</v>
      </c>
      <c r="V36" s="27"/>
      <c r="W36" s="69"/>
      <c r="X36" s="69"/>
      <c r="Y36" s="69"/>
      <c r="Z36" s="69"/>
      <c r="AA36" s="69"/>
      <c r="AB36" s="69"/>
      <c r="AC36" s="69"/>
      <c r="AD36" s="69"/>
      <c r="AE36" s="69"/>
      <c r="AF36" s="27"/>
      <c r="AG36" s="27"/>
      <c r="AH36" s="27">
        <v>6182</v>
      </c>
      <c r="AI36" s="27">
        <v>6440</v>
      </c>
      <c r="AJ36" s="356" t="s">
        <v>429</v>
      </c>
      <c r="AK36" s="82" t="s">
        <v>281</v>
      </c>
      <c r="AL36" s="82" t="s">
        <v>328</v>
      </c>
      <c r="AM36" s="123">
        <v>6026595</v>
      </c>
      <c r="AN36" s="27"/>
      <c r="AO36" s="84">
        <f t="shared" si="13"/>
        <v>502216.25</v>
      </c>
      <c r="AP36" s="27"/>
      <c r="AQ36" s="253">
        <v>0</v>
      </c>
      <c r="AR36" s="85"/>
      <c r="AS36" s="169">
        <f t="shared" si="4"/>
        <v>0</v>
      </c>
      <c r="AT36" s="242">
        <f t="shared" si="5"/>
        <v>-502216.25</v>
      </c>
      <c r="AU36" s="241"/>
      <c r="AV36" s="255">
        <f t="shared" si="6"/>
        <v>3515513.75</v>
      </c>
      <c r="AW36" s="207">
        <f t="shared" si="7"/>
        <v>-3515513.75</v>
      </c>
      <c r="AX36" s="27">
        <f t="shared" si="8"/>
        <v>-703102.75</v>
      </c>
      <c r="AY36" s="234"/>
    </row>
    <row r="37" spans="1:52" ht="22.5" customHeight="1" x14ac:dyDescent="0.25">
      <c r="A37" s="27"/>
      <c r="B37" s="27"/>
      <c r="C37" s="152" t="s">
        <v>329</v>
      </c>
      <c r="D37" s="153">
        <f t="shared" ref="D37:E37" si="14">SUM(D23:D36)</f>
        <v>39167392</v>
      </c>
      <c r="E37" s="153">
        <f t="shared" si="14"/>
        <v>3263949.33</v>
      </c>
      <c r="F37" s="268">
        <v>0</v>
      </c>
      <c r="G37" s="270">
        <f>SUM(G23:G36)</f>
        <v>3263949.33</v>
      </c>
      <c r="H37" s="299">
        <f>SUM(H23:H36)</f>
        <v>11998803.289999999</v>
      </c>
      <c r="I37" s="262">
        <f>SUM(I23:I36)</f>
        <v>0.75</v>
      </c>
      <c r="J37" s="366">
        <f>SUM(J23)</f>
        <v>8999102.4700000007</v>
      </c>
      <c r="K37" s="297">
        <f t="shared" ref="K37:S37" si="15">SUM(K23:K36)</f>
        <v>1499850.41</v>
      </c>
      <c r="L37" s="369">
        <f t="shared" si="15"/>
        <v>1499850.41</v>
      </c>
      <c r="M37" s="297">
        <f t="shared" si="15"/>
        <v>1764098.9200000002</v>
      </c>
      <c r="N37" s="158">
        <f t="shared" si="15"/>
        <v>164641.32999999996</v>
      </c>
      <c r="O37" s="156">
        <f t="shared" si="15"/>
        <v>376895.09000000008</v>
      </c>
      <c r="P37" s="154">
        <f t="shared" si="15"/>
        <v>5800.2800000000279</v>
      </c>
      <c r="Q37" s="156">
        <f t="shared" si="15"/>
        <v>105600.90999999997</v>
      </c>
      <c r="R37" s="154">
        <f t="shared" si="15"/>
        <v>917146.07000000018</v>
      </c>
      <c r="S37" s="158">
        <f t="shared" si="15"/>
        <v>194015.24</v>
      </c>
      <c r="T37" s="296">
        <f>ROUND(SUM(T23:T36),2)</f>
        <v>0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27"/>
      <c r="AG37" s="27"/>
      <c r="AH37" s="27"/>
      <c r="AI37" s="27"/>
      <c r="AJ37" s="70"/>
      <c r="AK37" s="27"/>
      <c r="AL37" s="27"/>
      <c r="AM37" s="169">
        <f>SUM(AM23:AM36)</f>
        <v>39167392</v>
      </c>
      <c r="AN37" s="27"/>
      <c r="AO37" s="27"/>
      <c r="AP37" s="159"/>
      <c r="AQ37" s="310">
        <f>SUM(AQ23:AQ36)</f>
        <v>0</v>
      </c>
      <c r="AR37" s="27"/>
      <c r="AS37" s="236"/>
      <c r="AT37" s="241"/>
      <c r="AU37" s="241"/>
      <c r="AV37" s="241"/>
      <c r="AW37" s="27"/>
      <c r="AX37" s="27"/>
    </row>
    <row r="38" spans="1:52" x14ac:dyDescent="0.25">
      <c r="A38" s="27"/>
      <c r="B38" s="27"/>
      <c r="C38" s="160" t="s">
        <v>330</v>
      </c>
      <c r="D38" s="162">
        <f t="shared" ref="D38:E38" si="16">+D22+D37</f>
        <v>63815080</v>
      </c>
      <c r="E38" s="162">
        <f t="shared" si="16"/>
        <v>5317923.33</v>
      </c>
      <c r="F38" s="162">
        <f>SUM(F23:F37)</f>
        <v>0</v>
      </c>
      <c r="G38" s="269">
        <f>+G22+G37</f>
        <v>5317923.33</v>
      </c>
      <c r="H38" s="162"/>
      <c r="I38" s="162"/>
      <c r="J38" s="263"/>
      <c r="K38" s="265"/>
      <c r="L38" s="265"/>
      <c r="M38" s="217">
        <f>ROUND(+M22+M37,2)</f>
        <v>3818072.92</v>
      </c>
      <c r="N38" s="164"/>
      <c r="O38" s="70"/>
      <c r="P38" s="70"/>
      <c r="Q38" s="70"/>
      <c r="R38" s="70"/>
      <c r="S38" s="70"/>
      <c r="T38" s="296">
        <f>ROUND(IF(M38-G38&lt;0,0,M38-G38),2)</f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70"/>
      <c r="AK38" s="27"/>
      <c r="AL38" s="27"/>
      <c r="AM38" s="108"/>
      <c r="AN38" s="27"/>
      <c r="AO38" s="27"/>
      <c r="AP38" s="27"/>
      <c r="AQ38" s="27"/>
      <c r="AR38" s="27"/>
      <c r="AS38" s="27"/>
      <c r="AT38" s="241"/>
      <c r="AU38" s="241"/>
      <c r="AV38" s="241"/>
      <c r="AW38" s="27"/>
      <c r="AX38" s="27"/>
    </row>
    <row r="39" spans="1:52" x14ac:dyDescent="0.25">
      <c r="A39" s="27"/>
      <c r="B39" s="27"/>
      <c r="C39" s="27"/>
      <c r="D39" s="27"/>
      <c r="E39" s="165">
        <f>E38*6</f>
        <v>31907539.98</v>
      </c>
      <c r="F39" s="165"/>
      <c r="G39" s="165"/>
      <c r="H39" s="70"/>
      <c r="I39" s="27"/>
      <c r="J39" s="70"/>
      <c r="K39" s="70"/>
      <c r="L39" s="70"/>
      <c r="M39" s="70"/>
      <c r="N39" s="70"/>
      <c r="O39" s="15"/>
      <c r="P39" s="166"/>
      <c r="Q39" s="167"/>
      <c r="R39" s="167"/>
      <c r="S39" s="167"/>
      <c r="T39" s="167"/>
      <c r="U39" s="167"/>
      <c r="V39" s="27"/>
      <c r="W39" s="1"/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27"/>
      <c r="AI39" s="27"/>
      <c r="AJ39" s="27"/>
      <c r="AK39" s="27"/>
      <c r="AL39" s="81"/>
      <c r="AM39" s="27"/>
      <c r="AN39" s="168" t="s">
        <v>9</v>
      </c>
      <c r="AO39" s="169">
        <f>+AM22+AM37</f>
        <v>63815080</v>
      </c>
      <c r="AP39" s="27"/>
      <c r="AQ39" s="169">
        <f>SUM(AO10:AO36)</f>
        <v>5317923.33</v>
      </c>
      <c r="AR39" s="169"/>
      <c r="AS39" s="117">
        <f>+AQ22+AQ37</f>
        <v>0</v>
      </c>
      <c r="AT39" s="169">
        <f>SUM(AR10:AR36)</f>
        <v>0</v>
      </c>
      <c r="AU39" s="169">
        <f>+AS39-AO39</f>
        <v>-63815080</v>
      </c>
      <c r="AV39" s="242"/>
      <c r="AW39" s="242"/>
      <c r="AX39" s="242">
        <f>SUM(AV10:AV36)</f>
        <v>37225463.310000002</v>
      </c>
      <c r="AY39" s="27"/>
      <c r="AZ39" s="253">
        <f>SUM(AX10:AX36)</f>
        <v>-7445092.6600000011</v>
      </c>
    </row>
    <row r="40" spans="1:52" x14ac:dyDescent="0.25">
      <c r="A40" s="27"/>
      <c r="B40" s="27"/>
      <c r="C40" s="27"/>
      <c r="D40" s="27"/>
      <c r="E40" s="27"/>
      <c r="F40" s="27"/>
      <c r="G40" s="27"/>
      <c r="H40" s="13"/>
      <c r="I40" s="13"/>
      <c r="J40" s="1"/>
      <c r="K40" s="1"/>
      <c r="L40" s="1"/>
      <c r="M40" s="1"/>
      <c r="N40" s="1"/>
      <c r="O40" s="1"/>
      <c r="P40" s="27"/>
      <c r="Q40" s="27"/>
      <c r="R40" s="27"/>
      <c r="S40" s="27"/>
      <c r="T40" s="27"/>
      <c r="U40" s="27"/>
      <c r="V40" s="27"/>
      <c r="W40" s="1"/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27"/>
      <c r="AI40" s="27"/>
      <c r="AJ40" s="27"/>
      <c r="AK40" s="27"/>
      <c r="AL40" s="81"/>
      <c r="AM40" s="27"/>
      <c r="AN40" s="27"/>
      <c r="AO40" s="27"/>
      <c r="AP40" s="27"/>
      <c r="AQ40" s="27"/>
      <c r="AR40" s="27"/>
      <c r="AS40" s="27"/>
      <c r="AT40" s="27"/>
      <c r="AU40" s="169"/>
      <c r="AV40" s="241"/>
      <c r="AW40" s="241"/>
      <c r="AX40" s="241"/>
      <c r="AY40" s="27"/>
      <c r="AZ40" s="27"/>
    </row>
    <row r="41" spans="1:52" x14ac:dyDescent="0.25">
      <c r="A41" s="1"/>
      <c r="B41" s="27"/>
      <c r="C41" s="257"/>
      <c r="D41" s="27"/>
      <c r="E41" s="266"/>
      <c r="F41" s="27"/>
      <c r="G41" s="266"/>
      <c r="H41" s="13"/>
      <c r="I41" s="13"/>
      <c r="J41" s="1"/>
      <c r="K41" s="1"/>
      <c r="L41" s="425" t="s">
        <v>331</v>
      </c>
      <c r="M41" s="426"/>
      <c r="N41" s="426"/>
      <c r="O41" s="426"/>
      <c r="P41" s="426"/>
      <c r="Q41" s="426"/>
      <c r="R41" s="426"/>
      <c r="S41" s="426"/>
      <c r="T41" s="426"/>
      <c r="U41" s="427"/>
      <c r="W41" s="1"/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69"/>
      <c r="AT41" s="27"/>
      <c r="AU41" s="27"/>
      <c r="AV41" s="241"/>
      <c r="AW41" s="241"/>
      <c r="AX41" s="241"/>
      <c r="AY41" s="27"/>
      <c r="AZ41" s="169"/>
    </row>
    <row r="42" spans="1:52" ht="15" customHeight="1" x14ac:dyDescent="0.25">
      <c r="A42" s="13"/>
      <c r="B42" s="27"/>
      <c r="C42" s="257" t="s">
        <v>742</v>
      </c>
      <c r="D42" s="257"/>
      <c r="E42" s="257"/>
      <c r="F42" s="257"/>
      <c r="G42" s="27"/>
      <c r="H42" s="13"/>
      <c r="I42" s="13"/>
      <c r="J42" s="1"/>
      <c r="K42" s="1"/>
      <c r="L42" s="439" t="s">
        <v>332</v>
      </c>
      <c r="M42" s="440"/>
      <c r="N42" s="440"/>
      <c r="O42" s="441"/>
      <c r="P42" s="198" t="s">
        <v>10</v>
      </c>
      <c r="Q42" s="199" t="s">
        <v>11</v>
      </c>
      <c r="R42" s="200" t="s">
        <v>12</v>
      </c>
      <c r="S42" s="199" t="s">
        <v>13</v>
      </c>
      <c r="T42" s="200" t="s">
        <v>14</v>
      </c>
      <c r="U42" s="200" t="s">
        <v>20</v>
      </c>
      <c r="W42" s="324"/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27"/>
      <c r="AI42" s="27"/>
      <c r="AJ42" s="27"/>
      <c r="AK42" s="27"/>
      <c r="AL42" s="70"/>
      <c r="AM42" s="27"/>
      <c r="AN42" s="27"/>
      <c r="AO42" s="27"/>
      <c r="AP42" s="27"/>
      <c r="AQ42" s="27"/>
      <c r="AR42" s="27"/>
      <c r="AS42" s="27"/>
      <c r="AT42" s="27"/>
      <c r="AU42" s="27"/>
      <c r="AV42" s="241"/>
      <c r="AW42" s="241"/>
      <c r="AX42" s="241"/>
      <c r="AY42" s="27"/>
      <c r="AZ42" s="27"/>
    </row>
    <row r="43" spans="1:52" x14ac:dyDescent="0.25">
      <c r="A43" s="27"/>
      <c r="B43" s="27"/>
      <c r="C43" s="257"/>
      <c r="D43" s="257"/>
      <c r="E43" s="257"/>
      <c r="F43" s="257"/>
      <c r="G43" s="27"/>
      <c r="H43" s="27"/>
      <c r="I43" s="27"/>
      <c r="J43" s="27"/>
      <c r="K43" s="27"/>
      <c r="L43" s="436" t="s">
        <v>5</v>
      </c>
      <c r="M43" s="437"/>
      <c r="N43" s="437"/>
      <c r="O43" s="438"/>
      <c r="P43" s="170">
        <f>+(G22-K22)/T5</f>
        <v>0.4862718240614049</v>
      </c>
      <c r="Q43" s="171">
        <f>+(G22-K22)/T5</f>
        <v>0.4862718240614049</v>
      </c>
      <c r="R43" s="172">
        <f>+(G22-K22)/T5</f>
        <v>0.4862718240614049</v>
      </c>
      <c r="S43" s="171">
        <f>+(G22-K22)/T5</f>
        <v>0.4862718240614049</v>
      </c>
      <c r="T43" s="172">
        <f>+(G22-K22)/T5</f>
        <v>0.4862718240614049</v>
      </c>
      <c r="U43" s="171">
        <f>+(G22-K22)/T5</f>
        <v>0.4862718240614049</v>
      </c>
      <c r="W43" s="1"/>
      <c r="X43" s="1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70"/>
      <c r="AM43" s="27"/>
      <c r="AN43" s="173"/>
      <c r="AO43" s="81"/>
      <c r="AP43" s="27"/>
      <c r="AQ43" s="392"/>
      <c r="AR43" s="393"/>
      <c r="AS43" s="393"/>
      <c r="AT43" s="393"/>
      <c r="AU43" s="169"/>
      <c r="AV43" s="241"/>
      <c r="AW43" s="241"/>
      <c r="AX43" s="241"/>
      <c r="AY43" s="27"/>
      <c r="AZ43" s="27"/>
    </row>
    <row r="44" spans="1:52" x14ac:dyDescent="0.25">
      <c r="A44" s="13"/>
      <c r="B44" s="27"/>
      <c r="C44" s="318"/>
      <c r="D44" s="27"/>
      <c r="E44" s="27"/>
      <c r="F44" s="27"/>
      <c r="G44" s="27"/>
      <c r="H44" s="27"/>
      <c r="I44" s="27"/>
      <c r="J44" s="27"/>
      <c r="K44" s="27"/>
      <c r="L44" s="433" t="s">
        <v>314</v>
      </c>
      <c r="M44" s="434"/>
      <c r="N44" s="434"/>
      <c r="O44" s="435"/>
      <c r="P44" s="174">
        <f t="shared" ref="P44:U44" si="17">+N37/N5</f>
        <v>0.18467177816775632</v>
      </c>
      <c r="Q44" s="174">
        <f t="shared" si="17"/>
        <v>0.72713990926994665</v>
      </c>
      <c r="R44" s="174">
        <f t="shared" si="17"/>
        <v>8.0197926892964615E-3</v>
      </c>
      <c r="S44" s="174">
        <f t="shared" si="17"/>
        <v>0.28035138142895227</v>
      </c>
      <c r="T44" s="174">
        <f t="shared" si="17"/>
        <v>1.0838693712649099</v>
      </c>
      <c r="U44" s="175">
        <f t="shared" si="17"/>
        <v>0.22352900890327571</v>
      </c>
      <c r="W44" s="1"/>
      <c r="X44" s="1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70"/>
      <c r="AM44" s="27"/>
      <c r="AN44" s="173"/>
      <c r="AO44" s="173"/>
      <c r="AP44" s="27"/>
      <c r="AQ44" s="393"/>
      <c r="AR44" s="393"/>
      <c r="AS44" s="393"/>
      <c r="AT44" s="393"/>
      <c r="AU44" s="27"/>
      <c r="AV44" s="241"/>
      <c r="AW44" s="241"/>
      <c r="AX44" s="241"/>
      <c r="AY44" s="27"/>
      <c r="AZ44" s="27"/>
    </row>
    <row r="45" spans="1:52" ht="15.75" x14ac:dyDescent="0.25">
      <c r="A45" s="13"/>
      <c r="B45" s="27"/>
      <c r="C45" s="318"/>
      <c r="D45" s="207"/>
      <c r="E45" s="207"/>
      <c r="F45" s="207"/>
      <c r="G45" s="207"/>
      <c r="H45" s="207"/>
      <c r="I45" s="27"/>
      <c r="J45" s="266"/>
      <c r="K45" s="266"/>
      <c r="L45" s="428" t="s">
        <v>333</v>
      </c>
      <c r="M45" s="429"/>
      <c r="N45" s="429"/>
      <c r="O45" s="430"/>
      <c r="P45" s="176">
        <f t="shared" ref="P45:U45" si="18">+P43+P44</f>
        <v>0.67094360222916127</v>
      </c>
      <c r="Q45" s="177">
        <f t="shared" si="18"/>
        <v>1.2134117333313514</v>
      </c>
      <c r="R45" s="178">
        <f t="shared" si="18"/>
        <v>0.49429161675070138</v>
      </c>
      <c r="S45" s="177">
        <f t="shared" si="18"/>
        <v>0.76662320549035723</v>
      </c>
      <c r="T45" s="178">
        <f t="shared" si="18"/>
        <v>1.5701411953263147</v>
      </c>
      <c r="U45" s="177">
        <f t="shared" si="18"/>
        <v>0.70980083296468055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70"/>
      <c r="AM45" s="27"/>
      <c r="AN45" s="173"/>
      <c r="AO45" s="173"/>
      <c r="AP45" s="27"/>
      <c r="AQ45" s="27"/>
      <c r="AR45" s="27"/>
      <c r="AS45" s="27"/>
      <c r="AT45" s="27"/>
      <c r="AU45" s="27"/>
      <c r="AV45" s="241"/>
      <c r="AW45" s="241"/>
      <c r="AX45" s="241"/>
      <c r="AY45" s="27"/>
      <c r="AZ45" s="27"/>
    </row>
    <row r="46" spans="1:52" ht="16.5" x14ac:dyDescent="0.3">
      <c r="A46" s="13"/>
      <c r="B46" s="27"/>
      <c r="C46" s="339" t="s">
        <v>741</v>
      </c>
      <c r="D46" s="340"/>
      <c r="E46" s="340"/>
      <c r="F46" s="340"/>
      <c r="G46" s="340"/>
      <c r="H46" s="340"/>
      <c r="I46" s="27"/>
      <c r="J46" s="266"/>
      <c r="K46" s="266"/>
      <c r="L46" s="13"/>
      <c r="M46" s="13"/>
      <c r="N46" s="13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173"/>
      <c r="AO46" s="173"/>
      <c r="AP46" s="27"/>
      <c r="AQ46" s="27"/>
      <c r="AR46" s="27"/>
      <c r="AS46" s="27">
        <f>1/25</f>
        <v>0.04</v>
      </c>
      <c r="AT46" s="27"/>
      <c r="AU46" s="27"/>
      <c r="AV46" s="241"/>
      <c r="AW46" s="241"/>
      <c r="AX46" s="241"/>
      <c r="AY46" s="27"/>
      <c r="AZ46" s="27"/>
    </row>
    <row r="47" spans="1:52" ht="43.5" customHeight="1" x14ac:dyDescent="0.3">
      <c r="A47" s="27"/>
      <c r="B47" s="27"/>
      <c r="C47" s="338" t="s">
        <v>457</v>
      </c>
      <c r="D47" s="338" t="s">
        <v>768</v>
      </c>
      <c r="E47" s="338" t="s">
        <v>769</v>
      </c>
      <c r="F47" s="354" t="s">
        <v>458</v>
      </c>
      <c r="G47" s="338" t="s">
        <v>767</v>
      </c>
      <c r="H47" s="341"/>
      <c r="J47" s="266"/>
      <c r="K47" s="266"/>
      <c r="L47" s="13"/>
      <c r="M47" s="266"/>
      <c r="N47" s="13"/>
      <c r="O47" s="27"/>
      <c r="P47" s="15"/>
      <c r="Q47" s="15"/>
      <c r="R47" s="15"/>
      <c r="S47" s="15"/>
      <c r="T47" s="15"/>
      <c r="U47" s="15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7"/>
      <c r="AI47" s="27"/>
      <c r="AJ47" s="27"/>
      <c r="AK47" s="27"/>
      <c r="AL47" s="27"/>
      <c r="AM47" s="27"/>
      <c r="AN47" s="173"/>
      <c r="AO47" s="173"/>
      <c r="AP47" s="27"/>
      <c r="AQ47" s="27"/>
      <c r="AR47" s="27"/>
      <c r="AS47" s="27"/>
      <c r="AT47" s="27"/>
      <c r="AU47" s="27"/>
      <c r="AV47" s="241"/>
      <c r="AW47" s="241"/>
      <c r="AX47" s="241"/>
      <c r="AY47" s="27"/>
      <c r="AZ47" s="27"/>
    </row>
    <row r="48" spans="1:52" ht="16.5" x14ac:dyDescent="0.3">
      <c r="A48" s="27"/>
      <c r="B48" s="27"/>
      <c r="C48" s="342" t="s">
        <v>338</v>
      </c>
      <c r="D48" s="343">
        <v>0</v>
      </c>
      <c r="E48" s="344">
        <f>+D48/6</f>
        <v>0</v>
      </c>
      <c r="F48" s="344">
        <f>ROUND(IF(E48&gt;0,0,((N5*$E$54)/(IF($E$48&gt;0,0,$N$5)+(IF($E$49&gt;0,0,$O$5))+(IF($E$50&gt;0,0,$P$5))+(IF($E$51&gt;0,0,$Q$5))+(IF($E$52&gt;0,0,$R$5))+(IF($E$53&gt;0,0,$S$5))))),2)</f>
        <v>0</v>
      </c>
      <c r="G48" s="345">
        <f>(IF($E$48&gt;0,0,$N$5)+(IF($E$49&gt;0,0,$O$5))+(IF($E$50&gt;0,0,$P$5))+(IF($E$51&gt;0,0,$Q$5))+(IF($E$52&gt;0,0,$R$5))+(IF($E$53&gt;0,0,$S$5)))</f>
        <v>4223921.4743000008</v>
      </c>
      <c r="H48" s="346">
        <f>ROUND($K$23*N5/$T$5,2)</f>
        <v>316570.5</v>
      </c>
      <c r="I48" s="332"/>
      <c r="J48" s="266"/>
      <c r="K48" s="266"/>
      <c r="L48" s="249"/>
      <c r="M48" s="249"/>
      <c r="N48" s="249"/>
      <c r="O48" s="298"/>
      <c r="P48" s="326"/>
      <c r="Q48" s="326"/>
      <c r="R48" s="326"/>
      <c r="S48" s="326"/>
      <c r="T48" s="326"/>
      <c r="U48" s="326"/>
      <c r="V48" s="235"/>
      <c r="W48" s="249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7"/>
      <c r="AI48" s="27"/>
      <c r="AJ48" s="27"/>
      <c r="AK48" s="27"/>
      <c r="AL48" s="27"/>
      <c r="AM48" s="27"/>
      <c r="AN48" s="173"/>
      <c r="AO48" s="173"/>
      <c r="AP48" s="27"/>
      <c r="AQ48" s="27"/>
      <c r="AR48" s="27"/>
      <c r="AS48" s="27"/>
      <c r="AT48" s="27"/>
      <c r="AU48" s="27"/>
      <c r="AV48" s="241"/>
      <c r="AW48" s="241"/>
      <c r="AX48" s="241"/>
      <c r="AY48" s="27"/>
      <c r="AZ48" s="27"/>
    </row>
    <row r="49" spans="1:52" ht="16.5" x14ac:dyDescent="0.3">
      <c r="A49" s="27"/>
      <c r="B49" s="27"/>
      <c r="C49" s="342" t="s">
        <v>339</v>
      </c>
      <c r="D49" s="343">
        <v>0</v>
      </c>
      <c r="E49" s="344">
        <f>ROUND(+D49/6,2)</f>
        <v>0</v>
      </c>
      <c r="F49" s="344">
        <f>ROUND(IF(E49&gt;0,0,((O5*$E$54)/(IF($E$48&gt;0,0,$N$5)+(IF($E$49&gt;0,0,$O$5))+(IF($E$50&gt;0,0,$P$5))+(IF($E$51&gt;0,0,$Q$5))+(IF($E$52&gt;0,0,$R$5))+(IF($E$53&gt;0,0,$S$5))))),2)</f>
        <v>0</v>
      </c>
      <c r="G49" s="347"/>
      <c r="H49" s="346">
        <f>ROUND($K$23*O5/$T$5,2)</f>
        <v>184049.49</v>
      </c>
      <c r="I49" s="332"/>
      <c r="J49" s="266"/>
      <c r="K49" s="266"/>
      <c r="L49" s="248"/>
      <c r="M49" s="248"/>
      <c r="N49" s="249"/>
      <c r="O49" s="298"/>
      <c r="P49" s="325"/>
      <c r="Q49" s="325"/>
      <c r="R49" s="325"/>
      <c r="S49" s="325"/>
      <c r="T49" s="325"/>
      <c r="U49" s="325"/>
      <c r="V49" s="325">
        <f>+V45*(S22+S37)</f>
        <v>0</v>
      </c>
      <c r="W49" s="249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7"/>
      <c r="AI49" s="27"/>
      <c r="AJ49" s="27"/>
      <c r="AK49" s="27"/>
      <c r="AL49" s="27"/>
      <c r="AM49" s="27"/>
      <c r="AN49" s="173"/>
      <c r="AO49" s="173"/>
      <c r="AP49" s="27"/>
      <c r="AQ49" s="27"/>
      <c r="AR49" s="27"/>
      <c r="AS49" s="27"/>
      <c r="AT49" s="27"/>
      <c r="AU49" s="27"/>
      <c r="AV49" s="241"/>
      <c r="AW49" s="241"/>
      <c r="AX49" s="241"/>
      <c r="AY49" s="27"/>
      <c r="AZ49" s="27"/>
    </row>
    <row r="50" spans="1:52" ht="16.5" x14ac:dyDescent="0.3">
      <c r="A50" s="27"/>
      <c r="B50" s="27"/>
      <c r="C50" s="342" t="s">
        <v>340</v>
      </c>
      <c r="D50" s="343">
        <v>0</v>
      </c>
      <c r="E50" s="344">
        <f t="shared" ref="E50:E53" si="19">+D50/6</f>
        <v>0</v>
      </c>
      <c r="F50" s="344">
        <f>ROUND(IF(E50&gt;0,0,((P5*$E$54)/(IF($E$48&gt;0,0,$N$5)+(IF($E$49&gt;0,0,$O$5))+(IF($E$50&gt;0,0,$P$5))+(IF($E$51&gt;0,0,$Q$5))+(IF($E$52&gt;0,0,$R$5))+(IF($E$53&gt;0,0,$S$5))))),2)</f>
        <v>0</v>
      </c>
      <c r="G50" s="347"/>
      <c r="H50" s="346">
        <f>ROUND($K$23*P5/$T$5,2)</f>
        <v>256813.55</v>
      </c>
      <c r="I50" s="332"/>
      <c r="J50" s="266"/>
      <c r="K50" s="266"/>
      <c r="L50" s="320"/>
      <c r="M50" s="320"/>
      <c r="N50" s="249"/>
      <c r="O50" s="298"/>
      <c r="P50" s="321"/>
      <c r="Q50" s="321"/>
      <c r="R50" s="322"/>
      <c r="S50" s="320"/>
      <c r="T50" s="320"/>
      <c r="U50" s="320"/>
      <c r="V50" s="235"/>
      <c r="W50" s="24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7"/>
      <c r="AI50" s="27"/>
      <c r="AJ50" s="27"/>
      <c r="AK50" s="27"/>
      <c r="AL50" s="27"/>
      <c r="AM50" s="27"/>
      <c r="AN50" s="173"/>
      <c r="AO50" s="173"/>
      <c r="AP50" s="27"/>
      <c r="AQ50" s="27"/>
      <c r="AR50" s="27"/>
      <c r="AS50" s="27"/>
      <c r="AT50" s="27"/>
      <c r="AU50" s="27"/>
      <c r="AV50" s="241"/>
      <c r="AW50" s="241"/>
      <c r="AX50" s="241"/>
      <c r="AY50" s="27"/>
      <c r="AZ50" s="27"/>
    </row>
    <row r="51" spans="1:52" ht="16.5" x14ac:dyDescent="0.3">
      <c r="A51" s="27"/>
      <c r="B51" s="27"/>
      <c r="C51" s="348" t="s">
        <v>341</v>
      </c>
      <c r="D51" s="343">
        <v>0</v>
      </c>
      <c r="E51" s="344">
        <f t="shared" si="19"/>
        <v>0</v>
      </c>
      <c r="F51" s="344">
        <f>ROUND(IF(E51&gt;0,0,((Q5*$E$54)/(IF($E$48&gt;0,0,$N$5)+(IF($E$49&gt;0,0,$O$5))+(IF($E$50&gt;0,0,$P$5))+(IF($E$51&gt;0,0,$Q$5))+(IF($E$52&gt;0,0,$R$5))+(IF($E$53&gt;0,0,$S$5))))),2)</f>
        <v>0</v>
      </c>
      <c r="G51" s="349"/>
      <c r="H51" s="346">
        <f>ROUND($K$23*Q5/$T$5,2)</f>
        <v>133751.01</v>
      </c>
      <c r="I51" s="332"/>
      <c r="K51" s="27"/>
      <c r="L51" s="323"/>
      <c r="M51" s="323"/>
      <c r="N51" s="249"/>
      <c r="O51" s="298"/>
      <c r="P51" s="321"/>
      <c r="Q51" s="321"/>
      <c r="R51" s="322"/>
      <c r="S51" s="250"/>
      <c r="T51" s="250"/>
      <c r="U51" s="250"/>
      <c r="V51" s="235"/>
      <c r="W51" s="235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173"/>
      <c r="AO51" s="173"/>
      <c r="AP51" s="27"/>
      <c r="AQ51" s="27"/>
      <c r="AR51" s="27"/>
      <c r="AS51" s="27"/>
      <c r="AT51" s="27"/>
      <c r="AU51" s="27"/>
      <c r="AV51" s="241"/>
      <c r="AW51" s="241"/>
      <c r="AX51" s="241"/>
      <c r="AY51" s="27"/>
      <c r="AZ51" s="27"/>
    </row>
    <row r="52" spans="1:52" ht="16.5" x14ac:dyDescent="0.3">
      <c r="A52" s="27"/>
      <c r="B52" s="27"/>
      <c r="C52" s="348" t="s">
        <v>342</v>
      </c>
      <c r="D52" s="343">
        <v>0</v>
      </c>
      <c r="E52" s="344">
        <f t="shared" si="19"/>
        <v>0</v>
      </c>
      <c r="F52" s="344">
        <f>ROUND(IF(E52&gt;0,0,((R5*$E$54)/(IF($E$48&gt;0,0,$N$5)+(IF($E$49&gt;0,0,$O$5))+(IF($E$50&gt;0,0,$P$5))+(IF($E$51&gt;0,0,$Q$5))+(IF($E$52&gt;0,0,$R$5))+(IF($E$53&gt;0,0,$S$5))))),2)</f>
        <v>0</v>
      </c>
      <c r="G52" s="349"/>
      <c r="H52" s="346">
        <f>ROUND($K$23*R5/$T$5,2)</f>
        <v>300464.84999999998</v>
      </c>
      <c r="I52" s="332"/>
      <c r="K52" s="27"/>
      <c r="L52" s="320"/>
      <c r="M52" s="320"/>
      <c r="N52" s="249"/>
      <c r="O52" s="298"/>
      <c r="P52" s="321"/>
      <c r="Q52" s="321"/>
      <c r="R52" s="322"/>
      <c r="S52" s="251"/>
      <c r="T52" s="251"/>
      <c r="U52" s="251"/>
      <c r="V52" s="235"/>
      <c r="W52" s="235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173"/>
      <c r="AO52" s="173"/>
      <c r="AP52" s="27"/>
      <c r="AQ52" s="27"/>
      <c r="AR52" s="27"/>
      <c r="AS52" s="27"/>
      <c r="AT52" s="27"/>
      <c r="AU52" s="27"/>
      <c r="AV52" s="241"/>
      <c r="AW52" s="241"/>
      <c r="AX52" s="241"/>
      <c r="AY52" s="27"/>
      <c r="AZ52" s="27"/>
    </row>
    <row r="53" spans="1:52" ht="16.5" x14ac:dyDescent="0.3">
      <c r="A53" s="27"/>
      <c r="B53" s="27"/>
      <c r="C53" s="348" t="s">
        <v>343</v>
      </c>
      <c r="D53" s="343">
        <v>0</v>
      </c>
      <c r="E53" s="344">
        <f t="shared" si="19"/>
        <v>0</v>
      </c>
      <c r="F53" s="344">
        <f>ROUND(IF(E53&gt;0,0,((S5*$E$54)/(IF($E$48&gt;0,0,$N$5)+(IF($E$49&gt;0,0,$O$5))+(IF($E$50&gt;0,0,$P$5))+(IF($E$51&gt;0,0,$Q$5))+(IF($E$52&gt;0,0,$R$5))+(IF($E$53&gt;0,0,$S$5))))),2)</f>
        <v>0</v>
      </c>
      <c r="G53" s="349"/>
      <c r="H53" s="346">
        <f>ROUND($K$23*S5/$T$5,2)</f>
        <v>308201.01</v>
      </c>
      <c r="I53" s="332"/>
      <c r="K53" s="27"/>
      <c r="L53" s="320"/>
      <c r="M53" s="320"/>
      <c r="N53" s="249"/>
      <c r="O53" s="298"/>
      <c r="P53" s="321"/>
      <c r="Q53" s="321"/>
      <c r="R53" s="322"/>
      <c r="S53" s="251"/>
      <c r="T53" s="251"/>
      <c r="U53" s="251"/>
      <c r="V53" s="235"/>
      <c r="W53" s="235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173"/>
      <c r="AO53" s="173"/>
      <c r="AP53" s="27"/>
      <c r="AQ53" s="27"/>
      <c r="AR53" s="27"/>
      <c r="AS53" s="27"/>
      <c r="AT53" s="27"/>
      <c r="AU53" s="27"/>
      <c r="AV53" s="241"/>
      <c r="AW53" s="241"/>
      <c r="AX53" s="241"/>
      <c r="AY53" s="27"/>
      <c r="AZ53" s="27"/>
    </row>
    <row r="54" spans="1:52" ht="16.5" x14ac:dyDescent="0.3">
      <c r="A54" s="27"/>
      <c r="B54" s="27"/>
      <c r="C54" s="350" t="s">
        <v>310</v>
      </c>
      <c r="D54" s="351">
        <f>SUM(D48:D53)</f>
        <v>0</v>
      </c>
      <c r="E54" s="352">
        <f>SUM(E48:E53)</f>
        <v>0</v>
      </c>
      <c r="F54" s="352">
        <f>SUM(F48:F53)</f>
        <v>0</v>
      </c>
      <c r="G54" s="352"/>
      <c r="H54" s="349">
        <f>SUM(H48:H53)</f>
        <v>1499850.41</v>
      </c>
      <c r="I54" s="179"/>
      <c r="J54" s="35"/>
      <c r="K54" s="35"/>
      <c r="L54" s="391"/>
      <c r="M54" s="391"/>
      <c r="N54" s="391"/>
      <c r="O54" s="391"/>
      <c r="P54" s="252"/>
      <c r="Q54" s="252"/>
      <c r="R54" s="252"/>
      <c r="S54" s="252"/>
      <c r="T54" s="252"/>
      <c r="U54" s="252"/>
      <c r="V54" s="235"/>
      <c r="W54" s="235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73"/>
      <c r="AO54" s="173"/>
      <c r="AP54" s="27"/>
      <c r="AQ54" s="27"/>
      <c r="AR54" s="27"/>
      <c r="AS54" s="27"/>
      <c r="AT54" s="27"/>
      <c r="AU54" s="27"/>
      <c r="AV54" s="241"/>
      <c r="AW54" s="241"/>
      <c r="AX54" s="241"/>
      <c r="AY54" s="27"/>
      <c r="AZ54" s="27"/>
    </row>
    <row r="55" spans="1:52" ht="16.5" x14ac:dyDescent="0.3">
      <c r="A55" s="27"/>
      <c r="B55" s="27"/>
      <c r="C55" s="353"/>
      <c r="D55" s="353"/>
      <c r="E55" s="353"/>
      <c r="F55" s="353"/>
      <c r="G55" s="353"/>
      <c r="H55" s="353"/>
      <c r="I55" s="35"/>
      <c r="J55" s="35"/>
      <c r="K55" s="35"/>
      <c r="L55" s="248"/>
      <c r="M55" s="248"/>
      <c r="N55" s="248"/>
      <c r="O55" s="235"/>
      <c r="P55" s="235"/>
      <c r="Q55" s="235"/>
      <c r="R55" s="235"/>
      <c r="S55" s="235"/>
      <c r="T55" s="235"/>
      <c r="U55" s="235"/>
      <c r="V55" s="235"/>
      <c r="W55" s="235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3"/>
      <c r="AO55" s="173"/>
      <c r="AP55" s="27"/>
      <c r="AQ55" s="27"/>
      <c r="AR55" s="27"/>
      <c r="AS55" s="27"/>
      <c r="AT55" s="27"/>
      <c r="AU55" s="27"/>
      <c r="AV55" s="241"/>
      <c r="AW55" s="241"/>
      <c r="AX55" s="241"/>
      <c r="AY55" s="27"/>
      <c r="AZ55" s="27"/>
    </row>
    <row r="56" spans="1:52" x14ac:dyDescent="0.25">
      <c r="A56" s="27"/>
      <c r="B56" s="27"/>
      <c r="C56" s="35"/>
      <c r="D56" s="35"/>
      <c r="E56" s="35"/>
      <c r="F56" s="35"/>
      <c r="G56" s="35"/>
      <c r="H56" s="35"/>
      <c r="I56" s="35"/>
      <c r="J56" s="35"/>
      <c r="K56" s="35"/>
      <c r="L56" s="13"/>
      <c r="M56" s="13"/>
      <c r="N56" s="13"/>
      <c r="O56" s="180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173"/>
      <c r="AO56" s="173"/>
      <c r="AP56" s="27"/>
      <c r="AQ56" s="27"/>
      <c r="AR56" s="27"/>
      <c r="AS56" s="27"/>
      <c r="AT56" s="27"/>
      <c r="AU56" s="27"/>
      <c r="AV56" s="241"/>
      <c r="AW56" s="241"/>
      <c r="AX56" s="241"/>
      <c r="AY56" s="27"/>
      <c r="AZ56" s="27"/>
    </row>
    <row r="57" spans="1:52" x14ac:dyDescent="0.25">
      <c r="A57" s="27"/>
      <c r="B57" s="27"/>
      <c r="C57" s="35"/>
      <c r="D57" s="35"/>
      <c r="E57" s="305"/>
      <c r="F57" s="305"/>
      <c r="G57" s="305"/>
      <c r="H57" s="35"/>
      <c r="I57" s="304"/>
      <c r="J57" s="35"/>
      <c r="K57" s="35"/>
      <c r="L57" s="1"/>
      <c r="M57" s="1"/>
      <c r="N57" s="1"/>
      <c r="O57" s="18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173"/>
      <c r="AO57" s="173"/>
      <c r="AP57" s="27"/>
      <c r="AQ57" s="27"/>
      <c r="AR57" s="27"/>
      <c r="AS57" s="27"/>
      <c r="AT57" s="27"/>
      <c r="AU57" s="27"/>
      <c r="AV57" s="241"/>
      <c r="AW57" s="241"/>
      <c r="AX57" s="241"/>
      <c r="AY57" s="27"/>
      <c r="AZ57" s="27"/>
    </row>
    <row r="58" spans="1:52" x14ac:dyDescent="0.25">
      <c r="A58" s="27"/>
      <c r="B58" s="27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173"/>
      <c r="AO58" s="173"/>
      <c r="AP58" s="27"/>
      <c r="AQ58" s="27"/>
      <c r="AR58" s="27"/>
      <c r="AS58" s="27"/>
      <c r="AT58" s="27"/>
      <c r="AU58" s="27"/>
      <c r="AV58" s="241"/>
      <c r="AW58" s="241"/>
      <c r="AX58" s="241"/>
      <c r="AY58" s="27"/>
      <c r="AZ58" s="27"/>
    </row>
    <row r="59" spans="1:52" x14ac:dyDescent="0.25">
      <c r="A59" s="27"/>
      <c r="B59" s="27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173"/>
      <c r="AO59" s="173"/>
      <c r="AP59" s="27"/>
      <c r="AQ59" s="27"/>
      <c r="AR59" s="27"/>
      <c r="AS59" s="27"/>
      <c r="AT59" s="27"/>
      <c r="AU59" s="27"/>
      <c r="AV59" s="241"/>
      <c r="AW59" s="241"/>
      <c r="AX59" s="241"/>
      <c r="AY59" s="27"/>
      <c r="AZ59" s="27"/>
    </row>
    <row r="60" spans="1:52" x14ac:dyDescent="0.25">
      <c r="A60" s="27"/>
      <c r="B60" s="281" t="s">
        <v>525</v>
      </c>
      <c r="C60" s="282" t="s">
        <v>526</v>
      </c>
      <c r="D60" s="35"/>
      <c r="E60" s="35"/>
      <c r="F60" s="35"/>
      <c r="G60" s="35"/>
      <c r="H60" s="35"/>
      <c r="I60" s="35"/>
      <c r="J60" s="35"/>
      <c r="K60" s="35"/>
      <c r="L60" s="1"/>
      <c r="M60" s="1"/>
      <c r="N60" s="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173"/>
      <c r="AO60" s="173"/>
      <c r="AP60" s="27"/>
      <c r="AQ60" s="27"/>
      <c r="AR60" s="27"/>
      <c r="AS60" s="27"/>
      <c r="AT60" s="27"/>
      <c r="AU60" s="27"/>
      <c r="AV60" s="241"/>
      <c r="AW60" s="241"/>
      <c r="AX60" s="241"/>
      <c r="AY60" s="27"/>
      <c r="AZ60" s="27"/>
    </row>
    <row r="61" spans="1:52" x14ac:dyDescent="0.25">
      <c r="A61" s="27"/>
      <c r="B61" s="281" t="s">
        <v>527</v>
      </c>
      <c r="C61" s="35" t="s">
        <v>766</v>
      </c>
      <c r="D61" s="35"/>
      <c r="E61" s="35"/>
      <c r="F61" s="35"/>
      <c r="G61" s="35"/>
      <c r="H61" s="35"/>
      <c r="I61" s="35"/>
      <c r="J61" s="35"/>
      <c r="K61" s="35"/>
      <c r="L61" s="1"/>
      <c r="M61" s="1"/>
      <c r="N61" s="1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73"/>
      <c r="AO61" s="173"/>
      <c r="AP61" s="27"/>
      <c r="AQ61" s="27"/>
      <c r="AR61" s="27"/>
      <c r="AS61" s="27"/>
      <c r="AT61" s="27"/>
      <c r="AU61" s="27"/>
      <c r="AV61" s="241"/>
      <c r="AW61" s="241"/>
      <c r="AX61" s="241"/>
      <c r="AY61" s="27"/>
      <c r="AZ61" s="27"/>
    </row>
    <row r="62" spans="1:52" x14ac:dyDescent="0.25">
      <c r="A62" s="27"/>
      <c r="B62" s="27"/>
      <c r="C62" s="35"/>
      <c r="D62" s="35"/>
      <c r="E62" s="35"/>
      <c r="F62" s="35"/>
      <c r="G62" s="35"/>
      <c r="H62" s="35"/>
      <c r="I62" s="35"/>
      <c r="J62" s="35"/>
      <c r="K62" s="3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173"/>
      <c r="AO62" s="173"/>
      <c r="AP62" s="27"/>
      <c r="AQ62" s="27"/>
      <c r="AR62" s="27"/>
      <c r="AS62" s="27"/>
      <c r="AT62" s="27"/>
      <c r="AU62" s="27"/>
      <c r="AV62" s="241"/>
      <c r="AW62" s="241"/>
      <c r="AX62" s="241"/>
      <c r="AY62" s="27"/>
      <c r="AZ62" s="27"/>
    </row>
    <row r="63" spans="1:52" x14ac:dyDescent="0.25">
      <c r="A63" s="27"/>
      <c r="B63" s="27"/>
      <c r="C63" s="35"/>
      <c r="D63" s="35"/>
      <c r="E63" s="35"/>
      <c r="F63" s="35"/>
      <c r="G63" s="35"/>
      <c r="H63" s="35"/>
      <c r="I63" s="35"/>
      <c r="J63" s="35"/>
      <c r="K63" s="3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173"/>
      <c r="AO63" s="173"/>
      <c r="AP63" s="27"/>
      <c r="AQ63" s="27"/>
      <c r="AR63" s="27"/>
      <c r="AS63" s="27"/>
      <c r="AT63" s="27"/>
      <c r="AU63" s="27"/>
      <c r="AV63" s="241"/>
      <c r="AW63" s="241"/>
      <c r="AX63" s="241"/>
      <c r="AY63" s="27"/>
      <c r="AZ63" s="27"/>
    </row>
    <row r="64" spans="1:52" x14ac:dyDescent="0.25">
      <c r="A64" s="27"/>
      <c r="B64" s="27"/>
      <c r="C64" s="35"/>
      <c r="D64" s="35"/>
      <c r="E64" s="35"/>
      <c r="F64" s="35"/>
      <c r="G64" s="35"/>
      <c r="H64" s="35"/>
      <c r="I64" s="35"/>
      <c r="J64" s="35"/>
      <c r="K64" s="3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173"/>
      <c r="AO64" s="173"/>
      <c r="AP64" s="27"/>
      <c r="AQ64" s="27"/>
      <c r="AR64" s="27"/>
      <c r="AS64" s="27"/>
      <c r="AT64" s="27"/>
      <c r="AU64" s="27"/>
      <c r="AV64" s="241"/>
      <c r="AW64" s="241"/>
      <c r="AX64" s="241"/>
      <c r="AY64" s="27"/>
      <c r="AZ64" s="27"/>
    </row>
    <row r="65" spans="1:52" x14ac:dyDescent="0.25">
      <c r="A65" s="27"/>
      <c r="B65" s="27"/>
      <c r="C65" s="35"/>
      <c r="D65" s="35"/>
      <c r="E65" s="35"/>
      <c r="F65" s="35"/>
      <c r="G65" s="35"/>
      <c r="H65" s="35"/>
      <c r="I65" s="35"/>
      <c r="J65" s="35"/>
      <c r="K65" s="3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173"/>
      <c r="AO65" s="173"/>
      <c r="AP65" s="27"/>
      <c r="AQ65" s="27"/>
      <c r="AR65" s="27"/>
      <c r="AS65" s="27"/>
      <c r="AT65" s="27"/>
      <c r="AU65" s="27"/>
      <c r="AV65" s="241"/>
      <c r="AW65" s="241"/>
      <c r="AX65" s="241"/>
      <c r="AY65" s="27"/>
      <c r="AZ65" s="27"/>
    </row>
    <row r="66" spans="1:52" x14ac:dyDescent="0.25">
      <c r="A66" s="27"/>
      <c r="B66" s="27"/>
      <c r="C66" s="35"/>
      <c r="D66" s="35"/>
      <c r="E66" s="35"/>
      <c r="F66" s="35"/>
      <c r="G66" s="35"/>
      <c r="H66" s="35"/>
      <c r="I66" s="35"/>
      <c r="J66" s="35"/>
      <c r="K66" s="3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173"/>
      <c r="AO66" s="173"/>
      <c r="AP66" s="27"/>
      <c r="AQ66" s="27"/>
      <c r="AR66" s="27"/>
      <c r="AS66" s="27"/>
      <c r="AT66" s="27"/>
      <c r="AU66" s="27"/>
      <c r="AV66" s="241"/>
      <c r="AW66" s="241"/>
      <c r="AX66" s="241"/>
      <c r="AY66" s="27"/>
      <c r="AZ66" s="27"/>
    </row>
    <row r="67" spans="1:52" x14ac:dyDescent="0.25">
      <c r="A67" s="27"/>
      <c r="B67" s="27"/>
      <c r="C67" s="35"/>
      <c r="D67" s="35"/>
      <c r="E67" s="35"/>
      <c r="F67" s="35"/>
      <c r="G67" s="35"/>
      <c r="H67" s="35"/>
      <c r="I67" s="35"/>
      <c r="J67" s="35"/>
      <c r="K67" s="35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3"/>
      <c r="AO67" s="173"/>
      <c r="AP67" s="27"/>
      <c r="AQ67" s="27"/>
      <c r="AR67" s="27"/>
      <c r="AS67" s="27"/>
      <c r="AT67" s="27"/>
      <c r="AU67" s="27"/>
      <c r="AV67" s="241"/>
      <c r="AW67" s="241"/>
      <c r="AX67" s="241"/>
      <c r="AY67" s="27"/>
      <c r="AZ67" s="27"/>
    </row>
    <row r="68" spans="1:52" x14ac:dyDescent="0.25">
      <c r="A68" s="27"/>
      <c r="B68" s="27"/>
      <c r="C68" s="35"/>
      <c r="D68" s="35"/>
      <c r="E68" s="35"/>
      <c r="F68" s="35"/>
      <c r="G68" s="35"/>
      <c r="H68" s="35"/>
      <c r="I68" s="35"/>
      <c r="J68" s="35"/>
      <c r="K68" s="35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41"/>
      <c r="AW68" s="241"/>
      <c r="AX68" s="241"/>
      <c r="AY68" s="27"/>
      <c r="AZ68" s="27"/>
    </row>
    <row r="69" spans="1:52" x14ac:dyDescent="0.25">
      <c r="A69" s="27"/>
      <c r="B69" s="27"/>
      <c r="C69" s="35"/>
      <c r="D69" s="35"/>
      <c r="E69" s="35"/>
      <c r="F69" s="35"/>
      <c r="G69" s="35"/>
      <c r="H69" s="35"/>
      <c r="I69" s="35"/>
      <c r="J69" s="35"/>
      <c r="K69" s="35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41"/>
      <c r="AW69" s="241"/>
      <c r="AX69" s="241"/>
      <c r="AY69" s="27"/>
      <c r="AZ69" s="27"/>
    </row>
    <row r="70" spans="1:52" x14ac:dyDescent="0.25">
      <c r="A70" s="27"/>
      <c r="B70" s="27"/>
      <c r="C70" s="35"/>
      <c r="D70" s="35"/>
      <c r="E70" s="35"/>
      <c r="F70" s="35"/>
      <c r="G70" s="35"/>
      <c r="H70" s="35"/>
      <c r="I70" s="35"/>
      <c r="J70" s="35"/>
      <c r="K70" s="35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41"/>
      <c r="AW70" s="241"/>
      <c r="AX70" s="241"/>
      <c r="AY70" s="27"/>
      <c r="AZ70" s="27"/>
    </row>
    <row r="71" spans="1:52" x14ac:dyDescent="0.25">
      <c r="A71" s="27"/>
      <c r="B71" s="27"/>
      <c r="C71" s="35"/>
      <c r="D71" s="35"/>
      <c r="E71" s="35"/>
      <c r="F71" s="35"/>
      <c r="G71" s="35"/>
      <c r="H71" s="35"/>
      <c r="I71" s="35"/>
      <c r="J71" s="35"/>
      <c r="K71" s="35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41"/>
      <c r="AW71" s="241"/>
      <c r="AX71" s="241"/>
      <c r="AY71" s="27"/>
      <c r="AZ71" s="27"/>
    </row>
    <row r="72" spans="1:52" x14ac:dyDescent="0.25">
      <c r="A72" s="27"/>
      <c r="B72" s="27"/>
      <c r="C72" s="35"/>
      <c r="D72" s="35"/>
      <c r="E72" s="35"/>
      <c r="F72" s="35"/>
      <c r="G72" s="35"/>
      <c r="H72" s="35"/>
      <c r="I72" s="35"/>
      <c r="J72" s="35"/>
      <c r="K72" s="3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41"/>
      <c r="AW72" s="241"/>
      <c r="AX72" s="241"/>
      <c r="AY72" s="27"/>
      <c r="AZ72" s="27"/>
    </row>
    <row r="73" spans="1:52" x14ac:dyDescent="0.25">
      <c r="A73" s="27"/>
      <c r="B73" s="27"/>
      <c r="C73" s="35"/>
      <c r="D73" s="35"/>
      <c r="E73" s="181"/>
      <c r="F73" s="181"/>
      <c r="G73" s="181"/>
      <c r="H73" s="35"/>
      <c r="I73" s="35"/>
      <c r="J73" s="181"/>
      <c r="K73" s="35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41"/>
      <c r="AW73" s="241"/>
      <c r="AX73" s="241"/>
      <c r="AY73" s="27"/>
      <c r="AZ73" s="27"/>
    </row>
    <row r="74" spans="1:52" x14ac:dyDescent="0.25">
      <c r="A74" s="27"/>
      <c r="B74" s="27"/>
      <c r="C74" s="35"/>
      <c r="D74" s="35"/>
      <c r="E74" s="181"/>
      <c r="F74" s="181"/>
      <c r="G74" s="181"/>
      <c r="H74" s="181"/>
      <c r="I74" s="181"/>
      <c r="J74" s="181"/>
      <c r="K74" s="35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41"/>
      <c r="AW74" s="241"/>
      <c r="AX74" s="241"/>
      <c r="AY74" s="27"/>
      <c r="AZ74" s="27"/>
    </row>
    <row r="75" spans="1:52" x14ac:dyDescent="0.25">
      <c r="A75" s="27"/>
      <c r="B75" s="27"/>
      <c r="C75" s="35"/>
      <c r="D75" s="35"/>
      <c r="E75" s="35"/>
      <c r="F75" s="35"/>
      <c r="G75" s="35"/>
      <c r="H75" s="35"/>
      <c r="I75" s="35"/>
      <c r="J75" s="35"/>
      <c r="K75" s="3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41"/>
      <c r="AW75" s="241"/>
      <c r="AX75" s="241"/>
      <c r="AY75" s="27"/>
      <c r="AZ75" s="27"/>
    </row>
    <row r="76" spans="1:52" x14ac:dyDescent="0.25">
      <c r="A76" s="27"/>
      <c r="B76" s="27"/>
      <c r="C76" s="35"/>
      <c r="D76" s="35"/>
      <c r="E76" s="35"/>
      <c r="F76" s="35"/>
      <c r="G76" s="35"/>
      <c r="H76" s="35"/>
      <c r="I76" s="35"/>
      <c r="J76" s="35"/>
      <c r="K76" s="35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41"/>
      <c r="AW76" s="241"/>
      <c r="AX76" s="241"/>
      <c r="AY76" s="27"/>
      <c r="AZ76" s="27"/>
    </row>
    <row r="77" spans="1:52" x14ac:dyDescent="0.25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41"/>
      <c r="AW77" s="241"/>
      <c r="AX77" s="241"/>
      <c r="AY77" s="27"/>
      <c r="AZ77" s="27"/>
    </row>
    <row r="78" spans="1:52" x14ac:dyDescent="0.25">
      <c r="A78" s="27"/>
      <c r="B78" s="27"/>
      <c r="C78" s="35"/>
      <c r="D78" s="35"/>
      <c r="E78" s="35"/>
      <c r="F78" s="35"/>
      <c r="G78" s="35"/>
      <c r="H78" s="35"/>
      <c r="I78" s="35"/>
      <c r="J78" s="35"/>
      <c r="K78" s="182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41"/>
      <c r="AW78" s="241"/>
      <c r="AX78" s="241"/>
      <c r="AY78" s="27"/>
      <c r="AZ78" s="27"/>
    </row>
    <row r="79" spans="1:52" x14ac:dyDescent="0.25">
      <c r="A79" s="27"/>
      <c r="B79" s="27"/>
      <c r="C79" s="35"/>
      <c r="D79" s="35"/>
      <c r="E79" s="35"/>
      <c r="F79" s="35"/>
      <c r="G79" s="35"/>
      <c r="H79" s="35"/>
      <c r="I79" s="35"/>
      <c r="J79" s="35"/>
      <c r="K79" s="182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41"/>
      <c r="AW79" s="241"/>
      <c r="AX79" s="241"/>
      <c r="AY79" s="27"/>
      <c r="AZ79" s="27"/>
    </row>
    <row r="80" spans="1:52" x14ac:dyDescent="0.25">
      <c r="A80" s="27"/>
      <c r="B80" s="27"/>
      <c r="C80" s="35"/>
      <c r="D80" s="35"/>
      <c r="E80" s="35"/>
      <c r="F80" s="35"/>
      <c r="G80" s="35"/>
      <c r="H80" s="35"/>
      <c r="I80" s="35"/>
      <c r="J80" s="35"/>
      <c r="K80" s="182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41"/>
      <c r="AW80" s="241"/>
      <c r="AX80" s="241"/>
      <c r="AY80" s="27"/>
      <c r="AZ80" s="27"/>
    </row>
    <row r="81" spans="1:52" x14ac:dyDescent="0.25">
      <c r="A81" s="27"/>
      <c r="B81" s="27"/>
      <c r="C81" s="35"/>
      <c r="D81" s="35"/>
      <c r="E81" s="35"/>
      <c r="F81" s="35"/>
      <c r="G81" s="35"/>
      <c r="H81" s="35"/>
      <c r="I81" s="35"/>
      <c r="J81" s="35"/>
      <c r="K81" s="182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41"/>
      <c r="AW81" s="241"/>
      <c r="AX81" s="241"/>
      <c r="AY81" s="27"/>
      <c r="AZ81" s="27"/>
    </row>
    <row r="82" spans="1:52" x14ac:dyDescent="0.25">
      <c r="A82" s="27"/>
      <c r="B82" s="27"/>
      <c r="C82" s="35"/>
      <c r="D82" s="35"/>
      <c r="E82" s="35"/>
      <c r="F82" s="35"/>
      <c r="G82" s="35"/>
      <c r="H82" s="35"/>
      <c r="I82" s="35"/>
      <c r="J82" s="35"/>
      <c r="K82" s="182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41"/>
      <c r="AW82" s="241"/>
      <c r="AX82" s="241"/>
      <c r="AY82" s="27"/>
      <c r="AZ82" s="27"/>
    </row>
    <row r="83" spans="1:52" x14ac:dyDescent="0.25">
      <c r="A83" s="27"/>
      <c r="B83" s="27"/>
      <c r="C83" s="35"/>
      <c r="D83" s="35"/>
      <c r="E83" s="35"/>
      <c r="F83" s="35"/>
      <c r="G83" s="35"/>
      <c r="H83" s="35"/>
      <c r="I83" s="35"/>
      <c r="J83" s="35"/>
      <c r="K83" s="35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41"/>
      <c r="AW83" s="241"/>
      <c r="AX83" s="241"/>
      <c r="AY83" s="27"/>
      <c r="AZ83" s="27"/>
    </row>
    <row r="84" spans="1:52" x14ac:dyDescent="0.25">
      <c r="A84" s="27"/>
      <c r="B84" s="27"/>
      <c r="C84" s="35"/>
      <c r="D84" s="35"/>
      <c r="E84" s="35"/>
      <c r="F84" s="35"/>
      <c r="G84" s="35"/>
      <c r="H84" s="35"/>
      <c r="I84" s="35"/>
      <c r="J84" s="35"/>
      <c r="K84" s="35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41"/>
      <c r="AW84" s="241"/>
      <c r="AX84" s="241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41"/>
      <c r="AW85" s="241"/>
      <c r="AX85" s="241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41"/>
      <c r="AW86" s="241"/>
      <c r="AX86" s="241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41"/>
      <c r="AW87" s="241"/>
      <c r="AX87" s="241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41"/>
      <c r="AW88" s="241"/>
      <c r="AX88" s="241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41"/>
      <c r="AW89" s="241"/>
      <c r="AX89" s="241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41"/>
      <c r="AW90" s="241"/>
      <c r="AX90" s="241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41"/>
      <c r="AW91" s="241"/>
      <c r="AX91" s="241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41"/>
      <c r="AW92" s="241"/>
      <c r="AX92" s="241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41"/>
      <c r="AW93" s="241"/>
      <c r="AX93" s="241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41"/>
      <c r="AW94" s="241"/>
      <c r="AX94" s="241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41"/>
      <c r="AW95" s="241"/>
      <c r="AX95" s="241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41"/>
      <c r="AW96" s="241"/>
      <c r="AX96" s="241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41"/>
      <c r="AW97" s="241"/>
      <c r="AX97" s="241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41"/>
      <c r="AW98" s="241"/>
      <c r="AX98" s="241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41"/>
      <c r="AW99" s="241"/>
      <c r="AX99" s="241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41"/>
      <c r="AW100" s="241"/>
      <c r="AX100" s="241"/>
      <c r="AY100" s="27"/>
      <c r="AZ100" s="27"/>
    </row>
    <row r="101" spans="1:52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41"/>
      <c r="AW101" s="241"/>
      <c r="AX101" s="241"/>
      <c r="AY101" s="27"/>
      <c r="AZ101" s="27"/>
    </row>
    <row r="102" spans="1:52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41"/>
      <c r="AW102" s="241"/>
      <c r="AX102" s="241"/>
      <c r="AY102" s="27"/>
      <c r="AZ102" s="27"/>
    </row>
    <row r="103" spans="1:52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41"/>
      <c r="AW103" s="241"/>
      <c r="AX103" s="241"/>
      <c r="AY103" s="27"/>
      <c r="AZ103" s="27"/>
    </row>
    <row r="104" spans="1:52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41"/>
      <c r="AW104" s="241"/>
      <c r="AX104" s="241"/>
      <c r="AY104" s="27"/>
      <c r="AZ104" s="27"/>
    </row>
    <row r="105" spans="1:52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41"/>
      <c r="AW105" s="241"/>
      <c r="AX105" s="241"/>
      <c r="AY105" s="27"/>
      <c r="AZ105" s="27"/>
    </row>
    <row r="106" spans="1:52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41"/>
      <c r="AW106" s="241"/>
      <c r="AX106" s="241"/>
      <c r="AY106" s="27"/>
      <c r="AZ106" s="27"/>
    </row>
    <row r="107" spans="1:52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41"/>
      <c r="AW107" s="241"/>
      <c r="AX107" s="241"/>
      <c r="AY107" s="27"/>
      <c r="AZ107" s="27"/>
    </row>
    <row r="108" spans="1:52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41"/>
      <c r="AW108" s="241"/>
      <c r="AX108" s="241"/>
      <c r="AY108" s="27"/>
      <c r="AZ108" s="27"/>
    </row>
    <row r="109" spans="1:52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41"/>
      <c r="AW109" s="241"/>
      <c r="AX109" s="241"/>
      <c r="AY109" s="27"/>
      <c r="AZ109" s="27"/>
    </row>
    <row r="110" spans="1:52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41"/>
      <c r="AW110" s="241"/>
      <c r="AX110" s="241"/>
      <c r="AY110" s="27"/>
      <c r="AZ110" s="27"/>
    </row>
    <row r="111" spans="1:52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41"/>
      <c r="AW111" s="241"/>
      <c r="AX111" s="241"/>
      <c r="AY111" s="27"/>
      <c r="AZ111" s="27"/>
    </row>
    <row r="112" spans="1:52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41"/>
      <c r="AW112" s="241"/>
      <c r="AX112" s="241"/>
      <c r="AY112" s="27"/>
      <c r="AZ112" s="27"/>
    </row>
    <row r="113" spans="1:52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41"/>
      <c r="AW113" s="241"/>
      <c r="AX113" s="241"/>
      <c r="AY113" s="27"/>
      <c r="AZ113" s="27"/>
    </row>
    <row r="114" spans="1:52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41"/>
      <c r="AW114" s="241"/>
      <c r="AX114" s="241"/>
      <c r="AY114" s="27"/>
      <c r="AZ114" s="27"/>
    </row>
    <row r="115" spans="1:52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41"/>
      <c r="AW115" s="241"/>
      <c r="AX115" s="241"/>
      <c r="AY115" s="27"/>
      <c r="AZ115" s="27"/>
    </row>
    <row r="116" spans="1:52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41"/>
      <c r="AW116" s="241"/>
      <c r="AX116" s="241"/>
      <c r="AY116" s="27"/>
      <c r="AZ116" s="27"/>
    </row>
    <row r="117" spans="1:52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41"/>
      <c r="AW117" s="241"/>
      <c r="AX117" s="241"/>
      <c r="AY117" s="27"/>
      <c r="AZ117" s="27"/>
    </row>
    <row r="118" spans="1:52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41"/>
      <c r="AW118" s="241"/>
      <c r="AX118" s="241"/>
      <c r="AY118" s="27"/>
      <c r="AZ118" s="27"/>
    </row>
    <row r="119" spans="1:52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41"/>
      <c r="AW119" s="241"/>
      <c r="AX119" s="241"/>
      <c r="AY119" s="27"/>
      <c r="AZ119" s="27"/>
    </row>
    <row r="120" spans="1:52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41"/>
      <c r="AW120" s="241"/>
      <c r="AX120" s="241"/>
      <c r="AY120" s="27"/>
      <c r="AZ120" s="27"/>
    </row>
    <row r="121" spans="1:52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41"/>
      <c r="AW121" s="241"/>
      <c r="AX121" s="241"/>
      <c r="AY121" s="27"/>
      <c r="AZ121" s="27"/>
    </row>
    <row r="122" spans="1:52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41"/>
      <c r="AW122" s="241"/>
      <c r="AX122" s="241"/>
      <c r="AY122" s="27"/>
      <c r="AZ122" s="27"/>
    </row>
    <row r="123" spans="1:52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41"/>
      <c r="AW123" s="241"/>
      <c r="AX123" s="241"/>
      <c r="AY123" s="27"/>
      <c r="AZ123" s="27"/>
    </row>
    <row r="124" spans="1:52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41"/>
      <c r="AW124" s="241"/>
      <c r="AX124" s="241"/>
      <c r="AY124" s="27"/>
      <c r="AZ124" s="27"/>
    </row>
    <row r="125" spans="1:52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41"/>
      <c r="AW125" s="241"/>
      <c r="AX125" s="241"/>
      <c r="AY125" s="27"/>
      <c r="AZ125" s="27"/>
    </row>
    <row r="126" spans="1:52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41"/>
      <c r="AW126" s="241"/>
      <c r="AX126" s="241"/>
      <c r="AY126" s="27"/>
      <c r="AZ126" s="27"/>
    </row>
    <row r="127" spans="1:52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41"/>
      <c r="AW127" s="241"/>
      <c r="AX127" s="241"/>
      <c r="AY127" s="27"/>
      <c r="AZ127" s="27"/>
    </row>
    <row r="128" spans="1:52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41"/>
      <c r="AW128" s="241"/>
      <c r="AX128" s="241"/>
      <c r="AY128" s="27"/>
      <c r="AZ128" s="27"/>
    </row>
    <row r="129" spans="1:52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41"/>
      <c r="AW129" s="241"/>
      <c r="AX129" s="241"/>
      <c r="AY129" s="27"/>
      <c r="AZ129" s="27"/>
    </row>
    <row r="130" spans="1:52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41"/>
      <c r="AW130" s="241"/>
      <c r="AX130" s="241"/>
      <c r="AY130" s="27"/>
      <c r="AZ130" s="27"/>
    </row>
    <row r="131" spans="1:52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41"/>
      <c r="AW131" s="241"/>
      <c r="AX131" s="241"/>
      <c r="AY131" s="27"/>
      <c r="AZ131" s="27"/>
    </row>
    <row r="132" spans="1:52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41"/>
      <c r="AW132" s="241"/>
      <c r="AX132" s="241"/>
      <c r="AY132" s="27"/>
      <c r="AZ132" s="27"/>
    </row>
    <row r="133" spans="1:52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41"/>
      <c r="AW133" s="241"/>
      <c r="AX133" s="241"/>
      <c r="AY133" s="27"/>
      <c r="AZ133" s="27"/>
    </row>
    <row r="134" spans="1:52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41"/>
      <c r="AW134" s="241"/>
      <c r="AX134" s="241"/>
      <c r="AY134" s="27"/>
      <c r="AZ134" s="27"/>
    </row>
    <row r="135" spans="1:52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41"/>
      <c r="AW135" s="241"/>
      <c r="AX135" s="241"/>
      <c r="AY135" s="27"/>
      <c r="AZ135" s="27"/>
    </row>
    <row r="136" spans="1:52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41"/>
      <c r="AW136" s="241"/>
      <c r="AX136" s="241"/>
      <c r="AY136" s="27"/>
      <c r="AZ136" s="27"/>
    </row>
    <row r="137" spans="1:52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41"/>
      <c r="AW137" s="241"/>
      <c r="AX137" s="241"/>
      <c r="AY137" s="27"/>
      <c r="AZ137" s="27"/>
    </row>
    <row r="138" spans="1:52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41"/>
      <c r="AW138" s="241"/>
      <c r="AX138" s="241"/>
      <c r="AY138" s="27"/>
      <c r="AZ138" s="27"/>
    </row>
    <row r="139" spans="1:52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41"/>
      <c r="AW139" s="241"/>
      <c r="AX139" s="241"/>
      <c r="AY139" s="27"/>
      <c r="AZ139" s="27"/>
    </row>
    <row r="140" spans="1:52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41"/>
      <c r="AW140" s="241"/>
      <c r="AX140" s="241"/>
      <c r="AY140" s="27"/>
      <c r="AZ140" s="27"/>
    </row>
    <row r="141" spans="1:52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41"/>
      <c r="AW141" s="241"/>
      <c r="AX141" s="241"/>
      <c r="AY141" s="27"/>
      <c r="AZ141" s="27"/>
    </row>
    <row r="142" spans="1:52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41"/>
      <c r="AW142" s="241"/>
      <c r="AX142" s="241"/>
      <c r="AY142" s="27"/>
      <c r="AZ142" s="27"/>
    </row>
    <row r="143" spans="1:52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41"/>
      <c r="AW143" s="241"/>
      <c r="AX143" s="241"/>
      <c r="AY143" s="27"/>
      <c r="AZ143" s="27"/>
    </row>
    <row r="144" spans="1:52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41"/>
      <c r="AW144" s="241"/>
      <c r="AX144" s="241"/>
      <c r="AY144" s="27"/>
      <c r="AZ144" s="27"/>
    </row>
    <row r="145" spans="1:52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41"/>
      <c r="AW145" s="241"/>
      <c r="AX145" s="241"/>
      <c r="AY145" s="27"/>
      <c r="AZ145" s="27"/>
    </row>
    <row r="146" spans="1:52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41"/>
      <c r="AW146" s="241"/>
      <c r="AX146" s="241"/>
      <c r="AY146" s="27"/>
      <c r="AZ146" s="27"/>
    </row>
    <row r="147" spans="1:52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41"/>
      <c r="AW147" s="241"/>
      <c r="AX147" s="241"/>
      <c r="AY147" s="27"/>
      <c r="AZ147" s="27"/>
    </row>
    <row r="148" spans="1:52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41"/>
      <c r="AW148" s="241"/>
      <c r="AX148" s="241"/>
      <c r="AY148" s="27"/>
      <c r="AZ148" s="27"/>
    </row>
    <row r="149" spans="1:52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41"/>
      <c r="AW149" s="241"/>
      <c r="AX149" s="241"/>
      <c r="AY149" s="27"/>
      <c r="AZ149" s="27"/>
    </row>
    <row r="150" spans="1:52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41"/>
      <c r="AW150" s="241"/>
      <c r="AX150" s="241"/>
      <c r="AY150" s="27"/>
      <c r="AZ150" s="27"/>
    </row>
    <row r="151" spans="1:52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41"/>
      <c r="AW151" s="241"/>
      <c r="AX151" s="241"/>
      <c r="AY151" s="27"/>
      <c r="AZ151" s="27"/>
    </row>
    <row r="152" spans="1:52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41"/>
      <c r="AW152" s="241"/>
      <c r="AX152" s="241"/>
      <c r="AY152" s="27"/>
      <c r="AZ152" s="27"/>
    </row>
    <row r="153" spans="1:52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41"/>
      <c r="AW153" s="241"/>
      <c r="AX153" s="241"/>
      <c r="AY153" s="27"/>
      <c r="AZ153" s="27"/>
    </row>
    <row r="154" spans="1:52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41"/>
      <c r="AW154" s="241"/>
      <c r="AX154" s="241"/>
      <c r="AY154" s="27"/>
      <c r="AZ154" s="27"/>
    </row>
    <row r="155" spans="1:52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41"/>
      <c r="AW155" s="241"/>
      <c r="AX155" s="241"/>
      <c r="AY155" s="27"/>
      <c r="AZ155" s="27"/>
    </row>
    <row r="156" spans="1:52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41"/>
      <c r="AW156" s="241"/>
      <c r="AX156" s="241"/>
      <c r="AY156" s="27"/>
      <c r="AZ156" s="27"/>
    </row>
    <row r="157" spans="1:52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41"/>
      <c r="AW157" s="241"/>
      <c r="AX157" s="241"/>
      <c r="AY157" s="27"/>
      <c r="AZ157" s="27"/>
    </row>
    <row r="158" spans="1:52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41"/>
      <c r="AW158" s="241"/>
      <c r="AX158" s="241"/>
      <c r="AY158" s="27"/>
      <c r="AZ158" s="27"/>
    </row>
    <row r="159" spans="1:52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41"/>
      <c r="AW159" s="241"/>
      <c r="AX159" s="241"/>
      <c r="AY159" s="27"/>
      <c r="AZ159" s="27"/>
    </row>
    <row r="160" spans="1:52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41"/>
      <c r="AW160" s="241"/>
      <c r="AX160" s="241"/>
      <c r="AY160" s="27"/>
      <c r="AZ160" s="27"/>
    </row>
    <row r="161" spans="1:52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41"/>
      <c r="AW161" s="241"/>
      <c r="AX161" s="241"/>
      <c r="AY161" s="27"/>
      <c r="AZ161" s="27"/>
    </row>
    <row r="162" spans="1:52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41"/>
      <c r="AW162" s="241"/>
      <c r="AX162" s="241"/>
      <c r="AY162" s="27"/>
      <c r="AZ162" s="27"/>
    </row>
    <row r="163" spans="1:52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41"/>
      <c r="AW163" s="241"/>
      <c r="AX163" s="241"/>
      <c r="AY163" s="27"/>
      <c r="AZ163" s="27"/>
    </row>
    <row r="164" spans="1:52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41"/>
      <c r="AW164" s="241"/>
      <c r="AX164" s="241"/>
      <c r="AY164" s="27"/>
      <c r="AZ164" s="27"/>
    </row>
    <row r="165" spans="1:52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41"/>
      <c r="AW165" s="241"/>
      <c r="AX165" s="241"/>
      <c r="AY165" s="27"/>
      <c r="AZ165" s="27"/>
    </row>
    <row r="166" spans="1:52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41"/>
      <c r="AW166" s="241"/>
      <c r="AX166" s="241"/>
      <c r="AY166" s="27"/>
      <c r="AZ166" s="27"/>
    </row>
    <row r="167" spans="1:52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41"/>
      <c r="AW167" s="241"/>
      <c r="AX167" s="241"/>
      <c r="AY167" s="27"/>
      <c r="AZ167" s="27"/>
    </row>
    <row r="168" spans="1:52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41"/>
      <c r="AW168" s="241"/>
      <c r="AX168" s="241"/>
      <c r="AY168" s="27"/>
      <c r="AZ168" s="27"/>
    </row>
    <row r="169" spans="1:52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41"/>
      <c r="AW169" s="241"/>
      <c r="AX169" s="241"/>
      <c r="AY169" s="27"/>
      <c r="AZ169" s="27"/>
    </row>
    <row r="170" spans="1:52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41"/>
      <c r="AW170" s="241"/>
      <c r="AX170" s="241"/>
      <c r="AY170" s="27"/>
      <c r="AZ170" s="27"/>
    </row>
    <row r="171" spans="1:52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41"/>
      <c r="AW171" s="241"/>
      <c r="AX171" s="241"/>
      <c r="AY171" s="27"/>
      <c r="AZ171" s="27"/>
    </row>
    <row r="172" spans="1:52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41"/>
      <c r="AW172" s="241"/>
      <c r="AX172" s="241"/>
      <c r="AY172" s="27"/>
      <c r="AZ172" s="27"/>
    </row>
    <row r="173" spans="1:52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41"/>
      <c r="AW173" s="241"/>
      <c r="AX173" s="241"/>
      <c r="AY173" s="27"/>
      <c r="AZ173" s="27"/>
    </row>
    <row r="174" spans="1:52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41"/>
      <c r="AW174" s="241"/>
      <c r="AX174" s="241"/>
      <c r="AY174" s="27"/>
      <c r="AZ174" s="27"/>
    </row>
    <row r="175" spans="1:52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41"/>
      <c r="AW175" s="241"/>
      <c r="AX175" s="241"/>
      <c r="AY175" s="27"/>
      <c r="AZ175" s="27"/>
    </row>
    <row r="176" spans="1:52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41"/>
      <c r="AW176" s="241"/>
      <c r="AX176" s="241"/>
      <c r="AY176" s="27"/>
      <c r="AZ176" s="27"/>
    </row>
    <row r="177" spans="1:52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41"/>
      <c r="AW177" s="241"/>
      <c r="AX177" s="241"/>
      <c r="AY177" s="27"/>
      <c r="AZ177" s="27"/>
    </row>
    <row r="178" spans="1:52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41"/>
      <c r="AW178" s="241"/>
      <c r="AX178" s="241"/>
      <c r="AY178" s="27"/>
      <c r="AZ178" s="27"/>
    </row>
    <row r="179" spans="1:52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41"/>
      <c r="AW179" s="241"/>
      <c r="AX179" s="241"/>
      <c r="AY179" s="27"/>
      <c r="AZ179" s="27"/>
    </row>
    <row r="180" spans="1:52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41"/>
      <c r="AW180" s="241"/>
      <c r="AX180" s="241"/>
      <c r="AY180" s="27"/>
      <c r="AZ180" s="27"/>
    </row>
    <row r="181" spans="1:52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41"/>
      <c r="AW181" s="241"/>
      <c r="AX181" s="241"/>
      <c r="AY181" s="27"/>
      <c r="AZ181" s="27"/>
    </row>
    <row r="182" spans="1:52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41"/>
      <c r="AW182" s="241"/>
      <c r="AX182" s="241"/>
      <c r="AY182" s="27"/>
      <c r="AZ182" s="27"/>
    </row>
    <row r="183" spans="1:52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41"/>
      <c r="AW183" s="241"/>
      <c r="AX183" s="241"/>
      <c r="AY183" s="27"/>
      <c r="AZ183" s="27"/>
    </row>
    <row r="184" spans="1:52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41"/>
      <c r="AW184" s="241"/>
      <c r="AX184" s="241"/>
      <c r="AY184" s="27"/>
      <c r="AZ184" s="27"/>
    </row>
    <row r="185" spans="1:52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41"/>
      <c r="AW185" s="241"/>
      <c r="AX185" s="241"/>
      <c r="AY185" s="27"/>
      <c r="AZ185" s="27"/>
    </row>
    <row r="186" spans="1:52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41"/>
      <c r="AW186" s="241"/>
      <c r="AX186" s="241"/>
      <c r="AY186" s="27"/>
      <c r="AZ186" s="27"/>
    </row>
    <row r="187" spans="1:52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41"/>
      <c r="AW187" s="241"/>
      <c r="AX187" s="241"/>
      <c r="AY187" s="27"/>
      <c r="AZ187" s="27"/>
    </row>
    <row r="188" spans="1:52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41"/>
      <c r="AW188" s="241"/>
      <c r="AX188" s="241"/>
      <c r="AY188" s="27"/>
      <c r="AZ188" s="27"/>
    </row>
    <row r="189" spans="1:52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41"/>
      <c r="AW189" s="241"/>
      <c r="AX189" s="241"/>
      <c r="AY189" s="27"/>
      <c r="AZ189" s="27"/>
    </row>
    <row r="190" spans="1:52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41"/>
      <c r="AW190" s="241"/>
      <c r="AX190" s="241"/>
      <c r="AY190" s="27"/>
      <c r="AZ190" s="27"/>
    </row>
    <row r="191" spans="1:52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41"/>
      <c r="AW191" s="241"/>
      <c r="AX191" s="241"/>
      <c r="AY191" s="27"/>
      <c r="AZ191" s="27"/>
    </row>
    <row r="192" spans="1:52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41"/>
      <c r="AW192" s="241"/>
      <c r="AX192" s="241"/>
      <c r="AY192" s="27"/>
      <c r="AZ192" s="27"/>
    </row>
    <row r="193" spans="1:52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41"/>
      <c r="AW193" s="241"/>
      <c r="AX193" s="241"/>
      <c r="AY193" s="27"/>
      <c r="AZ193" s="27"/>
    </row>
    <row r="194" spans="1:52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41"/>
      <c r="AW194" s="241"/>
      <c r="AX194" s="241"/>
      <c r="AY194" s="27"/>
      <c r="AZ194" s="27"/>
    </row>
    <row r="195" spans="1:52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41"/>
      <c r="AW195" s="241"/>
      <c r="AX195" s="241"/>
      <c r="AY195" s="27"/>
      <c r="AZ195" s="27"/>
    </row>
    <row r="196" spans="1:52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41"/>
      <c r="AW196" s="241"/>
      <c r="AX196" s="241"/>
      <c r="AY196" s="27"/>
      <c r="AZ196" s="27"/>
    </row>
    <row r="197" spans="1:52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41"/>
      <c r="AW197" s="241"/>
      <c r="AX197" s="241"/>
      <c r="AY197" s="27"/>
      <c r="AZ197" s="27"/>
    </row>
    <row r="198" spans="1:52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41"/>
      <c r="AW198" s="241"/>
      <c r="AX198" s="241"/>
      <c r="AY198" s="27"/>
      <c r="AZ198" s="27"/>
    </row>
    <row r="199" spans="1:52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41"/>
      <c r="AW199" s="241"/>
      <c r="AX199" s="241"/>
      <c r="AY199" s="27"/>
      <c r="AZ199" s="27"/>
    </row>
    <row r="200" spans="1:52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41"/>
      <c r="AW200" s="241"/>
      <c r="AX200" s="241"/>
      <c r="AY200" s="27"/>
      <c r="AZ200" s="27"/>
    </row>
    <row r="201" spans="1:52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41"/>
      <c r="AW201" s="241"/>
      <c r="AX201" s="241"/>
      <c r="AY201" s="27"/>
      <c r="AZ201" s="27"/>
    </row>
    <row r="202" spans="1:52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41"/>
      <c r="AW202" s="241"/>
      <c r="AX202" s="241"/>
      <c r="AY202" s="27"/>
      <c r="AZ202" s="27"/>
    </row>
    <row r="203" spans="1:52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41"/>
      <c r="AW203" s="241"/>
      <c r="AX203" s="241"/>
      <c r="AY203" s="27"/>
      <c r="AZ203" s="27"/>
    </row>
    <row r="204" spans="1:52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41"/>
      <c r="AW204" s="241"/>
      <c r="AX204" s="241"/>
      <c r="AY204" s="27"/>
      <c r="AZ204" s="27"/>
    </row>
    <row r="205" spans="1:52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41"/>
      <c r="AW205" s="241"/>
      <c r="AX205" s="241"/>
      <c r="AY205" s="27"/>
      <c r="AZ205" s="27"/>
    </row>
    <row r="206" spans="1:52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41"/>
      <c r="AW206" s="241"/>
      <c r="AX206" s="241"/>
      <c r="AY206" s="27"/>
      <c r="AZ206" s="27"/>
    </row>
    <row r="207" spans="1:52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41"/>
      <c r="AW207" s="241"/>
      <c r="AX207" s="241"/>
      <c r="AY207" s="27"/>
      <c r="AZ207" s="27"/>
    </row>
    <row r="208" spans="1:52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41"/>
      <c r="AW208" s="241"/>
      <c r="AX208" s="241"/>
      <c r="AY208" s="27"/>
      <c r="AZ208" s="27"/>
    </row>
    <row r="209" spans="1:52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41"/>
      <c r="AW209" s="241"/>
      <c r="AX209" s="241"/>
      <c r="AY209" s="27"/>
      <c r="AZ209" s="27"/>
    </row>
    <row r="210" spans="1:52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41"/>
      <c r="AW210" s="241"/>
      <c r="AX210" s="241"/>
      <c r="AY210" s="27"/>
      <c r="AZ210" s="27"/>
    </row>
    <row r="211" spans="1:52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41"/>
      <c r="AW211" s="241"/>
      <c r="AX211" s="241"/>
      <c r="AY211" s="27"/>
      <c r="AZ211" s="27"/>
    </row>
    <row r="212" spans="1:52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41"/>
      <c r="AW212" s="241"/>
      <c r="AX212" s="241"/>
      <c r="AY212" s="27"/>
      <c r="AZ212" s="27"/>
    </row>
    <row r="213" spans="1:52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41"/>
      <c r="AW213" s="241"/>
      <c r="AX213" s="241"/>
      <c r="AY213" s="27"/>
      <c r="AZ213" s="27"/>
    </row>
    <row r="214" spans="1:52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41"/>
      <c r="AW214" s="241"/>
      <c r="AX214" s="241"/>
      <c r="AY214" s="27"/>
      <c r="AZ214" s="27"/>
    </row>
    <row r="215" spans="1:52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41"/>
      <c r="AW215" s="241"/>
      <c r="AX215" s="241"/>
      <c r="AY215" s="27"/>
      <c r="AZ215" s="27"/>
    </row>
    <row r="216" spans="1:52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41"/>
      <c r="AW216" s="241"/>
      <c r="AX216" s="241"/>
      <c r="AY216" s="27"/>
      <c r="AZ216" s="27"/>
    </row>
    <row r="217" spans="1:52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41"/>
      <c r="AW217" s="241"/>
      <c r="AX217" s="241"/>
      <c r="AY217" s="27"/>
      <c r="AZ217" s="27"/>
    </row>
    <row r="218" spans="1:52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41"/>
      <c r="AW218" s="241"/>
      <c r="AX218" s="241"/>
      <c r="AY218" s="27"/>
      <c r="AZ218" s="27"/>
    </row>
    <row r="219" spans="1:52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41"/>
      <c r="AW219" s="241"/>
      <c r="AX219" s="241"/>
      <c r="AY219" s="27"/>
      <c r="AZ219" s="27"/>
    </row>
    <row r="220" spans="1:52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41"/>
      <c r="AW220" s="241"/>
      <c r="AX220" s="241"/>
      <c r="AY220" s="27"/>
      <c r="AZ220" s="27"/>
    </row>
    <row r="221" spans="1:52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41"/>
      <c r="AW221" s="241"/>
      <c r="AX221" s="241"/>
      <c r="AY221" s="27"/>
      <c r="AZ221" s="27"/>
    </row>
    <row r="222" spans="1:52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41"/>
      <c r="AW222" s="241"/>
      <c r="AX222" s="241"/>
      <c r="AY222" s="27"/>
      <c r="AZ222" s="27"/>
    </row>
    <row r="223" spans="1:52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41"/>
      <c r="AW223" s="241"/>
      <c r="AX223" s="241"/>
      <c r="AY223" s="27"/>
      <c r="AZ223" s="27"/>
    </row>
    <row r="224" spans="1:52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41"/>
      <c r="AW224" s="241"/>
      <c r="AX224" s="241"/>
      <c r="AY224" s="27"/>
      <c r="AZ224" s="27"/>
    </row>
    <row r="225" spans="1:52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41"/>
      <c r="AW225" s="241"/>
      <c r="AX225" s="241"/>
      <c r="AY225" s="27"/>
      <c r="AZ225" s="27"/>
    </row>
    <row r="226" spans="1:52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41"/>
      <c r="AW226" s="241"/>
      <c r="AX226" s="241"/>
      <c r="AY226" s="27"/>
      <c r="AZ226" s="27"/>
    </row>
    <row r="227" spans="1:52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41"/>
      <c r="AW227" s="241"/>
      <c r="AX227" s="241"/>
      <c r="AY227" s="27"/>
      <c r="AZ227" s="27"/>
    </row>
    <row r="228" spans="1:52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41"/>
      <c r="AW228" s="241"/>
      <c r="AX228" s="241"/>
      <c r="AY228" s="27"/>
      <c r="AZ228" s="27"/>
    </row>
    <row r="229" spans="1:52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41"/>
      <c r="AW229" s="241"/>
      <c r="AX229" s="241"/>
      <c r="AY229" s="27"/>
      <c r="AZ229" s="27"/>
    </row>
    <row r="230" spans="1:52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41"/>
      <c r="AW230" s="241"/>
      <c r="AX230" s="241"/>
      <c r="AY230" s="27"/>
      <c r="AZ230" s="27"/>
    </row>
    <row r="231" spans="1:52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41"/>
      <c r="AW231" s="241"/>
      <c r="AX231" s="241"/>
      <c r="AY231" s="27"/>
      <c r="AZ231" s="27"/>
    </row>
    <row r="232" spans="1:52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41"/>
      <c r="AW232" s="241"/>
      <c r="AX232" s="241"/>
      <c r="AY232" s="27"/>
      <c r="AZ232" s="27"/>
    </row>
    <row r="233" spans="1:52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41"/>
      <c r="AW233" s="241"/>
      <c r="AX233" s="241"/>
      <c r="AY233" s="27"/>
      <c r="AZ233" s="27"/>
    </row>
    <row r="234" spans="1:52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41"/>
      <c r="AW234" s="241"/>
      <c r="AX234" s="241"/>
      <c r="AY234" s="27"/>
      <c r="AZ234" s="27"/>
    </row>
    <row r="235" spans="1:52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41"/>
      <c r="AW235" s="241"/>
      <c r="AX235" s="241"/>
      <c r="AY235" s="27"/>
      <c r="AZ235" s="27"/>
    </row>
    <row r="236" spans="1:52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41"/>
      <c r="AW236" s="241"/>
      <c r="AX236" s="241"/>
      <c r="AY236" s="27"/>
      <c r="AZ236" s="27"/>
    </row>
    <row r="237" spans="1:52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41"/>
      <c r="AW237" s="241"/>
      <c r="AX237" s="241"/>
      <c r="AY237" s="27"/>
      <c r="AZ237" s="27"/>
    </row>
    <row r="238" spans="1:52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41"/>
      <c r="AW238" s="241"/>
      <c r="AX238" s="241"/>
      <c r="AY238" s="27"/>
      <c r="AZ238" s="27"/>
    </row>
    <row r="239" spans="1:52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41"/>
      <c r="AW239" s="241"/>
      <c r="AX239" s="241"/>
      <c r="AY239" s="27"/>
      <c r="AZ239" s="27"/>
    </row>
    <row r="240" spans="1:52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41"/>
      <c r="AW240" s="241"/>
      <c r="AX240" s="241"/>
      <c r="AY240" s="27"/>
      <c r="AZ240" s="27"/>
    </row>
    <row r="241" spans="1:52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41"/>
      <c r="AW241" s="241"/>
      <c r="AX241" s="241"/>
      <c r="AY241" s="27"/>
      <c r="AZ241" s="27"/>
    </row>
    <row r="242" spans="1:52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41"/>
      <c r="AW242" s="241"/>
      <c r="AX242" s="241"/>
      <c r="AY242" s="27"/>
      <c r="AZ242" s="27"/>
    </row>
    <row r="243" spans="1:52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41"/>
      <c r="AW243" s="241"/>
      <c r="AX243" s="241"/>
      <c r="AY243" s="27"/>
      <c r="AZ243" s="27"/>
    </row>
    <row r="244" spans="1:52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41"/>
      <c r="AW244" s="241"/>
      <c r="AX244" s="241"/>
      <c r="AY244" s="27"/>
      <c r="AZ244" s="27"/>
    </row>
    <row r="245" spans="1:52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41"/>
      <c r="AW245" s="241"/>
      <c r="AX245" s="241"/>
      <c r="AY245" s="27"/>
      <c r="AZ245" s="27"/>
    </row>
    <row r="246" spans="1:52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41"/>
      <c r="AW246" s="241"/>
      <c r="AX246" s="241"/>
      <c r="AY246" s="27"/>
      <c r="AZ246" s="27"/>
    </row>
    <row r="247" spans="1:52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41"/>
      <c r="AW247" s="241"/>
      <c r="AX247" s="241"/>
      <c r="AY247" s="27"/>
      <c r="AZ247" s="27"/>
    </row>
    <row r="248" spans="1:52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41"/>
      <c r="AW248" s="241"/>
      <c r="AX248" s="241"/>
      <c r="AY248" s="27"/>
      <c r="AZ248" s="27"/>
    </row>
    <row r="249" spans="1:52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41"/>
      <c r="AW249" s="241"/>
      <c r="AX249" s="241"/>
      <c r="AY249" s="27"/>
      <c r="AZ249" s="27"/>
    </row>
    <row r="250" spans="1:52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41"/>
      <c r="AW250" s="241"/>
      <c r="AX250" s="241"/>
      <c r="AY250" s="27"/>
      <c r="AZ250" s="27"/>
    </row>
    <row r="251" spans="1:52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41"/>
      <c r="AW251" s="241"/>
      <c r="AX251" s="241"/>
      <c r="AY251" s="27"/>
      <c r="AZ251" s="27"/>
    </row>
    <row r="252" spans="1:52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41"/>
      <c r="AW252" s="241"/>
      <c r="AX252" s="241"/>
      <c r="AY252" s="27"/>
      <c r="AZ252" s="27"/>
    </row>
    <row r="253" spans="1:52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41"/>
      <c r="AW253" s="241"/>
      <c r="AX253" s="241"/>
      <c r="AY253" s="27"/>
      <c r="AZ253" s="27"/>
    </row>
    <row r="254" spans="1:52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41"/>
      <c r="AW254" s="241"/>
      <c r="AX254" s="241"/>
      <c r="AY254" s="27"/>
      <c r="AZ254" s="27"/>
    </row>
    <row r="255" spans="1:52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41"/>
      <c r="AW255" s="241"/>
      <c r="AX255" s="241"/>
      <c r="AY255" s="27"/>
      <c r="AZ255" s="27"/>
    </row>
    <row r="256" spans="1:52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41"/>
      <c r="AW256" s="241"/>
      <c r="AX256" s="241"/>
      <c r="AY256" s="27"/>
      <c r="AZ256" s="27"/>
    </row>
    <row r="257" spans="1:52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41"/>
      <c r="AW257" s="241"/>
      <c r="AX257" s="241"/>
      <c r="AY257" s="27"/>
      <c r="AZ257" s="27"/>
    </row>
    <row r="258" spans="1:52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41"/>
      <c r="AW258" s="241"/>
      <c r="AX258" s="241"/>
      <c r="AY258" s="27"/>
      <c r="AZ258" s="27"/>
    </row>
    <row r="259" spans="1:52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41"/>
      <c r="AW259" s="241"/>
      <c r="AX259" s="241"/>
      <c r="AY259" s="27"/>
      <c r="AZ259" s="27"/>
    </row>
    <row r="260" spans="1:52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41"/>
      <c r="AW260" s="241"/>
      <c r="AX260" s="241"/>
      <c r="AY260" s="27"/>
      <c r="AZ260" s="27"/>
    </row>
    <row r="261" spans="1:52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41"/>
      <c r="AW261" s="241"/>
      <c r="AX261" s="241"/>
      <c r="AY261" s="27"/>
      <c r="AZ261" s="27"/>
    </row>
    <row r="262" spans="1:52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41"/>
      <c r="AW262" s="241"/>
      <c r="AX262" s="241"/>
      <c r="AY262" s="27"/>
      <c r="AZ262" s="27"/>
    </row>
    <row r="263" spans="1:52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41"/>
      <c r="AW263" s="241"/>
      <c r="AX263" s="241"/>
      <c r="AY263" s="27"/>
      <c r="AZ263" s="27"/>
    </row>
    <row r="264" spans="1:52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41"/>
      <c r="AW264" s="241"/>
      <c r="AX264" s="241"/>
      <c r="AY264" s="27"/>
      <c r="AZ264" s="27"/>
    </row>
    <row r="265" spans="1:52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41"/>
      <c r="AW265" s="241"/>
      <c r="AX265" s="241"/>
      <c r="AY265" s="27"/>
      <c r="AZ265" s="27"/>
    </row>
    <row r="266" spans="1:52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41"/>
      <c r="AW266" s="241"/>
      <c r="AX266" s="241"/>
      <c r="AY266" s="27"/>
      <c r="AZ266" s="27"/>
    </row>
    <row r="267" spans="1:52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41"/>
      <c r="AW267" s="241"/>
      <c r="AX267" s="241"/>
      <c r="AY267" s="27"/>
      <c r="AZ267" s="27"/>
    </row>
    <row r="268" spans="1:52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41"/>
      <c r="AW268" s="241"/>
      <c r="AX268" s="241"/>
      <c r="AY268" s="27"/>
      <c r="AZ268" s="27"/>
    </row>
    <row r="269" spans="1:52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41"/>
      <c r="AW269" s="241"/>
      <c r="AX269" s="241"/>
      <c r="AY269" s="27"/>
      <c r="AZ269" s="27"/>
    </row>
    <row r="270" spans="1:52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41"/>
      <c r="AW270" s="241"/>
      <c r="AX270" s="241"/>
      <c r="AY270" s="27"/>
      <c r="AZ270" s="27"/>
    </row>
    <row r="271" spans="1:52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41"/>
      <c r="AW271" s="241"/>
      <c r="AX271" s="241"/>
      <c r="AY271" s="27"/>
      <c r="AZ271" s="27"/>
    </row>
    <row r="272" spans="1:52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41"/>
      <c r="AW272" s="241"/>
      <c r="AX272" s="241"/>
      <c r="AY272" s="27"/>
      <c r="AZ272" s="27"/>
    </row>
    <row r="273" spans="1:52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41"/>
      <c r="AW273" s="241"/>
      <c r="AX273" s="241"/>
      <c r="AY273" s="27"/>
      <c r="AZ273" s="27"/>
    </row>
    <row r="274" spans="1:52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41"/>
      <c r="AW274" s="241"/>
      <c r="AX274" s="241"/>
      <c r="AY274" s="27"/>
      <c r="AZ274" s="27"/>
    </row>
    <row r="275" spans="1:52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41"/>
      <c r="AW275" s="241"/>
      <c r="AX275" s="241"/>
      <c r="AY275" s="27"/>
      <c r="AZ275" s="27"/>
    </row>
    <row r="276" spans="1:52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41"/>
      <c r="AW276" s="241"/>
      <c r="AX276" s="241"/>
      <c r="AY276" s="27"/>
      <c r="AZ276" s="27"/>
    </row>
    <row r="277" spans="1:52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41"/>
      <c r="AW277" s="241"/>
      <c r="AX277" s="241"/>
      <c r="AY277" s="27"/>
      <c r="AZ277" s="27"/>
    </row>
    <row r="278" spans="1:52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41"/>
      <c r="AW278" s="241"/>
      <c r="AX278" s="241"/>
      <c r="AY278" s="27"/>
      <c r="AZ278" s="27"/>
    </row>
    <row r="279" spans="1:52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41"/>
      <c r="AW279" s="241"/>
      <c r="AX279" s="241"/>
      <c r="AY279" s="27"/>
      <c r="AZ279" s="27"/>
    </row>
    <row r="280" spans="1:52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41"/>
      <c r="AW280" s="241"/>
      <c r="AX280" s="241"/>
      <c r="AY280" s="27"/>
      <c r="AZ280" s="27"/>
    </row>
    <row r="281" spans="1:52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41"/>
      <c r="AW281" s="241"/>
      <c r="AX281" s="241"/>
      <c r="AY281" s="27"/>
      <c r="AZ281" s="27"/>
    </row>
    <row r="282" spans="1:52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41"/>
      <c r="AW282" s="241"/>
      <c r="AX282" s="241"/>
      <c r="AY282" s="27"/>
      <c r="AZ282" s="27"/>
    </row>
    <row r="283" spans="1:52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41"/>
      <c r="AW283" s="241"/>
      <c r="AX283" s="241"/>
      <c r="AY283" s="27"/>
      <c r="AZ283" s="27"/>
    </row>
    <row r="284" spans="1:52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41"/>
      <c r="AW284" s="241"/>
      <c r="AX284" s="241"/>
      <c r="AY284" s="27"/>
      <c r="AZ284" s="27"/>
    </row>
    <row r="285" spans="1:52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41"/>
      <c r="AW285" s="241"/>
      <c r="AX285" s="241"/>
      <c r="AY285" s="27"/>
      <c r="AZ285" s="27"/>
    </row>
    <row r="286" spans="1:52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41"/>
      <c r="AW286" s="241"/>
      <c r="AX286" s="241"/>
      <c r="AY286" s="27"/>
      <c r="AZ286" s="27"/>
    </row>
    <row r="287" spans="1:52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41"/>
      <c r="AW287" s="241"/>
      <c r="AX287" s="241"/>
      <c r="AY287" s="27"/>
      <c r="AZ287" s="27"/>
    </row>
    <row r="288" spans="1:52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41"/>
      <c r="AW288" s="241"/>
      <c r="AX288" s="241"/>
      <c r="AY288" s="27"/>
      <c r="AZ288" s="27"/>
    </row>
    <row r="289" spans="1:52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41"/>
      <c r="AW289" s="241"/>
      <c r="AX289" s="241"/>
      <c r="AY289" s="27"/>
      <c r="AZ289" s="27"/>
    </row>
    <row r="290" spans="1:52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41"/>
      <c r="AW290" s="241"/>
      <c r="AX290" s="241"/>
      <c r="AY290" s="27"/>
      <c r="AZ290" s="27"/>
    </row>
    <row r="291" spans="1:52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41"/>
      <c r="AW291" s="241"/>
      <c r="AX291" s="241"/>
      <c r="AY291" s="27"/>
      <c r="AZ291" s="27"/>
    </row>
    <row r="292" spans="1:52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41"/>
      <c r="AW292" s="241"/>
      <c r="AX292" s="241"/>
      <c r="AY292" s="27"/>
      <c r="AZ292" s="27"/>
    </row>
    <row r="293" spans="1:52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41"/>
      <c r="AW293" s="241"/>
      <c r="AX293" s="241"/>
      <c r="AY293" s="27"/>
      <c r="AZ293" s="27"/>
    </row>
    <row r="294" spans="1:52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41"/>
      <c r="AW294" s="241"/>
      <c r="AX294" s="241"/>
      <c r="AY294" s="27"/>
      <c r="AZ294" s="27"/>
    </row>
    <row r="295" spans="1:52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41"/>
      <c r="AW295" s="241"/>
      <c r="AX295" s="241"/>
      <c r="AY295" s="27"/>
      <c r="AZ295" s="27"/>
    </row>
    <row r="296" spans="1:52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41"/>
      <c r="AW296" s="241"/>
      <c r="AX296" s="241"/>
      <c r="AY296" s="27"/>
      <c r="AZ296" s="27"/>
    </row>
    <row r="297" spans="1:52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41"/>
      <c r="AW297" s="241"/>
      <c r="AX297" s="241"/>
      <c r="AY297" s="27"/>
      <c r="AZ297" s="27"/>
    </row>
    <row r="298" spans="1:52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41"/>
      <c r="AW298" s="241"/>
      <c r="AX298" s="241"/>
      <c r="AY298" s="27"/>
      <c r="AZ298" s="27"/>
    </row>
    <row r="299" spans="1:52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41"/>
      <c r="AW299" s="241"/>
      <c r="AX299" s="241"/>
      <c r="AY299" s="27"/>
      <c r="AZ299" s="27"/>
    </row>
    <row r="300" spans="1:52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41"/>
      <c r="AW300" s="241"/>
      <c r="AX300" s="241"/>
      <c r="AY300" s="27"/>
      <c r="AZ300" s="27"/>
    </row>
    <row r="301" spans="1:52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41"/>
      <c r="AW301" s="241"/>
      <c r="AX301" s="241"/>
      <c r="AY301" s="27"/>
      <c r="AZ301" s="27"/>
    </row>
    <row r="302" spans="1:52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41"/>
      <c r="AW302" s="241"/>
      <c r="AX302" s="241"/>
      <c r="AY302" s="27"/>
      <c r="AZ302" s="27"/>
    </row>
    <row r="303" spans="1:52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41"/>
      <c r="AW303" s="241"/>
      <c r="AX303" s="241"/>
      <c r="AY303" s="27"/>
      <c r="AZ303" s="27"/>
    </row>
    <row r="304" spans="1:52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41"/>
      <c r="AW304" s="241"/>
      <c r="AX304" s="241"/>
      <c r="AY304" s="27"/>
      <c r="AZ304" s="27"/>
    </row>
    <row r="305" spans="1:52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41"/>
      <c r="AW305" s="241"/>
      <c r="AX305" s="241"/>
      <c r="AY305" s="27"/>
      <c r="AZ305" s="27"/>
    </row>
    <row r="306" spans="1:52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41"/>
      <c r="AW306" s="241"/>
      <c r="AX306" s="241"/>
      <c r="AY306" s="27"/>
      <c r="AZ306" s="27"/>
    </row>
    <row r="307" spans="1:52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41"/>
      <c r="AW307" s="241"/>
      <c r="AX307" s="241"/>
      <c r="AY307" s="27"/>
      <c r="AZ307" s="27"/>
    </row>
    <row r="308" spans="1:52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41"/>
      <c r="AW308" s="241"/>
      <c r="AX308" s="241"/>
      <c r="AY308" s="27"/>
      <c r="AZ308" s="27"/>
    </row>
    <row r="309" spans="1:52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41"/>
      <c r="AW309" s="241"/>
      <c r="AX309" s="241"/>
      <c r="AY309" s="27"/>
      <c r="AZ309" s="27"/>
    </row>
    <row r="310" spans="1:52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41"/>
      <c r="AW310" s="241"/>
      <c r="AX310" s="241"/>
      <c r="AY310" s="27"/>
      <c r="AZ310" s="27"/>
    </row>
    <row r="311" spans="1:52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41"/>
      <c r="AW311" s="241"/>
      <c r="AX311" s="241"/>
      <c r="AY311" s="27"/>
      <c r="AZ311" s="27"/>
    </row>
    <row r="312" spans="1:52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41"/>
      <c r="AW312" s="241"/>
      <c r="AX312" s="241"/>
      <c r="AY312" s="27"/>
      <c r="AZ312" s="27"/>
    </row>
    <row r="313" spans="1:52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41"/>
      <c r="AW313" s="241"/>
      <c r="AX313" s="241"/>
      <c r="AY313" s="27"/>
      <c r="AZ313" s="27"/>
    </row>
    <row r="314" spans="1:52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41"/>
      <c r="AW314" s="241"/>
      <c r="AX314" s="241"/>
      <c r="AY314" s="27"/>
      <c r="AZ314" s="27"/>
    </row>
    <row r="315" spans="1:52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41"/>
      <c r="AW315" s="241"/>
      <c r="AX315" s="241"/>
      <c r="AY315" s="27"/>
      <c r="AZ315" s="27"/>
    </row>
    <row r="316" spans="1:52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41"/>
      <c r="AW316" s="241"/>
      <c r="AX316" s="241"/>
      <c r="AY316" s="27"/>
      <c r="AZ316" s="27"/>
    </row>
    <row r="317" spans="1:52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41"/>
      <c r="AW317" s="241"/>
      <c r="AX317" s="241"/>
      <c r="AY317" s="27"/>
      <c r="AZ317" s="27"/>
    </row>
    <row r="318" spans="1:52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41"/>
      <c r="AW318" s="241"/>
      <c r="AX318" s="241"/>
      <c r="AY318" s="27"/>
      <c r="AZ318" s="27"/>
    </row>
    <row r="319" spans="1:52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41"/>
      <c r="AW319" s="241"/>
      <c r="AX319" s="241"/>
      <c r="AY319" s="27"/>
      <c r="AZ319" s="27"/>
    </row>
    <row r="320" spans="1:52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41"/>
      <c r="AW320" s="241"/>
      <c r="AX320" s="241"/>
      <c r="AY320" s="27"/>
      <c r="AZ320" s="27"/>
    </row>
    <row r="321" spans="1:52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41"/>
      <c r="AW321" s="241"/>
      <c r="AX321" s="241"/>
      <c r="AY321" s="27"/>
      <c r="AZ321" s="27"/>
    </row>
    <row r="322" spans="1:52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41"/>
      <c r="AW322" s="241"/>
      <c r="AX322" s="241"/>
      <c r="AY322" s="27"/>
      <c r="AZ322" s="27"/>
    </row>
    <row r="323" spans="1:52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41"/>
      <c r="AW323" s="241"/>
      <c r="AX323" s="241"/>
      <c r="AY323" s="27"/>
      <c r="AZ323" s="27"/>
    </row>
    <row r="324" spans="1:52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41"/>
      <c r="AW324" s="241"/>
      <c r="AX324" s="241"/>
      <c r="AY324" s="27"/>
      <c r="AZ324" s="27"/>
    </row>
    <row r="325" spans="1:52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41"/>
      <c r="AW325" s="241"/>
      <c r="AX325" s="241"/>
      <c r="AY325" s="27"/>
      <c r="AZ325" s="27"/>
    </row>
    <row r="326" spans="1:52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41"/>
      <c r="AW326" s="241"/>
      <c r="AX326" s="241"/>
      <c r="AY326" s="27"/>
      <c r="AZ326" s="27"/>
    </row>
    <row r="327" spans="1:52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41"/>
      <c r="AW327" s="241"/>
      <c r="AX327" s="241"/>
      <c r="AY327" s="27"/>
      <c r="AZ327" s="27"/>
    </row>
    <row r="328" spans="1:52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41"/>
      <c r="AW328" s="241"/>
      <c r="AX328" s="241"/>
      <c r="AY328" s="27"/>
      <c r="AZ328" s="27"/>
    </row>
    <row r="329" spans="1:52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41"/>
      <c r="AW329" s="241"/>
      <c r="AX329" s="241"/>
      <c r="AY329" s="27"/>
      <c r="AZ329" s="27"/>
    </row>
    <row r="330" spans="1:52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41"/>
      <c r="AW330" s="241"/>
      <c r="AX330" s="241"/>
      <c r="AY330" s="27"/>
      <c r="AZ330" s="27"/>
    </row>
    <row r="331" spans="1:52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41"/>
      <c r="AW331" s="241"/>
      <c r="AX331" s="241"/>
      <c r="AY331" s="27"/>
      <c r="AZ331" s="27"/>
    </row>
    <row r="332" spans="1:52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41"/>
      <c r="AW332" s="241"/>
      <c r="AX332" s="241"/>
      <c r="AY332" s="27"/>
      <c r="AZ332" s="27"/>
    </row>
    <row r="333" spans="1:52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41"/>
      <c r="AW333" s="241"/>
      <c r="AX333" s="241"/>
      <c r="AY333" s="27"/>
      <c r="AZ333" s="27"/>
    </row>
    <row r="334" spans="1:52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41"/>
      <c r="AW334" s="241"/>
      <c r="AX334" s="241"/>
      <c r="AY334" s="27"/>
      <c r="AZ334" s="27"/>
    </row>
    <row r="335" spans="1:52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41"/>
      <c r="AW335" s="241"/>
      <c r="AX335" s="241"/>
      <c r="AY335" s="27"/>
      <c r="AZ335" s="27"/>
    </row>
    <row r="336" spans="1:52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41"/>
      <c r="AW336" s="241"/>
      <c r="AX336" s="241"/>
      <c r="AY336" s="27"/>
      <c r="AZ336" s="27"/>
    </row>
    <row r="337" spans="1:52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41"/>
      <c r="AW337" s="241"/>
      <c r="AX337" s="241"/>
      <c r="AY337" s="27"/>
      <c r="AZ337" s="27"/>
    </row>
    <row r="338" spans="1:52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41"/>
      <c r="AW338" s="241"/>
      <c r="AX338" s="241"/>
      <c r="AY338" s="27"/>
      <c r="AZ338" s="27"/>
    </row>
    <row r="339" spans="1:52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41"/>
      <c r="AW339" s="241"/>
      <c r="AX339" s="241"/>
      <c r="AY339" s="27"/>
      <c r="AZ339" s="27"/>
    </row>
    <row r="340" spans="1:52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41"/>
      <c r="AW340" s="241"/>
      <c r="AX340" s="241"/>
      <c r="AY340" s="27"/>
      <c r="AZ340" s="27"/>
    </row>
    <row r="341" spans="1:52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41"/>
      <c r="AW341" s="241"/>
      <c r="AX341" s="241"/>
      <c r="AY341" s="27"/>
      <c r="AZ341" s="27"/>
    </row>
    <row r="342" spans="1:52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41"/>
      <c r="AW342" s="241"/>
      <c r="AX342" s="241"/>
      <c r="AY342" s="27"/>
      <c r="AZ342" s="27"/>
    </row>
    <row r="343" spans="1:52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41"/>
      <c r="AW343" s="241"/>
      <c r="AX343" s="241"/>
      <c r="AY343" s="27"/>
      <c r="AZ343" s="27"/>
    </row>
    <row r="344" spans="1:52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41"/>
      <c r="AW344" s="241"/>
      <c r="AX344" s="241"/>
      <c r="AY344" s="27"/>
      <c r="AZ344" s="27"/>
    </row>
    <row r="345" spans="1:52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41"/>
      <c r="AW345" s="241"/>
      <c r="AX345" s="241"/>
      <c r="AY345" s="27"/>
      <c r="AZ345" s="27"/>
    </row>
    <row r="346" spans="1:52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41"/>
      <c r="AW346" s="241"/>
      <c r="AX346" s="241"/>
      <c r="AY346" s="27"/>
      <c r="AZ346" s="27"/>
    </row>
    <row r="347" spans="1:52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41"/>
      <c r="AW347" s="241"/>
      <c r="AX347" s="241"/>
      <c r="AY347" s="27"/>
      <c r="AZ347" s="27"/>
    </row>
    <row r="348" spans="1:52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41"/>
      <c r="AW348" s="241"/>
      <c r="AX348" s="241"/>
      <c r="AY348" s="27"/>
      <c r="AZ348" s="27"/>
    </row>
    <row r="349" spans="1:52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41"/>
      <c r="AW349" s="241"/>
      <c r="AX349" s="241"/>
      <c r="AY349" s="27"/>
      <c r="AZ349" s="27"/>
    </row>
    <row r="350" spans="1:52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41"/>
      <c r="AW350" s="241"/>
      <c r="AX350" s="241"/>
      <c r="AY350" s="27"/>
      <c r="AZ350" s="27"/>
    </row>
    <row r="351" spans="1:52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41"/>
      <c r="AW351" s="241"/>
      <c r="AX351" s="241"/>
      <c r="AY351" s="27"/>
      <c r="AZ351" s="27"/>
    </row>
    <row r="352" spans="1:52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41"/>
      <c r="AW352" s="241"/>
      <c r="AX352" s="241"/>
      <c r="AY352" s="27"/>
      <c r="AZ352" s="27"/>
    </row>
    <row r="353" spans="1:52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41"/>
      <c r="AW353" s="241"/>
      <c r="AX353" s="241"/>
      <c r="AY353" s="27"/>
      <c r="AZ353" s="27"/>
    </row>
    <row r="354" spans="1:52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41"/>
      <c r="AW354" s="241"/>
      <c r="AX354" s="241"/>
      <c r="AY354" s="27"/>
      <c r="AZ354" s="27"/>
    </row>
    <row r="355" spans="1:52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41"/>
      <c r="AW355" s="241"/>
      <c r="AX355" s="241"/>
      <c r="AY355" s="27"/>
      <c r="AZ355" s="27"/>
    </row>
    <row r="356" spans="1:52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41"/>
      <c r="AW356" s="241"/>
      <c r="AX356" s="241"/>
      <c r="AY356" s="27"/>
      <c r="AZ356" s="27"/>
    </row>
    <row r="357" spans="1:52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41"/>
      <c r="AW357" s="241"/>
      <c r="AX357" s="241"/>
      <c r="AY357" s="27"/>
      <c r="AZ357" s="27"/>
    </row>
    <row r="358" spans="1:52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41"/>
      <c r="AW358" s="241"/>
      <c r="AX358" s="241"/>
      <c r="AY358" s="27"/>
      <c r="AZ358" s="27"/>
    </row>
    <row r="359" spans="1:52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41"/>
      <c r="AW359" s="241"/>
      <c r="AX359" s="241"/>
      <c r="AY359" s="27"/>
      <c r="AZ359" s="27"/>
    </row>
    <row r="360" spans="1:52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41"/>
      <c r="AW360" s="241"/>
      <c r="AX360" s="241"/>
      <c r="AY360" s="27"/>
      <c r="AZ360" s="27"/>
    </row>
    <row r="361" spans="1:52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41"/>
      <c r="AW361" s="241"/>
      <c r="AX361" s="241"/>
      <c r="AY361" s="27"/>
      <c r="AZ361" s="27"/>
    </row>
    <row r="362" spans="1:52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41"/>
      <c r="AW362" s="241"/>
      <c r="AX362" s="241"/>
      <c r="AY362" s="27"/>
      <c r="AZ362" s="27"/>
    </row>
    <row r="363" spans="1:52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41"/>
      <c r="AW363" s="241"/>
      <c r="AX363" s="241"/>
      <c r="AY363" s="27"/>
      <c r="AZ363" s="27"/>
    </row>
    <row r="364" spans="1:52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41"/>
      <c r="AW364" s="241"/>
      <c r="AX364" s="241"/>
      <c r="AY364" s="27"/>
      <c r="AZ364" s="27"/>
    </row>
    <row r="365" spans="1:52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41"/>
      <c r="AW365" s="241"/>
      <c r="AX365" s="241"/>
      <c r="AY365" s="27"/>
      <c r="AZ365" s="27"/>
    </row>
    <row r="366" spans="1:52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41"/>
      <c r="AW366" s="241"/>
      <c r="AX366" s="241"/>
      <c r="AY366" s="27"/>
      <c r="AZ366" s="27"/>
    </row>
    <row r="367" spans="1:52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41"/>
      <c r="AW367" s="241"/>
      <c r="AX367" s="241"/>
      <c r="AY367" s="27"/>
      <c r="AZ367" s="27"/>
    </row>
    <row r="368" spans="1:52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41"/>
      <c r="AW368" s="241"/>
      <c r="AX368" s="241"/>
      <c r="AY368" s="27"/>
      <c r="AZ368" s="27"/>
    </row>
    <row r="369" spans="1:52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41"/>
      <c r="AW369" s="241"/>
      <c r="AX369" s="241"/>
      <c r="AY369" s="27"/>
      <c r="AZ369" s="27"/>
    </row>
    <row r="370" spans="1:52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41"/>
      <c r="AW370" s="241"/>
      <c r="AX370" s="241"/>
      <c r="AY370" s="27"/>
      <c r="AZ370" s="27"/>
    </row>
    <row r="371" spans="1:52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41"/>
      <c r="AW371" s="241"/>
      <c r="AX371" s="241"/>
      <c r="AY371" s="27"/>
      <c r="AZ371" s="27"/>
    </row>
    <row r="372" spans="1:52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41"/>
      <c r="AW372" s="241"/>
      <c r="AX372" s="241"/>
      <c r="AY372" s="27"/>
      <c r="AZ372" s="27"/>
    </row>
    <row r="373" spans="1:52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41"/>
      <c r="AW373" s="241"/>
      <c r="AX373" s="241"/>
      <c r="AY373" s="27"/>
      <c r="AZ373" s="27"/>
    </row>
    <row r="374" spans="1:52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41"/>
      <c r="AW374" s="241"/>
      <c r="AX374" s="241"/>
      <c r="AY374" s="27"/>
      <c r="AZ374" s="27"/>
    </row>
    <row r="375" spans="1:52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41"/>
      <c r="AW375" s="241"/>
      <c r="AX375" s="241"/>
      <c r="AY375" s="27"/>
      <c r="AZ375" s="27"/>
    </row>
    <row r="376" spans="1:52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41"/>
      <c r="AW376" s="241"/>
      <c r="AX376" s="241"/>
      <c r="AY376" s="27"/>
      <c r="AZ376" s="27"/>
    </row>
    <row r="377" spans="1:52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41"/>
      <c r="AW377" s="241"/>
      <c r="AX377" s="241"/>
      <c r="AY377" s="27"/>
      <c r="AZ377" s="27"/>
    </row>
    <row r="378" spans="1:52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41"/>
      <c r="AW378" s="241"/>
      <c r="AX378" s="241"/>
      <c r="AY378" s="27"/>
      <c r="AZ378" s="27"/>
    </row>
    <row r="379" spans="1:52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41"/>
      <c r="AW379" s="241"/>
      <c r="AX379" s="241"/>
      <c r="AY379" s="27"/>
      <c r="AZ379" s="27"/>
    </row>
    <row r="380" spans="1:52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41"/>
      <c r="AW380" s="241"/>
      <c r="AX380" s="241"/>
      <c r="AY380" s="27"/>
      <c r="AZ380" s="27"/>
    </row>
    <row r="381" spans="1:52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41"/>
      <c r="AW381" s="241"/>
      <c r="AX381" s="241"/>
      <c r="AY381" s="27"/>
      <c r="AZ381" s="27"/>
    </row>
    <row r="382" spans="1:52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41"/>
      <c r="AW382" s="241"/>
      <c r="AX382" s="241"/>
      <c r="AY382" s="27"/>
      <c r="AZ382" s="27"/>
    </row>
    <row r="383" spans="1:52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41"/>
      <c r="AW383" s="241"/>
      <c r="AX383" s="241"/>
      <c r="AY383" s="27"/>
      <c r="AZ383" s="27"/>
    </row>
    <row r="384" spans="1:52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41"/>
      <c r="AW384" s="241"/>
      <c r="AX384" s="241"/>
      <c r="AY384" s="27"/>
      <c r="AZ384" s="27"/>
    </row>
    <row r="385" spans="1:52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41"/>
      <c r="AW385" s="241"/>
      <c r="AX385" s="241"/>
      <c r="AY385" s="27"/>
      <c r="AZ385" s="27"/>
    </row>
    <row r="386" spans="1:52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41"/>
      <c r="AW386" s="241"/>
      <c r="AX386" s="241"/>
      <c r="AY386" s="27"/>
      <c r="AZ386" s="27"/>
    </row>
    <row r="387" spans="1:52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41"/>
      <c r="AW387" s="241"/>
      <c r="AX387" s="241"/>
      <c r="AY387" s="27"/>
      <c r="AZ387" s="27"/>
    </row>
    <row r="388" spans="1:52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41"/>
      <c r="AW388" s="241"/>
      <c r="AX388" s="241"/>
      <c r="AY388" s="27"/>
      <c r="AZ388" s="27"/>
    </row>
    <row r="389" spans="1:52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41"/>
      <c r="AW389" s="241"/>
      <c r="AX389" s="241"/>
      <c r="AY389" s="27"/>
      <c r="AZ389" s="27"/>
    </row>
    <row r="390" spans="1:52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41"/>
      <c r="AW390" s="241"/>
      <c r="AX390" s="241"/>
      <c r="AY390" s="27"/>
      <c r="AZ390" s="27"/>
    </row>
    <row r="391" spans="1:52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41"/>
      <c r="AW391" s="241"/>
      <c r="AX391" s="241"/>
      <c r="AY391" s="27"/>
      <c r="AZ391" s="27"/>
    </row>
    <row r="392" spans="1:52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41"/>
      <c r="AW392" s="241"/>
      <c r="AX392" s="241"/>
      <c r="AY392" s="27"/>
      <c r="AZ392" s="27"/>
    </row>
    <row r="393" spans="1:52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41"/>
      <c r="AW393" s="241"/>
      <c r="AX393" s="241"/>
      <c r="AY393" s="27"/>
      <c r="AZ393" s="27"/>
    </row>
    <row r="394" spans="1:52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41"/>
      <c r="AW394" s="241"/>
      <c r="AX394" s="241"/>
      <c r="AY394" s="27"/>
      <c r="AZ394" s="27"/>
    </row>
    <row r="395" spans="1:52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41"/>
      <c r="AW395" s="241"/>
      <c r="AX395" s="241"/>
      <c r="AY395" s="27"/>
      <c r="AZ395" s="27"/>
    </row>
    <row r="396" spans="1:52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41"/>
      <c r="AW396" s="241"/>
      <c r="AX396" s="241"/>
      <c r="AY396" s="27"/>
      <c r="AZ396" s="27"/>
    </row>
    <row r="397" spans="1:52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41"/>
      <c r="AW397" s="241"/>
      <c r="AX397" s="241"/>
      <c r="AY397" s="27"/>
      <c r="AZ397" s="27"/>
    </row>
    <row r="398" spans="1:52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41"/>
      <c r="AW398" s="241"/>
      <c r="AX398" s="241"/>
      <c r="AY398" s="27"/>
      <c r="AZ398" s="27"/>
    </row>
    <row r="399" spans="1:52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41"/>
      <c r="AW399" s="241"/>
      <c r="AX399" s="241"/>
      <c r="AY399" s="27"/>
      <c r="AZ399" s="27"/>
    </row>
    <row r="400" spans="1:52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41"/>
      <c r="AW400" s="241"/>
      <c r="AX400" s="241"/>
      <c r="AY400" s="27"/>
      <c r="AZ400" s="27"/>
    </row>
    <row r="401" spans="1:52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41"/>
      <c r="AW401" s="241"/>
      <c r="AX401" s="241"/>
      <c r="AY401" s="27"/>
      <c r="AZ401" s="27"/>
    </row>
    <row r="402" spans="1:52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41"/>
      <c r="AW402" s="241"/>
      <c r="AX402" s="241"/>
      <c r="AY402" s="27"/>
      <c r="AZ402" s="27"/>
    </row>
    <row r="403" spans="1:52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41"/>
      <c r="AW403" s="241"/>
      <c r="AX403" s="241"/>
      <c r="AY403" s="27"/>
      <c r="AZ403" s="27"/>
    </row>
    <row r="404" spans="1:52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41"/>
      <c r="AW404" s="241"/>
      <c r="AX404" s="241"/>
      <c r="AY404" s="27"/>
      <c r="AZ404" s="27"/>
    </row>
    <row r="405" spans="1:52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41"/>
      <c r="AW405" s="241"/>
      <c r="AX405" s="241"/>
      <c r="AY405" s="27"/>
      <c r="AZ405" s="27"/>
    </row>
    <row r="406" spans="1:52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41"/>
      <c r="AW406" s="241"/>
      <c r="AX406" s="241"/>
      <c r="AY406" s="27"/>
      <c r="AZ406" s="27"/>
    </row>
    <row r="407" spans="1:52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41"/>
      <c r="AW407" s="241"/>
      <c r="AX407" s="241"/>
      <c r="AY407" s="27"/>
      <c r="AZ407" s="27"/>
    </row>
    <row r="408" spans="1:52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41"/>
      <c r="AW408" s="241"/>
      <c r="AX408" s="241"/>
      <c r="AY408" s="27"/>
      <c r="AZ408" s="27"/>
    </row>
    <row r="409" spans="1:52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41"/>
      <c r="AW409" s="241"/>
      <c r="AX409" s="241"/>
      <c r="AY409" s="27"/>
      <c r="AZ409" s="27"/>
    </row>
    <row r="410" spans="1:52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41"/>
      <c r="AW410" s="241"/>
      <c r="AX410" s="241"/>
      <c r="AY410" s="27"/>
      <c r="AZ410" s="27"/>
    </row>
    <row r="411" spans="1:52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41"/>
      <c r="AW411" s="241"/>
      <c r="AX411" s="241"/>
      <c r="AY411" s="27"/>
      <c r="AZ411" s="27"/>
    </row>
    <row r="412" spans="1:52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41"/>
      <c r="AW412" s="241"/>
      <c r="AX412" s="241"/>
      <c r="AY412" s="27"/>
      <c r="AZ412" s="27"/>
    </row>
    <row r="413" spans="1:52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41"/>
      <c r="AW413" s="241"/>
      <c r="AX413" s="241"/>
      <c r="AY413" s="27"/>
      <c r="AZ413" s="27"/>
    </row>
    <row r="414" spans="1:52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41"/>
      <c r="AW414" s="241"/>
      <c r="AX414" s="241"/>
      <c r="AY414" s="27"/>
      <c r="AZ414" s="27"/>
    </row>
    <row r="415" spans="1:52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41"/>
      <c r="AW415" s="241"/>
      <c r="AX415" s="241"/>
      <c r="AY415" s="27"/>
      <c r="AZ415" s="27"/>
    </row>
    <row r="416" spans="1:52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41"/>
      <c r="AW416" s="241"/>
      <c r="AX416" s="241"/>
      <c r="AY416" s="27"/>
      <c r="AZ416" s="27"/>
    </row>
    <row r="417" spans="1:52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41"/>
      <c r="AW417" s="241"/>
      <c r="AX417" s="241"/>
      <c r="AY417" s="27"/>
      <c r="AZ417" s="27"/>
    </row>
    <row r="418" spans="1:52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41"/>
      <c r="AW418" s="241"/>
      <c r="AX418" s="241"/>
      <c r="AY418" s="27"/>
      <c r="AZ418" s="27"/>
    </row>
    <row r="419" spans="1:52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41"/>
      <c r="AW419" s="241"/>
      <c r="AX419" s="241"/>
      <c r="AY419" s="27"/>
      <c r="AZ419" s="27"/>
    </row>
    <row r="420" spans="1:52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41"/>
      <c r="AW420" s="241"/>
      <c r="AX420" s="241"/>
      <c r="AY420" s="27"/>
      <c r="AZ420" s="27"/>
    </row>
    <row r="421" spans="1:52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41"/>
      <c r="AW421" s="241"/>
      <c r="AX421" s="241"/>
      <c r="AY421" s="27"/>
      <c r="AZ421" s="27"/>
    </row>
    <row r="422" spans="1:52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41"/>
      <c r="AW422" s="241"/>
      <c r="AX422" s="241"/>
      <c r="AY422" s="27"/>
      <c r="AZ422" s="27"/>
    </row>
    <row r="423" spans="1:52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41"/>
      <c r="AW423" s="241"/>
      <c r="AX423" s="241"/>
      <c r="AY423" s="27"/>
      <c r="AZ423" s="27"/>
    </row>
    <row r="424" spans="1:52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41"/>
      <c r="AW424" s="241"/>
      <c r="AX424" s="241"/>
      <c r="AY424" s="27"/>
      <c r="AZ424" s="27"/>
    </row>
    <row r="425" spans="1:52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41"/>
      <c r="AW425" s="241"/>
      <c r="AX425" s="241"/>
      <c r="AY425" s="27"/>
      <c r="AZ425" s="27"/>
    </row>
    <row r="426" spans="1:52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41"/>
      <c r="AW426" s="241"/>
      <c r="AX426" s="241"/>
      <c r="AY426" s="27"/>
      <c r="AZ426" s="27"/>
    </row>
    <row r="427" spans="1:52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41"/>
      <c r="AW427" s="241"/>
      <c r="AX427" s="241"/>
      <c r="AY427" s="27"/>
      <c r="AZ427" s="27"/>
    </row>
    <row r="428" spans="1:52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41"/>
      <c r="AW428" s="241"/>
      <c r="AX428" s="241"/>
      <c r="AY428" s="27"/>
      <c r="AZ428" s="27"/>
    </row>
    <row r="429" spans="1:52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41"/>
      <c r="AW429" s="241"/>
      <c r="AX429" s="241"/>
      <c r="AY429" s="27"/>
      <c r="AZ429" s="27"/>
    </row>
    <row r="430" spans="1:52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41"/>
      <c r="AW430" s="241"/>
      <c r="AX430" s="241"/>
      <c r="AY430" s="27"/>
      <c r="AZ430" s="27"/>
    </row>
    <row r="431" spans="1:52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41"/>
      <c r="AW431" s="241"/>
      <c r="AX431" s="241"/>
      <c r="AY431" s="27"/>
      <c r="AZ431" s="27"/>
    </row>
    <row r="432" spans="1:52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41"/>
      <c r="AW432" s="241"/>
      <c r="AX432" s="241"/>
      <c r="AY432" s="27"/>
      <c r="AZ432" s="27"/>
    </row>
    <row r="433" spans="1:52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41"/>
      <c r="AW433" s="241"/>
      <c r="AX433" s="241"/>
      <c r="AY433" s="27"/>
      <c r="AZ433" s="27"/>
    </row>
    <row r="434" spans="1:52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41"/>
      <c r="AW434" s="241"/>
      <c r="AX434" s="241"/>
      <c r="AY434" s="27"/>
      <c r="AZ434" s="27"/>
    </row>
    <row r="435" spans="1:52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41"/>
      <c r="AW435" s="241"/>
      <c r="AX435" s="241"/>
      <c r="AY435" s="27"/>
      <c r="AZ435" s="27"/>
    </row>
    <row r="436" spans="1:52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41"/>
      <c r="AW436" s="241"/>
      <c r="AX436" s="241"/>
      <c r="AY436" s="27"/>
      <c r="AZ436" s="27"/>
    </row>
    <row r="437" spans="1:52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41"/>
      <c r="AW437" s="241"/>
      <c r="AX437" s="241"/>
      <c r="AY437" s="27"/>
      <c r="AZ437" s="27"/>
    </row>
    <row r="438" spans="1:52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41"/>
      <c r="AW438" s="241"/>
      <c r="AX438" s="241"/>
      <c r="AY438" s="27"/>
      <c r="AZ438" s="27"/>
    </row>
    <row r="439" spans="1:52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41"/>
      <c r="AW439" s="241"/>
      <c r="AX439" s="241"/>
      <c r="AY439" s="27"/>
      <c r="AZ439" s="27"/>
    </row>
    <row r="440" spans="1:52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41"/>
      <c r="AW440" s="241"/>
      <c r="AX440" s="241"/>
      <c r="AY440" s="27"/>
      <c r="AZ440" s="27"/>
    </row>
    <row r="441" spans="1:52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41"/>
      <c r="AW441" s="241"/>
      <c r="AX441" s="241"/>
      <c r="AY441" s="27"/>
      <c r="AZ441" s="27"/>
    </row>
    <row r="442" spans="1:52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41"/>
      <c r="AW442" s="241"/>
      <c r="AX442" s="241"/>
      <c r="AY442" s="27"/>
      <c r="AZ442" s="27"/>
    </row>
    <row r="443" spans="1:52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41"/>
      <c r="AW443" s="241"/>
      <c r="AX443" s="241"/>
      <c r="AY443" s="27"/>
      <c r="AZ443" s="27"/>
    </row>
    <row r="444" spans="1:52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41"/>
      <c r="AW444" s="241"/>
      <c r="AX444" s="241"/>
      <c r="AY444" s="27"/>
      <c r="AZ444" s="27"/>
    </row>
    <row r="445" spans="1:52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41"/>
      <c r="AW445" s="241"/>
      <c r="AX445" s="241"/>
      <c r="AY445" s="27"/>
      <c r="AZ445" s="27"/>
    </row>
    <row r="446" spans="1:52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41"/>
      <c r="AW446" s="241"/>
      <c r="AX446" s="241"/>
      <c r="AY446" s="27"/>
      <c r="AZ446" s="27"/>
    </row>
    <row r="447" spans="1:52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41"/>
      <c r="AW447" s="241"/>
      <c r="AX447" s="241"/>
      <c r="AY447" s="27"/>
      <c r="AZ447" s="27"/>
    </row>
    <row r="448" spans="1:52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41"/>
      <c r="AW448" s="241"/>
      <c r="AX448" s="241"/>
      <c r="AY448" s="27"/>
      <c r="AZ448" s="27"/>
    </row>
    <row r="449" spans="1:52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41"/>
      <c r="AW449" s="241"/>
      <c r="AX449" s="241"/>
      <c r="AY449" s="27"/>
      <c r="AZ449" s="27"/>
    </row>
    <row r="450" spans="1:52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41"/>
      <c r="AW450" s="241"/>
      <c r="AX450" s="241"/>
      <c r="AY450" s="27"/>
      <c r="AZ450" s="27"/>
    </row>
    <row r="451" spans="1:52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41"/>
      <c r="AW451" s="241"/>
      <c r="AX451" s="241"/>
      <c r="AY451" s="27"/>
      <c r="AZ451" s="27"/>
    </row>
    <row r="452" spans="1:52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41"/>
      <c r="AW452" s="241"/>
      <c r="AX452" s="241"/>
      <c r="AY452" s="27"/>
      <c r="AZ452" s="27"/>
    </row>
    <row r="453" spans="1:52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41"/>
      <c r="AW453" s="241"/>
      <c r="AX453" s="241"/>
      <c r="AY453" s="27"/>
      <c r="AZ453" s="27"/>
    </row>
    <row r="454" spans="1:52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41"/>
      <c r="AW454" s="241"/>
      <c r="AX454" s="241"/>
      <c r="AY454" s="27"/>
      <c r="AZ454" s="27"/>
    </row>
    <row r="455" spans="1:52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41"/>
      <c r="AW455" s="241"/>
      <c r="AX455" s="241"/>
      <c r="AY455" s="27"/>
      <c r="AZ455" s="27"/>
    </row>
    <row r="456" spans="1:52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41"/>
      <c r="AW456" s="241"/>
      <c r="AX456" s="241"/>
      <c r="AY456" s="27"/>
      <c r="AZ456" s="27"/>
    </row>
    <row r="457" spans="1:52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41"/>
      <c r="AW457" s="241"/>
      <c r="AX457" s="241"/>
      <c r="AY457" s="27"/>
      <c r="AZ457" s="27"/>
    </row>
    <row r="458" spans="1:52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41"/>
      <c r="AW458" s="241"/>
      <c r="AX458" s="241"/>
      <c r="AY458" s="27"/>
      <c r="AZ458" s="27"/>
    </row>
    <row r="459" spans="1:52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41"/>
      <c r="AW459" s="241"/>
      <c r="AX459" s="241"/>
      <c r="AY459" s="27"/>
      <c r="AZ459" s="27"/>
    </row>
    <row r="460" spans="1:52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41"/>
      <c r="AW460" s="241"/>
      <c r="AX460" s="241"/>
      <c r="AY460" s="27"/>
      <c r="AZ460" s="27"/>
    </row>
    <row r="461" spans="1:52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41"/>
      <c r="AW461" s="241"/>
      <c r="AX461" s="241"/>
      <c r="AY461" s="27"/>
      <c r="AZ461" s="27"/>
    </row>
    <row r="462" spans="1:52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41"/>
      <c r="AW462" s="241"/>
      <c r="AX462" s="241"/>
      <c r="AY462" s="27"/>
      <c r="AZ462" s="27"/>
    </row>
    <row r="463" spans="1:52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41"/>
      <c r="AW463" s="241"/>
      <c r="AX463" s="241"/>
      <c r="AY463" s="27"/>
      <c r="AZ463" s="27"/>
    </row>
    <row r="464" spans="1:52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41"/>
      <c r="AW464" s="241"/>
      <c r="AX464" s="241"/>
      <c r="AY464" s="27"/>
      <c r="AZ464" s="27"/>
    </row>
    <row r="465" spans="1:52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41"/>
      <c r="AW465" s="241"/>
      <c r="AX465" s="241"/>
      <c r="AY465" s="27"/>
      <c r="AZ465" s="27"/>
    </row>
    <row r="466" spans="1:52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41"/>
      <c r="AW466" s="241"/>
      <c r="AX466" s="241"/>
      <c r="AY466" s="27"/>
      <c r="AZ466" s="27"/>
    </row>
    <row r="467" spans="1:52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41"/>
      <c r="AW467" s="241"/>
      <c r="AX467" s="241"/>
      <c r="AY467" s="27"/>
      <c r="AZ467" s="27"/>
    </row>
    <row r="468" spans="1:52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41"/>
      <c r="AW468" s="241"/>
      <c r="AX468" s="241"/>
      <c r="AY468" s="27"/>
      <c r="AZ468" s="27"/>
    </row>
    <row r="469" spans="1:52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41"/>
      <c r="AW469" s="241"/>
      <c r="AX469" s="241"/>
      <c r="AY469" s="27"/>
      <c r="AZ469" s="27"/>
    </row>
    <row r="470" spans="1:52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41"/>
      <c r="AW470" s="241"/>
      <c r="AX470" s="241"/>
      <c r="AY470" s="27"/>
      <c r="AZ470" s="27"/>
    </row>
    <row r="471" spans="1:52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41"/>
      <c r="AW471" s="241"/>
      <c r="AX471" s="241"/>
      <c r="AY471" s="27"/>
      <c r="AZ471" s="27"/>
    </row>
    <row r="472" spans="1:52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41"/>
      <c r="AW472" s="241"/>
      <c r="AX472" s="241"/>
      <c r="AY472" s="27"/>
      <c r="AZ472" s="27"/>
    </row>
    <row r="473" spans="1:52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41"/>
      <c r="AW473" s="241"/>
      <c r="AX473" s="241"/>
      <c r="AY473" s="27"/>
      <c r="AZ473" s="27"/>
    </row>
    <row r="474" spans="1:52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41"/>
      <c r="AW474" s="241"/>
      <c r="AX474" s="241"/>
      <c r="AY474" s="27"/>
      <c r="AZ474" s="27"/>
    </row>
    <row r="475" spans="1:52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41"/>
      <c r="AW475" s="241"/>
      <c r="AX475" s="241"/>
      <c r="AY475" s="27"/>
      <c r="AZ475" s="27"/>
    </row>
    <row r="476" spans="1:52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41"/>
      <c r="AW476" s="241"/>
      <c r="AX476" s="241"/>
      <c r="AY476" s="27"/>
      <c r="AZ476" s="27"/>
    </row>
    <row r="477" spans="1:52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41"/>
      <c r="AW477" s="241"/>
      <c r="AX477" s="241"/>
      <c r="AY477" s="27"/>
      <c r="AZ477" s="27"/>
    </row>
    <row r="478" spans="1:52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41"/>
      <c r="AW478" s="241"/>
      <c r="AX478" s="241"/>
      <c r="AY478" s="27"/>
      <c r="AZ478" s="27"/>
    </row>
    <row r="479" spans="1:52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41"/>
      <c r="AW479" s="241"/>
      <c r="AX479" s="241"/>
      <c r="AY479" s="27"/>
      <c r="AZ479" s="27"/>
    </row>
    <row r="480" spans="1:52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41"/>
      <c r="AW480" s="241"/>
      <c r="AX480" s="241"/>
      <c r="AY480" s="27"/>
      <c r="AZ480" s="27"/>
    </row>
    <row r="481" spans="1:52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41"/>
      <c r="AW481" s="241"/>
      <c r="AX481" s="241"/>
      <c r="AY481" s="27"/>
      <c r="AZ481" s="27"/>
    </row>
    <row r="482" spans="1:52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41"/>
      <c r="AW482" s="241"/>
      <c r="AX482" s="241"/>
      <c r="AY482" s="27"/>
      <c r="AZ482" s="27"/>
    </row>
    <row r="483" spans="1:52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41"/>
      <c r="AW483" s="241"/>
      <c r="AX483" s="241"/>
      <c r="AY483" s="27"/>
      <c r="AZ483" s="27"/>
    </row>
    <row r="484" spans="1:52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41"/>
      <c r="AW484" s="241"/>
      <c r="AX484" s="241"/>
      <c r="AY484" s="27"/>
      <c r="AZ484" s="27"/>
    </row>
    <row r="485" spans="1:52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41"/>
      <c r="AW485" s="241"/>
      <c r="AX485" s="241"/>
      <c r="AY485" s="27"/>
      <c r="AZ485" s="27"/>
    </row>
    <row r="486" spans="1:52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41"/>
      <c r="AW486" s="241"/>
      <c r="AX486" s="241"/>
      <c r="AY486" s="27"/>
      <c r="AZ486" s="27"/>
    </row>
    <row r="487" spans="1:52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41"/>
      <c r="AW487" s="241"/>
      <c r="AX487" s="241"/>
      <c r="AY487" s="27"/>
      <c r="AZ487" s="27"/>
    </row>
    <row r="488" spans="1:52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41"/>
      <c r="AW488" s="241"/>
      <c r="AX488" s="241"/>
      <c r="AY488" s="27"/>
      <c r="AZ488" s="27"/>
    </row>
    <row r="489" spans="1:52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41"/>
      <c r="AW489" s="241"/>
      <c r="AX489" s="241"/>
      <c r="AY489" s="27"/>
      <c r="AZ489" s="27"/>
    </row>
    <row r="490" spans="1:52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41"/>
      <c r="AW490" s="241"/>
      <c r="AX490" s="241"/>
      <c r="AY490" s="27"/>
      <c r="AZ490" s="27"/>
    </row>
    <row r="491" spans="1:52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41"/>
      <c r="AW491" s="241"/>
      <c r="AX491" s="241"/>
      <c r="AY491" s="27"/>
      <c r="AZ491" s="27"/>
    </row>
    <row r="492" spans="1:52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41"/>
      <c r="AW492" s="241"/>
      <c r="AX492" s="241"/>
      <c r="AY492" s="27"/>
      <c r="AZ492" s="27"/>
    </row>
    <row r="493" spans="1:52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41"/>
      <c r="AW493" s="241"/>
      <c r="AX493" s="241"/>
      <c r="AY493" s="27"/>
      <c r="AZ493" s="27"/>
    </row>
    <row r="494" spans="1:52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41"/>
      <c r="AW494" s="241"/>
      <c r="AX494" s="241"/>
      <c r="AY494" s="27"/>
      <c r="AZ494" s="27"/>
    </row>
    <row r="495" spans="1:52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41"/>
      <c r="AW495" s="241"/>
      <c r="AX495" s="241"/>
      <c r="AY495" s="27"/>
      <c r="AZ495" s="27"/>
    </row>
    <row r="496" spans="1:52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41"/>
      <c r="AW496" s="241"/>
      <c r="AX496" s="241"/>
      <c r="AY496" s="27"/>
      <c r="AZ496" s="27"/>
    </row>
    <row r="497" spans="1:52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41"/>
      <c r="AW497" s="241"/>
      <c r="AX497" s="241"/>
      <c r="AY497" s="27"/>
      <c r="AZ497" s="27"/>
    </row>
    <row r="498" spans="1:52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41"/>
      <c r="AW498" s="241"/>
      <c r="AX498" s="241"/>
      <c r="AY498" s="27"/>
      <c r="AZ498" s="27"/>
    </row>
    <row r="499" spans="1:52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41"/>
      <c r="AW499" s="241"/>
      <c r="AX499" s="241"/>
      <c r="AY499" s="27"/>
      <c r="AZ499" s="27"/>
    </row>
    <row r="500" spans="1:52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41"/>
      <c r="AW500" s="241"/>
      <c r="AX500" s="241"/>
      <c r="AY500" s="27"/>
      <c r="AZ500" s="27"/>
    </row>
    <row r="501" spans="1:52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41"/>
      <c r="AW501" s="241"/>
      <c r="AX501" s="241"/>
      <c r="AY501" s="27"/>
      <c r="AZ501" s="27"/>
    </row>
    <row r="502" spans="1:52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41"/>
      <c r="AW502" s="241"/>
      <c r="AX502" s="241"/>
      <c r="AY502" s="27"/>
      <c r="AZ502" s="27"/>
    </row>
    <row r="503" spans="1:52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41"/>
      <c r="AW503" s="241"/>
      <c r="AX503" s="241"/>
      <c r="AY503" s="27"/>
      <c r="AZ503" s="27"/>
    </row>
    <row r="504" spans="1:52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41"/>
      <c r="AW504" s="241"/>
      <c r="AX504" s="241"/>
      <c r="AY504" s="27"/>
      <c r="AZ504" s="27"/>
    </row>
    <row r="505" spans="1:52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41"/>
      <c r="AW505" s="241"/>
      <c r="AX505" s="241"/>
      <c r="AY505" s="27"/>
      <c r="AZ505" s="27"/>
    </row>
    <row r="506" spans="1:52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41"/>
      <c r="AW506" s="241"/>
      <c r="AX506" s="241"/>
      <c r="AY506" s="27"/>
      <c r="AZ506" s="27"/>
    </row>
    <row r="507" spans="1:52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41"/>
      <c r="AW507" s="241"/>
      <c r="AX507" s="241"/>
      <c r="AY507" s="27"/>
      <c r="AZ507" s="27"/>
    </row>
    <row r="508" spans="1:52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41"/>
      <c r="AW508" s="241"/>
      <c r="AX508" s="241"/>
      <c r="AY508" s="27"/>
      <c r="AZ508" s="27"/>
    </row>
    <row r="509" spans="1:52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41"/>
      <c r="AW509" s="241"/>
      <c r="AX509" s="241"/>
      <c r="AY509" s="27"/>
      <c r="AZ509" s="27"/>
    </row>
    <row r="510" spans="1:52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41"/>
      <c r="AW510" s="241"/>
      <c r="AX510" s="241"/>
      <c r="AY510" s="27"/>
      <c r="AZ510" s="27"/>
    </row>
    <row r="511" spans="1:52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41"/>
      <c r="AW511" s="241"/>
      <c r="AX511" s="241"/>
      <c r="AY511" s="27"/>
      <c r="AZ511" s="27"/>
    </row>
    <row r="512" spans="1:52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41"/>
      <c r="AW512" s="241"/>
      <c r="AX512" s="241"/>
      <c r="AY512" s="27"/>
      <c r="AZ512" s="27"/>
    </row>
    <row r="513" spans="1:52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41"/>
      <c r="AW513" s="241"/>
      <c r="AX513" s="241"/>
      <c r="AY513" s="27"/>
      <c r="AZ513" s="27"/>
    </row>
    <row r="514" spans="1:52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41"/>
      <c r="AW514" s="241"/>
      <c r="AX514" s="241"/>
      <c r="AY514" s="27"/>
      <c r="AZ514" s="27"/>
    </row>
    <row r="515" spans="1:52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41"/>
      <c r="AW515" s="241"/>
      <c r="AX515" s="241"/>
      <c r="AY515" s="27"/>
      <c r="AZ515" s="27"/>
    </row>
    <row r="516" spans="1:52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41"/>
      <c r="AW516" s="241"/>
      <c r="AX516" s="241"/>
      <c r="AY516" s="27"/>
      <c r="AZ516" s="27"/>
    </row>
    <row r="517" spans="1:52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41"/>
      <c r="AW517" s="241"/>
      <c r="AX517" s="241"/>
      <c r="AY517" s="27"/>
      <c r="AZ517" s="27"/>
    </row>
    <row r="518" spans="1:52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41"/>
      <c r="AW518" s="241"/>
      <c r="AX518" s="241"/>
      <c r="AY518" s="27"/>
      <c r="AZ518" s="27"/>
    </row>
    <row r="519" spans="1:52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41"/>
      <c r="AW519" s="241"/>
      <c r="AX519" s="241"/>
      <c r="AY519" s="27"/>
      <c r="AZ519" s="27"/>
    </row>
    <row r="520" spans="1:52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41"/>
      <c r="AW520" s="241"/>
      <c r="AX520" s="241"/>
      <c r="AY520" s="27"/>
      <c r="AZ520" s="27"/>
    </row>
    <row r="521" spans="1:52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41"/>
      <c r="AW521" s="241"/>
      <c r="AX521" s="241"/>
      <c r="AY521" s="27"/>
      <c r="AZ521" s="27"/>
    </row>
    <row r="522" spans="1:52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41"/>
      <c r="AW522" s="241"/>
      <c r="AX522" s="241"/>
      <c r="AY522" s="27"/>
      <c r="AZ522" s="27"/>
    </row>
    <row r="523" spans="1:52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41"/>
      <c r="AW523" s="241"/>
      <c r="AX523" s="241"/>
      <c r="AY523" s="27"/>
      <c r="AZ523" s="27"/>
    </row>
    <row r="524" spans="1:52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41"/>
      <c r="AW524" s="241"/>
      <c r="AX524" s="241"/>
      <c r="AY524" s="27"/>
      <c r="AZ524" s="27"/>
    </row>
    <row r="525" spans="1:52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41"/>
      <c r="AW525" s="241"/>
      <c r="AX525" s="241"/>
      <c r="AY525" s="27"/>
      <c r="AZ525" s="27"/>
    </row>
    <row r="526" spans="1:52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41"/>
      <c r="AW526" s="241"/>
      <c r="AX526" s="241"/>
      <c r="AY526" s="27"/>
      <c r="AZ526" s="27"/>
    </row>
    <row r="527" spans="1:52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41"/>
      <c r="AW527" s="241"/>
      <c r="AX527" s="241"/>
      <c r="AY527" s="27"/>
      <c r="AZ527" s="27"/>
    </row>
    <row r="528" spans="1:52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41"/>
      <c r="AW528" s="241"/>
      <c r="AX528" s="241"/>
      <c r="AY528" s="27"/>
      <c r="AZ528" s="27"/>
    </row>
    <row r="529" spans="1:52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41"/>
      <c r="AW529" s="241"/>
      <c r="AX529" s="241"/>
      <c r="AY529" s="27"/>
      <c r="AZ529" s="27"/>
    </row>
    <row r="530" spans="1:52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41"/>
      <c r="AW530" s="241"/>
      <c r="AX530" s="241"/>
      <c r="AY530" s="27"/>
      <c r="AZ530" s="27"/>
    </row>
    <row r="531" spans="1:52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41"/>
      <c r="AW531" s="241"/>
      <c r="AX531" s="241"/>
      <c r="AY531" s="27"/>
      <c r="AZ531" s="27"/>
    </row>
    <row r="532" spans="1:52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41"/>
      <c r="AW532" s="241"/>
      <c r="AX532" s="241"/>
      <c r="AY532" s="27"/>
      <c r="AZ532" s="27"/>
    </row>
    <row r="533" spans="1:52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41"/>
      <c r="AW533" s="241"/>
      <c r="AX533" s="241"/>
      <c r="AY533" s="27"/>
      <c r="AZ533" s="27"/>
    </row>
    <row r="534" spans="1:52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41"/>
      <c r="AW534" s="241"/>
      <c r="AX534" s="241"/>
      <c r="AY534" s="27"/>
      <c r="AZ534" s="27"/>
    </row>
    <row r="535" spans="1:52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41"/>
      <c r="AW535" s="241"/>
      <c r="AX535" s="241"/>
      <c r="AY535" s="27"/>
      <c r="AZ535" s="27"/>
    </row>
    <row r="536" spans="1:52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41"/>
      <c r="AW536" s="241"/>
      <c r="AX536" s="241"/>
      <c r="AY536" s="27"/>
      <c r="AZ536" s="27"/>
    </row>
    <row r="537" spans="1:52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41"/>
      <c r="AW537" s="241"/>
      <c r="AX537" s="241"/>
      <c r="AY537" s="27"/>
      <c r="AZ537" s="27"/>
    </row>
    <row r="538" spans="1:52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41"/>
      <c r="AW538" s="241"/>
      <c r="AX538" s="241"/>
      <c r="AY538" s="27"/>
      <c r="AZ538" s="27"/>
    </row>
    <row r="539" spans="1:52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41"/>
      <c r="AW539" s="241"/>
      <c r="AX539" s="241"/>
      <c r="AY539" s="27"/>
      <c r="AZ539" s="27"/>
    </row>
    <row r="540" spans="1:52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41"/>
      <c r="AW540" s="241"/>
      <c r="AX540" s="241"/>
      <c r="AY540" s="27"/>
      <c r="AZ540" s="27"/>
    </row>
    <row r="541" spans="1:52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41"/>
      <c r="AW541" s="241"/>
      <c r="AX541" s="241"/>
      <c r="AY541" s="27"/>
      <c r="AZ541" s="27"/>
    </row>
    <row r="542" spans="1:52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41"/>
      <c r="AW542" s="241"/>
      <c r="AX542" s="241"/>
      <c r="AY542" s="27"/>
      <c r="AZ542" s="27"/>
    </row>
    <row r="543" spans="1:52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41"/>
      <c r="AW543" s="241"/>
      <c r="AX543" s="241"/>
      <c r="AY543" s="27"/>
      <c r="AZ543" s="27"/>
    </row>
    <row r="544" spans="1:52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41"/>
      <c r="AW544" s="241"/>
      <c r="AX544" s="241"/>
      <c r="AY544" s="27"/>
      <c r="AZ544" s="27"/>
    </row>
    <row r="545" spans="1:52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41"/>
      <c r="AW545" s="241"/>
      <c r="AX545" s="241"/>
      <c r="AY545" s="27"/>
      <c r="AZ545" s="27"/>
    </row>
    <row r="546" spans="1:52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41"/>
      <c r="AW546" s="241"/>
      <c r="AX546" s="241"/>
      <c r="AY546" s="27"/>
      <c r="AZ546" s="27"/>
    </row>
    <row r="547" spans="1:52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41"/>
      <c r="AW547" s="241"/>
      <c r="AX547" s="241"/>
      <c r="AY547" s="27"/>
      <c r="AZ547" s="27"/>
    </row>
    <row r="548" spans="1:52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41"/>
      <c r="AW548" s="241"/>
      <c r="AX548" s="241"/>
      <c r="AY548" s="27"/>
      <c r="AZ548" s="27"/>
    </row>
    <row r="549" spans="1:52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41"/>
      <c r="AW549" s="241"/>
      <c r="AX549" s="241"/>
      <c r="AY549" s="27"/>
      <c r="AZ549" s="27"/>
    </row>
    <row r="550" spans="1:52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41"/>
      <c r="AW550" s="241"/>
      <c r="AX550" s="241"/>
      <c r="AY550" s="27"/>
      <c r="AZ550" s="27"/>
    </row>
    <row r="551" spans="1:52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41"/>
      <c r="AW551" s="241"/>
      <c r="AX551" s="241"/>
      <c r="AY551" s="27"/>
      <c r="AZ551" s="27"/>
    </row>
    <row r="552" spans="1:52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41"/>
      <c r="AW552" s="241"/>
      <c r="AX552" s="241"/>
      <c r="AY552" s="27"/>
      <c r="AZ552" s="27"/>
    </row>
    <row r="553" spans="1:52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41"/>
      <c r="AW553" s="241"/>
      <c r="AX553" s="241"/>
      <c r="AY553" s="27"/>
      <c r="AZ553" s="27"/>
    </row>
    <row r="554" spans="1:52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41"/>
      <c r="AW554" s="241"/>
      <c r="AX554" s="241"/>
      <c r="AY554" s="27"/>
      <c r="AZ554" s="27"/>
    </row>
    <row r="555" spans="1:52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41"/>
      <c r="AW555" s="241"/>
      <c r="AX555" s="241"/>
      <c r="AY555" s="27"/>
      <c r="AZ555" s="27"/>
    </row>
    <row r="556" spans="1:52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41"/>
      <c r="AW556" s="241"/>
      <c r="AX556" s="241"/>
      <c r="AY556" s="27"/>
      <c r="AZ556" s="27"/>
    </row>
    <row r="557" spans="1:52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41"/>
      <c r="AW557" s="241"/>
      <c r="AX557" s="241"/>
      <c r="AY557" s="27"/>
      <c r="AZ557" s="27"/>
    </row>
    <row r="558" spans="1:52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41"/>
      <c r="AW558" s="241"/>
      <c r="AX558" s="241"/>
      <c r="AY558" s="27"/>
      <c r="AZ558" s="27"/>
    </row>
    <row r="559" spans="1:52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41"/>
      <c r="AW559" s="241"/>
      <c r="AX559" s="241"/>
      <c r="AY559" s="27"/>
      <c r="AZ559" s="27"/>
    </row>
    <row r="560" spans="1:52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41"/>
      <c r="AW560" s="241"/>
      <c r="AX560" s="241"/>
      <c r="AY560" s="27"/>
      <c r="AZ560" s="27"/>
    </row>
    <row r="561" spans="1:52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41"/>
      <c r="AW561" s="241"/>
      <c r="AX561" s="241"/>
      <c r="AY561" s="27"/>
      <c r="AZ561" s="27"/>
    </row>
    <row r="562" spans="1:52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41"/>
      <c r="AW562" s="241"/>
      <c r="AX562" s="241"/>
      <c r="AY562" s="27"/>
      <c r="AZ562" s="27"/>
    </row>
    <row r="563" spans="1:52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41"/>
      <c r="AW563" s="241"/>
      <c r="AX563" s="241"/>
      <c r="AY563" s="27"/>
      <c r="AZ563" s="27"/>
    </row>
    <row r="564" spans="1:52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41"/>
      <c r="AW564" s="241"/>
      <c r="AX564" s="241"/>
      <c r="AY564" s="27"/>
      <c r="AZ564" s="27"/>
    </row>
    <row r="565" spans="1:52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41"/>
      <c r="AW565" s="241"/>
      <c r="AX565" s="241"/>
      <c r="AY565" s="27"/>
      <c r="AZ565" s="27"/>
    </row>
    <row r="566" spans="1:52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41"/>
      <c r="AW566" s="241"/>
      <c r="AX566" s="241"/>
      <c r="AY566" s="27"/>
      <c r="AZ566" s="27"/>
    </row>
    <row r="567" spans="1:52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41"/>
      <c r="AW567" s="241"/>
      <c r="AX567" s="241"/>
      <c r="AY567" s="27"/>
      <c r="AZ567" s="27"/>
    </row>
    <row r="568" spans="1:52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41"/>
      <c r="AW568" s="241"/>
      <c r="AX568" s="241"/>
      <c r="AY568" s="27"/>
      <c r="AZ568" s="27"/>
    </row>
    <row r="569" spans="1:52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41"/>
      <c r="AW569" s="241"/>
      <c r="AX569" s="241"/>
      <c r="AY569" s="27"/>
      <c r="AZ569" s="27"/>
    </row>
    <row r="570" spans="1:52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41"/>
      <c r="AW570" s="241"/>
      <c r="AX570" s="241"/>
      <c r="AY570" s="27"/>
      <c r="AZ570" s="27"/>
    </row>
    <row r="571" spans="1:52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41"/>
      <c r="AW571" s="241"/>
      <c r="AX571" s="241"/>
      <c r="AY571" s="27"/>
      <c r="AZ571" s="27"/>
    </row>
    <row r="572" spans="1:52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41"/>
      <c r="AW572" s="241"/>
      <c r="AX572" s="241"/>
      <c r="AY572" s="27"/>
      <c r="AZ572" s="27"/>
    </row>
    <row r="573" spans="1:52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41"/>
      <c r="AW573" s="241"/>
      <c r="AX573" s="241"/>
      <c r="AY573" s="27"/>
      <c r="AZ573" s="27"/>
    </row>
    <row r="574" spans="1:52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41"/>
      <c r="AW574" s="241"/>
      <c r="AX574" s="241"/>
      <c r="AY574" s="27"/>
      <c r="AZ574" s="27"/>
    </row>
    <row r="575" spans="1:52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41"/>
      <c r="AW575" s="241"/>
      <c r="AX575" s="241"/>
      <c r="AY575" s="27"/>
      <c r="AZ575" s="27"/>
    </row>
    <row r="576" spans="1:52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41"/>
      <c r="AW576" s="241"/>
      <c r="AX576" s="241"/>
      <c r="AY576" s="27"/>
      <c r="AZ576" s="27"/>
    </row>
    <row r="577" spans="1:52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41"/>
      <c r="AW577" s="241"/>
      <c r="AX577" s="241"/>
      <c r="AY577" s="27"/>
      <c r="AZ577" s="27"/>
    </row>
    <row r="578" spans="1:52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41"/>
      <c r="AW578" s="241"/>
      <c r="AX578" s="241"/>
      <c r="AY578" s="27"/>
      <c r="AZ578" s="27"/>
    </row>
    <row r="579" spans="1:52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41"/>
      <c r="AW579" s="241"/>
      <c r="AX579" s="241"/>
      <c r="AY579" s="27"/>
      <c r="AZ579" s="27"/>
    </row>
    <row r="580" spans="1:52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41"/>
      <c r="AW580" s="241"/>
      <c r="AX580" s="241"/>
      <c r="AY580" s="27"/>
      <c r="AZ580" s="27"/>
    </row>
    <row r="581" spans="1:52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41"/>
      <c r="AW581" s="241"/>
      <c r="AX581" s="241"/>
      <c r="AY581" s="27"/>
      <c r="AZ581" s="27"/>
    </row>
    <row r="582" spans="1:52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41"/>
      <c r="AW582" s="241"/>
      <c r="AX582" s="241"/>
      <c r="AY582" s="27"/>
      <c r="AZ582" s="27"/>
    </row>
    <row r="583" spans="1:52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41"/>
      <c r="AW583" s="241"/>
      <c r="AX583" s="241"/>
      <c r="AY583" s="27"/>
      <c r="AZ583" s="27"/>
    </row>
    <row r="584" spans="1:52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41"/>
      <c r="AW584" s="241"/>
      <c r="AX584" s="241"/>
      <c r="AY584" s="27"/>
      <c r="AZ584" s="27"/>
    </row>
    <row r="585" spans="1:52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41"/>
      <c r="AW585" s="241"/>
      <c r="AX585" s="241"/>
      <c r="AY585" s="27"/>
      <c r="AZ585" s="27"/>
    </row>
    <row r="586" spans="1:52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41"/>
      <c r="AW586" s="241"/>
      <c r="AX586" s="241"/>
      <c r="AY586" s="27"/>
      <c r="AZ586" s="27"/>
    </row>
    <row r="587" spans="1:52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41"/>
      <c r="AW587" s="241"/>
      <c r="AX587" s="241"/>
      <c r="AY587" s="27"/>
      <c r="AZ587" s="27"/>
    </row>
    <row r="588" spans="1:52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41"/>
      <c r="AW588" s="241"/>
      <c r="AX588" s="241"/>
      <c r="AY588" s="27"/>
      <c r="AZ588" s="27"/>
    </row>
    <row r="589" spans="1:52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41"/>
      <c r="AW589" s="241"/>
      <c r="AX589" s="241"/>
      <c r="AY589" s="27"/>
      <c r="AZ589" s="27"/>
    </row>
    <row r="590" spans="1:52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41"/>
      <c r="AW590" s="241"/>
      <c r="AX590" s="241"/>
      <c r="AY590" s="27"/>
      <c r="AZ590" s="27"/>
    </row>
    <row r="591" spans="1:52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41"/>
      <c r="AW591" s="241"/>
      <c r="AX591" s="241"/>
      <c r="AY591" s="27"/>
      <c r="AZ591" s="27"/>
    </row>
    <row r="592" spans="1:52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41"/>
      <c r="AW592" s="241"/>
      <c r="AX592" s="241"/>
      <c r="AY592" s="27"/>
      <c r="AZ592" s="27"/>
    </row>
    <row r="593" spans="1:52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41"/>
      <c r="AW593" s="241"/>
      <c r="AX593" s="241"/>
      <c r="AY593" s="27"/>
      <c r="AZ593" s="27"/>
    </row>
    <row r="594" spans="1:52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41"/>
      <c r="AW594" s="241"/>
      <c r="AX594" s="241"/>
      <c r="AY594" s="27"/>
      <c r="AZ594" s="27"/>
    </row>
    <row r="595" spans="1:52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41"/>
      <c r="AW595" s="241"/>
      <c r="AX595" s="241"/>
      <c r="AY595" s="27"/>
      <c r="AZ595" s="27"/>
    </row>
    <row r="596" spans="1:52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41"/>
      <c r="AW596" s="241"/>
      <c r="AX596" s="241"/>
      <c r="AY596" s="27"/>
      <c r="AZ596" s="27"/>
    </row>
    <row r="597" spans="1:5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41"/>
      <c r="AW597" s="241"/>
      <c r="AX597" s="241"/>
      <c r="AY597" s="27"/>
      <c r="AZ597" s="27"/>
    </row>
    <row r="598" spans="1:52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41"/>
      <c r="AW598" s="241"/>
      <c r="AX598" s="241"/>
      <c r="AY598" s="27"/>
      <c r="AZ598" s="27"/>
    </row>
    <row r="599" spans="1:52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41"/>
      <c r="AW599" s="241"/>
      <c r="AX599" s="241"/>
      <c r="AY599" s="27"/>
      <c r="AZ599" s="27"/>
    </row>
    <row r="600" spans="1:52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41"/>
      <c r="AW600" s="241"/>
      <c r="AX600" s="241"/>
      <c r="AY600" s="27"/>
      <c r="AZ600" s="27"/>
    </row>
    <row r="601" spans="1:52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41"/>
      <c r="AW601" s="241"/>
      <c r="AX601" s="241"/>
      <c r="AY601" s="27"/>
      <c r="AZ601" s="27"/>
    </row>
    <row r="602" spans="1:5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41"/>
      <c r="AW602" s="241"/>
      <c r="AX602" s="241"/>
      <c r="AY602" s="27"/>
      <c r="AZ602" s="27"/>
    </row>
    <row r="603" spans="1:5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41"/>
      <c r="AW603" s="241"/>
      <c r="AX603" s="241"/>
      <c r="AY603" s="27"/>
      <c r="AZ603" s="27"/>
    </row>
    <row r="604" spans="1:5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41"/>
      <c r="AW604" s="241"/>
      <c r="AX604" s="241"/>
      <c r="AY604" s="27"/>
      <c r="AZ604" s="27"/>
    </row>
    <row r="605" spans="1:52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41"/>
      <c r="AW605" s="241"/>
      <c r="AX605" s="241"/>
      <c r="AY605" s="27"/>
      <c r="AZ605" s="27"/>
    </row>
    <row r="606" spans="1:52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41"/>
      <c r="AW606" s="241"/>
      <c r="AX606" s="241"/>
      <c r="AY606" s="27"/>
      <c r="AZ606" s="27"/>
    </row>
    <row r="607" spans="1:52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41"/>
      <c r="AW607" s="241"/>
      <c r="AX607" s="241"/>
      <c r="AY607" s="27"/>
      <c r="AZ607" s="27"/>
    </row>
    <row r="608" spans="1:52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41"/>
      <c r="AW608" s="241"/>
      <c r="AX608" s="241"/>
      <c r="AY608" s="27"/>
      <c r="AZ608" s="27"/>
    </row>
    <row r="609" spans="1:52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41"/>
      <c r="AW609" s="241"/>
      <c r="AX609" s="241"/>
      <c r="AY609" s="27"/>
      <c r="AZ609" s="27"/>
    </row>
    <row r="610" spans="1:52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41"/>
      <c r="AW610" s="241"/>
      <c r="AX610" s="241"/>
      <c r="AY610" s="27"/>
      <c r="AZ610" s="27"/>
    </row>
    <row r="611" spans="1:52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41"/>
      <c r="AW611" s="241"/>
      <c r="AX611" s="241"/>
      <c r="AY611" s="27"/>
      <c r="AZ611" s="27"/>
    </row>
    <row r="612" spans="1:52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41"/>
      <c r="AW612" s="241"/>
      <c r="AX612" s="241"/>
      <c r="AY612" s="27"/>
      <c r="AZ612" s="27"/>
    </row>
    <row r="613" spans="1:5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41"/>
      <c r="AW613" s="241"/>
      <c r="AX613" s="241"/>
      <c r="AY613" s="27"/>
      <c r="AZ613" s="27"/>
    </row>
    <row r="614" spans="1:5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41"/>
      <c r="AW614" s="241"/>
      <c r="AX614" s="241"/>
      <c r="AY614" s="27"/>
      <c r="AZ614" s="27"/>
    </row>
    <row r="615" spans="1:5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41"/>
      <c r="AW615" s="241"/>
      <c r="AX615" s="241"/>
      <c r="AY615" s="27"/>
      <c r="AZ615" s="27"/>
    </row>
    <row r="616" spans="1:52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41"/>
      <c r="AW616" s="241"/>
      <c r="AX616" s="241"/>
      <c r="AY616" s="27"/>
      <c r="AZ616" s="27"/>
    </row>
    <row r="617" spans="1:52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41"/>
      <c r="AW617" s="241"/>
      <c r="AX617" s="241"/>
      <c r="AY617" s="27"/>
      <c r="AZ617" s="27"/>
    </row>
    <row r="618" spans="1:52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41"/>
      <c r="AW618" s="241"/>
      <c r="AX618" s="241"/>
      <c r="AY618" s="27"/>
      <c r="AZ618" s="27"/>
    </row>
    <row r="619" spans="1:52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41"/>
      <c r="AW619" s="241"/>
      <c r="AX619" s="241"/>
      <c r="AY619" s="27"/>
      <c r="AZ619" s="27"/>
    </row>
    <row r="620" spans="1:52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41"/>
      <c r="AW620" s="241"/>
      <c r="AX620" s="241"/>
      <c r="AY620" s="27"/>
      <c r="AZ620" s="27"/>
    </row>
    <row r="621" spans="1:52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41"/>
      <c r="AW621" s="241"/>
      <c r="AX621" s="241"/>
      <c r="AY621" s="27"/>
      <c r="AZ621" s="27"/>
    </row>
    <row r="622" spans="1:5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41"/>
      <c r="AW622" s="241"/>
      <c r="AX622" s="241"/>
      <c r="AY622" s="27"/>
      <c r="AZ622" s="27"/>
    </row>
    <row r="623" spans="1:5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41"/>
      <c r="AW623" s="241"/>
      <c r="AX623" s="241"/>
      <c r="AY623" s="27"/>
      <c r="AZ623" s="27"/>
    </row>
    <row r="624" spans="1:5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41"/>
      <c r="AW624" s="241"/>
      <c r="AX624" s="241"/>
      <c r="AY624" s="27"/>
      <c r="AZ624" s="27"/>
    </row>
    <row r="625" spans="1:5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41"/>
      <c r="AW625" s="241"/>
      <c r="AX625" s="241"/>
      <c r="AY625" s="27"/>
      <c r="AZ625" s="27"/>
    </row>
    <row r="626" spans="1:5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41"/>
      <c r="AW626" s="241"/>
      <c r="AX626" s="241"/>
      <c r="AY626" s="27"/>
      <c r="AZ626" s="27"/>
    </row>
    <row r="627" spans="1:5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41"/>
      <c r="AW627" s="241"/>
      <c r="AX627" s="241"/>
      <c r="AY627" s="27"/>
      <c r="AZ627" s="27"/>
    </row>
    <row r="628" spans="1:52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41"/>
      <c r="AW628" s="241"/>
      <c r="AX628" s="241"/>
      <c r="AY628" s="27"/>
      <c r="AZ628" s="27"/>
    </row>
    <row r="629" spans="1:52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41"/>
      <c r="AW629" s="241"/>
      <c r="AX629" s="241"/>
      <c r="AY629" s="27"/>
      <c r="AZ629" s="27"/>
    </row>
    <row r="630" spans="1:52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41"/>
      <c r="AW630" s="241"/>
      <c r="AX630" s="241"/>
      <c r="AY630" s="27"/>
      <c r="AZ630" s="27"/>
    </row>
    <row r="631" spans="1:5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41"/>
      <c r="AW631" s="241"/>
      <c r="AX631" s="241"/>
      <c r="AY631" s="27"/>
      <c r="AZ631" s="27"/>
    </row>
    <row r="632" spans="1:52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41"/>
      <c r="AW632" s="241"/>
      <c r="AX632" s="241"/>
      <c r="AY632" s="27"/>
      <c r="AZ632" s="27"/>
    </row>
    <row r="633" spans="1:5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41"/>
      <c r="AW633" s="241"/>
      <c r="AX633" s="241"/>
      <c r="AY633" s="27"/>
      <c r="AZ633" s="27"/>
    </row>
    <row r="634" spans="1:5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41"/>
      <c r="AW634" s="241"/>
      <c r="AX634" s="241"/>
      <c r="AY634" s="27"/>
      <c r="AZ634" s="27"/>
    </row>
    <row r="635" spans="1:5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41"/>
      <c r="AW635" s="241"/>
      <c r="AX635" s="241"/>
      <c r="AY635" s="27"/>
      <c r="AZ635" s="27"/>
    </row>
    <row r="636" spans="1:5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41"/>
      <c r="AW636" s="241"/>
      <c r="AX636" s="241"/>
      <c r="AY636" s="27"/>
      <c r="AZ636" s="27"/>
    </row>
    <row r="637" spans="1:5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41"/>
      <c r="AW637" s="241"/>
      <c r="AX637" s="241"/>
      <c r="AY637" s="27"/>
      <c r="AZ637" s="27"/>
    </row>
    <row r="638" spans="1:5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41"/>
      <c r="AW638" s="241"/>
      <c r="AX638" s="241"/>
      <c r="AY638" s="27"/>
      <c r="AZ638" s="27"/>
    </row>
    <row r="639" spans="1:52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41"/>
      <c r="AW639" s="241"/>
      <c r="AX639" s="241"/>
      <c r="AY639" s="27"/>
      <c r="AZ639" s="27"/>
    </row>
    <row r="640" spans="1:52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41"/>
      <c r="AW640" s="241"/>
      <c r="AX640" s="241"/>
      <c r="AY640" s="27"/>
      <c r="AZ640" s="27"/>
    </row>
    <row r="641" spans="1:52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41"/>
      <c r="AW641" s="241"/>
      <c r="AX641" s="241"/>
      <c r="AY641" s="27"/>
      <c r="AZ641" s="27"/>
    </row>
    <row r="642" spans="1:52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41"/>
      <c r="AW642" s="241"/>
      <c r="AX642" s="241"/>
      <c r="AY642" s="27"/>
      <c r="AZ642" s="27"/>
    </row>
    <row r="643" spans="1:52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41"/>
      <c r="AW643" s="241"/>
      <c r="AX643" s="241"/>
      <c r="AY643" s="27"/>
      <c r="AZ643" s="27"/>
    </row>
    <row r="644" spans="1:52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41"/>
      <c r="AW644" s="241"/>
      <c r="AX644" s="241"/>
      <c r="AY644" s="27"/>
      <c r="AZ644" s="27"/>
    </row>
    <row r="645" spans="1:52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41"/>
      <c r="AW645" s="241"/>
      <c r="AX645" s="241"/>
      <c r="AY645" s="27"/>
      <c r="AZ645" s="27"/>
    </row>
    <row r="646" spans="1:5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41"/>
      <c r="AW646" s="241"/>
      <c r="AX646" s="241"/>
      <c r="AY646" s="27"/>
      <c r="AZ646" s="27"/>
    </row>
    <row r="647" spans="1:52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41"/>
      <c r="AW647" s="241"/>
      <c r="AX647" s="241"/>
      <c r="AY647" s="27"/>
      <c r="AZ647" s="27"/>
    </row>
    <row r="648" spans="1:52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41"/>
      <c r="AW648" s="241"/>
      <c r="AX648" s="241"/>
      <c r="AY648" s="27"/>
      <c r="AZ648" s="27"/>
    </row>
    <row r="649" spans="1:52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41"/>
      <c r="AW649" s="241"/>
      <c r="AX649" s="241"/>
      <c r="AY649" s="27"/>
      <c r="AZ649" s="27"/>
    </row>
    <row r="650" spans="1:52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41"/>
      <c r="AW650" s="241"/>
      <c r="AX650" s="241"/>
      <c r="AY650" s="27"/>
      <c r="AZ650" s="27"/>
    </row>
    <row r="651" spans="1:52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41"/>
      <c r="AW651" s="241"/>
      <c r="AX651" s="241"/>
      <c r="AY651" s="27"/>
      <c r="AZ651" s="27"/>
    </row>
    <row r="652" spans="1:52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41"/>
      <c r="AW652" s="241"/>
      <c r="AX652" s="241"/>
      <c r="AY652" s="27"/>
      <c r="AZ652" s="27"/>
    </row>
    <row r="653" spans="1:52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41"/>
      <c r="AW653" s="241"/>
      <c r="AX653" s="241"/>
      <c r="AY653" s="27"/>
      <c r="AZ653" s="27"/>
    </row>
    <row r="654" spans="1:52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41"/>
      <c r="AW654" s="241"/>
      <c r="AX654" s="241"/>
      <c r="AY654" s="27"/>
      <c r="AZ654" s="27"/>
    </row>
    <row r="655" spans="1:52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41"/>
      <c r="AW655" s="241"/>
      <c r="AX655" s="241"/>
      <c r="AY655" s="27"/>
      <c r="AZ655" s="27"/>
    </row>
    <row r="656" spans="1:52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41"/>
      <c r="AW656" s="241"/>
      <c r="AX656" s="241"/>
      <c r="AY656" s="27"/>
      <c r="AZ656" s="27"/>
    </row>
    <row r="657" spans="1:52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41"/>
      <c r="AW657" s="241"/>
      <c r="AX657" s="241"/>
      <c r="AY657" s="27"/>
      <c r="AZ657" s="27"/>
    </row>
    <row r="658" spans="1:52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41"/>
      <c r="AW658" s="241"/>
      <c r="AX658" s="241"/>
      <c r="AY658" s="27"/>
      <c r="AZ658" s="27"/>
    </row>
    <row r="659" spans="1:52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41"/>
      <c r="AW659" s="241"/>
      <c r="AX659" s="241"/>
      <c r="AY659" s="27"/>
      <c r="AZ659" s="27"/>
    </row>
    <row r="660" spans="1:52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41"/>
      <c r="AW660" s="241"/>
      <c r="AX660" s="241"/>
      <c r="AY660" s="27"/>
      <c r="AZ660" s="27"/>
    </row>
    <row r="661" spans="1:52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41"/>
      <c r="AW661" s="241"/>
      <c r="AX661" s="241"/>
      <c r="AY661" s="27"/>
      <c r="AZ661" s="27"/>
    </row>
    <row r="662" spans="1:52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41"/>
      <c r="AW662" s="241"/>
      <c r="AX662" s="241"/>
      <c r="AY662" s="27"/>
      <c r="AZ662" s="27"/>
    </row>
    <row r="663" spans="1:52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41"/>
      <c r="AW663" s="241"/>
      <c r="AX663" s="241"/>
      <c r="AY663" s="27"/>
      <c r="AZ663" s="27"/>
    </row>
    <row r="664" spans="1:52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41"/>
      <c r="AW664" s="241"/>
      <c r="AX664" s="241"/>
      <c r="AY664" s="27"/>
      <c r="AZ664" s="27"/>
    </row>
    <row r="665" spans="1:52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41"/>
      <c r="AW665" s="241"/>
      <c r="AX665" s="241"/>
      <c r="AY665" s="27"/>
      <c r="AZ665" s="27"/>
    </row>
    <row r="666" spans="1:52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41"/>
      <c r="AW666" s="241"/>
      <c r="AX666" s="241"/>
      <c r="AY666" s="27"/>
      <c r="AZ666" s="27"/>
    </row>
    <row r="667" spans="1:52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41"/>
      <c r="AW667" s="241"/>
      <c r="AX667" s="241"/>
      <c r="AY667" s="27"/>
      <c r="AZ667" s="27"/>
    </row>
    <row r="668" spans="1:52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41"/>
      <c r="AW668" s="241"/>
      <c r="AX668" s="241"/>
      <c r="AY668" s="27"/>
      <c r="AZ668" s="27"/>
    </row>
    <row r="669" spans="1:52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41"/>
      <c r="AW669" s="241"/>
      <c r="AX669" s="241"/>
      <c r="AY669" s="27"/>
      <c r="AZ669" s="27"/>
    </row>
    <row r="670" spans="1:52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41"/>
      <c r="AW670" s="241"/>
      <c r="AX670" s="241"/>
      <c r="AY670" s="27"/>
      <c r="AZ670" s="27"/>
    </row>
    <row r="671" spans="1:52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41"/>
      <c r="AW671" s="241"/>
      <c r="AX671" s="241"/>
      <c r="AY671" s="27"/>
      <c r="AZ671" s="27"/>
    </row>
    <row r="672" spans="1:52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41"/>
      <c r="AW672" s="241"/>
      <c r="AX672" s="241"/>
      <c r="AY672" s="27"/>
      <c r="AZ672" s="27"/>
    </row>
    <row r="673" spans="1:52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41"/>
      <c r="AW673" s="241"/>
      <c r="AX673" s="241"/>
      <c r="AY673" s="27"/>
      <c r="AZ673" s="27"/>
    </row>
    <row r="674" spans="1:52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41"/>
      <c r="AW674" s="241"/>
      <c r="AX674" s="241"/>
      <c r="AY674" s="27"/>
      <c r="AZ674" s="27"/>
    </row>
    <row r="675" spans="1:52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41"/>
      <c r="AW675" s="241"/>
      <c r="AX675" s="241"/>
      <c r="AY675" s="27"/>
      <c r="AZ675" s="27"/>
    </row>
    <row r="676" spans="1:52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41"/>
      <c r="AW676" s="241"/>
      <c r="AX676" s="241"/>
      <c r="AY676" s="27"/>
      <c r="AZ676" s="27"/>
    </row>
    <row r="677" spans="1:52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41"/>
      <c r="AW677" s="241"/>
      <c r="AX677" s="241"/>
      <c r="AY677" s="27"/>
      <c r="AZ677" s="27"/>
    </row>
    <row r="678" spans="1:52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41"/>
      <c r="AW678" s="241"/>
      <c r="AX678" s="241"/>
      <c r="AY678" s="27"/>
      <c r="AZ678" s="27"/>
    </row>
    <row r="679" spans="1:52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41"/>
      <c r="AW679" s="241"/>
      <c r="AX679" s="241"/>
      <c r="AY679" s="27"/>
      <c r="AZ679" s="27"/>
    </row>
    <row r="680" spans="1:52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41"/>
      <c r="AW680" s="241"/>
      <c r="AX680" s="241"/>
      <c r="AY680" s="27"/>
      <c r="AZ680" s="27"/>
    </row>
    <row r="681" spans="1:52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41"/>
      <c r="AW681" s="241"/>
      <c r="AX681" s="241"/>
      <c r="AY681" s="27"/>
      <c r="AZ681" s="27"/>
    </row>
    <row r="682" spans="1:52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41"/>
      <c r="AW682" s="241"/>
      <c r="AX682" s="241"/>
      <c r="AY682" s="27"/>
      <c r="AZ682" s="27"/>
    </row>
    <row r="683" spans="1:52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41"/>
      <c r="AW683" s="241"/>
      <c r="AX683" s="241"/>
      <c r="AY683" s="27"/>
      <c r="AZ683" s="27"/>
    </row>
    <row r="684" spans="1:52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41"/>
      <c r="AW684" s="241"/>
      <c r="AX684" s="241"/>
      <c r="AY684" s="27"/>
      <c r="AZ684" s="27"/>
    </row>
    <row r="685" spans="1:52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41"/>
      <c r="AW685" s="241"/>
      <c r="AX685" s="241"/>
      <c r="AY685" s="27"/>
      <c r="AZ685" s="27"/>
    </row>
    <row r="686" spans="1:52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41"/>
      <c r="AW686" s="241"/>
      <c r="AX686" s="241"/>
      <c r="AY686" s="27"/>
      <c r="AZ686" s="27"/>
    </row>
    <row r="687" spans="1:52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41"/>
      <c r="AW687" s="241"/>
      <c r="AX687" s="241"/>
      <c r="AY687" s="27"/>
      <c r="AZ687" s="27"/>
    </row>
    <row r="688" spans="1:52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41"/>
      <c r="AW688" s="241"/>
      <c r="AX688" s="241"/>
      <c r="AY688" s="27"/>
      <c r="AZ688" s="27"/>
    </row>
    <row r="689" spans="1:52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41"/>
      <c r="AW689" s="241"/>
      <c r="AX689" s="241"/>
      <c r="AY689" s="27"/>
      <c r="AZ689" s="27"/>
    </row>
    <row r="690" spans="1:52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41"/>
      <c r="AW690" s="241"/>
      <c r="AX690" s="241"/>
      <c r="AY690" s="27"/>
      <c r="AZ690" s="27"/>
    </row>
    <row r="691" spans="1:52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41"/>
      <c r="AW691" s="241"/>
      <c r="AX691" s="241"/>
      <c r="AY691" s="27"/>
      <c r="AZ691" s="27"/>
    </row>
    <row r="692" spans="1:52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41"/>
      <c r="AW692" s="241"/>
      <c r="AX692" s="241"/>
      <c r="AY692" s="27"/>
      <c r="AZ692" s="27"/>
    </row>
    <row r="693" spans="1:52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41"/>
      <c r="AW693" s="241"/>
      <c r="AX693" s="241"/>
      <c r="AY693" s="27"/>
      <c r="AZ693" s="27"/>
    </row>
    <row r="694" spans="1:52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41"/>
      <c r="AW694" s="241"/>
      <c r="AX694" s="241"/>
      <c r="AY694" s="27"/>
      <c r="AZ694" s="27"/>
    </row>
    <row r="695" spans="1:52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41"/>
      <c r="AW695" s="241"/>
      <c r="AX695" s="241"/>
      <c r="AY695" s="27"/>
      <c r="AZ695" s="27"/>
    </row>
    <row r="696" spans="1:52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41"/>
      <c r="AW696" s="241"/>
      <c r="AX696" s="241"/>
      <c r="AY696" s="27"/>
      <c r="AZ696" s="27"/>
    </row>
    <row r="697" spans="1:52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41"/>
      <c r="AW697" s="241"/>
      <c r="AX697" s="241"/>
      <c r="AY697" s="27"/>
      <c r="AZ697" s="27"/>
    </row>
    <row r="698" spans="1:52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41"/>
      <c r="AW698" s="241"/>
      <c r="AX698" s="241"/>
      <c r="AY698" s="27"/>
      <c r="AZ698" s="27"/>
    </row>
    <row r="699" spans="1:52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41"/>
      <c r="AW699" s="241"/>
      <c r="AX699" s="241"/>
      <c r="AY699" s="27"/>
      <c r="AZ699" s="27"/>
    </row>
    <row r="700" spans="1:52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41"/>
      <c r="AW700" s="241"/>
      <c r="AX700" s="241"/>
      <c r="AY700" s="27"/>
      <c r="AZ700" s="27"/>
    </row>
    <row r="701" spans="1:52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41"/>
      <c r="AW701" s="241"/>
      <c r="AX701" s="241"/>
      <c r="AY701" s="27"/>
      <c r="AZ701" s="27"/>
    </row>
    <row r="702" spans="1:52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41"/>
      <c r="AW702" s="241"/>
      <c r="AX702" s="241"/>
      <c r="AY702" s="27"/>
      <c r="AZ702" s="27"/>
    </row>
    <row r="703" spans="1:52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41"/>
      <c r="AW703" s="241"/>
      <c r="AX703" s="241"/>
      <c r="AY703" s="27"/>
      <c r="AZ703" s="27"/>
    </row>
    <row r="704" spans="1:52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41"/>
      <c r="AW704" s="241"/>
      <c r="AX704" s="241"/>
      <c r="AY704" s="27"/>
      <c r="AZ704" s="27"/>
    </row>
    <row r="705" spans="1:52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41"/>
      <c r="AW705" s="241"/>
      <c r="AX705" s="241"/>
      <c r="AY705" s="27"/>
      <c r="AZ705" s="27"/>
    </row>
    <row r="706" spans="1:52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41"/>
      <c r="AW706" s="241"/>
      <c r="AX706" s="241"/>
      <c r="AY706" s="27"/>
      <c r="AZ706" s="27"/>
    </row>
    <row r="707" spans="1:52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41"/>
      <c r="AW707" s="241"/>
      <c r="AX707" s="241"/>
      <c r="AY707" s="27"/>
      <c r="AZ707" s="27"/>
    </row>
    <row r="708" spans="1:52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41"/>
      <c r="AW708" s="241"/>
      <c r="AX708" s="241"/>
      <c r="AY708" s="27"/>
      <c r="AZ708" s="27"/>
    </row>
    <row r="709" spans="1:52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41"/>
      <c r="AW709" s="241"/>
      <c r="AX709" s="241"/>
      <c r="AY709" s="27"/>
      <c r="AZ709" s="27"/>
    </row>
    <row r="710" spans="1:52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41"/>
      <c r="AW710" s="241"/>
      <c r="AX710" s="241"/>
      <c r="AY710" s="27"/>
      <c r="AZ710" s="27"/>
    </row>
    <row r="711" spans="1:52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41"/>
      <c r="AW711" s="241"/>
      <c r="AX711" s="241"/>
      <c r="AY711" s="27"/>
      <c r="AZ711" s="27"/>
    </row>
    <row r="712" spans="1:52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41"/>
      <c r="AW712" s="241"/>
      <c r="AX712" s="241"/>
      <c r="AY712" s="27"/>
      <c r="AZ712" s="27"/>
    </row>
    <row r="713" spans="1:52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41"/>
      <c r="AW713" s="241"/>
      <c r="AX713" s="241"/>
      <c r="AY713" s="27"/>
      <c r="AZ713" s="27"/>
    </row>
    <row r="714" spans="1:52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41"/>
      <c r="AW714" s="241"/>
      <c r="AX714" s="241"/>
      <c r="AY714" s="27"/>
      <c r="AZ714" s="27"/>
    </row>
    <row r="715" spans="1:52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41"/>
      <c r="AW715" s="241"/>
      <c r="AX715" s="241"/>
      <c r="AY715" s="27"/>
      <c r="AZ715" s="27"/>
    </row>
    <row r="716" spans="1:52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41"/>
      <c r="AW716" s="241"/>
      <c r="AX716" s="241"/>
      <c r="AY716" s="27"/>
      <c r="AZ716" s="27"/>
    </row>
    <row r="717" spans="1:52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41"/>
      <c r="AW717" s="241"/>
      <c r="AX717" s="241"/>
      <c r="AY717" s="27"/>
      <c r="AZ717" s="27"/>
    </row>
    <row r="718" spans="1:52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41"/>
      <c r="AW718" s="241"/>
      <c r="AX718" s="241"/>
      <c r="AY718" s="27"/>
      <c r="AZ718" s="27"/>
    </row>
    <row r="719" spans="1:52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41"/>
      <c r="AW719" s="241"/>
      <c r="AX719" s="241"/>
      <c r="AY719" s="27"/>
      <c r="AZ719" s="27"/>
    </row>
    <row r="720" spans="1:52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41"/>
      <c r="AW720" s="241"/>
      <c r="AX720" s="241"/>
      <c r="AY720" s="27"/>
      <c r="AZ720" s="27"/>
    </row>
    <row r="721" spans="1:52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41"/>
      <c r="AW721" s="241"/>
      <c r="AX721" s="241"/>
      <c r="AY721" s="27"/>
      <c r="AZ721" s="27"/>
    </row>
    <row r="722" spans="1:52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41"/>
      <c r="AW722" s="241"/>
      <c r="AX722" s="241"/>
      <c r="AY722" s="27"/>
      <c r="AZ722" s="27"/>
    </row>
    <row r="723" spans="1:52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41"/>
      <c r="AW723" s="241"/>
      <c r="AX723" s="241"/>
      <c r="AY723" s="27"/>
      <c r="AZ723" s="27"/>
    </row>
    <row r="724" spans="1:52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41"/>
      <c r="AW724" s="241"/>
      <c r="AX724" s="241"/>
      <c r="AY724" s="27"/>
      <c r="AZ724" s="27"/>
    </row>
    <row r="725" spans="1:52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41"/>
      <c r="AW725" s="241"/>
      <c r="AX725" s="241"/>
      <c r="AY725" s="27"/>
      <c r="AZ725" s="27"/>
    </row>
    <row r="726" spans="1:52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41"/>
      <c r="AW726" s="241"/>
      <c r="AX726" s="241"/>
      <c r="AY726" s="27"/>
      <c r="AZ726" s="27"/>
    </row>
    <row r="727" spans="1:52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41"/>
      <c r="AW727" s="241"/>
      <c r="AX727" s="241"/>
      <c r="AY727" s="27"/>
      <c r="AZ727" s="27"/>
    </row>
    <row r="728" spans="1:52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41"/>
      <c r="AW728" s="241"/>
      <c r="AX728" s="241"/>
      <c r="AY728" s="27"/>
      <c r="AZ728" s="27"/>
    </row>
    <row r="729" spans="1:52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41"/>
      <c r="AW729" s="241"/>
      <c r="AX729" s="241"/>
      <c r="AY729" s="27"/>
      <c r="AZ729" s="27"/>
    </row>
    <row r="730" spans="1:52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41"/>
      <c r="AW730" s="241"/>
      <c r="AX730" s="241"/>
      <c r="AY730" s="27"/>
      <c r="AZ730" s="27"/>
    </row>
    <row r="731" spans="1:52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41"/>
      <c r="AW731" s="241"/>
      <c r="AX731" s="241"/>
      <c r="AY731" s="27"/>
      <c r="AZ731" s="27"/>
    </row>
    <row r="732" spans="1:52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41"/>
      <c r="AW732" s="241"/>
      <c r="AX732" s="241"/>
      <c r="AY732" s="27"/>
      <c r="AZ732" s="27"/>
    </row>
    <row r="733" spans="1:52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41"/>
      <c r="AW733" s="241"/>
      <c r="AX733" s="241"/>
      <c r="AY733" s="27"/>
      <c r="AZ733" s="27"/>
    </row>
    <row r="734" spans="1:52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41"/>
      <c r="AW734" s="241"/>
      <c r="AX734" s="241"/>
      <c r="AY734" s="27"/>
      <c r="AZ734" s="27"/>
    </row>
    <row r="735" spans="1:52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41"/>
      <c r="AW735" s="241"/>
      <c r="AX735" s="241"/>
      <c r="AY735" s="27"/>
      <c r="AZ735" s="27"/>
    </row>
    <row r="736" spans="1:52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41"/>
      <c r="AW736" s="241"/>
      <c r="AX736" s="241"/>
      <c r="AY736" s="27"/>
      <c r="AZ736" s="27"/>
    </row>
    <row r="737" spans="1:52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41"/>
      <c r="AW737" s="241"/>
      <c r="AX737" s="241"/>
      <c r="AY737" s="27"/>
      <c r="AZ737" s="27"/>
    </row>
    <row r="738" spans="1:52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41"/>
      <c r="AW738" s="241"/>
      <c r="AX738" s="241"/>
      <c r="AY738" s="27"/>
      <c r="AZ738" s="27"/>
    </row>
    <row r="739" spans="1:52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41"/>
      <c r="AW739" s="241"/>
      <c r="AX739" s="241"/>
      <c r="AY739" s="27"/>
      <c r="AZ739" s="27"/>
    </row>
    <row r="740" spans="1:52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41"/>
      <c r="AW740" s="241"/>
      <c r="AX740" s="241"/>
      <c r="AY740" s="27"/>
      <c r="AZ740" s="27"/>
    </row>
    <row r="741" spans="1:52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41"/>
      <c r="AW741" s="241"/>
      <c r="AX741" s="241"/>
      <c r="AY741" s="27"/>
      <c r="AZ741" s="27"/>
    </row>
    <row r="742" spans="1:52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41"/>
      <c r="AW742" s="241"/>
      <c r="AX742" s="241"/>
      <c r="AY742" s="27"/>
      <c r="AZ742" s="27"/>
    </row>
    <row r="743" spans="1:52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41"/>
      <c r="AW743" s="241"/>
      <c r="AX743" s="241"/>
      <c r="AY743" s="27"/>
      <c r="AZ743" s="27"/>
    </row>
    <row r="744" spans="1:52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41"/>
      <c r="AW744" s="241"/>
      <c r="AX744" s="241"/>
      <c r="AY744" s="27"/>
      <c r="AZ744" s="27"/>
    </row>
    <row r="745" spans="1:52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41"/>
      <c r="AW745" s="241"/>
      <c r="AX745" s="241"/>
      <c r="AY745" s="27"/>
      <c r="AZ745" s="27"/>
    </row>
    <row r="746" spans="1:52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41"/>
      <c r="AW746" s="241"/>
      <c r="AX746" s="241"/>
      <c r="AY746" s="27"/>
      <c r="AZ746" s="27"/>
    </row>
    <row r="747" spans="1:52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41"/>
      <c r="AW747" s="241"/>
      <c r="AX747" s="241"/>
      <c r="AY747" s="27"/>
      <c r="AZ747" s="27"/>
    </row>
    <row r="748" spans="1:52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41"/>
      <c r="AW748" s="241"/>
      <c r="AX748" s="241"/>
      <c r="AY748" s="27"/>
      <c r="AZ748" s="27"/>
    </row>
    <row r="749" spans="1:52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41"/>
      <c r="AW749" s="241"/>
      <c r="AX749" s="241"/>
      <c r="AY749" s="27"/>
      <c r="AZ749" s="27"/>
    </row>
    <row r="750" spans="1:52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41"/>
      <c r="AW750" s="241"/>
      <c r="AX750" s="241"/>
      <c r="AY750" s="27"/>
      <c r="AZ750" s="27"/>
    </row>
    <row r="751" spans="1:52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41"/>
      <c r="AW751" s="241"/>
      <c r="AX751" s="241"/>
      <c r="AY751" s="27"/>
      <c r="AZ751" s="27"/>
    </row>
    <row r="752" spans="1:52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41"/>
      <c r="AW752" s="241"/>
      <c r="AX752" s="241"/>
      <c r="AY752" s="27"/>
      <c r="AZ752" s="27"/>
    </row>
    <row r="753" spans="1:52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41"/>
      <c r="AW753" s="241"/>
      <c r="AX753" s="241"/>
      <c r="AY753" s="27"/>
      <c r="AZ753" s="27"/>
    </row>
    <row r="754" spans="1:52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41"/>
      <c r="AW754" s="241"/>
      <c r="AX754" s="241"/>
      <c r="AY754" s="27"/>
      <c r="AZ754" s="27"/>
    </row>
    <row r="755" spans="1:52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41"/>
      <c r="AW755" s="241"/>
      <c r="AX755" s="241"/>
      <c r="AY755" s="27"/>
      <c r="AZ755" s="27"/>
    </row>
    <row r="756" spans="1:52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41"/>
      <c r="AW756" s="241"/>
      <c r="AX756" s="241"/>
      <c r="AY756" s="27"/>
      <c r="AZ756" s="27"/>
    </row>
    <row r="757" spans="1:52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41"/>
      <c r="AW757" s="241"/>
      <c r="AX757" s="241"/>
      <c r="AY757" s="27"/>
      <c r="AZ757" s="27"/>
    </row>
    <row r="758" spans="1:52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41"/>
      <c r="AW758" s="241"/>
      <c r="AX758" s="241"/>
      <c r="AY758" s="27"/>
      <c r="AZ758" s="27"/>
    </row>
    <row r="759" spans="1:52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41"/>
      <c r="AW759" s="241"/>
      <c r="AX759" s="241"/>
      <c r="AY759" s="27"/>
      <c r="AZ759" s="27"/>
    </row>
    <row r="760" spans="1:52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41"/>
      <c r="AW760" s="241"/>
      <c r="AX760" s="241"/>
      <c r="AY760" s="27"/>
      <c r="AZ760" s="27"/>
    </row>
    <row r="761" spans="1:52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41"/>
      <c r="AW761" s="241"/>
      <c r="AX761" s="241"/>
      <c r="AY761" s="27"/>
      <c r="AZ761" s="27"/>
    </row>
    <row r="762" spans="1:52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41"/>
      <c r="AW762" s="241"/>
      <c r="AX762" s="241"/>
      <c r="AY762" s="27"/>
      <c r="AZ762" s="27"/>
    </row>
    <row r="763" spans="1:52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41"/>
      <c r="AW763" s="241"/>
      <c r="AX763" s="241"/>
      <c r="AY763" s="27"/>
      <c r="AZ763" s="27"/>
    </row>
    <row r="764" spans="1:52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41"/>
      <c r="AW764" s="241"/>
      <c r="AX764" s="241"/>
      <c r="AY764" s="27"/>
      <c r="AZ764" s="27"/>
    </row>
    <row r="765" spans="1:52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41"/>
      <c r="AW765" s="241"/>
      <c r="AX765" s="241"/>
      <c r="AY765" s="27"/>
      <c r="AZ765" s="27"/>
    </row>
    <row r="766" spans="1:52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41"/>
      <c r="AW766" s="241"/>
      <c r="AX766" s="241"/>
      <c r="AY766" s="27"/>
      <c r="AZ766" s="27"/>
    </row>
    <row r="767" spans="1:52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41"/>
      <c r="AW767" s="241"/>
      <c r="AX767" s="241"/>
      <c r="AY767" s="27"/>
      <c r="AZ767" s="27"/>
    </row>
    <row r="768" spans="1:52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41"/>
      <c r="AW768" s="241"/>
      <c r="AX768" s="241"/>
      <c r="AY768" s="27"/>
      <c r="AZ768" s="27"/>
    </row>
    <row r="769" spans="1:52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41"/>
      <c r="AW769" s="241"/>
      <c r="AX769" s="241"/>
      <c r="AY769" s="27"/>
      <c r="AZ769" s="27"/>
    </row>
    <row r="770" spans="1:52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41"/>
      <c r="AW770" s="241"/>
      <c r="AX770" s="241"/>
      <c r="AY770" s="27"/>
      <c r="AZ770" s="27"/>
    </row>
    <row r="771" spans="1:52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41"/>
      <c r="AW771" s="241"/>
      <c r="AX771" s="241"/>
      <c r="AY771" s="27"/>
      <c r="AZ771" s="27"/>
    </row>
    <row r="772" spans="1:52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41"/>
      <c r="AW772" s="241"/>
      <c r="AX772" s="241"/>
      <c r="AY772" s="27"/>
      <c r="AZ772" s="27"/>
    </row>
    <row r="773" spans="1:52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41"/>
      <c r="AW773" s="241"/>
      <c r="AX773" s="241"/>
      <c r="AY773" s="27"/>
      <c r="AZ773" s="27"/>
    </row>
    <row r="774" spans="1:52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41"/>
      <c r="AW774" s="241"/>
      <c r="AX774" s="241"/>
      <c r="AY774" s="27"/>
      <c r="AZ774" s="27"/>
    </row>
    <row r="775" spans="1:52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41"/>
      <c r="AW775" s="241"/>
      <c r="AX775" s="241"/>
      <c r="AY775" s="27"/>
      <c r="AZ775" s="27"/>
    </row>
    <row r="776" spans="1:52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41"/>
      <c r="AW776" s="241"/>
      <c r="AX776" s="241"/>
      <c r="AY776" s="27"/>
      <c r="AZ776" s="27"/>
    </row>
    <row r="777" spans="1:52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41"/>
      <c r="AW777" s="241"/>
      <c r="AX777" s="241"/>
      <c r="AY777" s="27"/>
      <c r="AZ777" s="27"/>
    </row>
    <row r="778" spans="1:52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41"/>
      <c r="AW778" s="241"/>
      <c r="AX778" s="241"/>
      <c r="AY778" s="27"/>
      <c r="AZ778" s="27"/>
    </row>
    <row r="779" spans="1:52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41"/>
      <c r="AW779" s="241"/>
      <c r="AX779" s="241"/>
      <c r="AY779" s="27"/>
      <c r="AZ779" s="27"/>
    </row>
    <row r="780" spans="1:52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41"/>
      <c r="AW780" s="241"/>
      <c r="AX780" s="241"/>
      <c r="AY780" s="27"/>
      <c r="AZ780" s="27"/>
    </row>
    <row r="781" spans="1:52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41"/>
      <c r="AW781" s="241"/>
      <c r="AX781" s="241"/>
      <c r="AY781" s="27"/>
      <c r="AZ781" s="27"/>
    </row>
    <row r="782" spans="1:52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41"/>
      <c r="AW782" s="241"/>
      <c r="AX782" s="241"/>
      <c r="AY782" s="27"/>
      <c r="AZ782" s="27"/>
    </row>
    <row r="783" spans="1:52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41"/>
      <c r="AW783" s="241"/>
      <c r="AX783" s="241"/>
      <c r="AY783" s="27"/>
      <c r="AZ783" s="27"/>
    </row>
    <row r="784" spans="1:52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41"/>
      <c r="AW784" s="241"/>
      <c r="AX784" s="241"/>
      <c r="AY784" s="27"/>
      <c r="AZ784" s="27"/>
    </row>
    <row r="785" spans="1:52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41"/>
      <c r="AW785" s="241"/>
      <c r="AX785" s="241"/>
      <c r="AY785" s="27"/>
      <c r="AZ785" s="27"/>
    </row>
    <row r="786" spans="1:52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41"/>
      <c r="AW786" s="241"/>
      <c r="AX786" s="241"/>
      <c r="AY786" s="27"/>
      <c r="AZ786" s="27"/>
    </row>
    <row r="787" spans="1:52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41"/>
      <c r="AW787" s="241"/>
      <c r="AX787" s="241"/>
      <c r="AY787" s="27"/>
      <c r="AZ787" s="27"/>
    </row>
    <row r="788" spans="1:52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41"/>
      <c r="AW788" s="241"/>
      <c r="AX788" s="241"/>
      <c r="AY788" s="27"/>
      <c r="AZ788" s="27"/>
    </row>
    <row r="789" spans="1:52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41"/>
      <c r="AW789" s="241"/>
      <c r="AX789" s="241"/>
      <c r="AY789" s="27"/>
      <c r="AZ789" s="27"/>
    </row>
    <row r="790" spans="1:52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41"/>
      <c r="AW790" s="241"/>
      <c r="AX790" s="241"/>
      <c r="AY790" s="27"/>
      <c r="AZ790" s="27"/>
    </row>
    <row r="791" spans="1:52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41"/>
      <c r="AW791" s="241"/>
      <c r="AX791" s="241"/>
      <c r="AY791" s="27"/>
      <c r="AZ791" s="27"/>
    </row>
    <row r="792" spans="1:52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41"/>
      <c r="AW792" s="241"/>
      <c r="AX792" s="241"/>
      <c r="AY792" s="27"/>
      <c r="AZ792" s="27"/>
    </row>
    <row r="793" spans="1:52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41"/>
      <c r="AW793" s="241"/>
      <c r="AX793" s="241"/>
      <c r="AY793" s="27"/>
      <c r="AZ793" s="27"/>
    </row>
    <row r="794" spans="1:52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41"/>
      <c r="AW794" s="241"/>
      <c r="AX794" s="241"/>
      <c r="AY794" s="27"/>
      <c r="AZ794" s="27"/>
    </row>
    <row r="795" spans="1:52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41"/>
      <c r="AW795" s="241"/>
      <c r="AX795" s="241"/>
      <c r="AY795" s="27"/>
      <c r="AZ795" s="27"/>
    </row>
    <row r="796" spans="1:52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41"/>
      <c r="AW796" s="241"/>
      <c r="AX796" s="241"/>
      <c r="AY796" s="27"/>
      <c r="AZ796" s="27"/>
    </row>
    <row r="797" spans="1:52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41"/>
      <c r="AW797" s="241"/>
      <c r="AX797" s="241"/>
      <c r="AY797" s="27"/>
      <c r="AZ797" s="27"/>
    </row>
    <row r="798" spans="1:52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41"/>
      <c r="AW798" s="241"/>
      <c r="AX798" s="241"/>
      <c r="AY798" s="27"/>
      <c r="AZ798" s="27"/>
    </row>
    <row r="799" spans="1:52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41"/>
      <c r="AW799" s="241"/>
      <c r="AX799" s="241"/>
      <c r="AY799" s="27"/>
      <c r="AZ799" s="27"/>
    </row>
    <row r="800" spans="1:52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41"/>
      <c r="AW800" s="241"/>
      <c r="AX800" s="241"/>
      <c r="AY800" s="27"/>
      <c r="AZ800" s="27"/>
    </row>
    <row r="801" spans="1:52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41"/>
      <c r="AW801" s="241"/>
      <c r="AX801" s="241"/>
      <c r="AY801" s="27"/>
      <c r="AZ801" s="27"/>
    </row>
    <row r="802" spans="1:52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41"/>
      <c r="AW802" s="241"/>
      <c r="AX802" s="241"/>
      <c r="AY802" s="27"/>
      <c r="AZ802" s="27"/>
    </row>
    <row r="803" spans="1:52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41"/>
      <c r="AW803" s="241"/>
      <c r="AX803" s="241"/>
      <c r="AY803" s="27"/>
      <c r="AZ803" s="27"/>
    </row>
    <row r="804" spans="1:52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41"/>
      <c r="AW804" s="241"/>
      <c r="AX804" s="241"/>
      <c r="AY804" s="27"/>
      <c r="AZ804" s="27"/>
    </row>
    <row r="805" spans="1:52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41"/>
      <c r="AW805" s="241"/>
      <c r="AX805" s="241"/>
      <c r="AY805" s="27"/>
      <c r="AZ805" s="27"/>
    </row>
    <row r="806" spans="1:52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41"/>
      <c r="AW806" s="241"/>
      <c r="AX806" s="241"/>
      <c r="AY806" s="27"/>
      <c r="AZ806" s="27"/>
    </row>
    <row r="807" spans="1:52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41"/>
      <c r="AW807" s="241"/>
      <c r="AX807" s="241"/>
      <c r="AY807" s="27"/>
      <c r="AZ807" s="27"/>
    </row>
    <row r="808" spans="1:52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41"/>
      <c r="AW808" s="241"/>
      <c r="AX808" s="241"/>
      <c r="AY808" s="27"/>
      <c r="AZ808" s="27"/>
    </row>
    <row r="809" spans="1:52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41"/>
      <c r="AW809" s="241"/>
      <c r="AX809" s="241"/>
      <c r="AY809" s="27"/>
      <c r="AZ809" s="27"/>
    </row>
    <row r="810" spans="1:52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41"/>
      <c r="AW810" s="241"/>
      <c r="AX810" s="241"/>
      <c r="AY810" s="27"/>
      <c r="AZ810" s="27"/>
    </row>
    <row r="811" spans="1:52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41"/>
      <c r="AW811" s="241"/>
      <c r="AX811" s="241"/>
      <c r="AY811" s="27"/>
      <c r="AZ811" s="27"/>
    </row>
    <row r="812" spans="1:52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41"/>
      <c r="AW812" s="241"/>
      <c r="AX812" s="241"/>
      <c r="AY812" s="27"/>
      <c r="AZ812" s="27"/>
    </row>
    <row r="813" spans="1:52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41"/>
      <c r="AW813" s="241"/>
      <c r="AX813" s="241"/>
      <c r="AY813" s="27"/>
      <c r="AZ813" s="27"/>
    </row>
    <row r="814" spans="1:52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41"/>
      <c r="AW814" s="241"/>
      <c r="AX814" s="241"/>
      <c r="AY814" s="27"/>
      <c r="AZ814" s="27"/>
    </row>
    <row r="815" spans="1:52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41"/>
      <c r="AW815" s="241"/>
      <c r="AX815" s="241"/>
      <c r="AY815" s="27"/>
      <c r="AZ815" s="27"/>
    </row>
    <row r="816" spans="1:52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41"/>
      <c r="AW816" s="241"/>
      <c r="AX816" s="241"/>
      <c r="AY816" s="27"/>
      <c r="AZ816" s="27"/>
    </row>
    <row r="817" spans="1:52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41"/>
      <c r="AW817" s="241"/>
      <c r="AX817" s="241"/>
      <c r="AY817" s="27"/>
      <c r="AZ817" s="27"/>
    </row>
    <row r="818" spans="1:52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41"/>
      <c r="AW818" s="241"/>
      <c r="AX818" s="241"/>
      <c r="AY818" s="27"/>
      <c r="AZ818" s="27"/>
    </row>
    <row r="819" spans="1:52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41"/>
      <c r="AW819" s="241"/>
      <c r="AX819" s="241"/>
      <c r="AY819" s="27"/>
      <c r="AZ819" s="27"/>
    </row>
    <row r="820" spans="1:52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41"/>
      <c r="AW820" s="241"/>
      <c r="AX820" s="241"/>
      <c r="AY820" s="27"/>
      <c r="AZ820" s="27"/>
    </row>
    <row r="821" spans="1:52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41"/>
      <c r="AW821" s="241"/>
      <c r="AX821" s="241"/>
      <c r="AY821" s="27"/>
      <c r="AZ821" s="27"/>
    </row>
    <row r="822" spans="1:52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41"/>
      <c r="AW822" s="241"/>
      <c r="AX822" s="241"/>
      <c r="AY822" s="27"/>
      <c r="AZ822" s="27"/>
    </row>
    <row r="823" spans="1:52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41"/>
      <c r="AW823" s="241"/>
      <c r="AX823" s="241"/>
      <c r="AY823" s="27"/>
      <c r="AZ823" s="27"/>
    </row>
    <row r="824" spans="1:52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41"/>
      <c r="AW824" s="241"/>
      <c r="AX824" s="241"/>
      <c r="AY824" s="27"/>
      <c r="AZ824" s="27"/>
    </row>
    <row r="825" spans="1:52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41"/>
      <c r="AW825" s="241"/>
      <c r="AX825" s="241"/>
      <c r="AY825" s="27"/>
      <c r="AZ825" s="27"/>
    </row>
    <row r="826" spans="1:52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41"/>
      <c r="AW826" s="241"/>
      <c r="AX826" s="241"/>
      <c r="AY826" s="27"/>
      <c r="AZ826" s="27"/>
    </row>
    <row r="827" spans="1:52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41"/>
      <c r="AW827" s="241"/>
      <c r="AX827" s="241"/>
      <c r="AY827" s="27"/>
      <c r="AZ827" s="27"/>
    </row>
    <row r="828" spans="1:52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41"/>
      <c r="AW828" s="241"/>
      <c r="AX828" s="241"/>
      <c r="AY828" s="27"/>
      <c r="AZ828" s="27"/>
    </row>
    <row r="829" spans="1:52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41"/>
      <c r="AW829" s="241"/>
      <c r="AX829" s="241"/>
      <c r="AY829" s="27"/>
      <c r="AZ829" s="27"/>
    </row>
    <row r="830" spans="1:52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41"/>
      <c r="AW830" s="241"/>
      <c r="AX830" s="241"/>
      <c r="AY830" s="27"/>
      <c r="AZ830" s="27"/>
    </row>
    <row r="831" spans="1:52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41"/>
      <c r="AW831" s="241"/>
      <c r="AX831" s="241"/>
      <c r="AY831" s="27"/>
      <c r="AZ831" s="27"/>
    </row>
    <row r="832" spans="1:52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41"/>
      <c r="AW832" s="241"/>
      <c r="AX832" s="241"/>
      <c r="AY832" s="27"/>
      <c r="AZ832" s="27"/>
    </row>
    <row r="833" spans="1:52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41"/>
      <c r="AW833" s="241"/>
      <c r="AX833" s="241"/>
      <c r="AY833" s="27"/>
      <c r="AZ833" s="27"/>
    </row>
    <row r="834" spans="1:52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41"/>
      <c r="AW834" s="241"/>
      <c r="AX834" s="241"/>
      <c r="AY834" s="27"/>
      <c r="AZ834" s="27"/>
    </row>
    <row r="835" spans="1:52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41"/>
      <c r="AW835" s="241"/>
      <c r="AX835" s="241"/>
      <c r="AY835" s="27"/>
      <c r="AZ835" s="27"/>
    </row>
    <row r="836" spans="1:52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41"/>
      <c r="AW836" s="241"/>
      <c r="AX836" s="241"/>
      <c r="AY836" s="27"/>
      <c r="AZ836" s="27"/>
    </row>
    <row r="837" spans="1:52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41"/>
      <c r="AW837" s="241"/>
      <c r="AX837" s="241"/>
      <c r="AY837" s="27"/>
      <c r="AZ837" s="27"/>
    </row>
    <row r="838" spans="1:52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41"/>
      <c r="AW838" s="241"/>
      <c r="AX838" s="241"/>
      <c r="AY838" s="27"/>
      <c r="AZ838" s="27"/>
    </row>
    <row r="839" spans="1:52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41"/>
      <c r="AW839" s="241"/>
      <c r="AX839" s="241"/>
      <c r="AY839" s="27"/>
      <c r="AZ839" s="27"/>
    </row>
    <row r="840" spans="1:52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41"/>
      <c r="AW840" s="241"/>
      <c r="AX840" s="241"/>
      <c r="AY840" s="27"/>
      <c r="AZ840" s="27"/>
    </row>
    <row r="841" spans="1:52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41"/>
      <c r="AW841" s="241"/>
      <c r="AX841" s="241"/>
      <c r="AY841" s="27"/>
      <c r="AZ841" s="27"/>
    </row>
    <row r="842" spans="1:52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41"/>
      <c r="AW842" s="241"/>
      <c r="AX842" s="241"/>
      <c r="AY842" s="27"/>
      <c r="AZ842" s="27"/>
    </row>
    <row r="843" spans="1:52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41"/>
      <c r="AW843" s="241"/>
      <c r="AX843" s="241"/>
      <c r="AY843" s="27"/>
      <c r="AZ843" s="27"/>
    </row>
    <row r="844" spans="1:52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41"/>
      <c r="AW844" s="241"/>
      <c r="AX844" s="241"/>
      <c r="AY844" s="27"/>
      <c r="AZ844" s="27"/>
    </row>
    <row r="845" spans="1:52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41"/>
      <c r="AW845" s="241"/>
      <c r="AX845" s="241"/>
      <c r="AY845" s="27"/>
      <c r="AZ845" s="27"/>
    </row>
    <row r="846" spans="1:52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41"/>
      <c r="AW846" s="241"/>
      <c r="AX846" s="241"/>
      <c r="AY846" s="27"/>
      <c r="AZ846" s="27"/>
    </row>
    <row r="847" spans="1:52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41"/>
      <c r="AW847" s="241"/>
      <c r="AX847" s="241"/>
      <c r="AY847" s="27"/>
      <c r="AZ847" s="27"/>
    </row>
    <row r="848" spans="1:52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41"/>
      <c r="AW848" s="241"/>
      <c r="AX848" s="241"/>
      <c r="AY848" s="27"/>
      <c r="AZ848" s="27"/>
    </row>
    <row r="849" spans="1:52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41"/>
      <c r="AW849" s="241"/>
      <c r="AX849" s="241"/>
      <c r="AY849" s="27"/>
      <c r="AZ849" s="27"/>
    </row>
    <row r="850" spans="1:52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41"/>
      <c r="AW850" s="241"/>
      <c r="AX850" s="241"/>
      <c r="AY850" s="27"/>
      <c r="AZ850" s="27"/>
    </row>
    <row r="851" spans="1:52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41"/>
      <c r="AW851" s="241"/>
      <c r="AX851" s="241"/>
      <c r="AY851" s="27"/>
      <c r="AZ851" s="27"/>
    </row>
    <row r="852" spans="1:52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41"/>
      <c r="AW852" s="241"/>
      <c r="AX852" s="241"/>
      <c r="AY852" s="27"/>
      <c r="AZ852" s="27"/>
    </row>
    <row r="853" spans="1:52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41"/>
      <c r="AW853" s="241"/>
      <c r="AX853" s="241"/>
      <c r="AY853" s="27"/>
      <c r="AZ853" s="27"/>
    </row>
    <row r="854" spans="1:52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41"/>
      <c r="AW854" s="241"/>
      <c r="AX854" s="241"/>
      <c r="AY854" s="27"/>
      <c r="AZ854" s="27"/>
    </row>
    <row r="855" spans="1:52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41"/>
      <c r="AW855" s="241"/>
      <c r="AX855" s="241"/>
      <c r="AY855" s="27"/>
      <c r="AZ855" s="27"/>
    </row>
    <row r="856" spans="1:52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41"/>
      <c r="AW856" s="241"/>
      <c r="AX856" s="241"/>
      <c r="AY856" s="27"/>
      <c r="AZ856" s="27"/>
    </row>
    <row r="857" spans="1:52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41"/>
      <c r="AW857" s="241"/>
      <c r="AX857" s="241"/>
      <c r="AY857" s="27"/>
      <c r="AZ857" s="27"/>
    </row>
    <row r="858" spans="1:52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41"/>
      <c r="AW858" s="241"/>
      <c r="AX858" s="241"/>
      <c r="AY858" s="27"/>
      <c r="AZ858" s="27"/>
    </row>
    <row r="859" spans="1:52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41"/>
      <c r="AW859" s="241"/>
      <c r="AX859" s="241"/>
      <c r="AY859" s="27"/>
      <c r="AZ859" s="27"/>
    </row>
    <row r="860" spans="1:52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41"/>
      <c r="AW860" s="241"/>
      <c r="AX860" s="241"/>
      <c r="AY860" s="27"/>
      <c r="AZ860" s="27"/>
    </row>
    <row r="861" spans="1:52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41"/>
      <c r="AW861" s="241"/>
      <c r="AX861" s="241"/>
      <c r="AY861" s="27"/>
      <c r="AZ861" s="27"/>
    </row>
    <row r="862" spans="1:52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41"/>
      <c r="AW862" s="241"/>
      <c r="AX862" s="241"/>
      <c r="AY862" s="27"/>
      <c r="AZ862" s="27"/>
    </row>
    <row r="863" spans="1:52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41"/>
      <c r="AW863" s="241"/>
      <c r="AX863" s="241"/>
      <c r="AY863" s="27"/>
      <c r="AZ863" s="27"/>
    </row>
    <row r="864" spans="1:52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41"/>
      <c r="AW864" s="241"/>
      <c r="AX864" s="241"/>
      <c r="AY864" s="27"/>
      <c r="AZ864" s="27"/>
    </row>
    <row r="865" spans="1:52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41"/>
      <c r="AW865" s="241"/>
      <c r="AX865" s="241"/>
      <c r="AY865" s="27"/>
      <c r="AZ865" s="27"/>
    </row>
    <row r="866" spans="1:52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41"/>
      <c r="AW866" s="241"/>
      <c r="AX866" s="241"/>
      <c r="AY866" s="27"/>
      <c r="AZ866" s="27"/>
    </row>
    <row r="867" spans="1:52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41"/>
      <c r="AW867" s="241"/>
      <c r="AX867" s="241"/>
      <c r="AY867" s="27"/>
      <c r="AZ867" s="27"/>
    </row>
    <row r="868" spans="1:52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41"/>
      <c r="AW868" s="241"/>
      <c r="AX868" s="241"/>
      <c r="AY868" s="27"/>
      <c r="AZ868" s="27"/>
    </row>
    <row r="869" spans="1:52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41"/>
      <c r="AW869" s="241"/>
      <c r="AX869" s="241"/>
      <c r="AY869" s="27"/>
      <c r="AZ869" s="27"/>
    </row>
    <row r="870" spans="1:52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41"/>
      <c r="AW870" s="241"/>
      <c r="AX870" s="241"/>
      <c r="AY870" s="27"/>
      <c r="AZ870" s="27"/>
    </row>
    <row r="871" spans="1:52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41"/>
      <c r="AW871" s="241"/>
      <c r="AX871" s="241"/>
      <c r="AY871" s="27"/>
      <c r="AZ871" s="27"/>
    </row>
    <row r="872" spans="1:52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41"/>
      <c r="AW872" s="241"/>
      <c r="AX872" s="241"/>
      <c r="AY872" s="27"/>
      <c r="AZ872" s="27"/>
    </row>
    <row r="873" spans="1:52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41"/>
      <c r="AW873" s="241"/>
      <c r="AX873" s="241"/>
      <c r="AY873" s="27"/>
      <c r="AZ873" s="27"/>
    </row>
    <row r="874" spans="1:52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41"/>
      <c r="AW874" s="241"/>
      <c r="AX874" s="241"/>
      <c r="AY874" s="27"/>
      <c r="AZ874" s="27"/>
    </row>
    <row r="875" spans="1:52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41"/>
      <c r="AW875" s="241"/>
      <c r="AX875" s="241"/>
      <c r="AY875" s="27"/>
      <c r="AZ875" s="27"/>
    </row>
    <row r="876" spans="1:52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41"/>
      <c r="AW876" s="241"/>
      <c r="AX876" s="241"/>
      <c r="AY876" s="27"/>
      <c r="AZ876" s="27"/>
    </row>
    <row r="877" spans="1:52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41"/>
      <c r="AW877" s="241"/>
      <c r="AX877" s="241"/>
      <c r="AY877" s="27"/>
      <c r="AZ877" s="27"/>
    </row>
    <row r="878" spans="1:52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41"/>
      <c r="AW878" s="241"/>
      <c r="AX878" s="241"/>
      <c r="AY878" s="27"/>
      <c r="AZ878" s="27"/>
    </row>
    <row r="879" spans="1:52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41"/>
      <c r="AW879" s="241"/>
      <c r="AX879" s="241"/>
      <c r="AY879" s="27"/>
      <c r="AZ879" s="27"/>
    </row>
    <row r="880" spans="1:52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41"/>
      <c r="AW880" s="241"/>
      <c r="AX880" s="241"/>
      <c r="AY880" s="27"/>
      <c r="AZ880" s="27"/>
    </row>
    <row r="881" spans="1:52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41"/>
      <c r="AW881" s="241"/>
      <c r="AX881" s="241"/>
      <c r="AY881" s="27"/>
      <c r="AZ881" s="27"/>
    </row>
    <row r="882" spans="1:52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41"/>
      <c r="AW882" s="241"/>
      <c r="AX882" s="241"/>
      <c r="AY882" s="27"/>
      <c r="AZ882" s="27"/>
    </row>
    <row r="883" spans="1:52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41"/>
      <c r="AW883" s="241"/>
      <c r="AX883" s="241"/>
      <c r="AY883" s="27"/>
      <c r="AZ883" s="27"/>
    </row>
    <row r="884" spans="1:52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41"/>
      <c r="AW884" s="241"/>
      <c r="AX884" s="241"/>
      <c r="AY884" s="27"/>
      <c r="AZ884" s="27"/>
    </row>
    <row r="885" spans="1:52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41"/>
      <c r="AW885" s="241"/>
      <c r="AX885" s="241"/>
      <c r="AY885" s="27"/>
      <c r="AZ885" s="27"/>
    </row>
    <row r="886" spans="1:52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41"/>
      <c r="AW886" s="241"/>
      <c r="AX886" s="241"/>
      <c r="AY886" s="27"/>
      <c r="AZ886" s="27"/>
    </row>
    <row r="887" spans="1:52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41"/>
      <c r="AW887" s="241"/>
      <c r="AX887" s="241"/>
      <c r="AY887" s="27"/>
      <c r="AZ887" s="27"/>
    </row>
    <row r="888" spans="1:52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41"/>
      <c r="AW888" s="241"/>
      <c r="AX888" s="241"/>
      <c r="AY888" s="27"/>
      <c r="AZ888" s="27"/>
    </row>
    <row r="889" spans="1:52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41"/>
      <c r="AW889" s="241"/>
      <c r="AX889" s="241"/>
      <c r="AY889" s="27"/>
      <c r="AZ889" s="27"/>
    </row>
    <row r="890" spans="1:52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41"/>
      <c r="AW890" s="241"/>
      <c r="AX890" s="241"/>
      <c r="AY890" s="27"/>
      <c r="AZ890" s="27"/>
    </row>
    <row r="891" spans="1:52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41"/>
      <c r="AW891" s="241"/>
      <c r="AX891" s="241"/>
      <c r="AY891" s="27"/>
      <c r="AZ891" s="27"/>
    </row>
    <row r="892" spans="1:52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41"/>
      <c r="AW892" s="241"/>
      <c r="AX892" s="241"/>
      <c r="AY892" s="27"/>
      <c r="AZ892" s="27"/>
    </row>
    <row r="893" spans="1:52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41"/>
      <c r="AW893" s="241"/>
      <c r="AX893" s="241"/>
      <c r="AY893" s="27"/>
      <c r="AZ893" s="27"/>
    </row>
    <row r="894" spans="1:52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41"/>
      <c r="AW894" s="241"/>
      <c r="AX894" s="241"/>
      <c r="AY894" s="27"/>
      <c r="AZ894" s="27"/>
    </row>
    <row r="895" spans="1:52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41"/>
      <c r="AW895" s="241"/>
      <c r="AX895" s="241"/>
      <c r="AY895" s="27"/>
      <c r="AZ895" s="27"/>
    </row>
    <row r="896" spans="1:52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41"/>
      <c r="AW896" s="241"/>
      <c r="AX896" s="241"/>
      <c r="AY896" s="27"/>
      <c r="AZ896" s="27"/>
    </row>
    <row r="897" spans="1:52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41"/>
      <c r="AW897" s="241"/>
      <c r="AX897" s="241"/>
      <c r="AY897" s="27"/>
      <c r="AZ897" s="27"/>
    </row>
    <row r="898" spans="1:52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41"/>
      <c r="AW898" s="241"/>
      <c r="AX898" s="241"/>
      <c r="AY898" s="27"/>
      <c r="AZ898" s="27"/>
    </row>
    <row r="899" spans="1:52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41"/>
      <c r="AW899" s="241"/>
      <c r="AX899" s="241"/>
      <c r="AY899" s="27"/>
      <c r="AZ899" s="27"/>
    </row>
    <row r="900" spans="1:52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41"/>
      <c r="AW900" s="241"/>
      <c r="AX900" s="241"/>
      <c r="AY900" s="27"/>
      <c r="AZ900" s="27"/>
    </row>
    <row r="901" spans="1:52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41"/>
      <c r="AW901" s="241"/>
      <c r="AX901" s="241"/>
      <c r="AY901" s="27"/>
      <c r="AZ901" s="27"/>
    </row>
    <row r="902" spans="1:52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41"/>
      <c r="AW902" s="241"/>
      <c r="AX902" s="241"/>
      <c r="AY902" s="27"/>
      <c r="AZ902" s="27"/>
    </row>
    <row r="903" spans="1:52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41"/>
      <c r="AW903" s="241"/>
      <c r="AX903" s="241"/>
      <c r="AY903" s="27"/>
      <c r="AZ903" s="27"/>
    </row>
    <row r="904" spans="1:52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41"/>
      <c r="AW904" s="241"/>
      <c r="AX904" s="241"/>
      <c r="AY904" s="27"/>
      <c r="AZ904" s="27"/>
    </row>
    <row r="905" spans="1:52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41"/>
      <c r="AW905" s="241"/>
      <c r="AX905" s="241"/>
      <c r="AY905" s="27"/>
      <c r="AZ905" s="27"/>
    </row>
    <row r="906" spans="1:52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41"/>
      <c r="AW906" s="241"/>
      <c r="AX906" s="241"/>
      <c r="AY906" s="27"/>
      <c r="AZ906" s="27"/>
    </row>
    <row r="907" spans="1:52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41"/>
      <c r="AW907" s="241"/>
      <c r="AX907" s="241"/>
      <c r="AY907" s="27"/>
      <c r="AZ907" s="27"/>
    </row>
    <row r="908" spans="1:52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41"/>
      <c r="AW908" s="241"/>
      <c r="AX908" s="241"/>
      <c r="AY908" s="27"/>
      <c r="AZ908" s="27"/>
    </row>
    <row r="909" spans="1:52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41"/>
      <c r="AW909" s="241"/>
      <c r="AX909" s="241"/>
      <c r="AY909" s="27"/>
      <c r="AZ909" s="27"/>
    </row>
    <row r="910" spans="1:52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41"/>
      <c r="AW910" s="241"/>
      <c r="AX910" s="241"/>
      <c r="AY910" s="27"/>
      <c r="AZ910" s="27"/>
    </row>
    <row r="911" spans="1:52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41"/>
      <c r="AW911" s="241"/>
      <c r="AX911" s="241"/>
      <c r="AY911" s="27"/>
      <c r="AZ911" s="27"/>
    </row>
    <row r="912" spans="1:52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41"/>
      <c r="AW912" s="241"/>
      <c r="AX912" s="241"/>
      <c r="AY912" s="27"/>
      <c r="AZ912" s="27"/>
    </row>
    <row r="913" spans="1:52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41"/>
      <c r="AW913" s="241"/>
      <c r="AX913" s="241"/>
      <c r="AY913" s="27"/>
      <c r="AZ913" s="27"/>
    </row>
    <row r="914" spans="1:52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41"/>
      <c r="AW914" s="241"/>
      <c r="AX914" s="241"/>
      <c r="AY914" s="27"/>
      <c r="AZ914" s="27"/>
    </row>
    <row r="915" spans="1:52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41"/>
      <c r="AW915" s="241"/>
      <c r="AX915" s="241"/>
      <c r="AY915" s="27"/>
      <c r="AZ915" s="27"/>
    </row>
    <row r="916" spans="1:52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41"/>
      <c r="AW916" s="241"/>
      <c r="AX916" s="241"/>
      <c r="AY916" s="27"/>
      <c r="AZ916" s="27"/>
    </row>
    <row r="917" spans="1:52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41"/>
      <c r="AW917" s="241"/>
      <c r="AX917" s="241"/>
      <c r="AY917" s="27"/>
      <c r="AZ917" s="27"/>
    </row>
    <row r="918" spans="1:52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41"/>
      <c r="AW918" s="241"/>
      <c r="AX918" s="241"/>
      <c r="AY918" s="27"/>
      <c r="AZ918" s="27"/>
    </row>
    <row r="919" spans="1:52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41"/>
      <c r="AW919" s="241"/>
      <c r="AX919" s="241"/>
      <c r="AY919" s="27"/>
      <c r="AZ919" s="27"/>
    </row>
    <row r="920" spans="1:52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41"/>
      <c r="AW920" s="241"/>
      <c r="AX920" s="241"/>
      <c r="AY920" s="27"/>
      <c r="AZ920" s="27"/>
    </row>
    <row r="921" spans="1:52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41"/>
      <c r="AW921" s="241"/>
      <c r="AX921" s="241"/>
      <c r="AY921" s="27"/>
      <c r="AZ921" s="27"/>
    </row>
    <row r="922" spans="1:52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41"/>
      <c r="AW922" s="241"/>
      <c r="AX922" s="241"/>
      <c r="AY922" s="27"/>
      <c r="AZ922" s="27"/>
    </row>
    <row r="923" spans="1:52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41"/>
      <c r="AW923" s="241"/>
      <c r="AX923" s="241"/>
      <c r="AY923" s="27"/>
      <c r="AZ923" s="27"/>
    </row>
    <row r="924" spans="1:52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41"/>
      <c r="AW924" s="241"/>
      <c r="AX924" s="241"/>
      <c r="AY924" s="27"/>
      <c r="AZ924" s="27"/>
    </row>
    <row r="925" spans="1:52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41"/>
      <c r="AW925" s="241"/>
      <c r="AX925" s="241"/>
      <c r="AY925" s="27"/>
      <c r="AZ925" s="27"/>
    </row>
    <row r="926" spans="1:52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41"/>
      <c r="AW926" s="241"/>
      <c r="AX926" s="241"/>
      <c r="AY926" s="27"/>
      <c r="AZ926" s="27"/>
    </row>
    <row r="927" spans="1:52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41"/>
      <c r="AW927" s="241"/>
      <c r="AX927" s="241"/>
      <c r="AY927" s="27"/>
      <c r="AZ927" s="27"/>
    </row>
    <row r="928" spans="1:52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41"/>
      <c r="AW928" s="241"/>
      <c r="AX928" s="241"/>
      <c r="AY928" s="27"/>
      <c r="AZ928" s="27"/>
    </row>
    <row r="929" spans="1:52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41"/>
      <c r="AW929" s="241"/>
      <c r="AX929" s="241"/>
      <c r="AY929" s="27"/>
      <c r="AZ929" s="27"/>
    </row>
    <row r="930" spans="1:52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41"/>
      <c r="AW930" s="241"/>
      <c r="AX930" s="241"/>
      <c r="AY930" s="27"/>
      <c r="AZ930" s="27"/>
    </row>
    <row r="931" spans="1:52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41"/>
      <c r="AW931" s="241"/>
      <c r="AX931" s="241"/>
      <c r="AY931" s="27"/>
      <c r="AZ931" s="27"/>
    </row>
    <row r="932" spans="1:52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41"/>
      <c r="AW932" s="241"/>
      <c r="AX932" s="241"/>
      <c r="AY932" s="27"/>
      <c r="AZ932" s="27"/>
    </row>
    <row r="933" spans="1:52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41"/>
      <c r="AW933" s="241"/>
      <c r="AX933" s="241"/>
      <c r="AY933" s="27"/>
      <c r="AZ933" s="27"/>
    </row>
    <row r="934" spans="1:52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41"/>
      <c r="AW934" s="241"/>
      <c r="AX934" s="241"/>
      <c r="AY934" s="27"/>
      <c r="AZ934" s="27"/>
    </row>
    <row r="935" spans="1:52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41"/>
      <c r="AW935" s="241"/>
      <c r="AX935" s="241"/>
      <c r="AY935" s="27"/>
      <c r="AZ935" s="27"/>
    </row>
    <row r="936" spans="1:52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41"/>
      <c r="AW936" s="241"/>
      <c r="AX936" s="241"/>
      <c r="AY936" s="27"/>
      <c r="AZ936" s="27"/>
    </row>
    <row r="937" spans="1:52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41"/>
      <c r="AW937" s="241"/>
      <c r="AX937" s="241"/>
      <c r="AY937" s="27"/>
      <c r="AZ937" s="27"/>
    </row>
    <row r="938" spans="1:52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41"/>
      <c r="AW938" s="241"/>
      <c r="AX938" s="241"/>
      <c r="AY938" s="27"/>
      <c r="AZ938" s="27"/>
    </row>
    <row r="939" spans="1:52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41"/>
      <c r="AW939" s="241"/>
      <c r="AX939" s="241"/>
      <c r="AY939" s="27"/>
      <c r="AZ939" s="27"/>
    </row>
    <row r="940" spans="1:52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41"/>
      <c r="AW940" s="241"/>
      <c r="AX940" s="241"/>
      <c r="AY940" s="27"/>
      <c r="AZ940" s="27"/>
    </row>
    <row r="941" spans="1:52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41"/>
      <c r="AW941" s="241"/>
      <c r="AX941" s="241"/>
      <c r="AY941" s="27"/>
      <c r="AZ941" s="27"/>
    </row>
    <row r="942" spans="1:52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41"/>
      <c r="AW942" s="241"/>
      <c r="AX942" s="241"/>
      <c r="AY942" s="27"/>
      <c r="AZ942" s="27"/>
    </row>
    <row r="943" spans="1:52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41"/>
      <c r="AW943" s="241"/>
      <c r="AX943" s="241"/>
      <c r="AY943" s="27"/>
      <c r="AZ943" s="27"/>
    </row>
    <row r="944" spans="1:52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41"/>
      <c r="AW944" s="241"/>
      <c r="AX944" s="241"/>
      <c r="AY944" s="27"/>
      <c r="AZ944" s="27"/>
    </row>
    <row r="945" spans="1:52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41"/>
      <c r="AW945" s="241"/>
      <c r="AX945" s="241"/>
      <c r="AY945" s="27"/>
      <c r="AZ945" s="27"/>
    </row>
    <row r="946" spans="1:52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41"/>
      <c r="AW946" s="241"/>
      <c r="AX946" s="241"/>
      <c r="AY946" s="27"/>
      <c r="AZ946" s="27"/>
    </row>
    <row r="947" spans="1:5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41"/>
      <c r="AW947" s="241"/>
      <c r="AX947" s="241"/>
      <c r="AY947" s="27"/>
      <c r="AZ947" s="27"/>
    </row>
    <row r="948" spans="1:5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41"/>
      <c r="AW948" s="241"/>
      <c r="AX948" s="241"/>
      <c r="AY948" s="27"/>
      <c r="AZ948" s="27"/>
    </row>
    <row r="949" spans="1:52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41"/>
      <c r="AW949" s="241"/>
      <c r="AX949" s="241"/>
      <c r="AY949" s="27"/>
      <c r="AZ949" s="27"/>
    </row>
    <row r="950" spans="1:52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41"/>
      <c r="AW950" s="241"/>
      <c r="AX950" s="241"/>
      <c r="AY950" s="27"/>
      <c r="AZ950" s="27"/>
    </row>
    <row r="951" spans="1:52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41"/>
      <c r="AW951" s="241"/>
      <c r="AX951" s="241"/>
      <c r="AY951" s="27"/>
      <c r="AZ951" s="27"/>
    </row>
    <row r="952" spans="1:52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41"/>
      <c r="AW952" s="241"/>
      <c r="AX952" s="241"/>
      <c r="AY952" s="27"/>
      <c r="AZ952" s="27"/>
    </row>
    <row r="953" spans="1:52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41"/>
      <c r="AW953" s="241"/>
      <c r="AX953" s="241"/>
      <c r="AY953" s="27"/>
      <c r="AZ953" s="27"/>
    </row>
    <row r="954" spans="1:52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41"/>
      <c r="AW954" s="241"/>
      <c r="AX954" s="241"/>
      <c r="AY954" s="27"/>
      <c r="AZ954" s="27"/>
    </row>
    <row r="955" spans="1:52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41"/>
      <c r="AW955" s="241"/>
      <c r="AX955" s="241"/>
      <c r="AY955" s="27"/>
      <c r="AZ955" s="27"/>
    </row>
    <row r="956" spans="1:52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41"/>
      <c r="AW956" s="241"/>
      <c r="AX956" s="241"/>
      <c r="AY956" s="27"/>
      <c r="AZ956" s="27"/>
    </row>
    <row r="957" spans="1:52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41"/>
      <c r="AW957" s="241"/>
      <c r="AX957" s="241"/>
      <c r="AY957" s="27"/>
      <c r="AZ957" s="27"/>
    </row>
    <row r="958" spans="1:5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41"/>
      <c r="AW958" s="241"/>
      <c r="AX958" s="241"/>
      <c r="AY958" s="27"/>
      <c r="AZ958" s="27"/>
    </row>
    <row r="959" spans="1:5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41"/>
      <c r="AW959" s="241"/>
      <c r="AX959" s="241"/>
      <c r="AY959" s="27"/>
      <c r="AZ959" s="27"/>
    </row>
    <row r="960" spans="1:52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41"/>
      <c r="AW960" s="241"/>
      <c r="AX960" s="241"/>
      <c r="AY960" s="27"/>
      <c r="AZ960" s="27"/>
    </row>
    <row r="961" spans="1:5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41"/>
      <c r="AW961" s="241"/>
      <c r="AX961" s="241"/>
      <c r="AY961" s="27"/>
      <c r="AZ961" s="27"/>
    </row>
    <row r="962" spans="1:5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41"/>
      <c r="AW962" s="241"/>
      <c r="AX962" s="241"/>
      <c r="AY962" s="27"/>
      <c r="AZ962" s="27"/>
    </row>
    <row r="963" spans="1:52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41"/>
      <c r="AW963" s="241"/>
      <c r="AX963" s="241"/>
      <c r="AY963" s="27"/>
      <c r="AZ963" s="27"/>
    </row>
    <row r="964" spans="1:52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41"/>
      <c r="AW964" s="241"/>
      <c r="AX964" s="241"/>
      <c r="AY964" s="27"/>
      <c r="AZ964" s="27"/>
    </row>
    <row r="965" spans="1:52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41"/>
      <c r="AW965" s="241"/>
      <c r="AX965" s="241"/>
      <c r="AY965" s="27"/>
      <c r="AZ965" s="27"/>
    </row>
    <row r="966" spans="1:52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41"/>
      <c r="AW966" s="241"/>
      <c r="AX966" s="241"/>
      <c r="AY966" s="27"/>
      <c r="AZ966" s="27"/>
    </row>
    <row r="967" spans="1:52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41"/>
      <c r="AW967" s="241"/>
      <c r="AX967" s="241"/>
      <c r="AY967" s="27"/>
      <c r="AZ967" s="27"/>
    </row>
    <row r="968" spans="1:52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41"/>
      <c r="AW968" s="241"/>
      <c r="AX968" s="241"/>
      <c r="AY968" s="27"/>
      <c r="AZ968" s="27"/>
    </row>
    <row r="969" spans="1:52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41"/>
      <c r="AW969" s="241"/>
      <c r="AX969" s="241"/>
      <c r="AY969" s="27"/>
      <c r="AZ969" s="27"/>
    </row>
    <row r="970" spans="1:5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41"/>
      <c r="AW970" s="241"/>
      <c r="AX970" s="241"/>
      <c r="AY970" s="27"/>
      <c r="AZ970" s="27"/>
    </row>
    <row r="971" spans="1:52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41"/>
      <c r="AW971" s="241"/>
      <c r="AX971" s="241"/>
      <c r="AY971" s="27"/>
      <c r="AZ971" s="27"/>
    </row>
    <row r="972" spans="1:5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41"/>
      <c r="AW972" s="241"/>
      <c r="AX972" s="241"/>
      <c r="AY972" s="27"/>
      <c r="AZ972" s="27"/>
    </row>
    <row r="973" spans="1:5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41"/>
      <c r="AW973" s="241"/>
      <c r="AX973" s="241"/>
      <c r="AY973" s="27"/>
      <c r="AZ973" s="27"/>
    </row>
    <row r="974" spans="1:5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41"/>
      <c r="AW974" s="241"/>
      <c r="AX974" s="241"/>
      <c r="AY974" s="27"/>
      <c r="AZ974" s="27"/>
    </row>
    <row r="975" spans="1:5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41"/>
      <c r="AW975" s="241"/>
      <c r="AX975" s="241"/>
      <c r="AY975" s="27"/>
      <c r="AZ975" s="27"/>
    </row>
    <row r="976" spans="1:5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41"/>
      <c r="AW976" s="241"/>
      <c r="AX976" s="241"/>
      <c r="AY976" s="27"/>
      <c r="AZ976" s="27"/>
    </row>
    <row r="977" spans="1:5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41"/>
      <c r="AW977" s="241"/>
      <c r="AX977" s="241"/>
      <c r="AY977" s="27"/>
      <c r="AZ977" s="27"/>
    </row>
    <row r="978" spans="1:52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41"/>
      <c r="AW978" s="241"/>
      <c r="AX978" s="241"/>
      <c r="AY978" s="27"/>
      <c r="AZ978" s="27"/>
    </row>
    <row r="979" spans="1:52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41"/>
      <c r="AW979" s="241"/>
      <c r="AX979" s="241"/>
      <c r="AY979" s="27"/>
      <c r="AZ979" s="27"/>
    </row>
    <row r="980" spans="1:52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41"/>
      <c r="AW980" s="241"/>
      <c r="AX980" s="241"/>
      <c r="AY980" s="27"/>
      <c r="AZ980" s="27"/>
    </row>
    <row r="981" spans="1:5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41"/>
      <c r="AW981" s="241"/>
      <c r="AX981" s="241"/>
      <c r="AY981" s="27"/>
      <c r="AZ981" s="27"/>
    </row>
    <row r="982" spans="1:5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41"/>
      <c r="AW982" s="241"/>
      <c r="AX982" s="241"/>
      <c r="AY982" s="27"/>
      <c r="AZ982" s="27"/>
    </row>
    <row r="983" spans="1:52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41"/>
      <c r="AW983" s="241"/>
      <c r="AX983" s="241"/>
      <c r="AY983" s="27"/>
      <c r="AZ983" s="27"/>
    </row>
    <row r="984" spans="1:5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41"/>
      <c r="AW984" s="241"/>
      <c r="AX984" s="241"/>
      <c r="AY984" s="27"/>
      <c r="AZ984" s="27"/>
    </row>
    <row r="985" spans="1:52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41"/>
      <c r="AW985" s="241"/>
      <c r="AX985" s="241"/>
      <c r="AY985" s="27"/>
      <c r="AZ985" s="27"/>
    </row>
    <row r="986" spans="1:52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41"/>
      <c r="AW986" s="241"/>
      <c r="AX986" s="241"/>
      <c r="AY986" s="27"/>
      <c r="AZ986" s="27"/>
    </row>
    <row r="987" spans="1:52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41"/>
      <c r="AW987" s="241"/>
      <c r="AX987" s="241"/>
      <c r="AY987" s="27"/>
      <c r="AZ987" s="27"/>
    </row>
    <row r="988" spans="1:52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41"/>
      <c r="AW988" s="241"/>
      <c r="AX988" s="241"/>
      <c r="AY988" s="27"/>
      <c r="AZ988" s="27"/>
    </row>
    <row r="989" spans="1:52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41"/>
      <c r="AW989" s="241"/>
      <c r="AX989" s="241"/>
      <c r="AY989" s="27"/>
      <c r="AZ989" s="27"/>
    </row>
    <row r="990" spans="1:52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41"/>
      <c r="AW990" s="241"/>
      <c r="AX990" s="241"/>
      <c r="AY990" s="27"/>
      <c r="AZ990" s="27"/>
    </row>
    <row r="991" spans="1:52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41"/>
      <c r="AW991" s="241"/>
      <c r="AX991" s="241"/>
      <c r="AY991" s="27"/>
      <c r="AZ991" s="27"/>
    </row>
    <row r="992" spans="1:52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41"/>
      <c r="AW992" s="241"/>
      <c r="AX992" s="241"/>
      <c r="AY992" s="27"/>
      <c r="AZ992" s="27"/>
    </row>
    <row r="993" spans="1:52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41"/>
      <c r="AW993" s="241"/>
      <c r="AX993" s="241"/>
      <c r="AY993" s="27"/>
      <c r="AZ993" s="27"/>
    </row>
    <row r="994" spans="1:52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41"/>
      <c r="AW994" s="241"/>
      <c r="AX994" s="241"/>
      <c r="AY994" s="27"/>
      <c r="AZ994" s="27"/>
    </row>
    <row r="995" spans="1:52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41"/>
      <c r="AW995" s="241"/>
      <c r="AX995" s="241"/>
      <c r="AY995" s="27"/>
      <c r="AZ995" s="27"/>
    </row>
    <row r="996" spans="1:52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41"/>
      <c r="AW996" s="241"/>
      <c r="AX996" s="241"/>
      <c r="AY996" s="27"/>
      <c r="AZ996" s="27"/>
    </row>
    <row r="997" spans="1:52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41"/>
      <c r="AW997" s="241"/>
      <c r="AX997" s="241"/>
      <c r="AY997" s="27"/>
      <c r="AZ997" s="27"/>
    </row>
    <row r="998" spans="1:52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41"/>
      <c r="AW998" s="241"/>
      <c r="AX998" s="241"/>
      <c r="AY998" s="27"/>
      <c r="AZ998" s="27"/>
    </row>
    <row r="999" spans="1:52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41"/>
      <c r="AW999" s="241"/>
      <c r="AX999" s="241"/>
      <c r="AY999" s="27"/>
      <c r="AZ999" s="27"/>
    </row>
    <row r="1000" spans="1:52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41"/>
      <c r="AW1000" s="241"/>
      <c r="AX1000" s="241"/>
      <c r="AY1000" s="27"/>
      <c r="AZ1000" s="27"/>
    </row>
  </sheetData>
  <sheetProtection algorithmName="SHA-512" hashValue="SNSnLDWoNqJNLhqdrVnzuue2sbualevxuGrahjygtQS8GpNMfsls2D+EaMNeEn7Z7WDvBtdmUnuyoV1gqeoi2g==" saltValue="PujKmAH/x2djDij0X2Z1aQ==" spinCount="100000" sheet="1" objects="1" scenarios="1"/>
  <mergeCells count="56">
    <mergeCell ref="D7:T7"/>
    <mergeCell ref="L10:L21"/>
    <mergeCell ref="N3:T3"/>
    <mergeCell ref="L45:O45"/>
    <mergeCell ref="M32:M35"/>
    <mergeCell ref="M30:M31"/>
    <mergeCell ref="M28:M29"/>
    <mergeCell ref="M26:M27"/>
    <mergeCell ref="L32:L35"/>
    <mergeCell ref="L30:L31"/>
    <mergeCell ref="L28:L29"/>
    <mergeCell ref="L44:O44"/>
    <mergeCell ref="L43:O43"/>
    <mergeCell ref="L42:O42"/>
    <mergeCell ref="L41:U41"/>
    <mergeCell ref="O8:O9"/>
    <mergeCell ref="T26:T27"/>
    <mergeCell ref="H23:H36"/>
    <mergeCell ref="H10:H21"/>
    <mergeCell ref="K10:K21"/>
    <mergeCell ref="J10:J21"/>
    <mergeCell ref="I10:I21"/>
    <mergeCell ref="K23:K36"/>
    <mergeCell ref="J23:J36"/>
    <mergeCell ref="L54:O54"/>
    <mergeCell ref="AQ43:AT44"/>
    <mergeCell ref="A23:A36"/>
    <mergeCell ref="A10:A21"/>
    <mergeCell ref="X4:Z4"/>
    <mergeCell ref="P8:P9"/>
    <mergeCell ref="Q8:Q9"/>
    <mergeCell ref="R8:R9"/>
    <mergeCell ref="S8:S9"/>
    <mergeCell ref="E3:L4"/>
    <mergeCell ref="K8:K9"/>
    <mergeCell ref="G8:G9"/>
    <mergeCell ref="H8:H9"/>
    <mergeCell ref="L8:L9"/>
    <mergeCell ref="T8:T9"/>
    <mergeCell ref="I8:I9"/>
    <mergeCell ref="J8:J9"/>
    <mergeCell ref="Q30:Q31"/>
    <mergeCell ref="R32:R35"/>
    <mergeCell ref="N23:N25"/>
    <mergeCell ref="I23:I36"/>
    <mergeCell ref="N8:N9"/>
    <mergeCell ref="M8:M9"/>
    <mergeCell ref="M23:M25"/>
    <mergeCell ref="L23:L25"/>
    <mergeCell ref="L26:L27"/>
    <mergeCell ref="T30:T31"/>
    <mergeCell ref="T32:T35"/>
    <mergeCell ref="T23:T25"/>
    <mergeCell ref="O26:O27"/>
    <mergeCell ref="P28:P29"/>
    <mergeCell ref="T28:T29"/>
  </mergeCells>
  <pageMargins left="0.15748031496062992" right="0.15748031496062992" top="0.19685039370078741" bottom="0.19685039370078741" header="0" footer="0"/>
  <pageSetup scale="85" orientation="landscape" r:id="rId1"/>
  <ignoredErrors>
    <ignoredError sqref="F22:G22 D22:E22 J37 E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443"/>
  <sheetViews>
    <sheetView zoomScale="90" zoomScaleNormal="9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3.7109375" customWidth="1"/>
    <col min="3" max="3" width="18.7109375" customWidth="1"/>
    <col min="4" max="4" width="44.42578125" customWidth="1"/>
    <col min="5" max="5" width="14.42578125" customWidth="1"/>
    <col min="6" max="6" width="21.140625" customWidth="1"/>
    <col min="7" max="7" width="26.42578125" customWidth="1"/>
    <col min="8" max="8" width="28.85546875" hidden="1" customWidth="1"/>
    <col min="9" max="9" width="17.28515625" hidden="1" customWidth="1"/>
    <col min="10" max="10" width="16.7109375" hidden="1" customWidth="1"/>
    <col min="11" max="11" width="13.85546875" customWidth="1"/>
  </cols>
  <sheetData>
    <row r="1" spans="1:11" ht="43.5" customHeight="1" x14ac:dyDescent="0.25">
      <c r="A1" s="442" t="s">
        <v>856</v>
      </c>
      <c r="B1" s="443"/>
      <c r="C1" s="443"/>
      <c r="D1" s="443"/>
      <c r="E1" s="443"/>
      <c r="F1" s="443"/>
      <c r="G1" s="444"/>
      <c r="H1" s="37"/>
      <c r="I1" s="37"/>
      <c r="J1" s="37"/>
      <c r="K1" s="38"/>
    </row>
    <row r="2" spans="1:11" ht="12.75" customHeight="1" thickBot="1" x14ac:dyDescent="0.3">
      <c r="A2" s="39" t="s">
        <v>275</v>
      </c>
      <c r="B2" s="40" t="s">
        <v>276</v>
      </c>
      <c r="C2" s="40" t="s">
        <v>18</v>
      </c>
      <c r="D2" s="40" t="s">
        <v>277</v>
      </c>
      <c r="E2" s="40" t="s">
        <v>278</v>
      </c>
      <c r="F2" s="41" t="s">
        <v>279</v>
      </c>
      <c r="G2" s="42" t="s">
        <v>280</v>
      </c>
      <c r="H2" s="37"/>
      <c r="I2" s="37"/>
      <c r="J2" s="37"/>
      <c r="K2" s="38"/>
    </row>
    <row r="3" spans="1:11" ht="12.75" customHeight="1" x14ac:dyDescent="0.25">
      <c r="A3" s="274">
        <v>1</v>
      </c>
      <c r="B3" s="271" t="s">
        <v>20</v>
      </c>
      <c r="C3" s="45" t="str">
        <f t="shared" ref="C3:C66" si="0">I3</f>
        <v>6DEDECHI</v>
      </c>
      <c r="D3" s="45"/>
      <c r="E3" s="46">
        <f>+'CALCULO TARIFAS CC '!$U$45</f>
        <v>0.70980083296468055</v>
      </c>
      <c r="F3" s="47">
        <f t="shared" ref="F3:F34" si="1">ROUND(J3,4)</f>
        <v>81612.914699999994</v>
      </c>
      <c r="G3" s="48">
        <f t="shared" ref="G3:G272" si="2">+ROUND(F3*E3,2)</f>
        <v>57928.91</v>
      </c>
      <c r="H3" s="49" t="s">
        <v>281</v>
      </c>
      <c r="I3" s="27" t="s">
        <v>21</v>
      </c>
      <c r="J3" s="27">
        <v>81612.914699999994</v>
      </c>
      <c r="K3" s="38"/>
    </row>
    <row r="4" spans="1:11" x14ac:dyDescent="0.25">
      <c r="A4" s="275">
        <f>A3+1</f>
        <v>2</v>
      </c>
      <c r="B4" s="272"/>
      <c r="C4" s="52" t="str">
        <f t="shared" si="0"/>
        <v>6DEDEMET</v>
      </c>
      <c r="D4" s="52"/>
      <c r="E4" s="53">
        <f>+'CALCULO TARIFAS CC '!$U$45</f>
        <v>0.70980083296468055</v>
      </c>
      <c r="F4" s="54">
        <f t="shared" si="1"/>
        <v>358108.55209999997</v>
      </c>
      <c r="G4" s="55">
        <f t="shared" si="2"/>
        <v>254185.75</v>
      </c>
      <c r="H4" s="49" t="s">
        <v>281</v>
      </c>
      <c r="I4" s="27" t="s">
        <v>22</v>
      </c>
      <c r="J4" s="27">
        <v>358108.55209999997</v>
      </c>
      <c r="K4" s="38"/>
    </row>
    <row r="5" spans="1:11" x14ac:dyDescent="0.25">
      <c r="A5" s="275">
        <f t="shared" ref="A5:A68" si="3">A4+1</f>
        <v>3</v>
      </c>
      <c r="B5" s="272"/>
      <c r="C5" s="52" t="str">
        <f t="shared" si="0"/>
        <v>6DENSA</v>
      </c>
      <c r="D5" s="52"/>
      <c r="E5" s="53">
        <f>+'CALCULO TARIFAS CC '!$U$45</f>
        <v>0.70980083296468055</v>
      </c>
      <c r="F5" s="54">
        <f t="shared" si="1"/>
        <v>290071.20919999998</v>
      </c>
      <c r="G5" s="55">
        <f t="shared" si="2"/>
        <v>205892.79</v>
      </c>
      <c r="H5" s="49" t="s">
        <v>281</v>
      </c>
      <c r="I5" s="27" t="s">
        <v>23</v>
      </c>
      <c r="J5" s="27">
        <v>290071.20919999998</v>
      </c>
      <c r="K5" s="38"/>
    </row>
    <row r="6" spans="1:11" x14ac:dyDescent="0.25">
      <c r="A6" s="275">
        <f t="shared" si="3"/>
        <v>4</v>
      </c>
      <c r="B6" s="272"/>
      <c r="C6" s="52" t="str">
        <f t="shared" si="0"/>
        <v>6GACP</v>
      </c>
      <c r="D6" s="52"/>
      <c r="E6" s="53">
        <f>+'CALCULO TARIFAS CC '!$U$45</f>
        <v>0.70980083296468055</v>
      </c>
      <c r="F6" s="54">
        <f t="shared" si="1"/>
        <v>1966.1422</v>
      </c>
      <c r="G6" s="55">
        <f t="shared" si="2"/>
        <v>1395.57</v>
      </c>
      <c r="H6" s="49" t="s">
        <v>281</v>
      </c>
      <c r="I6" s="27" t="s">
        <v>672</v>
      </c>
      <c r="J6" s="27">
        <v>1966.1422</v>
      </c>
      <c r="K6" s="38"/>
    </row>
    <row r="7" spans="1:11" x14ac:dyDescent="0.25">
      <c r="A7" s="275">
        <f t="shared" si="3"/>
        <v>5</v>
      </c>
      <c r="B7" s="272"/>
      <c r="C7" s="52" t="str">
        <f t="shared" si="0"/>
        <v>6GAES</v>
      </c>
      <c r="D7" s="52"/>
      <c r="E7" s="53">
        <f>+'CALCULO TARIFAS CC '!$U$45</f>
        <v>0.70980083296468055</v>
      </c>
      <c r="F7" s="54">
        <f t="shared" si="1"/>
        <v>399.80349999999999</v>
      </c>
      <c r="G7" s="55">
        <f t="shared" si="2"/>
        <v>283.77999999999997</v>
      </c>
      <c r="H7" s="49" t="s">
        <v>281</v>
      </c>
      <c r="I7" s="27" t="s">
        <v>24</v>
      </c>
      <c r="J7" s="27">
        <v>399.80349999999999</v>
      </c>
      <c r="K7" s="38"/>
    </row>
    <row r="8" spans="1:11" x14ac:dyDescent="0.25">
      <c r="A8" s="275">
        <f t="shared" si="3"/>
        <v>6</v>
      </c>
      <c r="B8" s="272"/>
      <c r="C8" s="52" t="str">
        <f t="shared" si="0"/>
        <v>6GAES-CHANG</v>
      </c>
      <c r="D8" s="52"/>
      <c r="E8" s="53">
        <f>+'CALCULO TARIFAS CC '!$U$45</f>
        <v>0.70980083296468055</v>
      </c>
      <c r="F8" s="54">
        <f t="shared" si="1"/>
        <v>56.469200000000001</v>
      </c>
      <c r="G8" s="55">
        <f t="shared" si="2"/>
        <v>40.08</v>
      </c>
      <c r="H8" s="49" t="s">
        <v>281</v>
      </c>
      <c r="I8" s="27" t="s">
        <v>25</v>
      </c>
      <c r="J8" s="27">
        <v>56.469200000000001</v>
      </c>
      <c r="K8" s="38"/>
    </row>
    <row r="9" spans="1:11" x14ac:dyDescent="0.25">
      <c r="A9" s="275">
        <f t="shared" si="3"/>
        <v>7</v>
      </c>
      <c r="B9" s="272"/>
      <c r="C9" s="52" t="str">
        <f t="shared" si="0"/>
        <v>6GALTOVALLE</v>
      </c>
      <c r="D9" s="52"/>
      <c r="E9" s="53">
        <f>+'CALCULO TARIFAS CC '!$U$45</f>
        <v>0.70980083296468055</v>
      </c>
      <c r="F9" s="54">
        <f t="shared" si="1"/>
        <v>23.825600000000001</v>
      </c>
      <c r="G9" s="55">
        <f>+ROUND(F9*E9,2)</f>
        <v>16.91</v>
      </c>
      <c r="H9" s="49" t="s">
        <v>281</v>
      </c>
      <c r="I9" s="27" t="s">
        <v>26</v>
      </c>
      <c r="J9" s="27">
        <v>23.825600000000001</v>
      </c>
      <c r="K9" s="38"/>
    </row>
    <row r="10" spans="1:11" x14ac:dyDescent="0.25">
      <c r="A10" s="275">
        <f t="shared" si="3"/>
        <v>8</v>
      </c>
      <c r="B10" s="272"/>
      <c r="C10" s="52" t="str">
        <f t="shared" si="0"/>
        <v>6GCALDERA</v>
      </c>
      <c r="D10" s="52"/>
      <c r="E10" s="53">
        <f>+'CALCULO TARIFAS CC '!$U$45</f>
        <v>0.70980083296468055</v>
      </c>
      <c r="F10" s="54">
        <f t="shared" si="1"/>
        <v>7.9516999999999998</v>
      </c>
      <c r="G10" s="55">
        <f t="shared" si="2"/>
        <v>5.64</v>
      </c>
      <c r="H10" s="49" t="s">
        <v>281</v>
      </c>
      <c r="I10" s="27" t="s">
        <v>770</v>
      </c>
      <c r="J10" s="27">
        <v>7.9516999999999998</v>
      </c>
      <c r="K10" s="38"/>
    </row>
    <row r="11" spans="1:11" x14ac:dyDescent="0.25">
      <c r="A11" s="275">
        <f t="shared" si="3"/>
        <v>9</v>
      </c>
      <c r="B11" s="272"/>
      <c r="C11" s="52" t="str">
        <f t="shared" si="0"/>
        <v>6GCELSIAALT</v>
      </c>
      <c r="D11" s="52"/>
      <c r="E11" s="53">
        <f>+'CALCULO TARIFAS CC '!$U$45</f>
        <v>0.70980083296468055</v>
      </c>
      <c r="F11" s="54">
        <f t="shared" si="1"/>
        <v>33.753999999999998</v>
      </c>
      <c r="G11" s="55">
        <f t="shared" si="2"/>
        <v>23.96</v>
      </c>
      <c r="H11" s="49" t="s">
        <v>281</v>
      </c>
      <c r="I11" s="27" t="s">
        <v>27</v>
      </c>
      <c r="J11" s="27">
        <v>33.753999999999998</v>
      </c>
      <c r="K11" s="38"/>
    </row>
    <row r="12" spans="1:11" x14ac:dyDescent="0.25">
      <c r="A12" s="275">
        <f t="shared" si="3"/>
        <v>10</v>
      </c>
      <c r="B12" s="272"/>
      <c r="C12" s="52" t="str">
        <f t="shared" si="0"/>
        <v>6GCELSIABLM</v>
      </c>
      <c r="D12" s="52"/>
      <c r="E12" s="53">
        <f>+'CALCULO TARIFAS CC '!$U$45</f>
        <v>0.70980083296468055</v>
      </c>
      <c r="F12" s="54">
        <f t="shared" si="1"/>
        <v>750.33489999999995</v>
      </c>
      <c r="G12" s="55">
        <f t="shared" si="2"/>
        <v>532.59</v>
      </c>
      <c r="H12" s="49" t="s">
        <v>281</v>
      </c>
      <c r="I12" s="27" t="s">
        <v>802</v>
      </c>
      <c r="J12" s="27">
        <v>750.33489999999995</v>
      </c>
      <c r="K12" s="38"/>
    </row>
    <row r="13" spans="1:11" x14ac:dyDescent="0.25">
      <c r="A13" s="275">
        <f t="shared" si="3"/>
        <v>11</v>
      </c>
      <c r="B13" s="272"/>
      <c r="C13" s="52" t="str">
        <f t="shared" si="0"/>
        <v>6GCELSIABON</v>
      </c>
      <c r="D13" s="52"/>
      <c r="E13" s="53">
        <f>+'CALCULO TARIFAS CC '!$U$45</f>
        <v>0.70980083296468055</v>
      </c>
      <c r="F13" s="54">
        <f t="shared" si="1"/>
        <v>13.711399999999999</v>
      </c>
      <c r="G13" s="55">
        <f t="shared" si="2"/>
        <v>9.73</v>
      </c>
      <c r="H13" s="49" t="s">
        <v>281</v>
      </c>
      <c r="I13" s="27" t="s">
        <v>398</v>
      </c>
      <c r="J13" s="27">
        <v>13.711399999999999</v>
      </c>
      <c r="K13" s="38"/>
    </row>
    <row r="14" spans="1:11" x14ac:dyDescent="0.25">
      <c r="A14" s="275">
        <f t="shared" si="3"/>
        <v>12</v>
      </c>
      <c r="B14" s="272"/>
      <c r="C14" s="52" t="str">
        <f t="shared" si="0"/>
        <v>6GCELSIACENT</v>
      </c>
      <c r="D14" s="52"/>
      <c r="E14" s="53">
        <f>+'CALCULO TARIFAS CC '!$U$45</f>
        <v>0.70980083296468055</v>
      </c>
      <c r="F14" s="54">
        <f t="shared" si="1"/>
        <v>199.9092</v>
      </c>
      <c r="G14" s="55">
        <f t="shared" si="2"/>
        <v>141.9</v>
      </c>
      <c r="H14" s="49" t="s">
        <v>281</v>
      </c>
      <c r="I14" s="27" t="s">
        <v>801</v>
      </c>
      <c r="J14" s="27">
        <v>199.9092</v>
      </c>
      <c r="K14" s="38"/>
    </row>
    <row r="15" spans="1:11" x14ac:dyDescent="0.25">
      <c r="A15" s="275">
        <f t="shared" si="3"/>
        <v>13</v>
      </c>
      <c r="B15" s="272"/>
      <c r="C15" s="52" t="str">
        <f t="shared" si="0"/>
        <v>6GDESHIDCORP</v>
      </c>
      <c r="D15" s="52"/>
      <c r="E15" s="53">
        <f>+'CALCULO TARIFAS CC '!$U$45</f>
        <v>0.70980083296468055</v>
      </c>
      <c r="F15" s="54">
        <f t="shared" si="1"/>
        <v>23.177</v>
      </c>
      <c r="G15" s="55">
        <f t="shared" si="2"/>
        <v>16.45</v>
      </c>
      <c r="H15" s="49" t="s">
        <v>281</v>
      </c>
      <c r="I15" s="27" t="s">
        <v>506</v>
      </c>
      <c r="J15" s="27">
        <v>23.177</v>
      </c>
      <c r="K15" s="38"/>
    </row>
    <row r="16" spans="1:11" x14ac:dyDescent="0.25">
      <c r="A16" s="275">
        <f t="shared" si="3"/>
        <v>14</v>
      </c>
      <c r="B16" s="272"/>
      <c r="C16" s="52" t="str">
        <f t="shared" si="0"/>
        <v>6GEGEISTMO</v>
      </c>
      <c r="D16" s="52"/>
      <c r="E16" s="53">
        <f>+'CALCULO TARIFAS CC '!$U$45</f>
        <v>0.70980083296468055</v>
      </c>
      <c r="F16" s="54">
        <f t="shared" si="1"/>
        <v>15.654500000000001</v>
      </c>
      <c r="G16" s="55">
        <f t="shared" si="2"/>
        <v>11.11</v>
      </c>
      <c r="H16" s="49" t="s">
        <v>281</v>
      </c>
      <c r="I16" s="27" t="s">
        <v>773</v>
      </c>
      <c r="J16" s="27">
        <v>15.654500000000001</v>
      </c>
      <c r="K16" s="38"/>
    </row>
    <row r="17" spans="1:11" x14ac:dyDescent="0.25">
      <c r="A17" s="275">
        <f t="shared" si="3"/>
        <v>15</v>
      </c>
      <c r="B17" s="272"/>
      <c r="C17" s="52" t="str">
        <f t="shared" si="0"/>
        <v>6GFOUNTAIN</v>
      </c>
      <c r="D17" s="52"/>
      <c r="E17" s="53">
        <f>+'CALCULO TARIFAS CC '!$U$45</f>
        <v>0.70980083296468055</v>
      </c>
      <c r="F17" s="54">
        <f t="shared" si="1"/>
        <v>0.46250000000000002</v>
      </c>
      <c r="G17" s="55">
        <f t="shared" si="2"/>
        <v>0.33</v>
      </c>
      <c r="H17" s="49" t="s">
        <v>281</v>
      </c>
      <c r="I17" s="27" t="s">
        <v>807</v>
      </c>
      <c r="J17" s="27">
        <v>0.46250000000000002</v>
      </c>
      <c r="K17" s="38"/>
    </row>
    <row r="18" spans="1:11" x14ac:dyDescent="0.25">
      <c r="A18" s="275">
        <f t="shared" si="3"/>
        <v>16</v>
      </c>
      <c r="B18" s="272"/>
      <c r="C18" s="52" t="str">
        <f t="shared" si="0"/>
        <v>6GGANA</v>
      </c>
      <c r="D18" s="52"/>
      <c r="E18" s="53">
        <f>+'CALCULO TARIFAS CC '!$U$45</f>
        <v>0.70980083296468055</v>
      </c>
      <c r="F18" s="54">
        <f t="shared" si="1"/>
        <v>17.622699999999998</v>
      </c>
      <c r="G18" s="55">
        <f t="shared" si="2"/>
        <v>12.51</v>
      </c>
      <c r="H18" s="49" t="s">
        <v>281</v>
      </c>
      <c r="I18" s="27" t="s">
        <v>775</v>
      </c>
      <c r="J18" s="27">
        <v>17.622699999999998</v>
      </c>
      <c r="K18" s="38"/>
    </row>
    <row r="19" spans="1:11" x14ac:dyDescent="0.25">
      <c r="A19" s="275">
        <f t="shared" si="3"/>
        <v>17</v>
      </c>
      <c r="B19" s="272"/>
      <c r="C19" s="52" t="str">
        <f t="shared" si="0"/>
        <v>6GGENA</v>
      </c>
      <c r="D19" s="52"/>
      <c r="E19" s="53">
        <f>+'CALCULO TARIFAS CC '!$U$45</f>
        <v>0.70980083296468055</v>
      </c>
      <c r="F19" s="54">
        <f t="shared" si="1"/>
        <v>1.0727</v>
      </c>
      <c r="G19" s="55">
        <f t="shared" si="2"/>
        <v>0.76</v>
      </c>
      <c r="H19" s="49" t="s">
        <v>281</v>
      </c>
      <c r="I19" s="27" t="s">
        <v>28</v>
      </c>
      <c r="J19" s="27">
        <v>1.0727</v>
      </c>
      <c r="K19" s="38"/>
    </row>
    <row r="20" spans="1:11" x14ac:dyDescent="0.25">
      <c r="A20" s="275">
        <f t="shared" si="3"/>
        <v>18</v>
      </c>
      <c r="B20" s="272"/>
      <c r="C20" s="52" t="str">
        <f t="shared" si="0"/>
        <v>6GGENISA</v>
      </c>
      <c r="D20" s="52"/>
      <c r="E20" s="53">
        <f>+'CALCULO TARIFAS CC '!$U$45</f>
        <v>0.70980083296468055</v>
      </c>
      <c r="F20" s="54">
        <f t="shared" si="1"/>
        <v>3.9365999999999999</v>
      </c>
      <c r="G20" s="55">
        <f t="shared" si="2"/>
        <v>2.79</v>
      </c>
      <c r="H20" s="49" t="s">
        <v>281</v>
      </c>
      <c r="I20" s="27" t="s">
        <v>832</v>
      </c>
      <c r="J20" s="27">
        <v>3.9365999999999999</v>
      </c>
      <c r="K20" s="38"/>
    </row>
    <row r="21" spans="1:11" x14ac:dyDescent="0.25">
      <c r="A21" s="275">
        <f t="shared" si="3"/>
        <v>19</v>
      </c>
      <c r="B21" s="272"/>
      <c r="C21" s="52" t="str">
        <f t="shared" si="0"/>
        <v>6GGENPED</v>
      </c>
      <c r="D21" s="52"/>
      <c r="E21" s="53">
        <f>+'CALCULO TARIFAS CC '!$U$45</f>
        <v>0.70980083296468055</v>
      </c>
      <c r="F21" s="54">
        <f t="shared" si="1"/>
        <v>6.6997</v>
      </c>
      <c r="G21" s="55">
        <f t="shared" si="2"/>
        <v>4.76</v>
      </c>
      <c r="H21" s="49" t="s">
        <v>281</v>
      </c>
      <c r="I21" s="27" t="s">
        <v>29</v>
      </c>
      <c r="J21" s="27">
        <v>6.6997</v>
      </c>
      <c r="K21" s="38"/>
    </row>
    <row r="22" spans="1:11" x14ac:dyDescent="0.25">
      <c r="A22" s="275">
        <f t="shared" si="3"/>
        <v>20</v>
      </c>
      <c r="B22" s="272"/>
      <c r="C22" s="52" t="str">
        <f t="shared" si="0"/>
        <v>6GHCAISAN</v>
      </c>
      <c r="D22" s="52"/>
      <c r="E22" s="53">
        <f>+'CALCULO TARIFAS CC '!$U$45</f>
        <v>0.70980083296468055</v>
      </c>
      <c r="F22" s="54">
        <f t="shared" si="1"/>
        <v>23.295200000000001</v>
      </c>
      <c r="G22" s="55">
        <f t="shared" si="2"/>
        <v>16.53</v>
      </c>
      <c r="H22" s="49" t="s">
        <v>281</v>
      </c>
      <c r="I22" s="27" t="s">
        <v>459</v>
      </c>
      <c r="J22" s="27">
        <v>23.295200000000001</v>
      </c>
      <c r="K22" s="38"/>
    </row>
    <row r="23" spans="1:11" x14ac:dyDescent="0.25">
      <c r="A23" s="275">
        <f t="shared" si="3"/>
        <v>21</v>
      </c>
      <c r="B23" s="272"/>
      <c r="C23" s="52" t="str">
        <f t="shared" si="0"/>
        <v>6GHTERIBE</v>
      </c>
      <c r="D23" s="52"/>
      <c r="E23" s="53">
        <f>+'CALCULO TARIFAS CC '!$U$45</f>
        <v>0.70980083296468055</v>
      </c>
      <c r="F23" s="54">
        <f t="shared" si="1"/>
        <v>62.838999999999999</v>
      </c>
      <c r="G23" s="55">
        <f t="shared" si="2"/>
        <v>44.6</v>
      </c>
      <c r="H23" s="49" t="s">
        <v>281</v>
      </c>
      <c r="I23" s="27" t="s">
        <v>440</v>
      </c>
      <c r="J23" s="27">
        <v>62.838999999999999</v>
      </c>
      <c r="K23" s="38"/>
    </row>
    <row r="24" spans="1:11" x14ac:dyDescent="0.25">
      <c r="A24" s="275">
        <f t="shared" si="3"/>
        <v>22</v>
      </c>
      <c r="B24" s="272"/>
      <c r="C24" s="52" t="str">
        <f t="shared" si="0"/>
        <v>6GHYDROPOWER</v>
      </c>
      <c r="D24" s="52"/>
      <c r="E24" s="53">
        <f>+'CALCULO TARIFAS CC '!$U$45</f>
        <v>0.70980083296468055</v>
      </c>
      <c r="F24" s="54">
        <f t="shared" si="1"/>
        <v>0.68869999999999998</v>
      </c>
      <c r="G24" s="55">
        <f t="shared" si="2"/>
        <v>0.49</v>
      </c>
      <c r="H24" s="49" t="s">
        <v>281</v>
      </c>
      <c r="I24" s="27" t="s">
        <v>833</v>
      </c>
      <c r="J24" s="27">
        <v>0.68869999999999998</v>
      </c>
      <c r="K24" s="38"/>
    </row>
    <row r="25" spans="1:11" x14ac:dyDescent="0.25">
      <c r="A25" s="275">
        <f t="shared" si="3"/>
        <v>23</v>
      </c>
      <c r="B25" s="272"/>
      <c r="C25" s="52" t="str">
        <f t="shared" si="0"/>
        <v>6GJINRO</v>
      </c>
      <c r="D25" s="52"/>
      <c r="E25" s="53">
        <f>+'CALCULO TARIFAS CC '!$U$45</f>
        <v>0.70980083296468055</v>
      </c>
      <c r="F25" s="54">
        <f t="shared" si="1"/>
        <v>275.25279999999998</v>
      </c>
      <c r="G25" s="55">
        <f t="shared" si="2"/>
        <v>195.37</v>
      </c>
      <c r="H25" s="49" t="s">
        <v>281</v>
      </c>
      <c r="I25" s="27" t="s">
        <v>30</v>
      </c>
      <c r="J25" s="27">
        <v>275.25279999999998</v>
      </c>
      <c r="K25" s="38"/>
    </row>
    <row r="26" spans="1:11" x14ac:dyDescent="0.25">
      <c r="A26" s="275">
        <f t="shared" si="3"/>
        <v>24</v>
      </c>
      <c r="B26" s="272"/>
      <c r="C26" s="52" t="str">
        <f t="shared" si="0"/>
        <v>6GLLSSOLP01</v>
      </c>
      <c r="D26" s="52"/>
      <c r="E26" s="53">
        <f>+'CALCULO TARIFAS CC '!$U$45</f>
        <v>0.70980083296468055</v>
      </c>
      <c r="F26" s="54">
        <f t="shared" si="1"/>
        <v>8.9833999999999996</v>
      </c>
      <c r="G26" s="55">
        <f t="shared" si="2"/>
        <v>6.38</v>
      </c>
      <c r="H26" s="49" t="s">
        <v>281</v>
      </c>
      <c r="I26" s="27" t="s">
        <v>31</v>
      </c>
      <c r="J26" s="27">
        <v>8.9833999999999996</v>
      </c>
      <c r="K26" s="38"/>
    </row>
    <row r="27" spans="1:11" x14ac:dyDescent="0.25">
      <c r="A27" s="275">
        <f t="shared" si="3"/>
        <v>25</v>
      </c>
      <c r="B27" s="272"/>
      <c r="C27" s="52" t="str">
        <f t="shared" si="0"/>
        <v>6GLLSSOLP03</v>
      </c>
      <c r="D27" s="52"/>
      <c r="E27" s="53">
        <f>+'CALCULO TARIFAS CC '!$U$45</f>
        <v>0.70980083296468055</v>
      </c>
      <c r="F27" s="54">
        <f t="shared" si="1"/>
        <v>9.0228000000000002</v>
      </c>
      <c r="G27" s="55">
        <f t="shared" si="2"/>
        <v>6.4</v>
      </c>
      <c r="H27" s="49" t="s">
        <v>281</v>
      </c>
      <c r="I27" s="27" t="s">
        <v>32</v>
      </c>
      <c r="J27" s="27">
        <v>9.0228000000000002</v>
      </c>
      <c r="K27" s="38"/>
    </row>
    <row r="28" spans="1:11" x14ac:dyDescent="0.25">
      <c r="A28" s="275">
        <f t="shared" si="3"/>
        <v>26</v>
      </c>
      <c r="B28" s="272"/>
      <c r="C28" s="52" t="str">
        <f t="shared" si="0"/>
        <v>6GLLSSOLP04</v>
      </c>
      <c r="D28" s="52"/>
      <c r="E28" s="53">
        <f>+'CALCULO TARIFAS CC '!$U$45</f>
        <v>0.70980083296468055</v>
      </c>
      <c r="F28" s="54">
        <f t="shared" si="1"/>
        <v>7.9161000000000001</v>
      </c>
      <c r="G28" s="55">
        <f t="shared" si="2"/>
        <v>5.62</v>
      </c>
      <c r="H28" s="49" t="s">
        <v>281</v>
      </c>
      <c r="I28" s="27" t="s">
        <v>33</v>
      </c>
      <c r="J28" s="27">
        <v>7.9161000000000001</v>
      </c>
      <c r="K28" s="38"/>
    </row>
    <row r="29" spans="1:11" x14ac:dyDescent="0.25">
      <c r="A29" s="275">
        <f t="shared" si="3"/>
        <v>27</v>
      </c>
      <c r="B29" s="272"/>
      <c r="C29" s="52" t="str">
        <f t="shared" si="0"/>
        <v>6GMINERAPMA</v>
      </c>
      <c r="D29" s="52"/>
      <c r="E29" s="53">
        <f>+'CALCULO TARIFAS CC '!$U$45</f>
        <v>0.70980083296468055</v>
      </c>
      <c r="F29" s="54">
        <f t="shared" si="1"/>
        <v>3561.5246999999999</v>
      </c>
      <c r="G29" s="55">
        <f t="shared" si="2"/>
        <v>2527.9699999999998</v>
      </c>
      <c r="H29" s="49" t="s">
        <v>281</v>
      </c>
      <c r="I29" s="27" t="s">
        <v>34</v>
      </c>
      <c r="J29" s="27">
        <v>3561.5246999999999</v>
      </c>
      <c r="K29" s="38"/>
    </row>
    <row r="30" spans="1:11" x14ac:dyDescent="0.25">
      <c r="A30" s="275">
        <f t="shared" si="3"/>
        <v>28</v>
      </c>
      <c r="B30" s="272"/>
      <c r="C30" s="52" t="str">
        <f t="shared" si="0"/>
        <v>6GPANAM</v>
      </c>
      <c r="D30" s="52"/>
      <c r="E30" s="53">
        <f>+'CALCULO TARIFAS CC '!$U$45</f>
        <v>0.70980083296468055</v>
      </c>
      <c r="F30" s="54">
        <f t="shared" si="1"/>
        <v>98.756299999999996</v>
      </c>
      <c r="G30" s="55">
        <f t="shared" si="2"/>
        <v>70.099999999999994</v>
      </c>
      <c r="H30" s="49" t="s">
        <v>281</v>
      </c>
      <c r="I30" s="27" t="s">
        <v>35</v>
      </c>
      <c r="J30" s="27">
        <v>98.756299999999996</v>
      </c>
      <c r="K30" s="38"/>
    </row>
    <row r="31" spans="1:11" x14ac:dyDescent="0.25">
      <c r="A31" s="275">
        <f t="shared" si="3"/>
        <v>29</v>
      </c>
      <c r="B31" s="272"/>
      <c r="C31" s="52" t="str">
        <f t="shared" si="0"/>
        <v>6GPANASOLAR</v>
      </c>
      <c r="D31" s="52"/>
      <c r="E31" s="53">
        <f>+'CALCULO TARIFAS CC '!$U$45</f>
        <v>0.70980083296468055</v>
      </c>
      <c r="F31" s="54">
        <f t="shared" si="1"/>
        <v>9.5038</v>
      </c>
      <c r="G31" s="55">
        <f t="shared" si="2"/>
        <v>6.75</v>
      </c>
      <c r="H31" s="49" t="s">
        <v>281</v>
      </c>
      <c r="I31" s="27" t="s">
        <v>587</v>
      </c>
      <c r="J31" s="27">
        <v>9.5038</v>
      </c>
      <c r="K31" s="38"/>
    </row>
    <row r="32" spans="1:11" x14ac:dyDescent="0.25">
      <c r="A32" s="275">
        <f t="shared" si="3"/>
        <v>30</v>
      </c>
      <c r="B32" s="272"/>
      <c r="C32" s="52" t="str">
        <f t="shared" si="0"/>
        <v>6GPEDREGAL</v>
      </c>
      <c r="D32" s="52"/>
      <c r="E32" s="53">
        <f>+'CALCULO TARIFAS CC '!$U$45</f>
        <v>0.70980083296468055</v>
      </c>
      <c r="F32" s="54">
        <f t="shared" si="1"/>
        <v>111.0458</v>
      </c>
      <c r="G32" s="55">
        <f t="shared" si="2"/>
        <v>78.819999999999993</v>
      </c>
      <c r="H32" s="49" t="s">
        <v>281</v>
      </c>
      <c r="I32" s="27" t="s">
        <v>36</v>
      </c>
      <c r="J32" s="27">
        <v>111.0458</v>
      </c>
      <c r="K32" s="38"/>
    </row>
    <row r="33" spans="1:11" x14ac:dyDescent="0.25">
      <c r="A33" s="275">
        <f t="shared" si="3"/>
        <v>31</v>
      </c>
      <c r="B33" s="272"/>
      <c r="C33" s="52" t="str">
        <f t="shared" si="0"/>
        <v>6GPERLANORT</v>
      </c>
      <c r="D33" s="52"/>
      <c r="E33" s="53">
        <f>+'CALCULO TARIFAS CC '!$U$45</f>
        <v>0.70980083296468055</v>
      </c>
      <c r="F33" s="54">
        <f t="shared" si="1"/>
        <v>6.5610999999999997</v>
      </c>
      <c r="G33" s="55">
        <f t="shared" si="2"/>
        <v>4.66</v>
      </c>
      <c r="H33" s="49" t="s">
        <v>281</v>
      </c>
      <c r="I33" s="27" t="s">
        <v>37</v>
      </c>
      <c r="J33" s="27">
        <v>6.5610999999999997</v>
      </c>
      <c r="K33" s="38"/>
    </row>
    <row r="34" spans="1:11" x14ac:dyDescent="0.25">
      <c r="A34" s="275">
        <f t="shared" si="3"/>
        <v>32</v>
      </c>
      <c r="B34" s="272"/>
      <c r="C34" s="52" t="str">
        <f t="shared" si="0"/>
        <v>6GPERLASUR</v>
      </c>
      <c r="D34" s="52"/>
      <c r="E34" s="53">
        <f>+'CALCULO TARIFAS CC '!$U$45</f>
        <v>0.70980083296468055</v>
      </c>
      <c r="F34" s="54">
        <f t="shared" si="1"/>
        <v>5.6169000000000002</v>
      </c>
      <c r="G34" s="55">
        <f t="shared" si="2"/>
        <v>3.99</v>
      </c>
      <c r="H34" s="49" t="s">
        <v>281</v>
      </c>
      <c r="I34" s="27" t="s">
        <v>38</v>
      </c>
      <c r="J34" s="27">
        <v>5.6169000000000002</v>
      </c>
      <c r="K34" s="38"/>
    </row>
    <row r="35" spans="1:11" x14ac:dyDescent="0.25">
      <c r="A35" s="275">
        <f t="shared" si="3"/>
        <v>33</v>
      </c>
      <c r="B35" s="272"/>
      <c r="C35" s="52" t="str">
        <f t="shared" si="0"/>
        <v>6GRCHICO</v>
      </c>
      <c r="D35" s="52"/>
      <c r="E35" s="53">
        <f>+'CALCULO TARIFAS CC '!$U$45</f>
        <v>0.70980083296468055</v>
      </c>
      <c r="F35" s="54">
        <f t="shared" ref="F35:F66" si="4">ROUND(J35,4)</f>
        <v>22.839500000000001</v>
      </c>
      <c r="G35" s="55">
        <f t="shared" si="2"/>
        <v>16.21</v>
      </c>
      <c r="H35" s="49" t="s">
        <v>281</v>
      </c>
      <c r="I35" s="27" t="s">
        <v>444</v>
      </c>
      <c r="J35" s="27">
        <v>22.839500000000001</v>
      </c>
      <c r="K35" s="38"/>
    </row>
    <row r="36" spans="1:11" x14ac:dyDescent="0.25">
      <c r="A36" s="275">
        <f t="shared" si="3"/>
        <v>34</v>
      </c>
      <c r="B36" s="272"/>
      <c r="C36" s="52" t="str">
        <f t="shared" si="0"/>
        <v>6GTECNISOL1</v>
      </c>
      <c r="D36" s="52"/>
      <c r="E36" s="53">
        <f>+'CALCULO TARIFAS CC '!$U$45</f>
        <v>0.70980083296468055</v>
      </c>
      <c r="F36" s="54">
        <f t="shared" si="4"/>
        <v>7.0968999999999998</v>
      </c>
      <c r="G36" s="55">
        <f t="shared" si="2"/>
        <v>5.04</v>
      </c>
      <c r="H36" s="49" t="s">
        <v>281</v>
      </c>
      <c r="I36" s="27" t="s">
        <v>422</v>
      </c>
      <c r="J36" s="27">
        <v>7.0968999999999998</v>
      </c>
      <c r="K36" s="38"/>
    </row>
    <row r="37" spans="1:11" x14ac:dyDescent="0.25">
      <c r="A37" s="275">
        <f t="shared" si="3"/>
        <v>35</v>
      </c>
      <c r="B37" s="272"/>
      <c r="C37" s="52" t="str">
        <f t="shared" si="0"/>
        <v>6GTECNISOL2</v>
      </c>
      <c r="D37" s="52"/>
      <c r="E37" s="53">
        <f>+'CALCULO TARIFAS CC '!$U$45</f>
        <v>0.70980083296468055</v>
      </c>
      <c r="F37" s="54">
        <f t="shared" si="4"/>
        <v>4.9259000000000004</v>
      </c>
      <c r="G37" s="55">
        <f t="shared" si="2"/>
        <v>3.5</v>
      </c>
      <c r="H37" s="49" t="s">
        <v>281</v>
      </c>
      <c r="I37" s="27" t="s">
        <v>423</v>
      </c>
      <c r="J37" s="27">
        <v>4.9259000000000004</v>
      </c>
      <c r="K37" s="38"/>
    </row>
    <row r="38" spans="1:11" x14ac:dyDescent="0.25">
      <c r="A38" s="275">
        <f t="shared" si="3"/>
        <v>36</v>
      </c>
      <c r="B38" s="272"/>
      <c r="C38" s="52" t="str">
        <f t="shared" si="0"/>
        <v>6GTECNISOL3</v>
      </c>
      <c r="D38" s="52"/>
      <c r="E38" s="53">
        <f>+'CALCULO TARIFAS CC '!$U$45</f>
        <v>0.70980083296468055</v>
      </c>
      <c r="F38" s="54">
        <f t="shared" si="4"/>
        <v>6.1254999999999997</v>
      </c>
      <c r="G38" s="55">
        <f t="shared" si="2"/>
        <v>4.3499999999999996</v>
      </c>
      <c r="H38" s="49" t="s">
        <v>281</v>
      </c>
      <c r="I38" s="27" t="s">
        <v>424</v>
      </c>
      <c r="J38" s="27">
        <v>6.1254999999999997</v>
      </c>
      <c r="K38" s="38"/>
    </row>
    <row r="39" spans="1:11" x14ac:dyDescent="0.25">
      <c r="A39" s="275">
        <f t="shared" si="3"/>
        <v>37</v>
      </c>
      <c r="B39" s="272"/>
      <c r="C39" s="52" t="str">
        <f t="shared" si="0"/>
        <v>6GTECNISOL4</v>
      </c>
      <c r="D39" s="52"/>
      <c r="E39" s="53">
        <f>+'CALCULO TARIFAS CC '!$U$45</f>
        <v>0.70980083296468055</v>
      </c>
      <c r="F39" s="54">
        <f t="shared" si="4"/>
        <v>6.6387</v>
      </c>
      <c r="G39" s="55">
        <f t="shared" si="2"/>
        <v>4.71</v>
      </c>
      <c r="H39" s="49" t="s">
        <v>281</v>
      </c>
      <c r="I39" s="27" t="s">
        <v>425</v>
      </c>
      <c r="J39" s="27">
        <v>6.6387</v>
      </c>
      <c r="K39" s="38"/>
    </row>
    <row r="40" spans="1:11" x14ac:dyDescent="0.25">
      <c r="A40" s="275">
        <f t="shared" si="3"/>
        <v>38</v>
      </c>
      <c r="B40" s="272"/>
      <c r="C40" s="52" t="str">
        <f t="shared" si="0"/>
        <v>6UACETIOX</v>
      </c>
      <c r="D40" s="52"/>
      <c r="E40" s="53">
        <f>+'CALCULO TARIFAS CC '!$U$45</f>
        <v>0.70980083296468055</v>
      </c>
      <c r="F40" s="54">
        <f t="shared" si="4"/>
        <v>763.33849999999995</v>
      </c>
      <c r="G40" s="55">
        <f t="shared" si="2"/>
        <v>541.82000000000005</v>
      </c>
      <c r="H40" s="49" t="s">
        <v>281</v>
      </c>
      <c r="I40" s="27" t="s">
        <v>39</v>
      </c>
      <c r="J40" s="27">
        <v>763.33849999999995</v>
      </c>
      <c r="K40" s="38"/>
    </row>
    <row r="41" spans="1:11" x14ac:dyDescent="0.25">
      <c r="A41" s="275">
        <f t="shared" si="3"/>
        <v>39</v>
      </c>
      <c r="B41" s="272"/>
      <c r="C41" s="52" t="str">
        <f t="shared" si="0"/>
        <v>6UACMARRI97</v>
      </c>
      <c r="D41" s="52"/>
      <c r="E41" s="53">
        <f>+'CALCULO TARIFAS CC '!$U$45</f>
        <v>0.70980083296468055</v>
      </c>
      <c r="F41" s="54">
        <f t="shared" si="4"/>
        <v>106.3267</v>
      </c>
      <c r="G41" s="55">
        <f t="shared" si="2"/>
        <v>75.47</v>
      </c>
      <c r="H41" s="49" t="s">
        <v>281</v>
      </c>
      <c r="I41" s="27" t="s">
        <v>600</v>
      </c>
      <c r="J41" s="27">
        <v>106.3267</v>
      </c>
      <c r="K41" s="38"/>
    </row>
    <row r="42" spans="1:11" x14ac:dyDescent="0.25">
      <c r="A42" s="275">
        <f t="shared" si="3"/>
        <v>40</v>
      </c>
      <c r="B42" s="272"/>
      <c r="C42" s="52" t="str">
        <f t="shared" si="0"/>
        <v>6UAGCEDICAR</v>
      </c>
      <c r="D42" s="52"/>
      <c r="E42" s="53">
        <f>+'CALCULO TARIFAS CC '!$U$45</f>
        <v>0.70980083296468055</v>
      </c>
      <c r="F42" s="54">
        <f t="shared" si="4"/>
        <v>186.65710000000001</v>
      </c>
      <c r="G42" s="55">
        <f t="shared" si="2"/>
        <v>132.49</v>
      </c>
      <c r="H42" s="49" t="s">
        <v>281</v>
      </c>
      <c r="I42" s="27" t="s">
        <v>707</v>
      </c>
      <c r="J42" s="27">
        <v>186.65710000000001</v>
      </c>
      <c r="K42" s="38"/>
    </row>
    <row r="43" spans="1:11" x14ac:dyDescent="0.25">
      <c r="A43" s="275">
        <f t="shared" si="3"/>
        <v>41</v>
      </c>
      <c r="B43" s="272"/>
      <c r="C43" s="52" t="str">
        <f t="shared" si="0"/>
        <v>6UAGDAVID</v>
      </c>
      <c r="D43" s="52"/>
      <c r="E43" s="53">
        <f>+'CALCULO TARIFAS CC '!$U$45</f>
        <v>0.70980083296468055</v>
      </c>
      <c r="F43" s="54">
        <f t="shared" si="4"/>
        <v>269.91660000000002</v>
      </c>
      <c r="G43" s="55">
        <f t="shared" si="2"/>
        <v>191.59</v>
      </c>
      <c r="H43" s="49" t="s">
        <v>281</v>
      </c>
      <c r="I43" s="27" t="s">
        <v>708</v>
      </c>
      <c r="J43" s="27">
        <v>269.91660000000002</v>
      </c>
      <c r="K43" s="38"/>
    </row>
    <row r="44" spans="1:11" x14ac:dyDescent="0.25">
      <c r="A44" s="275">
        <f t="shared" si="3"/>
        <v>42</v>
      </c>
      <c r="B44" s="272"/>
      <c r="C44" s="52" t="str">
        <f t="shared" si="0"/>
        <v>6UAGPLANTAC</v>
      </c>
      <c r="D44" s="52"/>
      <c r="E44" s="53">
        <f>+'CALCULO TARIFAS CC '!$U$45</f>
        <v>0.70980083296468055</v>
      </c>
      <c r="F44" s="54">
        <f t="shared" si="4"/>
        <v>171.72139999999999</v>
      </c>
      <c r="G44" s="55">
        <f t="shared" si="2"/>
        <v>121.89</v>
      </c>
      <c r="H44" s="49" t="s">
        <v>281</v>
      </c>
      <c r="I44" s="27" t="s">
        <v>709</v>
      </c>
      <c r="J44" s="27">
        <v>171.72139999999999</v>
      </c>
      <c r="K44" s="38"/>
    </row>
    <row r="45" spans="1:11" x14ac:dyDescent="0.25">
      <c r="A45" s="275">
        <f t="shared" si="3"/>
        <v>43</v>
      </c>
      <c r="B45" s="272"/>
      <c r="C45" s="52" t="str">
        <f t="shared" si="0"/>
        <v>6UAGROIND</v>
      </c>
      <c r="D45" s="52"/>
      <c r="E45" s="53">
        <f>+'CALCULO TARIFAS CC '!$U$45</f>
        <v>0.70980083296468055</v>
      </c>
      <c r="F45" s="54">
        <f t="shared" si="4"/>
        <v>275.36810000000003</v>
      </c>
      <c r="G45" s="55">
        <f t="shared" si="2"/>
        <v>195.46</v>
      </c>
      <c r="H45" s="49" t="s">
        <v>281</v>
      </c>
      <c r="I45" s="27" t="s">
        <v>359</v>
      </c>
      <c r="J45" s="27">
        <v>275.36810000000003</v>
      </c>
      <c r="K45" s="38"/>
    </row>
    <row r="46" spans="1:11" x14ac:dyDescent="0.25">
      <c r="A46" s="275">
        <f t="shared" si="3"/>
        <v>44</v>
      </c>
      <c r="B46" s="272"/>
      <c r="C46" s="52" t="str">
        <f t="shared" si="0"/>
        <v>6UAHUEFER85</v>
      </c>
      <c r="D46" s="52"/>
      <c r="E46" s="53">
        <f>+'CALCULO TARIFAS CC '!$U$45</f>
        <v>0.70980083296468055</v>
      </c>
      <c r="F46" s="54">
        <f t="shared" si="4"/>
        <v>75.117999999999995</v>
      </c>
      <c r="G46" s="55">
        <f t="shared" si="2"/>
        <v>53.32</v>
      </c>
      <c r="H46" s="49" t="s">
        <v>281</v>
      </c>
      <c r="I46" s="27" t="s">
        <v>640</v>
      </c>
      <c r="J46" s="27">
        <v>75.117999999999995</v>
      </c>
      <c r="K46" s="38"/>
    </row>
    <row r="47" spans="1:11" x14ac:dyDescent="0.25">
      <c r="A47" s="275">
        <f t="shared" si="3"/>
        <v>45</v>
      </c>
      <c r="B47" s="272"/>
      <c r="C47" s="52" t="str">
        <f t="shared" si="0"/>
        <v>6UALMACENAJE</v>
      </c>
      <c r="D47" s="52"/>
      <c r="E47" s="53">
        <f>+'CALCULO TARIFAS CC '!$U$45</f>
        <v>0.70980083296468055</v>
      </c>
      <c r="F47" s="54">
        <f t="shared" si="4"/>
        <v>47.760300000000001</v>
      </c>
      <c r="G47" s="55">
        <f t="shared" si="2"/>
        <v>33.9</v>
      </c>
      <c r="H47" s="49" t="s">
        <v>281</v>
      </c>
      <c r="I47" s="27" t="s">
        <v>791</v>
      </c>
      <c r="J47" s="27">
        <v>47.760300000000001</v>
      </c>
      <c r="K47" s="38"/>
    </row>
    <row r="48" spans="1:11" x14ac:dyDescent="0.25">
      <c r="A48" s="275">
        <f t="shared" si="3"/>
        <v>46</v>
      </c>
      <c r="B48" s="272"/>
      <c r="C48" s="52" t="str">
        <f t="shared" si="0"/>
        <v>6UAMPASA</v>
      </c>
      <c r="D48" s="52"/>
      <c r="E48" s="53">
        <f>+'CALCULO TARIFAS CC '!$U$45</f>
        <v>0.70980083296468055</v>
      </c>
      <c r="F48" s="54">
        <f t="shared" si="4"/>
        <v>15.8344</v>
      </c>
      <c r="G48" s="55">
        <f t="shared" si="2"/>
        <v>11.24</v>
      </c>
      <c r="H48" s="49" t="s">
        <v>281</v>
      </c>
      <c r="I48" s="27" t="s">
        <v>40</v>
      </c>
      <c r="J48" s="27">
        <v>15.8344</v>
      </c>
      <c r="K48" s="38"/>
    </row>
    <row r="49" spans="1:11" x14ac:dyDescent="0.25">
      <c r="A49" s="275">
        <f t="shared" si="3"/>
        <v>47</v>
      </c>
      <c r="B49" s="272"/>
      <c r="C49" s="52" t="str">
        <f t="shared" si="0"/>
        <v>6UANCLASM1</v>
      </c>
      <c r="D49" s="52"/>
      <c r="E49" s="53">
        <f>+'CALCULO TARIFAS CC '!$U$45</f>
        <v>0.70980083296468055</v>
      </c>
      <c r="F49" s="54">
        <f t="shared" si="4"/>
        <v>69.444400000000002</v>
      </c>
      <c r="G49" s="55">
        <f t="shared" si="2"/>
        <v>49.29</v>
      </c>
      <c r="H49" s="49" t="s">
        <v>281</v>
      </c>
      <c r="I49" s="27" t="s">
        <v>792</v>
      </c>
      <c r="J49" s="27">
        <v>69.444400000000002</v>
      </c>
      <c r="K49" s="38"/>
    </row>
    <row r="50" spans="1:11" x14ac:dyDescent="0.25">
      <c r="A50" s="275">
        <f t="shared" si="3"/>
        <v>48</v>
      </c>
      <c r="B50" s="272"/>
      <c r="C50" s="52" t="str">
        <f t="shared" si="0"/>
        <v>6UANCLASM2</v>
      </c>
      <c r="D50" s="52"/>
      <c r="E50" s="53">
        <f>+'CALCULO TARIFAS CC '!$U$45</f>
        <v>0.70980083296468055</v>
      </c>
      <c r="F50" s="54">
        <f t="shared" si="4"/>
        <v>79.019400000000005</v>
      </c>
      <c r="G50" s="55">
        <f t="shared" si="2"/>
        <v>56.09</v>
      </c>
      <c r="H50" s="49" t="s">
        <v>281</v>
      </c>
      <c r="I50" s="27" t="s">
        <v>793</v>
      </c>
      <c r="J50" s="27">
        <v>79.019400000000005</v>
      </c>
      <c r="K50" s="38"/>
    </row>
    <row r="51" spans="1:11" x14ac:dyDescent="0.25">
      <c r="A51" s="275">
        <f t="shared" si="3"/>
        <v>49</v>
      </c>
      <c r="B51" s="272"/>
      <c r="C51" s="52" t="str">
        <f t="shared" si="0"/>
        <v>6UANCON_ENT</v>
      </c>
      <c r="D51" s="52"/>
      <c r="E51" s="53">
        <f>+'CALCULO TARIFAS CC '!$U$45</f>
        <v>0.70980083296468055</v>
      </c>
      <c r="F51" s="54">
        <f t="shared" si="4"/>
        <v>195.3417</v>
      </c>
      <c r="G51" s="55">
        <f t="shared" si="2"/>
        <v>138.65</v>
      </c>
      <c r="H51" s="49" t="s">
        <v>281</v>
      </c>
      <c r="I51" s="27" t="s">
        <v>528</v>
      </c>
      <c r="J51" s="27">
        <v>195.3417</v>
      </c>
      <c r="K51" s="38"/>
    </row>
    <row r="52" spans="1:11" x14ac:dyDescent="0.25">
      <c r="A52" s="275">
        <f t="shared" si="3"/>
        <v>50</v>
      </c>
      <c r="B52" s="272"/>
      <c r="C52" s="52" t="str">
        <f t="shared" si="0"/>
        <v>6UARCATA</v>
      </c>
      <c r="D52" s="52"/>
      <c r="E52" s="53">
        <f>+'CALCULO TARIFAS CC '!$U$45</f>
        <v>0.70980083296468055</v>
      </c>
      <c r="F52" s="54">
        <f t="shared" si="4"/>
        <v>137.26910000000001</v>
      </c>
      <c r="G52" s="55">
        <f t="shared" si="2"/>
        <v>97.43</v>
      </c>
      <c r="H52" s="49" t="s">
        <v>281</v>
      </c>
      <c r="I52" s="27" t="s">
        <v>710</v>
      </c>
      <c r="J52" s="27">
        <v>137.26910000000001</v>
      </c>
      <c r="K52" s="38"/>
    </row>
    <row r="53" spans="1:11" x14ac:dyDescent="0.25">
      <c r="A53" s="275">
        <f t="shared" si="3"/>
        <v>51</v>
      </c>
      <c r="B53" s="272"/>
      <c r="C53" s="52" t="str">
        <f t="shared" si="0"/>
        <v>6UARCEALIANZ</v>
      </c>
      <c r="D53" s="52"/>
      <c r="E53" s="53">
        <f>+'CALCULO TARIFAS CC '!$U$45</f>
        <v>0.70980083296468055</v>
      </c>
      <c r="F53" s="54">
        <f t="shared" si="4"/>
        <v>43.451099999999997</v>
      </c>
      <c r="G53" s="55">
        <f t="shared" si="2"/>
        <v>30.84</v>
      </c>
      <c r="H53" s="49" t="s">
        <v>281</v>
      </c>
      <c r="I53" s="27" t="s">
        <v>641</v>
      </c>
      <c r="J53" s="27">
        <v>43.451099999999997</v>
      </c>
      <c r="K53" s="38"/>
    </row>
    <row r="54" spans="1:11" x14ac:dyDescent="0.25">
      <c r="A54" s="275">
        <f t="shared" si="3"/>
        <v>52</v>
      </c>
      <c r="B54" s="272"/>
      <c r="C54" s="52" t="str">
        <f t="shared" si="0"/>
        <v>6UARCEAV_P</v>
      </c>
      <c r="D54" s="52"/>
      <c r="E54" s="53">
        <f>+'CALCULO TARIFAS CC '!$U$45</f>
        <v>0.70980083296468055</v>
      </c>
      <c r="F54" s="54">
        <f t="shared" si="4"/>
        <v>319.87169999999998</v>
      </c>
      <c r="G54" s="55">
        <f t="shared" si="2"/>
        <v>227.05</v>
      </c>
      <c r="H54" s="49" t="s">
        <v>281</v>
      </c>
      <c r="I54" s="27" t="s">
        <v>642</v>
      </c>
      <c r="J54" s="27">
        <v>319.87169999999998</v>
      </c>
      <c r="K54" s="38"/>
    </row>
    <row r="55" spans="1:11" x14ac:dyDescent="0.25">
      <c r="A55" s="275">
        <f t="shared" si="3"/>
        <v>53</v>
      </c>
      <c r="B55" s="272"/>
      <c r="C55" s="52" t="str">
        <f t="shared" si="0"/>
        <v>6UARCELAMESA</v>
      </c>
      <c r="D55" s="52"/>
      <c r="E55" s="53">
        <f>+'CALCULO TARIFAS CC '!$U$45</f>
        <v>0.70980083296468055</v>
      </c>
      <c r="F55" s="54">
        <f t="shared" si="4"/>
        <v>62.006900000000002</v>
      </c>
      <c r="G55" s="55">
        <f t="shared" si="2"/>
        <v>44.01</v>
      </c>
      <c r="H55" s="49" t="s">
        <v>281</v>
      </c>
      <c r="I55" s="27" t="s">
        <v>673</v>
      </c>
      <c r="J55" s="27">
        <v>62.006900000000002</v>
      </c>
      <c r="K55" s="38"/>
    </row>
    <row r="56" spans="1:11" x14ac:dyDescent="0.25">
      <c r="A56" s="275">
        <f t="shared" si="3"/>
        <v>54</v>
      </c>
      <c r="B56" s="272"/>
      <c r="C56" s="52" t="str">
        <f t="shared" si="0"/>
        <v>6UARCENEV60</v>
      </c>
      <c r="D56" s="52"/>
      <c r="E56" s="53">
        <f>+'CALCULO TARIFAS CC '!$U$45</f>
        <v>0.70980083296468055</v>
      </c>
      <c r="F56" s="54">
        <f t="shared" si="4"/>
        <v>128.65</v>
      </c>
      <c r="G56" s="55">
        <f t="shared" si="2"/>
        <v>91.32</v>
      </c>
      <c r="H56" s="49" t="s">
        <v>281</v>
      </c>
      <c r="I56" s="27" t="s">
        <v>643</v>
      </c>
      <c r="J56" s="27">
        <v>128.65</v>
      </c>
      <c r="K56" s="38"/>
    </row>
    <row r="57" spans="1:11" x14ac:dyDescent="0.25">
      <c r="A57" s="275">
        <f t="shared" si="3"/>
        <v>55</v>
      </c>
      <c r="B57" s="272"/>
      <c r="C57" s="52" t="str">
        <f t="shared" si="0"/>
        <v>6UARCEPERU33</v>
      </c>
      <c r="D57" s="52"/>
      <c r="E57" s="53">
        <f>+'CALCULO TARIFAS CC '!$U$45</f>
        <v>0.70980083296468055</v>
      </c>
      <c r="F57" s="54">
        <f t="shared" si="4"/>
        <v>28.837599999999998</v>
      </c>
      <c r="G57" s="55">
        <f t="shared" si="2"/>
        <v>20.47</v>
      </c>
      <c r="H57" s="49" t="s">
        <v>281</v>
      </c>
      <c r="I57" s="27" t="s">
        <v>644</v>
      </c>
      <c r="J57" s="27">
        <v>28.837599999999998</v>
      </c>
      <c r="K57" s="38"/>
    </row>
    <row r="58" spans="1:11" x14ac:dyDescent="0.25">
      <c r="A58" s="275">
        <f t="shared" si="3"/>
        <v>56</v>
      </c>
      <c r="B58" s="272"/>
      <c r="C58" s="52" t="str">
        <f t="shared" si="0"/>
        <v>6UARCERADIAL</v>
      </c>
      <c r="D58" s="52"/>
      <c r="E58" s="53">
        <f>+'CALCULO TARIFAS CC '!$U$45</f>
        <v>0.70980083296468055</v>
      </c>
      <c r="F58" s="54">
        <f t="shared" si="4"/>
        <v>842.76049999999998</v>
      </c>
      <c r="G58" s="55">
        <f t="shared" si="2"/>
        <v>598.19000000000005</v>
      </c>
      <c r="H58" s="49" t="s">
        <v>281</v>
      </c>
      <c r="I58" s="27" t="s">
        <v>674</v>
      </c>
      <c r="J58" s="27">
        <v>842.76049999999998</v>
      </c>
      <c r="K58" s="38"/>
    </row>
    <row r="59" spans="1:11" x14ac:dyDescent="0.25">
      <c r="A59" s="275">
        <f t="shared" si="3"/>
        <v>57</v>
      </c>
      <c r="B59" s="272"/>
      <c r="C59" s="52" t="str">
        <f t="shared" si="0"/>
        <v>6UARGOS</v>
      </c>
      <c r="D59" s="52"/>
      <c r="E59" s="53">
        <f>+'CALCULO TARIFAS CC '!$U$45</f>
        <v>0.70980083296468055</v>
      </c>
      <c r="F59" s="54">
        <f t="shared" si="4"/>
        <v>1624.163</v>
      </c>
      <c r="G59" s="55">
        <f t="shared" si="2"/>
        <v>1152.83</v>
      </c>
      <c r="H59" s="49" t="s">
        <v>281</v>
      </c>
      <c r="I59" s="27" t="s">
        <v>41</v>
      </c>
      <c r="J59" s="27">
        <v>1624.163</v>
      </c>
      <c r="K59" s="38"/>
    </row>
    <row r="60" spans="1:11" x14ac:dyDescent="0.25">
      <c r="A60" s="275">
        <f t="shared" si="3"/>
        <v>58</v>
      </c>
      <c r="B60" s="272"/>
      <c r="C60" s="52" t="str">
        <f t="shared" si="0"/>
        <v>6UASAMCPDOR</v>
      </c>
      <c r="D60" s="52"/>
      <c r="E60" s="53">
        <f>+'CALCULO TARIFAS CC '!$U$45</f>
        <v>0.70980083296468055</v>
      </c>
      <c r="F60" s="54">
        <f t="shared" si="4"/>
        <v>127.30370000000001</v>
      </c>
      <c r="G60" s="55">
        <f t="shared" si="2"/>
        <v>90.36</v>
      </c>
      <c r="H60" s="49" t="s">
        <v>281</v>
      </c>
      <c r="I60" s="27" t="s">
        <v>645</v>
      </c>
      <c r="J60" s="27">
        <v>127.30370000000001</v>
      </c>
      <c r="K60" s="38"/>
    </row>
    <row r="61" spans="1:11" x14ac:dyDescent="0.25">
      <c r="A61" s="275">
        <f t="shared" si="3"/>
        <v>59</v>
      </c>
      <c r="B61" s="272"/>
      <c r="C61" s="52" t="str">
        <f t="shared" si="0"/>
        <v>6UASSAC50</v>
      </c>
      <c r="D61" s="52"/>
      <c r="E61" s="53">
        <f>+'CALCULO TARIFAS CC '!$U$45</f>
        <v>0.70980083296468055</v>
      </c>
      <c r="F61" s="54">
        <f t="shared" si="4"/>
        <v>87.898799999999994</v>
      </c>
      <c r="G61" s="55">
        <f t="shared" si="2"/>
        <v>62.39</v>
      </c>
      <c r="H61" s="49" t="s">
        <v>281</v>
      </c>
      <c r="I61" s="27" t="s">
        <v>794</v>
      </c>
      <c r="J61" s="27">
        <v>87.898799999999994</v>
      </c>
      <c r="K61" s="38"/>
    </row>
    <row r="62" spans="1:11" x14ac:dyDescent="0.25">
      <c r="A62" s="275">
        <f t="shared" si="3"/>
        <v>60</v>
      </c>
      <c r="B62" s="272"/>
      <c r="C62" s="52" t="str">
        <f t="shared" si="0"/>
        <v>6UATRIO1</v>
      </c>
      <c r="D62" s="52"/>
      <c r="E62" s="53">
        <f>+'CALCULO TARIFAS CC '!$U$45</f>
        <v>0.70980083296468055</v>
      </c>
      <c r="F62" s="54">
        <f t="shared" si="4"/>
        <v>98.105800000000002</v>
      </c>
      <c r="G62" s="55">
        <f t="shared" si="2"/>
        <v>69.64</v>
      </c>
      <c r="H62" s="49" t="s">
        <v>281</v>
      </c>
      <c r="I62" s="27" t="s">
        <v>520</v>
      </c>
      <c r="J62" s="27">
        <v>98.105800000000002</v>
      </c>
      <c r="K62" s="38"/>
    </row>
    <row r="63" spans="1:11" x14ac:dyDescent="0.25">
      <c r="A63" s="275">
        <f t="shared" si="3"/>
        <v>61</v>
      </c>
      <c r="B63" s="272"/>
      <c r="C63" s="52" t="str">
        <f t="shared" si="0"/>
        <v>6UAVIPAC</v>
      </c>
      <c r="D63" s="52"/>
      <c r="E63" s="53">
        <f>+'CALCULO TARIFAS CC '!$U$45</f>
        <v>0.70980083296468055</v>
      </c>
      <c r="F63" s="54">
        <f t="shared" si="4"/>
        <v>83.3292</v>
      </c>
      <c r="G63" s="55">
        <f t="shared" si="2"/>
        <v>59.15</v>
      </c>
      <c r="H63" s="49" t="s">
        <v>281</v>
      </c>
      <c r="I63" s="27" t="s">
        <v>42</v>
      </c>
      <c r="J63" s="27">
        <v>83.3292</v>
      </c>
      <c r="K63" s="38"/>
    </row>
    <row r="64" spans="1:11" x14ac:dyDescent="0.25">
      <c r="A64" s="275">
        <f t="shared" si="3"/>
        <v>62</v>
      </c>
      <c r="B64" s="272"/>
      <c r="C64" s="52" t="str">
        <f t="shared" si="0"/>
        <v>6UAVIPACVAC</v>
      </c>
      <c r="D64" s="52"/>
      <c r="E64" s="53">
        <f>+'CALCULO TARIFAS CC '!$U$45</f>
        <v>0.70980083296468055</v>
      </c>
      <c r="F64" s="54">
        <f t="shared" si="4"/>
        <v>99.841300000000004</v>
      </c>
      <c r="G64" s="55">
        <f t="shared" si="2"/>
        <v>70.87</v>
      </c>
      <c r="H64" s="49" t="s">
        <v>281</v>
      </c>
      <c r="I64" s="27" t="s">
        <v>500</v>
      </c>
      <c r="J64" s="27">
        <v>99.841300000000004</v>
      </c>
      <c r="K64" s="38"/>
    </row>
    <row r="65" spans="1:11" x14ac:dyDescent="0.25">
      <c r="A65" s="275">
        <f t="shared" si="3"/>
        <v>63</v>
      </c>
      <c r="B65" s="272"/>
      <c r="C65" s="52" t="str">
        <f t="shared" si="0"/>
        <v>6UBGRALCO64</v>
      </c>
      <c r="D65" s="52"/>
      <c r="E65" s="53">
        <f>+'CALCULO TARIFAS CC '!$U$45</f>
        <v>0.70980083296468055</v>
      </c>
      <c r="F65" s="54">
        <f t="shared" si="4"/>
        <v>398.6737</v>
      </c>
      <c r="G65" s="55">
        <f t="shared" si="2"/>
        <v>282.98</v>
      </c>
      <c r="H65" s="49" t="s">
        <v>281</v>
      </c>
      <c r="I65" s="27" t="s">
        <v>646</v>
      </c>
      <c r="J65" s="27">
        <v>398.6737</v>
      </c>
      <c r="K65" s="38"/>
    </row>
    <row r="66" spans="1:11" x14ac:dyDescent="0.25">
      <c r="A66" s="275">
        <f t="shared" si="3"/>
        <v>64</v>
      </c>
      <c r="B66" s="272"/>
      <c r="C66" s="52" t="str">
        <f t="shared" si="0"/>
        <v>6UBICSA</v>
      </c>
      <c r="D66" s="52"/>
      <c r="E66" s="53">
        <f>+'CALCULO TARIFAS CC '!$U$45</f>
        <v>0.70980083296468055</v>
      </c>
      <c r="F66" s="54">
        <f t="shared" si="4"/>
        <v>249.1884</v>
      </c>
      <c r="G66" s="55">
        <f t="shared" si="2"/>
        <v>176.87</v>
      </c>
      <c r="H66" s="49" t="s">
        <v>281</v>
      </c>
      <c r="I66" s="27" t="s">
        <v>795</v>
      </c>
      <c r="J66" s="27">
        <v>249.1884</v>
      </c>
      <c r="K66" s="38"/>
    </row>
    <row r="67" spans="1:11" x14ac:dyDescent="0.25">
      <c r="A67" s="275">
        <f t="shared" si="3"/>
        <v>65</v>
      </c>
      <c r="B67" s="272"/>
      <c r="C67" s="52" t="str">
        <f t="shared" ref="C67:C130" si="5">I67</f>
        <v>6UBIPEDISON</v>
      </c>
      <c r="D67" s="52"/>
      <c r="E67" s="53">
        <f>+'CALCULO TARIFAS CC '!$U$45</f>
        <v>0.70980083296468055</v>
      </c>
      <c r="F67" s="54">
        <f t="shared" ref="F67:F264" si="6">ROUND(J67,4)</f>
        <v>195.76230000000001</v>
      </c>
      <c r="G67" s="55">
        <f t="shared" si="2"/>
        <v>138.94999999999999</v>
      </c>
      <c r="H67" s="49" t="s">
        <v>281</v>
      </c>
      <c r="I67" s="27" t="s">
        <v>743</v>
      </c>
      <c r="J67" s="27">
        <v>195.76230000000001</v>
      </c>
      <c r="K67" s="38"/>
    </row>
    <row r="68" spans="1:11" x14ac:dyDescent="0.25">
      <c r="A68" s="275">
        <f t="shared" si="3"/>
        <v>66</v>
      </c>
      <c r="B68" s="272"/>
      <c r="C68" s="52" t="str">
        <f t="shared" si="5"/>
        <v>6UBNP12OCT</v>
      </c>
      <c r="D68" s="52"/>
      <c r="E68" s="53">
        <f>+'CALCULO TARIFAS CC '!$U$45</f>
        <v>0.70980083296468055</v>
      </c>
      <c r="F68" s="54">
        <f t="shared" si="6"/>
        <v>64.655100000000004</v>
      </c>
      <c r="G68" s="55">
        <f t="shared" si="2"/>
        <v>45.89</v>
      </c>
      <c r="H68" s="49" t="s">
        <v>281</v>
      </c>
      <c r="I68" s="27" t="s">
        <v>796</v>
      </c>
      <c r="J68" s="27">
        <v>64.655100000000004</v>
      </c>
      <c r="K68" s="38"/>
    </row>
    <row r="69" spans="1:11" x14ac:dyDescent="0.25">
      <c r="A69" s="275">
        <f t="shared" ref="A69:A132" si="7">A68+1</f>
        <v>67</v>
      </c>
      <c r="B69" s="272"/>
      <c r="C69" s="52" t="str">
        <f t="shared" si="5"/>
        <v>6UBNPIMPR</v>
      </c>
      <c r="D69" s="52"/>
      <c r="E69" s="53">
        <f>+'CALCULO TARIFAS CC '!$U$45</f>
        <v>0.70980083296468055</v>
      </c>
      <c r="F69" s="54">
        <f t="shared" si="6"/>
        <v>37.421500000000002</v>
      </c>
      <c r="G69" s="55">
        <f t="shared" si="2"/>
        <v>26.56</v>
      </c>
      <c r="H69" s="49" t="s">
        <v>281</v>
      </c>
      <c r="I69" s="27" t="s">
        <v>797</v>
      </c>
      <c r="J69" s="27">
        <v>37.421500000000002</v>
      </c>
      <c r="K69" s="38"/>
    </row>
    <row r="70" spans="1:11" x14ac:dyDescent="0.25">
      <c r="A70" s="275">
        <f t="shared" si="7"/>
        <v>68</v>
      </c>
      <c r="B70" s="272"/>
      <c r="C70" s="52" t="str">
        <f t="shared" si="5"/>
        <v>6UBNPMATRIZ</v>
      </c>
      <c r="D70" s="52"/>
      <c r="E70" s="53">
        <f>+'CALCULO TARIFAS CC '!$U$45</f>
        <v>0.70980083296468055</v>
      </c>
      <c r="F70" s="54">
        <f t="shared" si="6"/>
        <v>158.09479999999999</v>
      </c>
      <c r="G70" s="55">
        <f t="shared" si="2"/>
        <v>112.22</v>
      </c>
      <c r="H70" s="49" t="s">
        <v>281</v>
      </c>
      <c r="I70" s="27" t="s">
        <v>798</v>
      </c>
      <c r="J70" s="27">
        <v>158.09479999999999</v>
      </c>
      <c r="K70" s="38"/>
    </row>
    <row r="71" spans="1:11" x14ac:dyDescent="0.25">
      <c r="A71" s="275">
        <f t="shared" si="7"/>
        <v>69</v>
      </c>
      <c r="B71" s="272"/>
      <c r="C71" s="52" t="str">
        <f t="shared" si="5"/>
        <v>6UBNPRESNAC</v>
      </c>
      <c r="D71" s="52"/>
      <c r="E71" s="53">
        <f>+'CALCULO TARIFAS CC '!$U$45</f>
        <v>0.70980083296468055</v>
      </c>
      <c r="F71" s="54">
        <f t="shared" si="6"/>
        <v>41.451500000000003</v>
      </c>
      <c r="G71" s="55">
        <f t="shared" si="2"/>
        <v>29.42</v>
      </c>
      <c r="H71" s="49" t="s">
        <v>281</v>
      </c>
      <c r="I71" s="27" t="s">
        <v>799</v>
      </c>
      <c r="J71" s="27">
        <v>41.451500000000003</v>
      </c>
      <c r="K71" s="38"/>
    </row>
    <row r="72" spans="1:11" x14ac:dyDescent="0.25">
      <c r="A72" s="275">
        <f t="shared" si="7"/>
        <v>70</v>
      </c>
      <c r="B72" s="272"/>
      <c r="C72" s="52" t="str">
        <f t="shared" si="5"/>
        <v>6UBNPTRAN</v>
      </c>
      <c r="D72" s="52"/>
      <c r="E72" s="53">
        <f>+'CALCULO TARIFAS CC '!$U$45</f>
        <v>0.70980083296468055</v>
      </c>
      <c r="F72" s="54">
        <f t="shared" si="6"/>
        <v>179.13820000000001</v>
      </c>
      <c r="G72" s="55">
        <f t="shared" si="2"/>
        <v>127.15</v>
      </c>
      <c r="H72" s="49" t="s">
        <v>281</v>
      </c>
      <c r="I72" s="27" t="s">
        <v>800</v>
      </c>
      <c r="J72" s="27">
        <v>179.13820000000001</v>
      </c>
      <c r="K72" s="38"/>
    </row>
    <row r="73" spans="1:11" s="294" customFormat="1" x14ac:dyDescent="0.25">
      <c r="A73" s="275">
        <f t="shared" si="7"/>
        <v>71</v>
      </c>
      <c r="B73" s="272"/>
      <c r="C73" s="52" t="str">
        <f t="shared" si="5"/>
        <v>6UBONLACBG</v>
      </c>
      <c r="D73" s="52"/>
      <c r="E73" s="53">
        <f>+'CALCULO TARIFAS CC '!$U$45</f>
        <v>0.70980083296468055</v>
      </c>
      <c r="F73" s="54">
        <f t="shared" ref="F73:F124" si="8">ROUND(J73,4)</f>
        <v>531.89679999999998</v>
      </c>
      <c r="G73" s="55">
        <f t="shared" ref="G73:G124" si="9">+ROUND(F73*E73,2)</f>
        <v>377.54</v>
      </c>
      <c r="H73" s="49" t="s">
        <v>281</v>
      </c>
      <c r="I73" s="27" t="s">
        <v>834</v>
      </c>
      <c r="J73" s="27">
        <v>531.89679999999998</v>
      </c>
      <c r="K73" s="38"/>
    </row>
    <row r="74" spans="1:11" s="294" customFormat="1" x14ac:dyDescent="0.25">
      <c r="A74" s="275">
        <f t="shared" si="7"/>
        <v>72</v>
      </c>
      <c r="B74" s="272"/>
      <c r="C74" s="52" t="str">
        <f t="shared" si="5"/>
        <v>6UBPARK</v>
      </c>
      <c r="D74" s="52"/>
      <c r="E74" s="53">
        <f>+'CALCULO TARIFAS CC '!$U$45</f>
        <v>0.70980083296468055</v>
      </c>
      <c r="F74" s="54">
        <f t="shared" si="8"/>
        <v>1526.3065999999999</v>
      </c>
      <c r="G74" s="55">
        <f t="shared" si="9"/>
        <v>1083.3699999999999</v>
      </c>
      <c r="H74" s="49" t="s">
        <v>281</v>
      </c>
      <c r="I74" s="27" t="s">
        <v>529</v>
      </c>
      <c r="J74" s="27">
        <v>1526.3065999999999</v>
      </c>
      <c r="K74" s="38"/>
    </row>
    <row r="75" spans="1:11" s="294" customFormat="1" x14ac:dyDescent="0.25">
      <c r="A75" s="275">
        <f t="shared" si="7"/>
        <v>73</v>
      </c>
      <c r="B75" s="272"/>
      <c r="C75" s="52" t="str">
        <f t="shared" si="5"/>
        <v>6UBRISASDEAM</v>
      </c>
      <c r="D75" s="52"/>
      <c r="E75" s="53">
        <f>+'CALCULO TARIFAS CC '!$U$45</f>
        <v>0.70980083296468055</v>
      </c>
      <c r="F75" s="54">
        <f t="shared" si="8"/>
        <v>145.68799999999999</v>
      </c>
      <c r="G75" s="55">
        <f t="shared" si="9"/>
        <v>103.41</v>
      </c>
      <c r="H75" s="49" t="s">
        <v>281</v>
      </c>
      <c r="I75" s="27" t="s">
        <v>835</v>
      </c>
      <c r="J75" s="27">
        <v>145.68799999999999</v>
      </c>
      <c r="K75" s="38"/>
    </row>
    <row r="76" spans="1:11" s="294" customFormat="1" x14ac:dyDescent="0.25">
      <c r="A76" s="275">
        <f t="shared" si="7"/>
        <v>74</v>
      </c>
      <c r="B76" s="272"/>
      <c r="C76" s="52" t="str">
        <f t="shared" si="5"/>
        <v>6UBRISTOL</v>
      </c>
      <c r="D76" s="52"/>
      <c r="E76" s="53">
        <f>+'CALCULO TARIFAS CC '!$U$45</f>
        <v>0.70980083296468055</v>
      </c>
      <c r="F76" s="54">
        <f t="shared" si="8"/>
        <v>242.65190000000001</v>
      </c>
      <c r="G76" s="55">
        <f t="shared" si="9"/>
        <v>172.23</v>
      </c>
      <c r="H76" s="49" t="s">
        <v>281</v>
      </c>
      <c r="I76" s="27" t="s">
        <v>499</v>
      </c>
      <c r="J76" s="27">
        <v>242.65190000000001</v>
      </c>
      <c r="K76" s="38"/>
    </row>
    <row r="77" spans="1:11" s="294" customFormat="1" x14ac:dyDescent="0.25">
      <c r="A77" s="275">
        <f t="shared" si="7"/>
        <v>75</v>
      </c>
      <c r="B77" s="272"/>
      <c r="C77" s="52" t="str">
        <f t="shared" si="5"/>
        <v>6UBWESTD</v>
      </c>
      <c r="D77" s="52"/>
      <c r="E77" s="53">
        <f>+'CALCULO TARIFAS CC '!$U$45</f>
        <v>0.70980083296468055</v>
      </c>
      <c r="F77" s="54">
        <f t="shared" si="8"/>
        <v>85.932199999999995</v>
      </c>
      <c r="G77" s="55">
        <f t="shared" si="9"/>
        <v>60.99</v>
      </c>
      <c r="H77" s="49" t="s">
        <v>281</v>
      </c>
      <c r="I77" s="27" t="s">
        <v>530</v>
      </c>
      <c r="J77" s="27">
        <v>85.932199999999995</v>
      </c>
      <c r="K77" s="38"/>
    </row>
    <row r="78" spans="1:11" s="294" customFormat="1" x14ac:dyDescent="0.25">
      <c r="A78" s="275">
        <f t="shared" si="7"/>
        <v>76</v>
      </c>
      <c r="B78" s="272"/>
      <c r="C78" s="52" t="str">
        <f t="shared" si="5"/>
        <v>6UCABLEONDA</v>
      </c>
      <c r="D78" s="52"/>
      <c r="E78" s="53">
        <f>+'CALCULO TARIFAS CC '!$U$45</f>
        <v>0.70980083296468055</v>
      </c>
      <c r="F78" s="54">
        <f t="shared" si="8"/>
        <v>1034.1815999999999</v>
      </c>
      <c r="G78" s="55">
        <f t="shared" si="9"/>
        <v>734.06</v>
      </c>
      <c r="H78" s="49" t="s">
        <v>281</v>
      </c>
      <c r="I78" s="27" t="s">
        <v>43</v>
      </c>
      <c r="J78" s="27">
        <v>1034.1815999999999</v>
      </c>
      <c r="K78" s="38"/>
    </row>
    <row r="79" spans="1:11" s="294" customFormat="1" x14ac:dyDescent="0.25">
      <c r="A79" s="275">
        <f t="shared" si="7"/>
        <v>77</v>
      </c>
      <c r="B79" s="272"/>
      <c r="C79" s="52" t="str">
        <f t="shared" si="5"/>
        <v>6UCADASA_GC</v>
      </c>
      <c r="D79" s="52"/>
      <c r="E79" s="53">
        <f>+'CALCULO TARIFAS CC '!$U$45</f>
        <v>0.70980083296468055</v>
      </c>
      <c r="F79" s="54">
        <f t="shared" si="8"/>
        <v>501.60860000000002</v>
      </c>
      <c r="G79" s="55">
        <f t="shared" si="9"/>
        <v>356.04</v>
      </c>
      <c r="H79" s="49" t="s">
        <v>281</v>
      </c>
      <c r="I79" s="27" t="s">
        <v>647</v>
      </c>
      <c r="J79" s="27">
        <v>501.60860000000002</v>
      </c>
      <c r="K79" s="38"/>
    </row>
    <row r="80" spans="1:11" s="294" customFormat="1" x14ac:dyDescent="0.25">
      <c r="A80" s="275">
        <f t="shared" si="7"/>
        <v>78</v>
      </c>
      <c r="B80" s="272"/>
      <c r="C80" s="52" t="str">
        <f t="shared" si="5"/>
        <v>6UCARCOCLE</v>
      </c>
      <c r="D80" s="52"/>
      <c r="E80" s="53">
        <f>+'CALCULO TARIFAS CC '!$U$45</f>
        <v>0.70980083296468055</v>
      </c>
      <c r="F80" s="54">
        <f t="shared" si="8"/>
        <v>1180.2514000000001</v>
      </c>
      <c r="G80" s="55">
        <f t="shared" si="9"/>
        <v>837.74</v>
      </c>
      <c r="H80" s="49" t="s">
        <v>281</v>
      </c>
      <c r="I80" s="27" t="s">
        <v>675</v>
      </c>
      <c r="J80" s="27">
        <v>1180.2514000000001</v>
      </c>
      <c r="K80" s="38"/>
    </row>
    <row r="81" spans="1:11" s="294" customFormat="1" x14ac:dyDescent="0.25">
      <c r="A81" s="275">
        <f t="shared" si="7"/>
        <v>79</v>
      </c>
      <c r="B81" s="272"/>
      <c r="C81" s="52" t="str">
        <f t="shared" si="5"/>
        <v>6UCASCHITRE</v>
      </c>
      <c r="D81" s="52"/>
      <c r="E81" s="53">
        <f>+'CALCULO TARIFAS CC '!$U$45</f>
        <v>0.70980083296468055</v>
      </c>
      <c r="F81" s="54">
        <f t="shared" si="8"/>
        <v>60.843200000000003</v>
      </c>
      <c r="G81" s="55">
        <f t="shared" si="9"/>
        <v>43.19</v>
      </c>
      <c r="H81" s="49" t="s">
        <v>281</v>
      </c>
      <c r="I81" s="27" t="s">
        <v>744</v>
      </c>
      <c r="J81" s="27">
        <v>60.843200000000003</v>
      </c>
      <c r="K81" s="38"/>
    </row>
    <row r="82" spans="1:11" s="294" customFormat="1" x14ac:dyDescent="0.25">
      <c r="A82" s="275">
        <f t="shared" si="7"/>
        <v>80</v>
      </c>
      <c r="B82" s="272"/>
      <c r="C82" s="52" t="str">
        <f t="shared" si="5"/>
        <v>6UCASCOCLE</v>
      </c>
      <c r="D82" s="52"/>
      <c r="E82" s="53">
        <f>+'CALCULO TARIFAS CC '!$U$45</f>
        <v>0.70980083296468055</v>
      </c>
      <c r="F82" s="54">
        <f t="shared" si="8"/>
        <v>71.341700000000003</v>
      </c>
      <c r="G82" s="55">
        <f t="shared" si="9"/>
        <v>50.64</v>
      </c>
      <c r="H82" s="49" t="s">
        <v>281</v>
      </c>
      <c r="I82" s="27" t="s">
        <v>745</v>
      </c>
      <c r="J82" s="27">
        <v>71.341700000000003</v>
      </c>
      <c r="K82" s="38"/>
    </row>
    <row r="83" spans="1:11" s="294" customFormat="1" x14ac:dyDescent="0.25">
      <c r="A83" s="275">
        <f t="shared" si="7"/>
        <v>81</v>
      </c>
      <c r="B83" s="272"/>
      <c r="C83" s="52" t="str">
        <f t="shared" si="5"/>
        <v>6UCCHEBREO</v>
      </c>
      <c r="D83" s="52"/>
      <c r="E83" s="53">
        <f>+'CALCULO TARIFAS CC '!$U$45</f>
        <v>0.70980083296468055</v>
      </c>
      <c r="F83" s="54">
        <f t="shared" si="8"/>
        <v>61.349899999999998</v>
      </c>
      <c r="G83" s="55">
        <f t="shared" si="9"/>
        <v>43.55</v>
      </c>
      <c r="H83" s="49" t="s">
        <v>281</v>
      </c>
      <c r="I83" s="27" t="s">
        <v>836</v>
      </c>
      <c r="J83" s="27">
        <v>61.349899999999998</v>
      </c>
      <c r="K83" s="38"/>
    </row>
    <row r="84" spans="1:11" s="294" customFormat="1" x14ac:dyDescent="0.25">
      <c r="A84" s="275">
        <f t="shared" si="7"/>
        <v>82</v>
      </c>
      <c r="B84" s="272"/>
      <c r="C84" s="52" t="str">
        <f t="shared" si="5"/>
        <v>6UCEDIFRIO</v>
      </c>
      <c r="D84" s="52"/>
      <c r="E84" s="53">
        <f>+'CALCULO TARIFAS CC '!$U$45</f>
        <v>0.70980083296468055</v>
      </c>
      <c r="F84" s="54">
        <f t="shared" si="8"/>
        <v>170.11019999999999</v>
      </c>
      <c r="G84" s="55">
        <f t="shared" si="9"/>
        <v>120.74</v>
      </c>
      <c r="H84" s="49" t="s">
        <v>281</v>
      </c>
      <c r="I84" s="27" t="s">
        <v>711</v>
      </c>
      <c r="J84" s="27">
        <v>170.11019999999999</v>
      </c>
      <c r="K84" s="38"/>
    </row>
    <row r="85" spans="1:11" s="294" customFormat="1" x14ac:dyDescent="0.25">
      <c r="A85" s="275">
        <f t="shared" si="7"/>
        <v>83</v>
      </c>
      <c r="B85" s="272"/>
      <c r="C85" s="52" t="str">
        <f t="shared" si="5"/>
        <v>6UCEDISADAV</v>
      </c>
      <c r="D85" s="52"/>
      <c r="E85" s="53">
        <f>+'CALCULO TARIFAS CC '!$U$45</f>
        <v>0.70980083296468055</v>
      </c>
      <c r="F85" s="54">
        <f t="shared" si="8"/>
        <v>66.194500000000005</v>
      </c>
      <c r="G85" s="55">
        <f t="shared" si="9"/>
        <v>46.98</v>
      </c>
      <c r="H85" s="49" t="s">
        <v>281</v>
      </c>
      <c r="I85" s="27" t="s">
        <v>712</v>
      </c>
      <c r="J85" s="27">
        <v>66.194500000000005</v>
      </c>
      <c r="K85" s="38"/>
    </row>
    <row r="86" spans="1:11" s="294" customFormat="1" x14ac:dyDescent="0.25">
      <c r="A86" s="275">
        <f t="shared" si="7"/>
        <v>84</v>
      </c>
      <c r="B86" s="272"/>
      <c r="C86" s="52" t="str">
        <f t="shared" si="5"/>
        <v>6UCEMEX</v>
      </c>
      <c r="D86" s="52"/>
      <c r="E86" s="53">
        <f>+'CALCULO TARIFAS CC '!$U$45</f>
        <v>0.70980083296468055</v>
      </c>
      <c r="F86" s="54">
        <f t="shared" si="8"/>
        <v>6632.2691999999997</v>
      </c>
      <c r="G86" s="55">
        <f t="shared" si="9"/>
        <v>4707.59</v>
      </c>
      <c r="H86" s="49" t="s">
        <v>281</v>
      </c>
      <c r="I86" s="27" t="s">
        <v>44</v>
      </c>
      <c r="J86" s="27">
        <v>6632.2691999999997</v>
      </c>
      <c r="K86" s="38"/>
    </row>
    <row r="87" spans="1:11" s="294" customFormat="1" x14ac:dyDescent="0.25">
      <c r="A87" s="275">
        <f t="shared" si="7"/>
        <v>85</v>
      </c>
      <c r="B87" s="272"/>
      <c r="C87" s="52" t="str">
        <f t="shared" si="5"/>
        <v>6UCEMEXJDIAZ</v>
      </c>
      <c r="D87" s="52"/>
      <c r="E87" s="53">
        <f>+'CALCULO TARIFAS CC '!$U$45</f>
        <v>0.70980083296468055</v>
      </c>
      <c r="F87" s="54">
        <f t="shared" si="8"/>
        <v>80.880099999999999</v>
      </c>
      <c r="G87" s="55">
        <f t="shared" si="9"/>
        <v>57.41</v>
      </c>
      <c r="H87" s="49" t="s">
        <v>281</v>
      </c>
      <c r="I87" s="27" t="s">
        <v>713</v>
      </c>
      <c r="J87" s="27">
        <v>80.880099999999999</v>
      </c>
      <c r="K87" s="38"/>
    </row>
    <row r="88" spans="1:11" s="294" customFormat="1" x14ac:dyDescent="0.25">
      <c r="A88" s="275">
        <f t="shared" si="7"/>
        <v>86</v>
      </c>
      <c r="B88" s="272"/>
      <c r="C88" s="52" t="str">
        <f t="shared" si="5"/>
        <v>6UCEMINTER</v>
      </c>
      <c r="D88" s="52"/>
      <c r="E88" s="53">
        <f>+'CALCULO TARIFAS CC '!$U$45</f>
        <v>0.70980083296468055</v>
      </c>
      <c r="F88" s="54">
        <f t="shared" si="8"/>
        <v>460.83749999999998</v>
      </c>
      <c r="G88" s="55">
        <f t="shared" si="9"/>
        <v>327.10000000000002</v>
      </c>
      <c r="H88" s="49" t="s">
        <v>281</v>
      </c>
      <c r="I88" s="27" t="s">
        <v>45</v>
      </c>
      <c r="J88" s="27">
        <v>460.83749999999998</v>
      </c>
      <c r="K88" s="38"/>
    </row>
    <row r="89" spans="1:11" s="294" customFormat="1" x14ac:dyDescent="0.25">
      <c r="A89" s="275">
        <f t="shared" si="7"/>
        <v>87</v>
      </c>
      <c r="B89" s="272"/>
      <c r="C89" s="52" t="str">
        <f t="shared" si="5"/>
        <v>6UCEMINTER2</v>
      </c>
      <c r="D89" s="52"/>
      <c r="E89" s="53">
        <f>+'CALCULO TARIFAS CC '!$U$45</f>
        <v>0.70980083296468055</v>
      </c>
      <c r="F89" s="54">
        <f t="shared" si="8"/>
        <v>492.09739999999999</v>
      </c>
      <c r="G89" s="55">
        <f t="shared" si="9"/>
        <v>349.29</v>
      </c>
      <c r="H89" s="49" t="s">
        <v>281</v>
      </c>
      <c r="I89" s="27" t="s">
        <v>442</v>
      </c>
      <c r="J89" s="27">
        <v>492.09739999999999</v>
      </c>
      <c r="K89" s="38"/>
    </row>
    <row r="90" spans="1:11" s="294" customFormat="1" x14ac:dyDescent="0.25">
      <c r="A90" s="275">
        <f t="shared" si="7"/>
        <v>88</v>
      </c>
      <c r="B90" s="272"/>
      <c r="C90" s="52" t="str">
        <f t="shared" si="5"/>
        <v>6UCGOLF</v>
      </c>
      <c r="D90" s="52"/>
      <c r="E90" s="53">
        <f>+'CALCULO TARIFAS CC '!$U$45</f>
        <v>0.70980083296468055</v>
      </c>
      <c r="F90" s="54">
        <f t="shared" si="8"/>
        <v>15.5692</v>
      </c>
      <c r="G90" s="55">
        <f t="shared" si="9"/>
        <v>11.05</v>
      </c>
      <c r="H90" s="49" t="s">
        <v>281</v>
      </c>
      <c r="I90" s="27" t="s">
        <v>837</v>
      </c>
      <c r="J90" s="27">
        <v>15.5692</v>
      </c>
      <c r="K90" s="38"/>
    </row>
    <row r="91" spans="1:11" s="294" customFormat="1" x14ac:dyDescent="0.25">
      <c r="A91" s="275">
        <f t="shared" si="7"/>
        <v>89</v>
      </c>
      <c r="B91" s="272"/>
      <c r="C91" s="52" t="str">
        <f t="shared" si="5"/>
        <v>6UCHSF</v>
      </c>
      <c r="D91" s="52"/>
      <c r="E91" s="53">
        <f>+'CALCULO TARIFAS CC '!$U$45</f>
        <v>0.70980083296468055</v>
      </c>
      <c r="F91" s="54">
        <f t="shared" si="8"/>
        <v>573.11270000000002</v>
      </c>
      <c r="G91" s="55">
        <f t="shared" si="9"/>
        <v>406.8</v>
      </c>
      <c r="H91" s="49" t="s">
        <v>281</v>
      </c>
      <c r="I91" s="27" t="s">
        <v>400</v>
      </c>
      <c r="J91" s="27">
        <v>573.11270000000002</v>
      </c>
      <c r="K91" s="38"/>
    </row>
    <row r="92" spans="1:11" s="294" customFormat="1" x14ac:dyDescent="0.25">
      <c r="A92" s="275">
        <f t="shared" si="7"/>
        <v>90</v>
      </c>
      <c r="B92" s="272"/>
      <c r="C92" s="52" t="str">
        <f t="shared" si="5"/>
        <v>6UCINEANCLAS</v>
      </c>
      <c r="D92" s="52"/>
      <c r="E92" s="53">
        <f>+'CALCULO TARIFAS CC '!$U$45</f>
        <v>0.70980083296468055</v>
      </c>
      <c r="F92" s="54">
        <f t="shared" si="8"/>
        <v>29.623200000000001</v>
      </c>
      <c r="G92" s="55">
        <f t="shared" si="9"/>
        <v>21.03</v>
      </c>
      <c r="H92" s="49" t="s">
        <v>281</v>
      </c>
      <c r="I92" s="27" t="s">
        <v>771</v>
      </c>
      <c r="J92" s="27">
        <v>29.623200000000001</v>
      </c>
      <c r="K92" s="38"/>
    </row>
    <row r="93" spans="1:11" s="294" customFormat="1" x14ac:dyDescent="0.25">
      <c r="A93" s="275">
        <f t="shared" si="7"/>
        <v>91</v>
      </c>
      <c r="B93" s="272"/>
      <c r="C93" s="52" t="str">
        <f t="shared" si="5"/>
        <v>6UCINEMMALL</v>
      </c>
      <c r="D93" s="52"/>
      <c r="E93" s="53">
        <f>+'CALCULO TARIFAS CC '!$U$45</f>
        <v>0.70980083296468055</v>
      </c>
      <c r="F93" s="54">
        <f t="shared" si="8"/>
        <v>64.497100000000003</v>
      </c>
      <c r="G93" s="55">
        <f t="shared" si="9"/>
        <v>45.78</v>
      </c>
      <c r="H93" s="49" t="s">
        <v>281</v>
      </c>
      <c r="I93" s="27" t="s">
        <v>494</v>
      </c>
      <c r="J93" s="27">
        <v>64.497100000000003</v>
      </c>
      <c r="K93" s="38"/>
    </row>
    <row r="94" spans="1:11" s="294" customFormat="1" x14ac:dyDescent="0.25">
      <c r="A94" s="275">
        <f t="shared" si="7"/>
        <v>92</v>
      </c>
      <c r="B94" s="272"/>
      <c r="C94" s="52" t="str">
        <f t="shared" si="5"/>
        <v>6UCINEPAND</v>
      </c>
      <c r="D94" s="52"/>
      <c r="E94" s="53">
        <f>+'CALCULO TARIFAS CC '!$U$45</f>
        <v>0.70980083296468055</v>
      </c>
      <c r="F94" s="54">
        <f t="shared" si="8"/>
        <v>37.817900000000002</v>
      </c>
      <c r="G94" s="55">
        <f t="shared" si="9"/>
        <v>26.84</v>
      </c>
      <c r="H94" s="49" t="s">
        <v>281</v>
      </c>
      <c r="I94" s="27" t="s">
        <v>495</v>
      </c>
      <c r="J94" s="27">
        <v>37.817900000000002</v>
      </c>
      <c r="K94" s="38"/>
    </row>
    <row r="95" spans="1:11" s="294" customFormat="1" x14ac:dyDescent="0.25">
      <c r="A95" s="275">
        <f t="shared" si="7"/>
        <v>93</v>
      </c>
      <c r="B95" s="272"/>
      <c r="C95" s="52" t="str">
        <f t="shared" si="5"/>
        <v>6UCINEPDOR</v>
      </c>
      <c r="D95" s="52"/>
      <c r="E95" s="53">
        <f>+'CALCULO TARIFAS CC '!$U$45</f>
        <v>0.70980083296468055</v>
      </c>
      <c r="F95" s="54">
        <f t="shared" si="8"/>
        <v>56.234400000000001</v>
      </c>
      <c r="G95" s="55">
        <f t="shared" si="9"/>
        <v>39.92</v>
      </c>
      <c r="H95" s="49" t="s">
        <v>281</v>
      </c>
      <c r="I95" s="27" t="s">
        <v>493</v>
      </c>
      <c r="J95" s="27">
        <v>56.234400000000001</v>
      </c>
      <c r="K95" s="38"/>
    </row>
    <row r="96" spans="1:11" s="294" customFormat="1" x14ac:dyDescent="0.25">
      <c r="A96" s="275">
        <f t="shared" si="7"/>
        <v>94</v>
      </c>
      <c r="B96" s="272"/>
      <c r="C96" s="52" t="str">
        <f t="shared" si="5"/>
        <v>6UCINEPMP35</v>
      </c>
      <c r="D96" s="52"/>
      <c r="E96" s="53">
        <f>+'CALCULO TARIFAS CC '!$U$45</f>
        <v>0.70980083296468055</v>
      </c>
      <c r="F96" s="54">
        <f t="shared" si="8"/>
        <v>95.78</v>
      </c>
      <c r="G96" s="55">
        <f t="shared" si="9"/>
        <v>67.98</v>
      </c>
      <c r="H96" s="49" t="s">
        <v>281</v>
      </c>
      <c r="I96" s="27" t="s">
        <v>531</v>
      </c>
      <c r="J96" s="27">
        <v>95.78</v>
      </c>
      <c r="K96" s="38"/>
    </row>
    <row r="97" spans="1:11" s="294" customFormat="1" x14ac:dyDescent="0.25">
      <c r="A97" s="275">
        <f t="shared" si="7"/>
        <v>95</v>
      </c>
      <c r="B97" s="272"/>
      <c r="C97" s="52" t="str">
        <f t="shared" si="5"/>
        <v>6UCINEPSOH81</v>
      </c>
      <c r="D97" s="52"/>
      <c r="E97" s="53">
        <f>+'CALCULO TARIFAS CC '!$U$45</f>
        <v>0.70980083296468055</v>
      </c>
      <c r="F97" s="54">
        <f t="shared" si="8"/>
        <v>30.082100000000001</v>
      </c>
      <c r="G97" s="55">
        <f t="shared" si="9"/>
        <v>21.35</v>
      </c>
      <c r="H97" s="49" t="s">
        <v>281</v>
      </c>
      <c r="I97" s="27" t="s">
        <v>532</v>
      </c>
      <c r="J97" s="27">
        <v>30.082100000000001</v>
      </c>
      <c r="K97" s="38"/>
    </row>
    <row r="98" spans="1:11" s="294" customFormat="1" x14ac:dyDescent="0.25">
      <c r="A98" s="275">
        <f t="shared" si="7"/>
        <v>96</v>
      </c>
      <c r="B98" s="272"/>
      <c r="C98" s="52" t="str">
        <f t="shared" si="5"/>
        <v>6UCINEPWE54</v>
      </c>
      <c r="D98" s="52"/>
      <c r="E98" s="53">
        <f>+'CALCULO TARIFAS CC '!$U$45</f>
        <v>0.70980083296468055</v>
      </c>
      <c r="F98" s="54">
        <f t="shared" si="8"/>
        <v>53.458300000000001</v>
      </c>
      <c r="G98" s="55">
        <f t="shared" si="9"/>
        <v>37.94</v>
      </c>
      <c r="H98" s="49" t="s">
        <v>281</v>
      </c>
      <c r="I98" s="27" t="s">
        <v>533</v>
      </c>
      <c r="J98" s="27">
        <v>53.458300000000001</v>
      </c>
      <c r="K98" s="38"/>
    </row>
    <row r="99" spans="1:11" s="294" customFormat="1" x14ac:dyDescent="0.25">
      <c r="A99" s="275">
        <f t="shared" si="7"/>
        <v>97</v>
      </c>
      <c r="B99" s="272"/>
      <c r="C99" s="52" t="str">
        <f t="shared" si="5"/>
        <v>6UCLARO</v>
      </c>
      <c r="D99" s="52"/>
      <c r="E99" s="53">
        <f>+'CALCULO TARIFAS CC '!$U$45</f>
        <v>0.70980083296468055</v>
      </c>
      <c r="F99" s="54">
        <f t="shared" si="8"/>
        <v>254.1173</v>
      </c>
      <c r="G99" s="55">
        <f t="shared" si="9"/>
        <v>180.37</v>
      </c>
      <c r="H99" s="49" t="s">
        <v>281</v>
      </c>
      <c r="I99" s="27" t="s">
        <v>46</v>
      </c>
      <c r="J99" s="27">
        <v>254.1173</v>
      </c>
      <c r="K99" s="38"/>
    </row>
    <row r="100" spans="1:11" s="294" customFormat="1" x14ac:dyDescent="0.25">
      <c r="A100" s="275">
        <f t="shared" si="7"/>
        <v>98</v>
      </c>
      <c r="B100" s="272"/>
      <c r="C100" s="52" t="str">
        <f t="shared" si="5"/>
        <v>6UCMATTM</v>
      </c>
      <c r="D100" s="52"/>
      <c r="E100" s="53">
        <f>+'CALCULO TARIFAS CC '!$U$45</f>
        <v>0.70980083296468055</v>
      </c>
      <c r="F100" s="54">
        <f t="shared" si="8"/>
        <v>38.900100000000002</v>
      </c>
      <c r="G100" s="55">
        <f t="shared" si="9"/>
        <v>27.61</v>
      </c>
      <c r="H100" s="49" t="s">
        <v>281</v>
      </c>
      <c r="I100" s="27" t="s">
        <v>471</v>
      </c>
      <c r="J100" s="27">
        <v>38.900100000000002</v>
      </c>
      <c r="K100" s="38"/>
    </row>
    <row r="101" spans="1:11" s="294" customFormat="1" x14ac:dyDescent="0.25">
      <c r="A101" s="275">
        <f t="shared" si="7"/>
        <v>99</v>
      </c>
      <c r="B101" s="272"/>
      <c r="C101" s="52" t="str">
        <f t="shared" si="5"/>
        <v>6UCMP1</v>
      </c>
      <c r="D101" s="52"/>
      <c r="E101" s="53">
        <f>+'CALCULO TARIFAS CC '!$U$45</f>
        <v>0.70980083296468055</v>
      </c>
      <c r="F101" s="54">
        <f t="shared" si="8"/>
        <v>164.71360000000001</v>
      </c>
      <c r="G101" s="55">
        <f t="shared" si="9"/>
        <v>116.91</v>
      </c>
      <c r="H101" s="49" t="s">
        <v>281</v>
      </c>
      <c r="I101" s="27" t="s">
        <v>746</v>
      </c>
      <c r="J101" s="27">
        <v>164.71360000000001</v>
      </c>
      <c r="K101" s="38"/>
    </row>
    <row r="102" spans="1:11" s="294" customFormat="1" x14ac:dyDescent="0.25">
      <c r="A102" s="275">
        <f t="shared" si="7"/>
        <v>100</v>
      </c>
      <c r="B102" s="272"/>
      <c r="C102" s="52" t="str">
        <f t="shared" si="5"/>
        <v>6UCMP2</v>
      </c>
      <c r="D102" s="52"/>
      <c r="E102" s="53">
        <f>+'CALCULO TARIFAS CC '!$U$45</f>
        <v>0.70980083296468055</v>
      </c>
      <c r="F102" s="54">
        <f t="shared" si="8"/>
        <v>274.98930000000001</v>
      </c>
      <c r="G102" s="55">
        <f t="shared" si="9"/>
        <v>195.19</v>
      </c>
      <c r="H102" s="49" t="s">
        <v>281</v>
      </c>
      <c r="I102" s="27" t="s">
        <v>747</v>
      </c>
      <c r="J102" s="27">
        <v>274.98930000000001</v>
      </c>
      <c r="K102" s="38"/>
    </row>
    <row r="103" spans="1:11" s="294" customFormat="1" x14ac:dyDescent="0.25">
      <c r="A103" s="275">
        <f t="shared" si="7"/>
        <v>101</v>
      </c>
      <c r="B103" s="272"/>
      <c r="C103" s="52" t="str">
        <f t="shared" si="5"/>
        <v>6UCNAL</v>
      </c>
      <c r="D103" s="52"/>
      <c r="E103" s="53">
        <f>+'CALCULO TARIFAS CC '!$U$45</f>
        <v>0.70980083296468055</v>
      </c>
      <c r="F103" s="54">
        <f t="shared" si="8"/>
        <v>1584.7610999999999</v>
      </c>
      <c r="G103" s="55">
        <f t="shared" si="9"/>
        <v>1124.8599999999999</v>
      </c>
      <c r="H103" s="49" t="s">
        <v>281</v>
      </c>
      <c r="I103" s="27" t="s">
        <v>47</v>
      </c>
      <c r="J103" s="27">
        <v>1584.7610999999999</v>
      </c>
      <c r="K103" s="38"/>
    </row>
    <row r="104" spans="1:11" s="294" customFormat="1" x14ac:dyDescent="0.25">
      <c r="A104" s="275">
        <f t="shared" si="7"/>
        <v>102</v>
      </c>
      <c r="B104" s="272"/>
      <c r="C104" s="52" t="str">
        <f t="shared" si="5"/>
        <v>6UCONDA12OC</v>
      </c>
      <c r="D104" s="52"/>
      <c r="E104" s="53">
        <f>+'CALCULO TARIFAS CC '!$U$45</f>
        <v>0.70980083296468055</v>
      </c>
      <c r="F104" s="54">
        <f t="shared" si="8"/>
        <v>674.80150000000003</v>
      </c>
      <c r="G104" s="55">
        <f t="shared" si="9"/>
        <v>478.97</v>
      </c>
      <c r="H104" s="49" t="s">
        <v>281</v>
      </c>
      <c r="I104" s="27" t="s">
        <v>361</v>
      </c>
      <c r="J104" s="27">
        <v>674.80150000000003</v>
      </c>
      <c r="K104" s="38"/>
    </row>
    <row r="105" spans="1:11" s="294" customFormat="1" x14ac:dyDescent="0.25">
      <c r="A105" s="275">
        <f t="shared" si="7"/>
        <v>103</v>
      </c>
      <c r="B105" s="272"/>
      <c r="C105" s="52" t="str">
        <f t="shared" si="5"/>
        <v>6UCONTRAL</v>
      </c>
      <c r="D105" s="52"/>
      <c r="E105" s="53">
        <f>+'CALCULO TARIFAS CC '!$U$45</f>
        <v>0.70980083296468055</v>
      </c>
      <c r="F105" s="54">
        <f t="shared" si="8"/>
        <v>195.7174</v>
      </c>
      <c r="G105" s="55">
        <f t="shared" si="9"/>
        <v>138.91999999999999</v>
      </c>
      <c r="H105" s="49" t="s">
        <v>281</v>
      </c>
      <c r="I105" s="27" t="s">
        <v>48</v>
      </c>
      <c r="J105" s="27">
        <v>195.7174</v>
      </c>
      <c r="K105" s="38"/>
    </row>
    <row r="106" spans="1:11" s="294" customFormat="1" x14ac:dyDescent="0.25">
      <c r="A106" s="275">
        <f t="shared" si="7"/>
        <v>104</v>
      </c>
      <c r="B106" s="272"/>
      <c r="C106" s="52" t="str">
        <f t="shared" si="5"/>
        <v>6UCORUNA13</v>
      </c>
      <c r="D106" s="52"/>
      <c r="E106" s="53">
        <f>+'CALCULO TARIFAS CC '!$U$45</f>
        <v>0.70980083296468055</v>
      </c>
      <c r="F106" s="54">
        <f t="shared" si="8"/>
        <v>73.34</v>
      </c>
      <c r="G106" s="55">
        <f t="shared" si="9"/>
        <v>52.06</v>
      </c>
      <c r="H106" s="49" t="s">
        <v>281</v>
      </c>
      <c r="I106" s="27" t="s">
        <v>534</v>
      </c>
      <c r="J106" s="27">
        <v>73.34</v>
      </c>
      <c r="K106" s="38"/>
    </row>
    <row r="107" spans="1:11" s="294" customFormat="1" x14ac:dyDescent="0.25">
      <c r="A107" s="275">
        <f t="shared" si="7"/>
        <v>105</v>
      </c>
      <c r="B107" s="272"/>
      <c r="C107" s="52" t="str">
        <f t="shared" si="5"/>
        <v>6UCPBCEN31</v>
      </c>
      <c r="D107" s="52"/>
      <c r="E107" s="53">
        <f>+'CALCULO TARIFAS CC '!$U$45</f>
        <v>0.70980083296468055</v>
      </c>
      <c r="F107" s="54">
        <f t="shared" si="8"/>
        <v>94.130600000000001</v>
      </c>
      <c r="G107" s="55">
        <f t="shared" si="9"/>
        <v>66.81</v>
      </c>
      <c r="H107" s="49" t="s">
        <v>281</v>
      </c>
      <c r="I107" s="27" t="s">
        <v>535</v>
      </c>
      <c r="J107" s="27">
        <v>94.130600000000001</v>
      </c>
      <c r="K107" s="38"/>
    </row>
    <row r="108" spans="1:11" s="294" customFormat="1" x14ac:dyDescent="0.25">
      <c r="A108" s="275">
        <f t="shared" si="7"/>
        <v>106</v>
      </c>
      <c r="B108" s="272"/>
      <c r="C108" s="52" t="str">
        <f t="shared" si="5"/>
        <v>6UCROWNPMA</v>
      </c>
      <c r="D108" s="52"/>
      <c r="E108" s="53">
        <f>+'CALCULO TARIFAS CC '!$U$45</f>
        <v>0.70980083296468055</v>
      </c>
      <c r="F108" s="54">
        <f t="shared" si="8"/>
        <v>153.26410000000001</v>
      </c>
      <c r="G108" s="55">
        <f t="shared" si="9"/>
        <v>108.79</v>
      </c>
      <c r="H108" s="49" t="s">
        <v>281</v>
      </c>
      <c r="I108" s="27" t="s">
        <v>676</v>
      </c>
      <c r="J108" s="27">
        <v>153.26410000000001</v>
      </c>
      <c r="K108" s="38"/>
    </row>
    <row r="109" spans="1:11" s="294" customFormat="1" x14ac:dyDescent="0.25">
      <c r="A109" s="275">
        <f t="shared" si="7"/>
        <v>107</v>
      </c>
      <c r="B109" s="272"/>
      <c r="C109" s="52" t="str">
        <f t="shared" si="5"/>
        <v>6UCSS</v>
      </c>
      <c r="D109" s="52"/>
      <c r="E109" s="53">
        <f>+'CALCULO TARIFAS CC '!$U$45</f>
        <v>0.70980083296468055</v>
      </c>
      <c r="F109" s="54">
        <f t="shared" si="8"/>
        <v>1710.5416</v>
      </c>
      <c r="G109" s="55">
        <f t="shared" si="9"/>
        <v>1214.1400000000001</v>
      </c>
      <c r="H109" s="49" t="s">
        <v>281</v>
      </c>
      <c r="I109" s="27" t="s">
        <v>49</v>
      </c>
      <c r="J109" s="27">
        <v>1710.5416</v>
      </c>
      <c r="K109" s="38"/>
    </row>
    <row r="110" spans="1:11" s="294" customFormat="1" x14ac:dyDescent="0.25">
      <c r="A110" s="275">
        <f t="shared" si="7"/>
        <v>108</v>
      </c>
      <c r="B110" s="272"/>
      <c r="C110" s="52" t="str">
        <f t="shared" si="5"/>
        <v>6UCUNION20</v>
      </c>
      <c r="D110" s="52"/>
      <c r="E110" s="53">
        <f>+'CALCULO TARIFAS CC '!$U$45</f>
        <v>0.70980083296468055</v>
      </c>
      <c r="F110" s="54">
        <f t="shared" si="8"/>
        <v>260.81040000000002</v>
      </c>
      <c r="G110" s="55">
        <f t="shared" si="9"/>
        <v>185.12</v>
      </c>
      <c r="H110" s="49" t="s">
        <v>281</v>
      </c>
      <c r="I110" s="27" t="s">
        <v>536</v>
      </c>
      <c r="J110" s="27">
        <v>260.81040000000002</v>
      </c>
      <c r="K110" s="38"/>
    </row>
    <row r="111" spans="1:11" s="294" customFormat="1" x14ac:dyDescent="0.25">
      <c r="A111" s="275">
        <f t="shared" si="7"/>
        <v>109</v>
      </c>
      <c r="B111" s="272"/>
      <c r="C111" s="52" t="str">
        <f t="shared" si="5"/>
        <v>6UCWAGUAS</v>
      </c>
      <c r="D111" s="52"/>
      <c r="E111" s="53">
        <f>+'CALCULO TARIFAS CC '!$U$45</f>
        <v>0.70980083296468055</v>
      </c>
      <c r="F111" s="54">
        <f t="shared" si="8"/>
        <v>92.394999999999996</v>
      </c>
      <c r="G111" s="55">
        <f t="shared" si="9"/>
        <v>65.58</v>
      </c>
      <c r="H111" s="49" t="s">
        <v>281</v>
      </c>
      <c r="I111" s="27" t="s">
        <v>419</v>
      </c>
      <c r="J111" s="27">
        <v>92.394999999999996</v>
      </c>
      <c r="K111" s="38"/>
    </row>
    <row r="112" spans="1:11" s="294" customFormat="1" x14ac:dyDescent="0.25">
      <c r="A112" s="275">
        <f t="shared" si="7"/>
        <v>110</v>
      </c>
      <c r="B112" s="272"/>
      <c r="C112" s="52" t="str">
        <f t="shared" si="5"/>
        <v>6UCWBAL</v>
      </c>
      <c r="D112" s="52"/>
      <c r="E112" s="53">
        <f>+'CALCULO TARIFAS CC '!$U$45</f>
        <v>0.70980083296468055</v>
      </c>
      <c r="F112" s="54">
        <f t="shared" si="8"/>
        <v>265.4178</v>
      </c>
      <c r="G112" s="55">
        <f t="shared" si="9"/>
        <v>188.39</v>
      </c>
      <c r="H112" s="49" t="s">
        <v>281</v>
      </c>
      <c r="I112" s="27" t="s">
        <v>413</v>
      </c>
      <c r="J112" s="27">
        <v>265.4178</v>
      </c>
      <c r="K112" s="38"/>
    </row>
    <row r="113" spans="1:11" s="294" customFormat="1" x14ac:dyDescent="0.25">
      <c r="A113" s="275">
        <f t="shared" si="7"/>
        <v>111</v>
      </c>
      <c r="B113" s="272"/>
      <c r="C113" s="52" t="str">
        <f t="shared" si="5"/>
        <v>6UCWCOLON</v>
      </c>
      <c r="D113" s="52"/>
      <c r="E113" s="53">
        <f>+'CALCULO TARIFAS CC '!$U$45</f>
        <v>0.70980083296468055</v>
      </c>
      <c r="F113" s="54">
        <f t="shared" si="8"/>
        <v>108.9528</v>
      </c>
      <c r="G113" s="55">
        <f t="shared" si="9"/>
        <v>77.33</v>
      </c>
      <c r="H113" s="49" t="s">
        <v>281</v>
      </c>
      <c r="I113" s="27" t="s">
        <v>436</v>
      </c>
      <c r="J113" s="27">
        <v>108.9528</v>
      </c>
      <c r="K113" s="38"/>
    </row>
    <row r="114" spans="1:11" s="294" customFormat="1" x14ac:dyDescent="0.25">
      <c r="A114" s="275">
        <f t="shared" si="7"/>
        <v>112</v>
      </c>
      <c r="B114" s="272"/>
      <c r="C114" s="52" t="str">
        <f t="shared" si="5"/>
        <v>6UCWDAVID</v>
      </c>
      <c r="D114" s="52"/>
      <c r="E114" s="53">
        <f>+'CALCULO TARIFAS CC '!$U$45</f>
        <v>0.70980083296468055</v>
      </c>
      <c r="F114" s="54">
        <f t="shared" si="8"/>
        <v>117.7304</v>
      </c>
      <c r="G114" s="55">
        <f t="shared" si="9"/>
        <v>83.57</v>
      </c>
      <c r="H114" s="49" t="s">
        <v>281</v>
      </c>
      <c r="I114" s="27" t="s">
        <v>421</v>
      </c>
      <c r="J114" s="27">
        <v>117.7304</v>
      </c>
      <c r="K114" s="38"/>
    </row>
    <row r="115" spans="1:11" s="294" customFormat="1" x14ac:dyDescent="0.25">
      <c r="A115" s="275">
        <f t="shared" si="7"/>
        <v>113</v>
      </c>
      <c r="B115" s="272"/>
      <c r="C115" s="52" t="str">
        <f t="shared" si="5"/>
        <v>6UCWDORADO</v>
      </c>
      <c r="D115" s="52"/>
      <c r="E115" s="53">
        <f>+'CALCULO TARIFAS CC '!$U$45</f>
        <v>0.70980083296468055</v>
      </c>
      <c r="F115" s="54">
        <f t="shared" si="8"/>
        <v>173.4418</v>
      </c>
      <c r="G115" s="55">
        <f t="shared" si="9"/>
        <v>123.11</v>
      </c>
      <c r="H115" s="49" t="s">
        <v>281</v>
      </c>
      <c r="I115" s="27" t="s">
        <v>433</v>
      </c>
      <c r="J115" s="27">
        <v>173.4418</v>
      </c>
      <c r="K115" s="38"/>
    </row>
    <row r="116" spans="1:11" s="294" customFormat="1" x14ac:dyDescent="0.25">
      <c r="A116" s="275">
        <f t="shared" si="7"/>
        <v>114</v>
      </c>
      <c r="B116" s="272"/>
      <c r="C116" s="52" t="str">
        <f t="shared" si="5"/>
        <v>6UCWEXP</v>
      </c>
      <c r="D116" s="52"/>
      <c r="E116" s="53">
        <f>+'CALCULO TARIFAS CC '!$U$45</f>
        <v>0.70980083296468055</v>
      </c>
      <c r="F116" s="54">
        <f t="shared" si="8"/>
        <v>71.542900000000003</v>
      </c>
      <c r="G116" s="55">
        <f t="shared" si="9"/>
        <v>50.78</v>
      </c>
      <c r="H116" s="49" t="s">
        <v>281</v>
      </c>
      <c r="I116" s="27" t="s">
        <v>420</v>
      </c>
      <c r="J116" s="27">
        <v>71.542900000000003</v>
      </c>
      <c r="K116" s="38"/>
    </row>
    <row r="117" spans="1:11" s="294" customFormat="1" x14ac:dyDescent="0.25">
      <c r="A117" s="275">
        <f t="shared" si="7"/>
        <v>115</v>
      </c>
      <c r="B117" s="272"/>
      <c r="C117" s="52" t="str">
        <f t="shared" si="5"/>
        <v>6UCWHOPA</v>
      </c>
      <c r="D117" s="52"/>
      <c r="E117" s="53">
        <f>+'CALCULO TARIFAS CC '!$U$45</f>
        <v>0.70980083296468055</v>
      </c>
      <c r="F117" s="54">
        <f t="shared" si="8"/>
        <v>244.3475</v>
      </c>
      <c r="G117" s="55">
        <f t="shared" si="9"/>
        <v>173.44</v>
      </c>
      <c r="H117" s="49" t="s">
        <v>281</v>
      </c>
      <c r="I117" s="27" t="s">
        <v>438</v>
      </c>
      <c r="J117" s="27">
        <v>244.3475</v>
      </c>
      <c r="K117" s="38"/>
    </row>
    <row r="118" spans="1:11" s="294" customFormat="1" x14ac:dyDescent="0.25">
      <c r="A118" s="275">
        <f t="shared" si="7"/>
        <v>116</v>
      </c>
      <c r="B118" s="272"/>
      <c r="C118" s="52" t="str">
        <f t="shared" si="5"/>
        <v>6UCWHOPB</v>
      </c>
      <c r="D118" s="52"/>
      <c r="E118" s="53">
        <f>+'CALCULO TARIFAS CC '!$U$45</f>
        <v>0.70980083296468055</v>
      </c>
      <c r="F118" s="54">
        <f t="shared" si="8"/>
        <v>265.39150000000001</v>
      </c>
      <c r="G118" s="55">
        <f t="shared" si="9"/>
        <v>188.38</v>
      </c>
      <c r="H118" s="49" t="s">
        <v>281</v>
      </c>
      <c r="I118" s="27" t="s">
        <v>414</v>
      </c>
      <c r="J118" s="27">
        <v>265.39150000000001</v>
      </c>
      <c r="K118" s="38"/>
    </row>
    <row r="119" spans="1:11" s="294" customFormat="1" x14ac:dyDescent="0.25">
      <c r="A119" s="275">
        <f t="shared" si="7"/>
        <v>117</v>
      </c>
      <c r="B119" s="272"/>
      <c r="C119" s="52" t="str">
        <f t="shared" si="5"/>
        <v>6UCWJFRA1</v>
      </c>
      <c r="D119" s="52"/>
      <c r="E119" s="53">
        <f>+'CALCULO TARIFAS CC '!$U$45</f>
        <v>0.70980083296468055</v>
      </c>
      <c r="F119" s="54">
        <f t="shared" si="8"/>
        <v>262.52409999999998</v>
      </c>
      <c r="G119" s="55">
        <f t="shared" si="9"/>
        <v>186.34</v>
      </c>
      <c r="H119" s="49" t="s">
        <v>281</v>
      </c>
      <c r="I119" s="27" t="s">
        <v>437</v>
      </c>
      <c r="J119" s="27">
        <v>262.52409999999998</v>
      </c>
      <c r="K119" s="38"/>
    </row>
    <row r="120" spans="1:11" s="294" customFormat="1" x14ac:dyDescent="0.25">
      <c r="A120" s="275">
        <f t="shared" si="7"/>
        <v>118</v>
      </c>
      <c r="B120" s="272"/>
      <c r="C120" s="52" t="str">
        <f t="shared" si="5"/>
        <v>6UCWJFRA2</v>
      </c>
      <c r="D120" s="52"/>
      <c r="E120" s="53">
        <f>+'CALCULO TARIFAS CC '!$U$45</f>
        <v>0.70980083296468055</v>
      </c>
      <c r="F120" s="54">
        <f t="shared" si="8"/>
        <v>396.5607</v>
      </c>
      <c r="G120" s="55">
        <f t="shared" si="9"/>
        <v>281.48</v>
      </c>
      <c r="H120" s="49" t="s">
        <v>281</v>
      </c>
      <c r="I120" s="27" t="s">
        <v>415</v>
      </c>
      <c r="J120" s="27">
        <v>396.5607</v>
      </c>
      <c r="K120" s="38"/>
    </row>
    <row r="121" spans="1:11" s="294" customFormat="1" x14ac:dyDescent="0.25">
      <c r="A121" s="275">
        <f t="shared" si="7"/>
        <v>119</v>
      </c>
      <c r="B121" s="272"/>
      <c r="C121" s="52" t="str">
        <f t="shared" si="5"/>
        <v>6UCWRABAJO</v>
      </c>
      <c r="D121" s="52"/>
      <c r="E121" s="53">
        <f>+'CALCULO TARIFAS CC '!$U$45</f>
        <v>0.70980083296468055</v>
      </c>
      <c r="F121" s="54">
        <f t="shared" si="8"/>
        <v>207.9975</v>
      </c>
      <c r="G121" s="55">
        <f t="shared" si="9"/>
        <v>147.63999999999999</v>
      </c>
      <c r="H121" s="49" t="s">
        <v>281</v>
      </c>
      <c r="I121" s="27" t="s">
        <v>434</v>
      </c>
      <c r="J121" s="27">
        <v>207.9975</v>
      </c>
      <c r="K121" s="38"/>
    </row>
    <row r="122" spans="1:11" s="294" customFormat="1" x14ac:dyDescent="0.25">
      <c r="A122" s="275">
        <f t="shared" si="7"/>
        <v>120</v>
      </c>
      <c r="B122" s="272"/>
      <c r="C122" s="52" t="str">
        <f t="shared" si="5"/>
        <v>6UCWSANFCO</v>
      </c>
      <c r="D122" s="52"/>
      <c r="E122" s="53">
        <f>+'CALCULO TARIFAS CC '!$U$45</f>
        <v>0.70980083296468055</v>
      </c>
      <c r="F122" s="54">
        <f t="shared" si="8"/>
        <v>170.95240000000001</v>
      </c>
      <c r="G122" s="55">
        <f t="shared" si="9"/>
        <v>121.34</v>
      </c>
      <c r="H122" s="49" t="s">
        <v>281</v>
      </c>
      <c r="I122" s="27" t="s">
        <v>648</v>
      </c>
      <c r="J122" s="27">
        <v>170.95240000000001</v>
      </c>
      <c r="K122" s="38"/>
    </row>
    <row r="123" spans="1:11" s="294" customFormat="1" x14ac:dyDescent="0.25">
      <c r="A123" s="275">
        <f t="shared" si="7"/>
        <v>121</v>
      </c>
      <c r="B123" s="272"/>
      <c r="C123" s="52" t="str">
        <f t="shared" si="5"/>
        <v>6UCWSCLARA</v>
      </c>
      <c r="D123" s="52"/>
      <c r="E123" s="53">
        <f>+'CALCULO TARIFAS CC '!$U$45</f>
        <v>0.70980083296468055</v>
      </c>
      <c r="F123" s="54">
        <f t="shared" si="8"/>
        <v>212.399</v>
      </c>
      <c r="G123" s="55">
        <f t="shared" si="9"/>
        <v>150.76</v>
      </c>
      <c r="H123" s="49" t="s">
        <v>281</v>
      </c>
      <c r="I123" s="27" t="s">
        <v>410</v>
      </c>
      <c r="J123" s="27">
        <v>212.399</v>
      </c>
      <c r="K123" s="38"/>
    </row>
    <row r="124" spans="1:11" s="294" customFormat="1" x14ac:dyDescent="0.25">
      <c r="A124" s="275">
        <f t="shared" si="7"/>
        <v>122</v>
      </c>
      <c r="B124" s="272"/>
      <c r="C124" s="52" t="str">
        <f t="shared" si="5"/>
        <v>6UC_CONT</v>
      </c>
      <c r="D124" s="52"/>
      <c r="E124" s="53">
        <f>+'CALCULO TARIFAS CC '!$U$45</f>
        <v>0.70980083296468055</v>
      </c>
      <c r="F124" s="54">
        <f t="shared" si="8"/>
        <v>89.072299999999998</v>
      </c>
      <c r="G124" s="55">
        <f t="shared" si="9"/>
        <v>63.22</v>
      </c>
      <c r="H124" s="49" t="s">
        <v>281</v>
      </c>
      <c r="I124" s="27" t="s">
        <v>376</v>
      </c>
      <c r="J124" s="27">
        <v>89.072299999999998</v>
      </c>
      <c r="K124" s="38"/>
    </row>
    <row r="125" spans="1:11" x14ac:dyDescent="0.25">
      <c r="A125" s="275">
        <f t="shared" si="7"/>
        <v>123</v>
      </c>
      <c r="B125" s="272"/>
      <c r="C125" s="52" t="str">
        <f t="shared" si="5"/>
        <v>6UC_GUAY</v>
      </c>
      <c r="D125" s="52"/>
      <c r="E125" s="53">
        <f>+'CALCULO TARIFAS CC '!$U$45</f>
        <v>0.70980083296468055</v>
      </c>
      <c r="F125" s="54">
        <f t="shared" si="6"/>
        <v>66.857699999999994</v>
      </c>
      <c r="G125" s="55">
        <f t="shared" si="2"/>
        <v>47.46</v>
      </c>
      <c r="H125" s="49" t="s">
        <v>281</v>
      </c>
      <c r="I125" s="27" t="s">
        <v>377</v>
      </c>
      <c r="J125" s="27">
        <v>66.857699999999994</v>
      </c>
      <c r="K125" s="38"/>
    </row>
    <row r="126" spans="1:11" x14ac:dyDescent="0.25">
      <c r="A126" s="275">
        <f t="shared" si="7"/>
        <v>124</v>
      </c>
      <c r="B126" s="272"/>
      <c r="C126" s="52" t="str">
        <f t="shared" si="5"/>
        <v>6UC_HPMA</v>
      </c>
      <c r="D126" s="52"/>
      <c r="E126" s="53">
        <f>+'CALCULO TARIFAS CC '!$U$45</f>
        <v>0.70980083296468055</v>
      </c>
      <c r="F126" s="54">
        <f t="shared" si="6"/>
        <v>157.94460000000001</v>
      </c>
      <c r="G126" s="55">
        <f t="shared" si="2"/>
        <v>112.11</v>
      </c>
      <c r="H126" s="49" t="s">
        <v>281</v>
      </c>
      <c r="I126" s="27" t="s">
        <v>378</v>
      </c>
      <c r="J126" s="27">
        <v>157.94460000000001</v>
      </c>
      <c r="K126" s="38"/>
    </row>
    <row r="127" spans="1:11" x14ac:dyDescent="0.25">
      <c r="A127" s="275">
        <f t="shared" si="7"/>
        <v>125</v>
      </c>
      <c r="B127" s="272"/>
      <c r="C127" s="52" t="str">
        <f t="shared" si="5"/>
        <v>6UC_SHERAT</v>
      </c>
      <c r="D127" s="52"/>
      <c r="E127" s="53">
        <f>+'CALCULO TARIFAS CC '!$U$45</f>
        <v>0.70980083296468055</v>
      </c>
      <c r="F127" s="54">
        <f t="shared" si="6"/>
        <v>127.40260000000001</v>
      </c>
      <c r="G127" s="55">
        <f t="shared" si="2"/>
        <v>90.43</v>
      </c>
      <c r="H127" s="49" t="s">
        <v>281</v>
      </c>
      <c r="I127" s="27" t="s">
        <v>418</v>
      </c>
      <c r="J127" s="27">
        <v>127.40260000000001</v>
      </c>
      <c r="K127" s="38"/>
    </row>
    <row r="128" spans="1:11" x14ac:dyDescent="0.25">
      <c r="A128" s="275">
        <f t="shared" si="7"/>
        <v>126</v>
      </c>
      <c r="B128" s="272"/>
      <c r="C128" s="52" t="str">
        <f t="shared" si="5"/>
        <v>6UC_SOLLOY</v>
      </c>
      <c r="D128" s="52"/>
      <c r="E128" s="53">
        <f>+'CALCULO TARIFAS CC '!$U$45</f>
        <v>0.70980083296468055</v>
      </c>
      <c r="F128" s="54">
        <f t="shared" si="6"/>
        <v>94.300799999999995</v>
      </c>
      <c r="G128" s="55">
        <f t="shared" si="2"/>
        <v>66.930000000000007</v>
      </c>
      <c r="H128" s="49" t="s">
        <v>281</v>
      </c>
      <c r="I128" s="27" t="s">
        <v>379</v>
      </c>
      <c r="J128" s="27">
        <v>94.300799999999995</v>
      </c>
      <c r="K128" s="38"/>
    </row>
    <row r="129" spans="1:11" x14ac:dyDescent="0.25">
      <c r="A129" s="275">
        <f t="shared" si="7"/>
        <v>127</v>
      </c>
      <c r="B129" s="272"/>
      <c r="C129" s="52" t="str">
        <f t="shared" si="5"/>
        <v>6UDAVIVIENDA</v>
      </c>
      <c r="D129" s="52"/>
      <c r="E129" s="53">
        <f>+'CALCULO TARIFAS CC '!$U$45</f>
        <v>0.70980083296468055</v>
      </c>
      <c r="F129" s="54">
        <f t="shared" si="6"/>
        <v>75.503799999999998</v>
      </c>
      <c r="G129" s="55">
        <f t="shared" si="2"/>
        <v>53.59</v>
      </c>
      <c r="H129" s="49" t="s">
        <v>281</v>
      </c>
      <c r="I129" s="27" t="s">
        <v>803</v>
      </c>
      <c r="J129" s="27">
        <v>75.503799999999998</v>
      </c>
      <c r="K129" s="38"/>
    </row>
    <row r="130" spans="1:11" x14ac:dyDescent="0.25">
      <c r="A130" s="275">
        <f t="shared" si="7"/>
        <v>128</v>
      </c>
      <c r="B130" s="272"/>
      <c r="C130" s="52" t="str">
        <f t="shared" si="5"/>
        <v>6UDECAMERON</v>
      </c>
      <c r="D130" s="52"/>
      <c r="E130" s="53">
        <f>+'CALCULO TARIFAS CC '!$U$45</f>
        <v>0.70980083296468055</v>
      </c>
      <c r="F130" s="54">
        <f t="shared" si="6"/>
        <v>527.47469999999998</v>
      </c>
      <c r="G130" s="55">
        <f t="shared" si="2"/>
        <v>374.4</v>
      </c>
      <c r="H130" s="49" t="s">
        <v>281</v>
      </c>
      <c r="I130" s="27" t="s">
        <v>616</v>
      </c>
      <c r="J130" s="27">
        <v>527.47469999999998</v>
      </c>
      <c r="K130" s="38"/>
    </row>
    <row r="131" spans="1:11" x14ac:dyDescent="0.25">
      <c r="A131" s="275">
        <f t="shared" si="7"/>
        <v>129</v>
      </c>
      <c r="B131" s="272"/>
      <c r="C131" s="52" t="str">
        <f t="shared" ref="C131:C194" si="10">I131</f>
        <v>6UDELMONTE</v>
      </c>
      <c r="D131" s="52"/>
      <c r="E131" s="53">
        <f>+'CALCULO TARIFAS CC '!$U$45</f>
        <v>0.70980083296468055</v>
      </c>
      <c r="F131" s="54">
        <f t="shared" si="6"/>
        <v>199.203</v>
      </c>
      <c r="G131" s="55">
        <f t="shared" si="2"/>
        <v>141.38999999999999</v>
      </c>
      <c r="H131" s="49" t="s">
        <v>281</v>
      </c>
      <c r="I131" s="27" t="s">
        <v>838</v>
      </c>
      <c r="J131" s="27">
        <v>199.203</v>
      </c>
      <c r="K131" s="38"/>
    </row>
    <row r="132" spans="1:11" x14ac:dyDescent="0.25">
      <c r="A132" s="275">
        <f t="shared" si="7"/>
        <v>130</v>
      </c>
      <c r="B132" s="272"/>
      <c r="C132" s="52" t="str">
        <f t="shared" si="10"/>
        <v>6UDELYRBVTA</v>
      </c>
      <c r="D132" s="52"/>
      <c r="E132" s="53">
        <f>+'CALCULO TARIFAS CC '!$U$45</f>
        <v>0.70980083296468055</v>
      </c>
      <c r="F132" s="54">
        <f t="shared" si="6"/>
        <v>58.679600000000001</v>
      </c>
      <c r="G132" s="55">
        <f t="shared" si="2"/>
        <v>41.65</v>
      </c>
      <c r="H132" s="49" t="s">
        <v>281</v>
      </c>
      <c r="I132" s="27" t="s">
        <v>454</v>
      </c>
      <c r="J132" s="27">
        <v>58.679600000000001</v>
      </c>
      <c r="K132" s="38"/>
    </row>
    <row r="133" spans="1:11" x14ac:dyDescent="0.25">
      <c r="A133" s="275">
        <f t="shared" ref="A133:A196" si="11">A132+1</f>
        <v>131</v>
      </c>
      <c r="B133" s="272"/>
      <c r="C133" s="52" t="str">
        <f t="shared" si="10"/>
        <v>6UDICARI03</v>
      </c>
      <c r="D133" s="52"/>
      <c r="E133" s="53">
        <f>+'CALCULO TARIFAS CC '!$U$45</f>
        <v>0.70980083296468055</v>
      </c>
      <c r="F133" s="54">
        <f t="shared" si="6"/>
        <v>227.13829999999999</v>
      </c>
      <c r="G133" s="55">
        <f t="shared" si="2"/>
        <v>161.22</v>
      </c>
      <c r="H133" s="49" t="s">
        <v>281</v>
      </c>
      <c r="I133" s="27" t="s">
        <v>649</v>
      </c>
      <c r="J133" s="27">
        <v>227.13829999999999</v>
      </c>
      <c r="K133" s="38"/>
    </row>
    <row r="134" spans="1:11" x14ac:dyDescent="0.25">
      <c r="A134" s="275">
        <f t="shared" si="11"/>
        <v>132</v>
      </c>
      <c r="B134" s="272"/>
      <c r="C134" s="52" t="str">
        <f t="shared" si="10"/>
        <v>6UDIGIPMA</v>
      </c>
      <c r="D134" s="52"/>
      <c r="E134" s="53">
        <f>+'CALCULO TARIFAS CC '!$U$45</f>
        <v>0.70980083296468055</v>
      </c>
      <c r="F134" s="54">
        <f t="shared" si="6"/>
        <v>240.8399</v>
      </c>
      <c r="G134" s="55">
        <f t="shared" si="2"/>
        <v>170.95</v>
      </c>
      <c r="H134" s="49" t="s">
        <v>281</v>
      </c>
      <c r="I134" s="27" t="s">
        <v>481</v>
      </c>
      <c r="J134" s="27">
        <v>240.8399</v>
      </c>
      <c r="K134" s="38"/>
    </row>
    <row r="135" spans="1:11" x14ac:dyDescent="0.25">
      <c r="A135" s="275">
        <f t="shared" si="11"/>
        <v>133</v>
      </c>
      <c r="B135" s="272"/>
      <c r="C135" s="52" t="str">
        <f t="shared" si="10"/>
        <v>6UDILIDO</v>
      </c>
      <c r="D135" s="52"/>
      <c r="E135" s="53">
        <f>+'CALCULO TARIFAS CC '!$U$45</f>
        <v>0.70980083296468055</v>
      </c>
      <c r="F135" s="54">
        <f t="shared" si="6"/>
        <v>91.740499999999997</v>
      </c>
      <c r="G135" s="55">
        <f t="shared" si="2"/>
        <v>65.12</v>
      </c>
      <c r="H135" s="49" t="s">
        <v>281</v>
      </c>
      <c r="I135" s="27" t="s">
        <v>772</v>
      </c>
      <c r="J135" s="27">
        <v>91.740499999999997</v>
      </c>
      <c r="K135" s="38"/>
    </row>
    <row r="136" spans="1:11" x14ac:dyDescent="0.25">
      <c r="A136" s="275">
        <f t="shared" si="11"/>
        <v>134</v>
      </c>
      <c r="B136" s="272"/>
      <c r="C136" s="52" t="str">
        <f t="shared" si="10"/>
        <v>6UDOIT12OC</v>
      </c>
      <c r="D136" s="52"/>
      <c r="E136" s="53">
        <f>+'CALCULO TARIFAS CC '!$U$45</f>
        <v>0.70980083296468055</v>
      </c>
      <c r="F136" s="54">
        <f t="shared" si="6"/>
        <v>54.893999999999998</v>
      </c>
      <c r="G136" s="55">
        <f t="shared" si="2"/>
        <v>38.96</v>
      </c>
      <c r="H136" s="49" t="s">
        <v>281</v>
      </c>
      <c r="I136" s="27" t="s">
        <v>537</v>
      </c>
      <c r="J136" s="27">
        <v>54.893999999999998</v>
      </c>
      <c r="K136" s="38"/>
    </row>
    <row r="137" spans="1:11" x14ac:dyDescent="0.25">
      <c r="A137" s="275">
        <f t="shared" si="11"/>
        <v>135</v>
      </c>
      <c r="B137" s="272"/>
      <c r="C137" s="52" t="str">
        <f t="shared" si="10"/>
        <v>6UDOITALB</v>
      </c>
      <c r="D137" s="52"/>
      <c r="E137" s="53">
        <f>+'CALCULO TARIFAS CC '!$U$45</f>
        <v>0.70980083296468055</v>
      </c>
      <c r="F137" s="54">
        <f t="shared" si="6"/>
        <v>52.057200000000002</v>
      </c>
      <c r="G137" s="55">
        <f t="shared" si="2"/>
        <v>36.950000000000003</v>
      </c>
      <c r="H137" s="49" t="s">
        <v>281</v>
      </c>
      <c r="I137" s="27" t="s">
        <v>507</v>
      </c>
      <c r="J137" s="27">
        <v>52.057200000000002</v>
      </c>
      <c r="K137" s="38"/>
    </row>
    <row r="138" spans="1:11" x14ac:dyDescent="0.25">
      <c r="A138" s="275">
        <f t="shared" si="11"/>
        <v>136</v>
      </c>
      <c r="B138" s="272"/>
      <c r="C138" s="52" t="str">
        <f t="shared" si="10"/>
        <v>6UDOITBGOL</v>
      </c>
      <c r="D138" s="52"/>
      <c r="E138" s="53">
        <f>+'CALCULO TARIFAS CC '!$U$45</f>
        <v>0.70980083296468055</v>
      </c>
      <c r="F138" s="54">
        <f t="shared" si="6"/>
        <v>53.114899999999999</v>
      </c>
      <c r="G138" s="55">
        <f t="shared" si="2"/>
        <v>37.700000000000003</v>
      </c>
      <c r="H138" s="49" t="s">
        <v>281</v>
      </c>
      <c r="I138" s="27" t="s">
        <v>538</v>
      </c>
      <c r="J138" s="27">
        <v>53.114899999999999</v>
      </c>
      <c r="K138" s="38"/>
    </row>
    <row r="139" spans="1:11" x14ac:dyDescent="0.25">
      <c r="A139" s="275">
        <f t="shared" si="11"/>
        <v>137</v>
      </c>
      <c r="B139" s="272"/>
      <c r="C139" s="52" t="str">
        <f t="shared" si="10"/>
        <v>6UDOITCENT</v>
      </c>
      <c r="D139" s="52"/>
      <c r="E139" s="53">
        <f>+'CALCULO TARIFAS CC '!$U$45</f>
        <v>0.70980083296468055</v>
      </c>
      <c r="F139" s="54">
        <f t="shared" si="6"/>
        <v>83.053700000000006</v>
      </c>
      <c r="G139" s="55">
        <f t="shared" si="2"/>
        <v>58.95</v>
      </c>
      <c r="H139" s="49" t="s">
        <v>281</v>
      </c>
      <c r="I139" s="27" t="s">
        <v>539</v>
      </c>
      <c r="J139" s="27">
        <v>83.053700000000006</v>
      </c>
      <c r="K139" s="38"/>
    </row>
    <row r="140" spans="1:11" x14ac:dyDescent="0.25">
      <c r="A140" s="275">
        <f t="shared" si="11"/>
        <v>138</v>
      </c>
      <c r="B140" s="272"/>
      <c r="C140" s="52" t="str">
        <f t="shared" si="10"/>
        <v>6UDOITCHI</v>
      </c>
      <c r="D140" s="52"/>
      <c r="E140" s="53">
        <f>+'CALCULO TARIFAS CC '!$U$45</f>
        <v>0.70980083296468055</v>
      </c>
      <c r="F140" s="54">
        <f t="shared" si="6"/>
        <v>54.653799999999997</v>
      </c>
      <c r="G140" s="55">
        <f t="shared" si="2"/>
        <v>38.79</v>
      </c>
      <c r="H140" s="49" t="s">
        <v>281</v>
      </c>
      <c r="I140" s="27" t="s">
        <v>508</v>
      </c>
      <c r="J140" s="27">
        <v>54.653799999999997</v>
      </c>
      <c r="K140" s="38"/>
    </row>
    <row r="141" spans="1:11" x14ac:dyDescent="0.25">
      <c r="A141" s="275">
        <f t="shared" si="11"/>
        <v>139</v>
      </c>
      <c r="B141" s="272"/>
      <c r="C141" s="52" t="str">
        <f t="shared" si="10"/>
        <v>6UDOITDAV80</v>
      </c>
      <c r="D141" s="52"/>
      <c r="E141" s="53">
        <f>+'CALCULO TARIFAS CC '!$U$45</f>
        <v>0.70980083296468055</v>
      </c>
      <c r="F141" s="54">
        <f t="shared" si="6"/>
        <v>45.990200000000002</v>
      </c>
      <c r="G141" s="55">
        <f t="shared" si="2"/>
        <v>32.64</v>
      </c>
      <c r="H141" s="49" t="s">
        <v>281</v>
      </c>
      <c r="I141" s="27" t="s">
        <v>540</v>
      </c>
      <c r="J141" s="27">
        <v>45.990200000000002</v>
      </c>
      <c r="K141" s="38"/>
    </row>
    <row r="142" spans="1:11" s="197" customFormat="1" x14ac:dyDescent="0.25">
      <c r="A142" s="275">
        <f t="shared" si="11"/>
        <v>140</v>
      </c>
      <c r="B142" s="272"/>
      <c r="C142" s="52" t="str">
        <f t="shared" si="10"/>
        <v>6UDOITDOR</v>
      </c>
      <c r="D142" s="52"/>
      <c r="E142" s="53">
        <f>+'CALCULO TARIFAS CC '!$U$45</f>
        <v>0.70980083296468055</v>
      </c>
      <c r="F142" s="54">
        <f t="shared" si="6"/>
        <v>134.31739999999999</v>
      </c>
      <c r="G142" s="55">
        <f t="shared" si="2"/>
        <v>95.34</v>
      </c>
      <c r="H142" s="49" t="s">
        <v>281</v>
      </c>
      <c r="I142" s="27" t="s">
        <v>470</v>
      </c>
      <c r="J142" s="27">
        <v>134.31739999999999</v>
      </c>
      <c r="K142" s="38"/>
    </row>
    <row r="143" spans="1:11" s="197" customFormat="1" x14ac:dyDescent="0.25">
      <c r="A143" s="275">
        <f t="shared" si="11"/>
        <v>141</v>
      </c>
      <c r="B143" s="272"/>
      <c r="C143" s="52" t="str">
        <f t="shared" si="10"/>
        <v>6UDOITLDON</v>
      </c>
      <c r="D143" s="52"/>
      <c r="E143" s="53">
        <f>+'CALCULO TARIFAS CC '!$U$45</f>
        <v>0.70980083296468055</v>
      </c>
      <c r="F143" s="54">
        <f t="shared" si="6"/>
        <v>61.744300000000003</v>
      </c>
      <c r="G143" s="55">
        <f t="shared" si="2"/>
        <v>43.83</v>
      </c>
      <c r="H143" s="49" t="s">
        <v>281</v>
      </c>
      <c r="I143" s="27" t="s">
        <v>541</v>
      </c>
      <c r="J143" s="27">
        <v>61.744300000000003</v>
      </c>
      <c r="K143" s="38"/>
    </row>
    <row r="144" spans="1:11" s="197" customFormat="1" x14ac:dyDescent="0.25">
      <c r="A144" s="275">
        <f t="shared" si="11"/>
        <v>142</v>
      </c>
      <c r="B144" s="272"/>
      <c r="C144" s="52" t="str">
        <f t="shared" si="10"/>
        <v>6UDOITLPUE</v>
      </c>
      <c r="D144" s="52"/>
      <c r="E144" s="53">
        <f>+'CALCULO TARIFAS CC '!$U$45</f>
        <v>0.70980083296468055</v>
      </c>
      <c r="F144" s="54">
        <f t="shared" si="6"/>
        <v>98.978899999999996</v>
      </c>
      <c r="G144" s="55">
        <f t="shared" si="2"/>
        <v>70.260000000000005</v>
      </c>
      <c r="H144" s="49" t="s">
        <v>281</v>
      </c>
      <c r="I144" s="27" t="s">
        <v>542</v>
      </c>
      <c r="J144" s="27">
        <v>98.978899999999996</v>
      </c>
      <c r="K144" s="38"/>
    </row>
    <row r="145" spans="1:11" s="197" customFormat="1" x14ac:dyDescent="0.25">
      <c r="A145" s="275">
        <f t="shared" si="11"/>
        <v>143</v>
      </c>
      <c r="B145" s="272"/>
      <c r="C145" s="52" t="str">
        <f t="shared" si="10"/>
        <v>6UDOITTOC</v>
      </c>
      <c r="D145" s="52"/>
      <c r="E145" s="53">
        <f>+'CALCULO TARIFAS CC '!$U$45</f>
        <v>0.70980083296468055</v>
      </c>
      <c r="F145" s="54">
        <f t="shared" si="6"/>
        <v>53.966900000000003</v>
      </c>
      <c r="G145" s="55">
        <f t="shared" si="2"/>
        <v>38.31</v>
      </c>
      <c r="H145" s="49" t="s">
        <v>281</v>
      </c>
      <c r="I145" s="27" t="s">
        <v>543</v>
      </c>
      <c r="J145" s="27">
        <v>53.966900000000003</v>
      </c>
      <c r="K145" s="38"/>
    </row>
    <row r="146" spans="1:11" s="197" customFormat="1" x14ac:dyDescent="0.25">
      <c r="A146" s="275">
        <f t="shared" si="11"/>
        <v>144</v>
      </c>
      <c r="B146" s="272"/>
      <c r="C146" s="52" t="str">
        <f t="shared" si="10"/>
        <v>6UDOITVZAI</v>
      </c>
      <c r="D146" s="52"/>
      <c r="E146" s="53">
        <f>+'CALCULO TARIFAS CC '!$U$45</f>
        <v>0.70980083296468055</v>
      </c>
      <c r="F146" s="54">
        <f t="shared" si="6"/>
        <v>53.868299999999998</v>
      </c>
      <c r="G146" s="55">
        <f t="shared" si="2"/>
        <v>38.24</v>
      </c>
      <c r="H146" s="49" t="s">
        <v>281</v>
      </c>
      <c r="I146" s="27" t="s">
        <v>544</v>
      </c>
      <c r="J146" s="27">
        <v>53.868299999999998</v>
      </c>
      <c r="K146" s="38"/>
    </row>
    <row r="147" spans="1:11" s="197" customFormat="1" x14ac:dyDescent="0.25">
      <c r="A147" s="275">
        <f t="shared" si="11"/>
        <v>145</v>
      </c>
      <c r="B147" s="272"/>
      <c r="C147" s="52" t="str">
        <f t="shared" si="10"/>
        <v>6UDOITWES</v>
      </c>
      <c r="D147" s="52"/>
      <c r="E147" s="53">
        <f>+'CALCULO TARIFAS CC '!$U$45</f>
        <v>0.70980083296468055</v>
      </c>
      <c r="F147" s="54">
        <f t="shared" si="6"/>
        <v>42.5351</v>
      </c>
      <c r="G147" s="55">
        <f t="shared" si="2"/>
        <v>30.19</v>
      </c>
      <c r="H147" s="49" t="s">
        <v>281</v>
      </c>
      <c r="I147" s="27" t="s">
        <v>509</v>
      </c>
      <c r="J147" s="27">
        <v>42.5351</v>
      </c>
      <c r="K147" s="38"/>
    </row>
    <row r="148" spans="1:11" s="197" customFormat="1" x14ac:dyDescent="0.25">
      <c r="A148" s="275">
        <f t="shared" si="11"/>
        <v>146</v>
      </c>
      <c r="B148" s="272"/>
      <c r="C148" s="52" t="str">
        <f t="shared" si="10"/>
        <v>6UEBELL</v>
      </c>
      <c r="D148" s="52"/>
      <c r="E148" s="53">
        <f>+'CALCULO TARIFAS CC '!$U$45</f>
        <v>0.70980083296468055</v>
      </c>
      <c r="F148" s="54">
        <f t="shared" si="6"/>
        <v>250.79849999999999</v>
      </c>
      <c r="G148" s="55">
        <f t="shared" si="2"/>
        <v>178.02</v>
      </c>
      <c r="H148" s="49" t="s">
        <v>281</v>
      </c>
      <c r="I148" s="27" t="s">
        <v>510</v>
      </c>
      <c r="J148" s="27">
        <v>250.79849999999999</v>
      </c>
      <c r="K148" s="38"/>
    </row>
    <row r="149" spans="1:11" s="197" customFormat="1" x14ac:dyDescent="0.25">
      <c r="A149" s="275">
        <f t="shared" si="11"/>
        <v>147</v>
      </c>
      <c r="B149" s="272"/>
      <c r="C149" s="52" t="str">
        <f t="shared" si="10"/>
        <v>6UECSA</v>
      </c>
      <c r="D149" s="52"/>
      <c r="E149" s="53">
        <f>+'CALCULO TARIFAS CC '!$U$45</f>
        <v>0.70980083296468055</v>
      </c>
      <c r="F149" s="54">
        <f t="shared" si="6"/>
        <v>419.14600000000002</v>
      </c>
      <c r="G149" s="55">
        <f t="shared" si="2"/>
        <v>297.51</v>
      </c>
      <c r="H149" s="49" t="s">
        <v>281</v>
      </c>
      <c r="I149" s="27" t="s">
        <v>370</v>
      </c>
      <c r="J149" s="27">
        <v>419.14600000000002</v>
      </c>
      <c r="K149" s="38"/>
    </row>
    <row r="150" spans="1:11" s="197" customFormat="1" x14ac:dyDescent="0.25">
      <c r="A150" s="275">
        <f t="shared" si="11"/>
        <v>148</v>
      </c>
      <c r="B150" s="272"/>
      <c r="C150" s="52" t="str">
        <f t="shared" si="10"/>
        <v>6UEDIF3M</v>
      </c>
      <c r="D150" s="52"/>
      <c r="E150" s="53">
        <f>+'CALCULO TARIFAS CC '!$U$45</f>
        <v>0.70980083296468055</v>
      </c>
      <c r="F150" s="54">
        <f t="shared" si="6"/>
        <v>595.31539999999995</v>
      </c>
      <c r="G150" s="55">
        <f t="shared" si="2"/>
        <v>422.56</v>
      </c>
      <c r="H150" s="49" t="s">
        <v>281</v>
      </c>
      <c r="I150" s="27" t="s">
        <v>804</v>
      </c>
      <c r="J150" s="27">
        <v>595.31539999999995</v>
      </c>
      <c r="K150" s="38"/>
    </row>
    <row r="151" spans="1:11" s="197" customFormat="1" x14ac:dyDescent="0.25">
      <c r="A151" s="275">
        <f t="shared" si="11"/>
        <v>149</v>
      </c>
      <c r="B151" s="272"/>
      <c r="C151" s="52" t="str">
        <f t="shared" si="10"/>
        <v>6UEEUA</v>
      </c>
      <c r="D151" s="52"/>
      <c r="E151" s="53">
        <f>+'CALCULO TARIFAS CC '!$U$45</f>
        <v>0.70980083296468055</v>
      </c>
      <c r="F151" s="54">
        <f t="shared" si="6"/>
        <v>592.65409999999997</v>
      </c>
      <c r="G151" s="55">
        <f t="shared" si="2"/>
        <v>420.67</v>
      </c>
      <c r="H151" s="49" t="s">
        <v>281</v>
      </c>
      <c r="I151" s="27" t="s">
        <v>50</v>
      </c>
      <c r="J151" s="27">
        <v>592.65409999999997</v>
      </c>
      <c r="K151" s="38"/>
    </row>
    <row r="152" spans="1:11" s="197" customFormat="1" x14ac:dyDescent="0.25">
      <c r="A152" s="275">
        <f t="shared" si="11"/>
        <v>150</v>
      </c>
      <c r="B152" s="272"/>
      <c r="C152" s="52" t="str">
        <f t="shared" si="10"/>
        <v>6UENSACV</v>
      </c>
      <c r="D152" s="52"/>
      <c r="E152" s="53">
        <f>+'CALCULO TARIFAS CC '!$U$45</f>
        <v>0.70980083296468055</v>
      </c>
      <c r="F152" s="54">
        <f t="shared" si="6"/>
        <v>64.620900000000006</v>
      </c>
      <c r="G152" s="55">
        <f t="shared" si="2"/>
        <v>45.87</v>
      </c>
      <c r="H152" s="49" t="s">
        <v>281</v>
      </c>
      <c r="I152" s="27" t="s">
        <v>748</v>
      </c>
      <c r="J152" s="27">
        <v>64.620900000000006</v>
      </c>
      <c r="K152" s="38"/>
    </row>
    <row r="153" spans="1:11" s="197" customFormat="1" x14ac:dyDescent="0.25">
      <c r="A153" s="275">
        <f t="shared" si="11"/>
        <v>151</v>
      </c>
      <c r="B153" s="272"/>
      <c r="C153" s="52" t="str">
        <f t="shared" si="10"/>
        <v>6UEUBP</v>
      </c>
      <c r="D153" s="52"/>
      <c r="E153" s="53">
        <f>+'CALCULO TARIFAS CC '!$U$45</f>
        <v>0.70980083296468055</v>
      </c>
      <c r="F153" s="54">
        <f t="shared" si="6"/>
        <v>1297.6838</v>
      </c>
      <c r="G153" s="55">
        <f t="shared" si="2"/>
        <v>921.1</v>
      </c>
      <c r="H153" s="49" t="s">
        <v>281</v>
      </c>
      <c r="I153" s="27" t="s">
        <v>805</v>
      </c>
      <c r="J153" s="27">
        <v>1297.6838</v>
      </c>
      <c r="K153" s="38"/>
    </row>
    <row r="154" spans="1:11" s="197" customFormat="1" x14ac:dyDescent="0.25">
      <c r="A154" s="275">
        <f t="shared" si="11"/>
        <v>152</v>
      </c>
      <c r="B154" s="272"/>
      <c r="C154" s="52" t="str">
        <f t="shared" si="10"/>
        <v>6UEVOLTOW</v>
      </c>
      <c r="D154" s="52"/>
      <c r="E154" s="53">
        <f>+'CALCULO TARIFAS CC '!$U$45</f>
        <v>0.70980083296468055</v>
      </c>
      <c r="F154" s="54">
        <f t="shared" si="6"/>
        <v>88.003</v>
      </c>
      <c r="G154" s="55">
        <f t="shared" si="2"/>
        <v>62.46</v>
      </c>
      <c r="H154" s="49" t="s">
        <v>281</v>
      </c>
      <c r="I154" s="27" t="s">
        <v>806</v>
      </c>
      <c r="J154" s="27">
        <v>88.003</v>
      </c>
      <c r="K154" s="38"/>
    </row>
    <row r="155" spans="1:11" s="197" customFormat="1" x14ac:dyDescent="0.25">
      <c r="A155" s="275">
        <f t="shared" si="11"/>
        <v>153</v>
      </c>
      <c r="B155" s="272"/>
      <c r="C155" s="52" t="str">
        <f t="shared" si="10"/>
        <v>6UFA12OC96</v>
      </c>
      <c r="D155" s="52"/>
      <c r="E155" s="53">
        <f>+'CALCULO TARIFAS CC '!$U$45</f>
        <v>0.70980083296468055</v>
      </c>
      <c r="F155" s="54">
        <f t="shared" si="6"/>
        <v>140.2261</v>
      </c>
      <c r="G155" s="55">
        <f t="shared" si="2"/>
        <v>99.53</v>
      </c>
      <c r="H155" s="49" t="s">
        <v>281</v>
      </c>
      <c r="I155" s="27" t="s">
        <v>545</v>
      </c>
      <c r="J155" s="27">
        <v>140.2261</v>
      </c>
      <c r="K155" s="38"/>
    </row>
    <row r="156" spans="1:11" s="197" customFormat="1" x14ac:dyDescent="0.25">
      <c r="A156" s="275">
        <f t="shared" si="11"/>
        <v>154</v>
      </c>
      <c r="B156" s="272"/>
      <c r="C156" s="52" t="str">
        <f t="shared" si="10"/>
        <v>6UFA1CEDI69</v>
      </c>
      <c r="D156" s="52"/>
      <c r="E156" s="53">
        <f>+'CALCULO TARIFAS CC '!$U$45</f>
        <v>0.70980083296468055</v>
      </c>
      <c r="F156" s="54">
        <f t="shared" si="6"/>
        <v>119.0213</v>
      </c>
      <c r="G156" s="55">
        <f t="shared" si="2"/>
        <v>84.48</v>
      </c>
      <c r="H156" s="49" t="s">
        <v>281</v>
      </c>
      <c r="I156" s="27" t="s">
        <v>546</v>
      </c>
      <c r="J156" s="27">
        <v>119.0213</v>
      </c>
      <c r="K156" s="38"/>
    </row>
    <row r="157" spans="1:11" s="197" customFormat="1" x14ac:dyDescent="0.25">
      <c r="A157" s="275">
        <f t="shared" si="11"/>
        <v>155</v>
      </c>
      <c r="B157" s="272"/>
      <c r="C157" s="52" t="str">
        <f t="shared" si="10"/>
        <v>6UFA1WESM89</v>
      </c>
      <c r="D157" s="52"/>
      <c r="E157" s="53">
        <f>+'CALCULO TARIFAS CC '!$U$45</f>
        <v>0.70980083296468055</v>
      </c>
      <c r="F157" s="54">
        <f t="shared" si="6"/>
        <v>60.186999999999998</v>
      </c>
      <c r="G157" s="55">
        <f t="shared" si="2"/>
        <v>42.72</v>
      </c>
      <c r="H157" s="49" t="s">
        <v>281</v>
      </c>
      <c r="I157" s="38" t="s">
        <v>547</v>
      </c>
      <c r="J157" s="38">
        <v>60.186999999999998</v>
      </c>
      <c r="K157" s="38"/>
    </row>
    <row r="158" spans="1:11" s="204" customFormat="1" x14ac:dyDescent="0.25">
      <c r="A158" s="275">
        <f t="shared" si="11"/>
        <v>156</v>
      </c>
      <c r="B158" s="272"/>
      <c r="C158" s="52" t="str">
        <f t="shared" si="10"/>
        <v>6UFA2CEDI64</v>
      </c>
      <c r="D158" s="52"/>
      <c r="E158" s="53">
        <f>+'CALCULO TARIFAS CC '!$U$45</f>
        <v>0.70980083296468055</v>
      </c>
      <c r="F158" s="54">
        <f t="shared" ref="F158:F206" si="12">ROUND(J158,4)</f>
        <v>91.8108</v>
      </c>
      <c r="G158" s="55">
        <f t="shared" ref="G158:G206" si="13">+ROUND(F158*E158,2)</f>
        <v>65.17</v>
      </c>
      <c r="H158" s="49" t="s">
        <v>281</v>
      </c>
      <c r="I158" s="38" t="s">
        <v>548</v>
      </c>
      <c r="J158" s="38">
        <v>91.8108</v>
      </c>
      <c r="K158" s="38"/>
    </row>
    <row r="159" spans="1:11" s="204" customFormat="1" x14ac:dyDescent="0.25">
      <c r="A159" s="275">
        <f t="shared" si="11"/>
        <v>157</v>
      </c>
      <c r="B159" s="272"/>
      <c r="C159" s="52" t="str">
        <f t="shared" si="10"/>
        <v>6UFA2WESM91</v>
      </c>
      <c r="D159" s="52"/>
      <c r="E159" s="53">
        <f>+'CALCULO TARIFAS CC '!$U$45</f>
        <v>0.70980083296468055</v>
      </c>
      <c r="F159" s="54">
        <f t="shared" si="12"/>
        <v>84.450199999999995</v>
      </c>
      <c r="G159" s="55">
        <f t="shared" si="13"/>
        <v>59.94</v>
      </c>
      <c r="H159" s="49" t="s">
        <v>281</v>
      </c>
      <c r="I159" s="38" t="s">
        <v>549</v>
      </c>
      <c r="J159" s="38">
        <v>84.450199999999995</v>
      </c>
      <c r="K159" s="38"/>
    </row>
    <row r="160" spans="1:11" s="204" customFormat="1" x14ac:dyDescent="0.25">
      <c r="A160" s="275">
        <f t="shared" si="11"/>
        <v>158</v>
      </c>
      <c r="B160" s="272"/>
      <c r="C160" s="52" t="str">
        <f t="shared" si="10"/>
        <v>6UFA3CEDI70</v>
      </c>
      <c r="D160" s="52"/>
      <c r="E160" s="53">
        <f>+'CALCULO TARIFAS CC '!$U$45</f>
        <v>0.70980083296468055</v>
      </c>
      <c r="F160" s="54">
        <f t="shared" si="12"/>
        <v>39.120100000000001</v>
      </c>
      <c r="G160" s="55">
        <f t="shared" si="13"/>
        <v>27.77</v>
      </c>
      <c r="H160" s="49" t="s">
        <v>281</v>
      </c>
      <c r="I160" s="38" t="s">
        <v>550</v>
      </c>
      <c r="J160" s="38">
        <v>39.120100000000001</v>
      </c>
      <c r="K160" s="38"/>
    </row>
    <row r="161" spans="1:11" s="204" customFormat="1" x14ac:dyDescent="0.25">
      <c r="A161" s="275">
        <f t="shared" si="11"/>
        <v>159</v>
      </c>
      <c r="B161" s="272"/>
      <c r="C161" s="52" t="str">
        <f t="shared" si="10"/>
        <v>6UFA4CEDI73</v>
      </c>
      <c r="D161" s="52"/>
      <c r="E161" s="53">
        <f>+'CALCULO TARIFAS CC '!$U$45</f>
        <v>0.70980083296468055</v>
      </c>
      <c r="F161" s="54">
        <f t="shared" si="12"/>
        <v>70.439300000000003</v>
      </c>
      <c r="G161" s="55">
        <f t="shared" si="13"/>
        <v>50</v>
      </c>
      <c r="H161" s="49" t="s">
        <v>281</v>
      </c>
      <c r="I161" s="38" t="s">
        <v>551</v>
      </c>
      <c r="J161" s="38">
        <v>70.439300000000003</v>
      </c>
      <c r="K161" s="38"/>
    </row>
    <row r="162" spans="1:11" s="204" customFormat="1" x14ac:dyDescent="0.25">
      <c r="A162" s="275">
        <f t="shared" si="11"/>
        <v>160</v>
      </c>
      <c r="B162" s="272"/>
      <c r="C162" s="52" t="str">
        <f t="shared" si="10"/>
        <v>6UFA50CA21</v>
      </c>
      <c r="D162" s="52"/>
      <c r="E162" s="53">
        <f>+'CALCULO TARIFAS CC '!$U$45</f>
        <v>0.70980083296468055</v>
      </c>
      <c r="F162" s="54">
        <f t="shared" si="12"/>
        <v>64.123800000000003</v>
      </c>
      <c r="G162" s="55">
        <f t="shared" si="13"/>
        <v>45.52</v>
      </c>
      <c r="H162" s="49" t="s">
        <v>281</v>
      </c>
      <c r="I162" s="38" t="s">
        <v>552</v>
      </c>
      <c r="J162" s="38">
        <v>64.123800000000003</v>
      </c>
      <c r="K162" s="38"/>
    </row>
    <row r="163" spans="1:11" s="204" customFormat="1" x14ac:dyDescent="0.25">
      <c r="A163" s="275">
        <f t="shared" si="11"/>
        <v>161</v>
      </c>
      <c r="B163" s="272"/>
      <c r="C163" s="52" t="str">
        <f t="shared" si="10"/>
        <v>6UFA5CEDI85</v>
      </c>
      <c r="D163" s="52"/>
      <c r="E163" s="53">
        <f>+'CALCULO TARIFAS CC '!$U$45</f>
        <v>0.70980083296468055</v>
      </c>
      <c r="F163" s="54">
        <f t="shared" si="12"/>
        <v>106.7011</v>
      </c>
      <c r="G163" s="55">
        <f t="shared" si="13"/>
        <v>75.739999999999995</v>
      </c>
      <c r="H163" s="49" t="s">
        <v>281</v>
      </c>
      <c r="I163" s="38" t="s">
        <v>553</v>
      </c>
      <c r="J163" s="38">
        <v>106.7011</v>
      </c>
      <c r="K163" s="38"/>
    </row>
    <row r="164" spans="1:11" s="204" customFormat="1" x14ac:dyDescent="0.25">
      <c r="A164" s="275">
        <f t="shared" si="11"/>
        <v>162</v>
      </c>
      <c r="B164" s="272"/>
      <c r="C164" s="52" t="str">
        <f t="shared" si="10"/>
        <v>6UFAABRM42</v>
      </c>
      <c r="D164" s="52"/>
      <c r="E164" s="53">
        <f>+'CALCULO TARIFAS CC '!$U$45</f>
        <v>0.70980083296468055</v>
      </c>
      <c r="F164" s="54">
        <f t="shared" si="12"/>
        <v>173.27279999999999</v>
      </c>
      <c r="G164" s="55">
        <f t="shared" si="13"/>
        <v>122.99</v>
      </c>
      <c r="H164" s="49" t="s">
        <v>281</v>
      </c>
      <c r="I164" s="38" t="s">
        <v>554</v>
      </c>
      <c r="J164" s="38">
        <v>173.27279999999999</v>
      </c>
      <c r="K164" s="38"/>
    </row>
    <row r="165" spans="1:11" s="254" customFormat="1" x14ac:dyDescent="0.25">
      <c r="A165" s="275">
        <f t="shared" si="11"/>
        <v>163</v>
      </c>
      <c r="B165" s="272"/>
      <c r="C165" s="52" t="str">
        <f t="shared" si="10"/>
        <v>6UFABGOL74</v>
      </c>
      <c r="D165" s="52"/>
      <c r="E165" s="53">
        <f>+'CALCULO TARIFAS CC '!$U$45</f>
        <v>0.70980083296468055</v>
      </c>
      <c r="F165" s="54">
        <f t="shared" ref="F165:F190" si="14">ROUND(J165,4)</f>
        <v>99.326800000000006</v>
      </c>
      <c r="G165" s="55">
        <f t="shared" ref="G165:G190" si="15">+ROUND(F165*E165,2)</f>
        <v>70.5</v>
      </c>
      <c r="H165" s="49" t="s">
        <v>281</v>
      </c>
      <c r="I165" s="38" t="s">
        <v>555</v>
      </c>
      <c r="J165" s="38">
        <v>99.326800000000006</v>
      </c>
      <c r="K165" s="38"/>
    </row>
    <row r="166" spans="1:11" s="254" customFormat="1" x14ac:dyDescent="0.25">
      <c r="A166" s="275">
        <f t="shared" si="11"/>
        <v>164</v>
      </c>
      <c r="B166" s="272"/>
      <c r="C166" s="52" t="str">
        <f t="shared" si="10"/>
        <v>6UFACENT92</v>
      </c>
      <c r="D166" s="52"/>
      <c r="E166" s="53">
        <f>+'CALCULO TARIFAS CC '!$U$45</f>
        <v>0.70980083296468055</v>
      </c>
      <c r="F166" s="54">
        <f t="shared" si="14"/>
        <v>166.80789999999999</v>
      </c>
      <c r="G166" s="55">
        <f t="shared" si="15"/>
        <v>118.4</v>
      </c>
      <c r="H166" s="49" t="s">
        <v>281</v>
      </c>
      <c r="I166" s="38" t="s">
        <v>556</v>
      </c>
      <c r="J166" s="38">
        <v>166.80789999999999</v>
      </c>
      <c r="K166" s="38"/>
    </row>
    <row r="167" spans="1:11" s="254" customFormat="1" x14ac:dyDescent="0.25">
      <c r="A167" s="275">
        <f t="shared" si="11"/>
        <v>165</v>
      </c>
      <c r="B167" s="272"/>
      <c r="C167" s="52" t="str">
        <f t="shared" si="10"/>
        <v>6UFACEST85</v>
      </c>
      <c r="D167" s="52"/>
      <c r="E167" s="53">
        <f>+'CALCULO TARIFAS CC '!$U$45</f>
        <v>0.70980083296468055</v>
      </c>
      <c r="F167" s="54">
        <f t="shared" si="14"/>
        <v>42.223300000000002</v>
      </c>
      <c r="G167" s="55">
        <f t="shared" si="15"/>
        <v>29.97</v>
      </c>
      <c r="H167" s="49" t="s">
        <v>281</v>
      </c>
      <c r="I167" s="38" t="s">
        <v>557</v>
      </c>
      <c r="J167" s="38">
        <v>42.223300000000002</v>
      </c>
      <c r="K167" s="38"/>
    </row>
    <row r="168" spans="1:11" s="254" customFormat="1" x14ac:dyDescent="0.25">
      <c r="A168" s="275">
        <f t="shared" si="11"/>
        <v>166</v>
      </c>
      <c r="B168" s="272"/>
      <c r="C168" s="52" t="str">
        <f t="shared" si="10"/>
        <v>6UFACHIPC91</v>
      </c>
      <c r="D168" s="52"/>
      <c r="E168" s="53">
        <f>+'CALCULO TARIFAS CC '!$U$45</f>
        <v>0.70980083296468055</v>
      </c>
      <c r="F168" s="54">
        <f t="shared" si="14"/>
        <v>84.727500000000006</v>
      </c>
      <c r="G168" s="55">
        <f t="shared" si="15"/>
        <v>60.14</v>
      </c>
      <c r="H168" s="49" t="s">
        <v>281</v>
      </c>
      <c r="I168" s="38" t="s">
        <v>558</v>
      </c>
      <c r="J168" s="38">
        <v>84.727500000000006</v>
      </c>
      <c r="K168" s="38"/>
    </row>
    <row r="169" spans="1:11" s="254" customFormat="1" x14ac:dyDescent="0.25">
      <c r="A169" s="275">
        <f t="shared" si="11"/>
        <v>167</v>
      </c>
      <c r="B169" s="272"/>
      <c r="C169" s="52" t="str">
        <f t="shared" si="10"/>
        <v>6UFACVERD57</v>
      </c>
      <c r="D169" s="52"/>
      <c r="E169" s="53">
        <f>+'CALCULO TARIFAS CC '!$U$45</f>
        <v>0.70980083296468055</v>
      </c>
      <c r="F169" s="54">
        <f t="shared" si="14"/>
        <v>53.331400000000002</v>
      </c>
      <c r="G169" s="55">
        <f t="shared" si="15"/>
        <v>37.85</v>
      </c>
      <c r="H169" s="49" t="s">
        <v>281</v>
      </c>
      <c r="I169" s="38" t="s">
        <v>559</v>
      </c>
      <c r="J169" s="38">
        <v>53.331400000000002</v>
      </c>
      <c r="K169" s="38"/>
    </row>
    <row r="170" spans="1:11" s="254" customFormat="1" x14ac:dyDescent="0.25">
      <c r="A170" s="275">
        <f t="shared" si="11"/>
        <v>168</v>
      </c>
      <c r="B170" s="272"/>
      <c r="C170" s="52" t="str">
        <f t="shared" si="10"/>
        <v>6UFADAVPT75</v>
      </c>
      <c r="D170" s="52"/>
      <c r="E170" s="53">
        <f>+'CALCULO TARIFAS CC '!$U$45</f>
        <v>0.70980083296468055</v>
      </c>
      <c r="F170" s="54">
        <f t="shared" si="14"/>
        <v>197.8854</v>
      </c>
      <c r="G170" s="55">
        <f t="shared" si="15"/>
        <v>140.46</v>
      </c>
      <c r="H170" s="49" t="s">
        <v>281</v>
      </c>
      <c r="I170" s="38" t="s">
        <v>560</v>
      </c>
      <c r="J170" s="38">
        <v>197.8854</v>
      </c>
      <c r="K170" s="38"/>
    </row>
    <row r="171" spans="1:11" s="254" customFormat="1" x14ac:dyDescent="0.25">
      <c r="A171" s="275">
        <f t="shared" si="11"/>
        <v>169</v>
      </c>
      <c r="B171" s="272"/>
      <c r="C171" s="52" t="str">
        <f t="shared" si="10"/>
        <v>6UFALANDE02</v>
      </c>
      <c r="D171" s="52"/>
      <c r="E171" s="53">
        <f>+'CALCULO TARIFAS CC '!$U$45</f>
        <v>0.70980083296468055</v>
      </c>
      <c r="F171" s="54">
        <f t="shared" si="14"/>
        <v>75.848699999999994</v>
      </c>
      <c r="G171" s="55">
        <f t="shared" si="15"/>
        <v>53.84</v>
      </c>
      <c r="H171" s="49" t="s">
        <v>281</v>
      </c>
      <c r="I171" s="38" t="s">
        <v>561</v>
      </c>
      <c r="J171" s="38">
        <v>75.848699999999994</v>
      </c>
      <c r="K171" s="38"/>
    </row>
    <row r="172" spans="1:11" s="254" customFormat="1" x14ac:dyDescent="0.25">
      <c r="A172" s="275">
        <f t="shared" si="11"/>
        <v>170</v>
      </c>
      <c r="B172" s="272"/>
      <c r="C172" s="52" t="str">
        <f t="shared" si="10"/>
        <v>6UFALPUEB94</v>
      </c>
      <c r="D172" s="52"/>
      <c r="E172" s="53">
        <f>+'CALCULO TARIFAS CC '!$U$45</f>
        <v>0.70980083296468055</v>
      </c>
      <c r="F172" s="54">
        <f t="shared" si="14"/>
        <v>78.566100000000006</v>
      </c>
      <c r="G172" s="55">
        <f t="shared" si="15"/>
        <v>55.77</v>
      </c>
      <c r="H172" s="49" t="s">
        <v>281</v>
      </c>
      <c r="I172" s="38" t="s">
        <v>562</v>
      </c>
      <c r="J172" s="38">
        <v>78.566100000000006</v>
      </c>
      <c r="K172" s="38"/>
    </row>
    <row r="173" spans="1:11" s="254" customFormat="1" x14ac:dyDescent="0.25">
      <c r="A173" s="275">
        <f t="shared" si="11"/>
        <v>171</v>
      </c>
      <c r="B173" s="272"/>
      <c r="C173" s="52" t="str">
        <f t="shared" si="10"/>
        <v>6UFAOF1LA14</v>
      </c>
      <c r="D173" s="52"/>
      <c r="E173" s="53">
        <f>+'CALCULO TARIFAS CC '!$U$45</f>
        <v>0.70980083296468055</v>
      </c>
      <c r="F173" s="54">
        <f t="shared" si="14"/>
        <v>76.787199999999999</v>
      </c>
      <c r="G173" s="55">
        <f t="shared" si="15"/>
        <v>54.5</v>
      </c>
      <c r="H173" s="49" t="s">
        <v>281</v>
      </c>
      <c r="I173" s="38" t="s">
        <v>563</v>
      </c>
      <c r="J173" s="38">
        <v>76.787199999999999</v>
      </c>
      <c r="K173" s="38"/>
    </row>
    <row r="174" spans="1:11" s="254" customFormat="1" x14ac:dyDescent="0.25">
      <c r="A174" s="275">
        <f t="shared" si="11"/>
        <v>172</v>
      </c>
      <c r="B174" s="272"/>
      <c r="C174" s="52" t="str">
        <f t="shared" si="10"/>
        <v>6UFAOF2LA88</v>
      </c>
      <c r="D174" s="52"/>
      <c r="E174" s="53">
        <f>+'CALCULO TARIFAS CC '!$U$45</f>
        <v>0.70980083296468055</v>
      </c>
      <c r="F174" s="54">
        <f t="shared" si="14"/>
        <v>26.366099999999999</v>
      </c>
      <c r="G174" s="55">
        <f t="shared" si="15"/>
        <v>18.71</v>
      </c>
      <c r="H174" s="49" t="s">
        <v>281</v>
      </c>
      <c r="I174" s="38" t="s">
        <v>564</v>
      </c>
      <c r="J174" s="38">
        <v>26.366099999999999</v>
      </c>
      <c r="K174" s="38"/>
    </row>
    <row r="175" spans="1:11" s="254" customFormat="1" x14ac:dyDescent="0.25">
      <c r="A175" s="275">
        <f t="shared" si="11"/>
        <v>173</v>
      </c>
      <c r="B175" s="272"/>
      <c r="C175" s="52" t="str">
        <f t="shared" si="10"/>
        <v>6UFAPME54</v>
      </c>
      <c r="D175" s="52"/>
      <c r="E175" s="53">
        <f>+'CALCULO TARIFAS CC '!$U$45</f>
        <v>0.70980083296468055</v>
      </c>
      <c r="F175" s="54">
        <f t="shared" si="14"/>
        <v>49.411900000000003</v>
      </c>
      <c r="G175" s="55">
        <f t="shared" si="15"/>
        <v>35.07</v>
      </c>
      <c r="H175" s="49" t="s">
        <v>281</v>
      </c>
      <c r="I175" s="38" t="s">
        <v>565</v>
      </c>
      <c r="J175" s="38">
        <v>49.411900000000003</v>
      </c>
      <c r="K175" s="38"/>
    </row>
    <row r="176" spans="1:11" s="254" customFormat="1" x14ac:dyDescent="0.25">
      <c r="A176" s="275">
        <f t="shared" si="11"/>
        <v>174</v>
      </c>
      <c r="B176" s="272"/>
      <c r="C176" s="52" t="str">
        <f t="shared" si="10"/>
        <v>6UFARACVAC</v>
      </c>
      <c r="D176" s="52"/>
      <c r="E176" s="53">
        <f>+'CALCULO TARIFAS CC '!$U$45</f>
        <v>0.70980083296468055</v>
      </c>
      <c r="F176" s="54">
        <f t="shared" si="14"/>
        <v>34.412100000000002</v>
      </c>
      <c r="G176" s="55">
        <f t="shared" si="15"/>
        <v>24.43</v>
      </c>
      <c r="H176" s="49" t="s">
        <v>281</v>
      </c>
      <c r="I176" s="38" t="s">
        <v>839</v>
      </c>
      <c r="J176" s="38">
        <v>34.412100000000002</v>
      </c>
      <c r="K176" s="38"/>
    </row>
    <row r="177" spans="1:11" s="254" customFormat="1" x14ac:dyDescent="0.25">
      <c r="A177" s="275">
        <f t="shared" si="11"/>
        <v>175</v>
      </c>
      <c r="B177" s="272"/>
      <c r="C177" s="52" t="str">
        <f t="shared" si="10"/>
        <v>6UFASABAN50</v>
      </c>
      <c r="D177" s="52"/>
      <c r="E177" s="53">
        <f>+'CALCULO TARIFAS CC '!$U$45</f>
        <v>0.70980083296468055</v>
      </c>
      <c r="F177" s="54">
        <f t="shared" si="14"/>
        <v>37.824399999999997</v>
      </c>
      <c r="G177" s="55">
        <f t="shared" si="15"/>
        <v>26.85</v>
      </c>
      <c r="H177" s="49" t="s">
        <v>281</v>
      </c>
      <c r="I177" s="38" t="s">
        <v>714</v>
      </c>
      <c r="J177" s="38">
        <v>37.824399999999997</v>
      </c>
      <c r="K177" s="38"/>
    </row>
    <row r="178" spans="1:11" s="254" customFormat="1" x14ac:dyDescent="0.25">
      <c r="A178" s="275">
        <f t="shared" si="11"/>
        <v>176</v>
      </c>
      <c r="B178" s="272"/>
      <c r="C178" s="52" t="str">
        <f t="shared" si="10"/>
        <v>6UFASANTB81</v>
      </c>
      <c r="D178" s="52"/>
      <c r="E178" s="53">
        <f>+'CALCULO TARIFAS CC '!$U$45</f>
        <v>0.70980083296468055</v>
      </c>
      <c r="F178" s="54">
        <f t="shared" si="14"/>
        <v>97.659000000000006</v>
      </c>
      <c r="G178" s="55">
        <f t="shared" si="15"/>
        <v>69.319999999999993</v>
      </c>
      <c r="H178" s="49" t="s">
        <v>281</v>
      </c>
      <c r="I178" s="38" t="s">
        <v>566</v>
      </c>
      <c r="J178" s="38">
        <v>97.659000000000006</v>
      </c>
      <c r="K178" s="38"/>
    </row>
    <row r="179" spans="1:11" s="254" customFormat="1" x14ac:dyDescent="0.25">
      <c r="A179" s="275">
        <f t="shared" si="11"/>
        <v>177</v>
      </c>
      <c r="B179" s="272"/>
      <c r="C179" s="52" t="str">
        <f t="shared" si="10"/>
        <v>6UFATMUER63</v>
      </c>
      <c r="D179" s="52"/>
      <c r="E179" s="53">
        <f>+'CALCULO TARIFAS CC '!$U$45</f>
        <v>0.70980083296468055</v>
      </c>
      <c r="F179" s="54">
        <f t="shared" si="14"/>
        <v>82.329700000000003</v>
      </c>
      <c r="G179" s="55">
        <f t="shared" si="15"/>
        <v>58.44</v>
      </c>
      <c r="H179" s="49" t="s">
        <v>281</v>
      </c>
      <c r="I179" s="38" t="s">
        <v>567</v>
      </c>
      <c r="J179" s="38">
        <v>82.329700000000003</v>
      </c>
      <c r="K179" s="38"/>
    </row>
    <row r="180" spans="1:11" s="254" customFormat="1" x14ac:dyDescent="0.25">
      <c r="A180" s="275">
        <f t="shared" si="11"/>
        <v>178</v>
      </c>
      <c r="B180" s="272"/>
      <c r="C180" s="52" t="str">
        <f t="shared" si="10"/>
        <v>6UFAVLUC26</v>
      </c>
      <c r="D180" s="52"/>
      <c r="E180" s="53">
        <f>+'CALCULO TARIFAS CC '!$U$45</f>
        <v>0.70980083296468055</v>
      </c>
      <c r="F180" s="54">
        <f t="shared" si="14"/>
        <v>77.752399999999994</v>
      </c>
      <c r="G180" s="55">
        <f t="shared" si="15"/>
        <v>55.19</v>
      </c>
      <c r="H180" s="49" t="s">
        <v>281</v>
      </c>
      <c r="I180" s="38" t="s">
        <v>568</v>
      </c>
      <c r="J180" s="38">
        <v>77.752399999999994</v>
      </c>
      <c r="K180" s="38"/>
    </row>
    <row r="181" spans="1:11" s="254" customFormat="1" x14ac:dyDescent="0.25">
      <c r="A181" s="275">
        <f t="shared" si="11"/>
        <v>179</v>
      </c>
      <c r="B181" s="272"/>
      <c r="C181" s="52" t="str">
        <f t="shared" si="10"/>
        <v>6UFAVZAIT79</v>
      </c>
      <c r="D181" s="52"/>
      <c r="E181" s="53">
        <f>+'CALCULO TARIFAS CC '!$U$45</f>
        <v>0.70980083296468055</v>
      </c>
      <c r="F181" s="54">
        <f t="shared" si="14"/>
        <v>36.6372</v>
      </c>
      <c r="G181" s="55">
        <f t="shared" si="15"/>
        <v>26.01</v>
      </c>
      <c r="H181" s="49" t="s">
        <v>281</v>
      </c>
      <c r="I181" s="38" t="s">
        <v>715</v>
      </c>
      <c r="J181" s="38">
        <v>36.6372</v>
      </c>
      <c r="K181" s="38"/>
    </row>
    <row r="182" spans="1:11" s="254" customFormat="1" x14ac:dyDescent="0.25">
      <c r="A182" s="275">
        <f t="shared" si="11"/>
        <v>180</v>
      </c>
      <c r="B182" s="272"/>
      <c r="C182" s="52" t="str">
        <f t="shared" si="10"/>
        <v>6UFCC</v>
      </c>
      <c r="D182" s="52"/>
      <c r="E182" s="53">
        <f>+'CALCULO TARIFAS CC '!$U$45</f>
        <v>0.70980083296468055</v>
      </c>
      <c r="F182" s="54">
        <f t="shared" si="14"/>
        <v>105.6947</v>
      </c>
      <c r="G182" s="55">
        <f t="shared" si="15"/>
        <v>75.02</v>
      </c>
      <c r="H182" s="49" t="s">
        <v>281</v>
      </c>
      <c r="I182" s="38" t="s">
        <v>51</v>
      </c>
      <c r="J182" s="38">
        <v>105.6947</v>
      </c>
      <c r="K182" s="38"/>
    </row>
    <row r="183" spans="1:11" s="254" customFormat="1" x14ac:dyDescent="0.25">
      <c r="A183" s="275">
        <f t="shared" si="11"/>
        <v>181</v>
      </c>
      <c r="B183" s="272"/>
      <c r="C183" s="52" t="str">
        <f t="shared" si="10"/>
        <v>6UFC_AGDCE</v>
      </c>
      <c r="D183" s="52"/>
      <c r="E183" s="53">
        <f>+'CALCULO TARIFAS CC '!$U$45</f>
        <v>0.70980083296468055</v>
      </c>
      <c r="F183" s="54">
        <f t="shared" si="14"/>
        <v>52.4617</v>
      </c>
      <c r="G183" s="55">
        <f t="shared" si="15"/>
        <v>37.24</v>
      </c>
      <c r="H183" s="49" t="s">
        <v>281</v>
      </c>
      <c r="I183" s="38" t="s">
        <v>650</v>
      </c>
      <c r="J183" s="38">
        <v>52.4617</v>
      </c>
      <c r="K183" s="38"/>
    </row>
    <row r="184" spans="1:11" s="254" customFormat="1" x14ac:dyDescent="0.25">
      <c r="A184" s="275">
        <f t="shared" si="11"/>
        <v>182</v>
      </c>
      <c r="B184" s="272"/>
      <c r="C184" s="52" t="str">
        <f t="shared" si="10"/>
        <v>6UFC_BOLERA</v>
      </c>
      <c r="D184" s="52"/>
      <c r="E184" s="53">
        <f>+'CALCULO TARIFAS CC '!$U$45</f>
        <v>0.70980083296468055</v>
      </c>
      <c r="F184" s="54">
        <f t="shared" si="14"/>
        <v>86.003699999999995</v>
      </c>
      <c r="G184" s="55">
        <f t="shared" si="15"/>
        <v>61.05</v>
      </c>
      <c r="H184" s="49" t="s">
        <v>281</v>
      </c>
      <c r="I184" s="38" t="s">
        <v>749</v>
      </c>
      <c r="J184" s="38">
        <v>86.003699999999995</v>
      </c>
      <c r="K184" s="38"/>
    </row>
    <row r="185" spans="1:11" s="254" customFormat="1" x14ac:dyDescent="0.25">
      <c r="A185" s="275">
        <f t="shared" si="11"/>
        <v>183</v>
      </c>
      <c r="B185" s="272"/>
      <c r="C185" s="52" t="str">
        <f t="shared" si="10"/>
        <v>6UFC_CABIMA</v>
      </c>
      <c r="D185" s="52"/>
      <c r="E185" s="53">
        <f>+'CALCULO TARIFAS CC '!$U$45</f>
        <v>0.70980083296468055</v>
      </c>
      <c r="F185" s="54">
        <f t="shared" si="14"/>
        <v>44.4056</v>
      </c>
      <c r="G185" s="55">
        <f t="shared" si="15"/>
        <v>31.52</v>
      </c>
      <c r="H185" s="49" t="s">
        <v>281</v>
      </c>
      <c r="I185" s="38" t="s">
        <v>677</v>
      </c>
      <c r="J185" s="38">
        <v>44.4056</v>
      </c>
      <c r="K185" s="38"/>
    </row>
    <row r="186" spans="1:11" s="254" customFormat="1" x14ac:dyDescent="0.25">
      <c r="A186" s="275">
        <f t="shared" si="11"/>
        <v>184</v>
      </c>
      <c r="B186" s="272"/>
      <c r="C186" s="52" t="str">
        <f t="shared" si="10"/>
        <v>6UFC_DORADO</v>
      </c>
      <c r="D186" s="52"/>
      <c r="E186" s="53">
        <f>+'CALCULO TARIFAS CC '!$U$45</f>
        <v>0.70980083296468055</v>
      </c>
      <c r="F186" s="54">
        <f t="shared" si="14"/>
        <v>101.1073</v>
      </c>
      <c r="G186" s="55">
        <f t="shared" si="15"/>
        <v>71.77</v>
      </c>
      <c r="H186" s="49" t="s">
        <v>281</v>
      </c>
      <c r="I186" s="38" t="s">
        <v>678</v>
      </c>
      <c r="J186" s="38">
        <v>101.1073</v>
      </c>
      <c r="K186" s="38"/>
    </row>
    <row r="187" spans="1:11" s="254" customFormat="1" x14ac:dyDescent="0.25">
      <c r="A187" s="275">
        <f t="shared" si="11"/>
        <v>185</v>
      </c>
      <c r="B187" s="272"/>
      <c r="C187" s="52" t="str">
        <f t="shared" si="10"/>
        <v>6UFC_FUERTE</v>
      </c>
      <c r="D187" s="52"/>
      <c r="E187" s="53">
        <f>+'CALCULO TARIFAS CC '!$U$45</f>
        <v>0.70980083296468055</v>
      </c>
      <c r="F187" s="54">
        <f t="shared" si="14"/>
        <v>53.1496</v>
      </c>
      <c r="G187" s="55">
        <f t="shared" si="15"/>
        <v>37.729999999999997</v>
      </c>
      <c r="H187" s="49" t="s">
        <v>281</v>
      </c>
      <c r="I187" s="38" t="s">
        <v>716</v>
      </c>
      <c r="J187" s="38">
        <v>53.1496</v>
      </c>
      <c r="K187" s="38"/>
    </row>
    <row r="188" spans="1:11" s="254" customFormat="1" x14ac:dyDescent="0.25">
      <c r="A188" s="275">
        <f t="shared" si="11"/>
        <v>186</v>
      </c>
      <c r="B188" s="272"/>
      <c r="C188" s="52" t="str">
        <f t="shared" si="10"/>
        <v>6UFC_GRANEST</v>
      </c>
      <c r="D188" s="52"/>
      <c r="E188" s="53">
        <f>+'CALCULO TARIFAS CC '!$U$45</f>
        <v>0.70980083296468055</v>
      </c>
      <c r="F188" s="54">
        <f t="shared" si="14"/>
        <v>102.8702</v>
      </c>
      <c r="G188" s="55">
        <f t="shared" si="15"/>
        <v>73.02</v>
      </c>
      <c r="H188" s="49" t="s">
        <v>281</v>
      </c>
      <c r="I188" s="38" t="s">
        <v>717</v>
      </c>
      <c r="J188" s="38">
        <v>102.8702</v>
      </c>
      <c r="K188" s="38"/>
    </row>
    <row r="189" spans="1:11" s="254" customFormat="1" x14ac:dyDescent="0.25">
      <c r="A189" s="275">
        <f t="shared" si="11"/>
        <v>187</v>
      </c>
      <c r="B189" s="272"/>
      <c r="C189" s="52" t="str">
        <f t="shared" si="10"/>
        <v>6UFC_HINTER2</v>
      </c>
      <c r="D189" s="52"/>
      <c r="E189" s="53">
        <f>+'CALCULO TARIFAS CC '!$U$45</f>
        <v>0.70980083296468055</v>
      </c>
      <c r="F189" s="54">
        <f t="shared" si="14"/>
        <v>36.829700000000003</v>
      </c>
      <c r="G189" s="55">
        <f t="shared" si="15"/>
        <v>26.14</v>
      </c>
      <c r="H189" s="49" t="s">
        <v>281</v>
      </c>
      <c r="I189" s="38" t="s">
        <v>774</v>
      </c>
      <c r="J189" s="38">
        <v>36.829700000000003</v>
      </c>
      <c r="K189" s="38"/>
    </row>
    <row r="190" spans="1:11" s="254" customFormat="1" x14ac:dyDescent="0.25">
      <c r="A190" s="275">
        <f t="shared" si="11"/>
        <v>188</v>
      </c>
      <c r="B190" s="272"/>
      <c r="C190" s="52" t="str">
        <f t="shared" si="10"/>
        <v>6UFC_INTERN1</v>
      </c>
      <c r="D190" s="52"/>
      <c r="E190" s="53">
        <f>+'CALCULO TARIFAS CC '!$U$45</f>
        <v>0.70980083296468055</v>
      </c>
      <c r="F190" s="54">
        <f t="shared" si="14"/>
        <v>53.767499999999998</v>
      </c>
      <c r="G190" s="55">
        <f t="shared" si="15"/>
        <v>38.159999999999997</v>
      </c>
      <c r="H190" s="49" t="s">
        <v>281</v>
      </c>
      <c r="I190" s="38" t="s">
        <v>651</v>
      </c>
      <c r="J190" s="38">
        <v>53.767499999999998</v>
      </c>
      <c r="K190" s="38"/>
    </row>
    <row r="191" spans="1:11" s="204" customFormat="1" x14ac:dyDescent="0.25">
      <c r="A191" s="275">
        <f t="shared" si="11"/>
        <v>189</v>
      </c>
      <c r="B191" s="272"/>
      <c r="C191" s="52" t="str">
        <f t="shared" si="10"/>
        <v>6UFC_LADONA</v>
      </c>
      <c r="D191" s="52"/>
      <c r="E191" s="53">
        <f>+'CALCULO TARIFAS CC '!$U$45</f>
        <v>0.70980083296468055</v>
      </c>
      <c r="F191" s="54">
        <f t="shared" si="12"/>
        <v>101.3553</v>
      </c>
      <c r="G191" s="55">
        <f t="shared" si="13"/>
        <v>71.94</v>
      </c>
      <c r="H191" s="49" t="s">
        <v>281</v>
      </c>
      <c r="I191" s="38" t="s">
        <v>679</v>
      </c>
      <c r="J191" s="38">
        <v>101.3553</v>
      </c>
      <c r="K191" s="38"/>
    </row>
    <row r="192" spans="1:11" s="204" customFormat="1" x14ac:dyDescent="0.25">
      <c r="A192" s="275">
        <f t="shared" si="11"/>
        <v>190</v>
      </c>
      <c r="B192" s="272"/>
      <c r="C192" s="52" t="str">
        <f t="shared" si="10"/>
        <v>6UFC_LANDES</v>
      </c>
      <c r="D192" s="52"/>
      <c r="E192" s="53">
        <f>+'CALCULO TARIFAS CC '!$U$45</f>
        <v>0.70980083296468055</v>
      </c>
      <c r="F192" s="54">
        <f t="shared" si="12"/>
        <v>131.3407</v>
      </c>
      <c r="G192" s="55">
        <f t="shared" si="13"/>
        <v>93.23</v>
      </c>
      <c r="H192" s="49" t="s">
        <v>281</v>
      </c>
      <c r="I192" s="38" t="s">
        <v>680</v>
      </c>
      <c r="J192" s="38">
        <v>131.3407</v>
      </c>
      <c r="K192" s="38"/>
    </row>
    <row r="193" spans="1:11" s="204" customFormat="1" x14ac:dyDescent="0.25">
      <c r="A193" s="275">
        <f t="shared" si="11"/>
        <v>191</v>
      </c>
      <c r="B193" s="272"/>
      <c r="C193" s="52" t="str">
        <f t="shared" si="10"/>
        <v>6UFC_PUEBLO</v>
      </c>
      <c r="D193" s="52"/>
      <c r="E193" s="53">
        <f>+'CALCULO TARIFAS CC '!$U$45</f>
        <v>0.70980083296468055</v>
      </c>
      <c r="F193" s="54">
        <f t="shared" si="12"/>
        <v>93.696299999999994</v>
      </c>
      <c r="G193" s="55">
        <f t="shared" si="13"/>
        <v>66.510000000000005</v>
      </c>
      <c r="H193" s="49" t="s">
        <v>281</v>
      </c>
      <c r="I193" s="38" t="s">
        <v>681</v>
      </c>
      <c r="J193" s="38">
        <v>93.696299999999994</v>
      </c>
      <c r="K193" s="38"/>
    </row>
    <row r="194" spans="1:11" s="204" customFormat="1" x14ac:dyDescent="0.25">
      <c r="A194" s="275">
        <f t="shared" si="11"/>
        <v>192</v>
      </c>
      <c r="B194" s="272"/>
      <c r="C194" s="52" t="str">
        <f t="shared" si="10"/>
        <v>6UFC_PZATOC</v>
      </c>
      <c r="D194" s="52"/>
      <c r="E194" s="53">
        <f>+'CALCULO TARIFAS CC '!$U$45</f>
        <v>0.70980083296468055</v>
      </c>
      <c r="F194" s="54">
        <f t="shared" si="12"/>
        <v>76.797300000000007</v>
      </c>
      <c r="G194" s="55">
        <f t="shared" si="13"/>
        <v>54.51</v>
      </c>
      <c r="H194" s="49" t="s">
        <v>281</v>
      </c>
      <c r="I194" s="38" t="s">
        <v>682</v>
      </c>
      <c r="J194" s="38">
        <v>76.797300000000007</v>
      </c>
      <c r="K194" s="38"/>
    </row>
    <row r="195" spans="1:11" s="204" customFormat="1" x14ac:dyDescent="0.25">
      <c r="A195" s="275">
        <f t="shared" si="11"/>
        <v>193</v>
      </c>
      <c r="B195" s="272"/>
      <c r="C195" s="52" t="str">
        <f t="shared" ref="C195:C258" si="16">I195</f>
        <v>6UFEDUDOR</v>
      </c>
      <c r="D195" s="52"/>
      <c r="E195" s="53">
        <f>+'CALCULO TARIFAS CC '!$U$45</f>
        <v>0.70980083296468055</v>
      </c>
      <c r="F195" s="54">
        <f t="shared" si="12"/>
        <v>289.02100000000002</v>
      </c>
      <c r="G195" s="55">
        <f t="shared" si="13"/>
        <v>205.15</v>
      </c>
      <c r="H195" s="49" t="s">
        <v>281</v>
      </c>
      <c r="I195" s="38" t="s">
        <v>408</v>
      </c>
      <c r="J195" s="38">
        <v>289.02100000000002</v>
      </c>
      <c r="K195" s="38"/>
    </row>
    <row r="196" spans="1:11" s="204" customFormat="1" x14ac:dyDescent="0.25">
      <c r="A196" s="275">
        <f t="shared" si="11"/>
        <v>194</v>
      </c>
      <c r="B196" s="272"/>
      <c r="C196" s="52" t="str">
        <f t="shared" si="16"/>
        <v>6UFEDUM8</v>
      </c>
      <c r="D196" s="52"/>
      <c r="E196" s="53">
        <f>+'CALCULO TARIFAS CC '!$U$45</f>
        <v>0.70980083296468055</v>
      </c>
      <c r="F196" s="54">
        <f t="shared" si="12"/>
        <v>304.27449999999999</v>
      </c>
      <c r="G196" s="55">
        <f t="shared" si="13"/>
        <v>215.97</v>
      </c>
      <c r="H196" s="49" t="s">
        <v>281</v>
      </c>
      <c r="I196" s="38" t="s">
        <v>409</v>
      </c>
      <c r="J196" s="38">
        <v>304.27449999999999</v>
      </c>
      <c r="K196" s="38"/>
    </row>
    <row r="197" spans="1:11" s="204" customFormat="1" x14ac:dyDescent="0.25">
      <c r="A197" s="275">
        <f t="shared" ref="A197:A260" si="17">A196+1</f>
        <v>195</v>
      </c>
      <c r="B197" s="272"/>
      <c r="C197" s="52" t="str">
        <f t="shared" si="16"/>
        <v>6UFETV</v>
      </c>
      <c r="D197" s="52"/>
      <c r="E197" s="53">
        <f>+'CALCULO TARIFAS CC '!$U$45</f>
        <v>0.70980083296468055</v>
      </c>
      <c r="F197" s="54">
        <f t="shared" si="12"/>
        <v>295.27370000000002</v>
      </c>
      <c r="G197" s="55">
        <f t="shared" si="13"/>
        <v>209.59</v>
      </c>
      <c r="H197" s="49" t="s">
        <v>281</v>
      </c>
      <c r="I197" s="38" t="s">
        <v>683</v>
      </c>
      <c r="J197" s="38">
        <v>295.27370000000002</v>
      </c>
      <c r="K197" s="38"/>
    </row>
    <row r="198" spans="1:11" s="204" customFormat="1" x14ac:dyDescent="0.25">
      <c r="A198" s="275">
        <f t="shared" si="17"/>
        <v>196</v>
      </c>
      <c r="B198" s="272"/>
      <c r="C198" s="52" t="str">
        <f t="shared" si="16"/>
        <v>6UFGALERIA</v>
      </c>
      <c r="D198" s="52"/>
      <c r="E198" s="53">
        <f>+'CALCULO TARIFAS CC '!$U$45</f>
        <v>0.70980083296468055</v>
      </c>
      <c r="F198" s="54">
        <f t="shared" si="12"/>
        <v>42.527099999999997</v>
      </c>
      <c r="G198" s="55">
        <f t="shared" si="13"/>
        <v>30.19</v>
      </c>
      <c r="H198" s="49" t="s">
        <v>281</v>
      </c>
      <c r="I198" s="38" t="s">
        <v>511</v>
      </c>
      <c r="J198" s="38">
        <v>42.527099999999997</v>
      </c>
      <c r="K198" s="38"/>
    </row>
    <row r="199" spans="1:11" s="204" customFormat="1" x14ac:dyDescent="0.25">
      <c r="A199" s="275">
        <f t="shared" si="17"/>
        <v>197</v>
      </c>
      <c r="B199" s="272"/>
      <c r="C199" s="52" t="str">
        <f t="shared" si="16"/>
        <v>6UFINCENT</v>
      </c>
      <c r="D199" s="52"/>
      <c r="E199" s="53">
        <f>+'CALCULO TARIFAS CC '!$U$45</f>
        <v>0.70980083296468055</v>
      </c>
      <c r="F199" s="54">
        <f t="shared" si="12"/>
        <v>223.88749999999999</v>
      </c>
      <c r="G199" s="55">
        <f t="shared" si="13"/>
        <v>158.91999999999999</v>
      </c>
      <c r="H199" s="49" t="s">
        <v>281</v>
      </c>
      <c r="I199" s="38" t="s">
        <v>512</v>
      </c>
      <c r="J199" s="38">
        <v>223.88749999999999</v>
      </c>
      <c r="K199" s="38"/>
    </row>
    <row r="200" spans="1:11" s="204" customFormat="1" x14ac:dyDescent="0.25">
      <c r="A200" s="275">
        <f t="shared" si="17"/>
        <v>198</v>
      </c>
      <c r="B200" s="272"/>
      <c r="C200" s="52" t="str">
        <f t="shared" si="16"/>
        <v>6UFMOTTA</v>
      </c>
      <c r="D200" s="52"/>
      <c r="E200" s="53">
        <f>+'CALCULO TARIFAS CC '!$U$45</f>
        <v>0.70980083296468055</v>
      </c>
      <c r="F200" s="54">
        <f t="shared" si="12"/>
        <v>117.9631</v>
      </c>
      <c r="G200" s="55">
        <f t="shared" si="13"/>
        <v>83.73</v>
      </c>
      <c r="H200" s="49" t="s">
        <v>281</v>
      </c>
      <c r="I200" s="38" t="s">
        <v>569</v>
      </c>
      <c r="J200" s="38">
        <v>117.9631</v>
      </c>
      <c r="K200" s="38"/>
    </row>
    <row r="201" spans="1:11" s="204" customFormat="1" x14ac:dyDescent="0.25">
      <c r="A201" s="275">
        <f t="shared" si="17"/>
        <v>199</v>
      </c>
      <c r="B201" s="272"/>
      <c r="C201" s="52" t="str">
        <f t="shared" si="16"/>
        <v>6UFMPLAZ40</v>
      </c>
      <c r="D201" s="52"/>
      <c r="E201" s="53">
        <f>+'CALCULO TARIFAS CC '!$U$45</f>
        <v>0.70980083296468055</v>
      </c>
      <c r="F201" s="54">
        <f t="shared" si="12"/>
        <v>132.714</v>
      </c>
      <c r="G201" s="55">
        <f t="shared" si="13"/>
        <v>94.2</v>
      </c>
      <c r="H201" s="49" t="s">
        <v>281</v>
      </c>
      <c r="I201" s="38" t="s">
        <v>570</v>
      </c>
      <c r="J201" s="38">
        <v>132.714</v>
      </c>
      <c r="K201" s="38"/>
    </row>
    <row r="202" spans="1:11" s="204" customFormat="1" x14ac:dyDescent="0.25">
      <c r="A202" s="275">
        <f t="shared" si="17"/>
        <v>200</v>
      </c>
      <c r="B202" s="272"/>
      <c r="C202" s="52" t="str">
        <f t="shared" si="16"/>
        <v>6UFPARK28</v>
      </c>
      <c r="D202" s="52"/>
      <c r="E202" s="53">
        <f>+'CALCULO TARIFAS CC '!$U$45</f>
        <v>0.70980083296468055</v>
      </c>
      <c r="F202" s="54">
        <f t="shared" si="12"/>
        <v>134.86670000000001</v>
      </c>
      <c r="G202" s="55">
        <f t="shared" si="13"/>
        <v>95.73</v>
      </c>
      <c r="H202" s="49" t="s">
        <v>281</v>
      </c>
      <c r="I202" s="38" t="s">
        <v>523</v>
      </c>
      <c r="J202" s="38">
        <v>134.86670000000001</v>
      </c>
      <c r="K202" s="38"/>
    </row>
    <row r="203" spans="1:11" s="204" customFormat="1" x14ac:dyDescent="0.25">
      <c r="A203" s="275">
        <f t="shared" si="17"/>
        <v>201</v>
      </c>
      <c r="B203" s="272"/>
      <c r="C203" s="52" t="str">
        <f t="shared" si="16"/>
        <v>6UF_BIN90</v>
      </c>
      <c r="D203" s="52"/>
      <c r="E203" s="53">
        <f>+'CALCULO TARIFAS CC '!$U$45</f>
        <v>0.70980083296468055</v>
      </c>
      <c r="F203" s="54">
        <f t="shared" si="12"/>
        <v>88.066199999999995</v>
      </c>
      <c r="G203" s="55">
        <f t="shared" si="13"/>
        <v>62.51</v>
      </c>
      <c r="H203" s="49" t="s">
        <v>281</v>
      </c>
      <c r="I203" s="38" t="s">
        <v>354</v>
      </c>
      <c r="J203" s="38">
        <v>88.066199999999995</v>
      </c>
      <c r="K203" s="38"/>
    </row>
    <row r="204" spans="1:11" s="204" customFormat="1" x14ac:dyDescent="0.25">
      <c r="A204" s="275">
        <f t="shared" si="17"/>
        <v>202</v>
      </c>
      <c r="B204" s="272"/>
      <c r="C204" s="52" t="str">
        <f t="shared" si="16"/>
        <v>6UF_CARIBE</v>
      </c>
      <c r="D204" s="52"/>
      <c r="E204" s="53">
        <f>+'CALCULO TARIFAS CC '!$U$45</f>
        <v>0.70980083296468055</v>
      </c>
      <c r="F204" s="54">
        <f t="shared" si="12"/>
        <v>71.168999999999997</v>
      </c>
      <c r="G204" s="55">
        <f t="shared" si="13"/>
        <v>50.52</v>
      </c>
      <c r="H204" s="49" t="s">
        <v>281</v>
      </c>
      <c r="I204" s="38" t="s">
        <v>349</v>
      </c>
      <c r="J204" s="38">
        <v>71.168999999999997</v>
      </c>
      <c r="K204" s="38"/>
    </row>
    <row r="205" spans="1:11" s="204" customFormat="1" x14ac:dyDescent="0.25">
      <c r="A205" s="275">
        <f t="shared" si="17"/>
        <v>203</v>
      </c>
      <c r="B205" s="272"/>
      <c r="C205" s="52" t="str">
        <f t="shared" si="16"/>
        <v>6UF_CHITRE</v>
      </c>
      <c r="D205" s="52"/>
      <c r="E205" s="53">
        <f>+'CALCULO TARIFAS CC '!$U$45</f>
        <v>0.70980083296468055</v>
      </c>
      <c r="F205" s="54">
        <f t="shared" si="12"/>
        <v>53.237000000000002</v>
      </c>
      <c r="G205" s="55">
        <f t="shared" si="13"/>
        <v>37.79</v>
      </c>
      <c r="H205" s="49" t="s">
        <v>281</v>
      </c>
      <c r="I205" s="38" t="s">
        <v>351</v>
      </c>
      <c r="J205" s="38">
        <v>53.237000000000002</v>
      </c>
      <c r="K205" s="38"/>
    </row>
    <row r="206" spans="1:11" s="204" customFormat="1" x14ac:dyDescent="0.25">
      <c r="A206" s="275">
        <f t="shared" si="17"/>
        <v>204</v>
      </c>
      <c r="B206" s="272"/>
      <c r="C206" s="52" t="str">
        <f t="shared" si="16"/>
        <v>6UF_CHORRE</v>
      </c>
      <c r="D206" s="52"/>
      <c r="E206" s="53">
        <f>+'CALCULO TARIFAS CC '!$U$45</f>
        <v>0.70980083296468055</v>
      </c>
      <c r="F206" s="54">
        <f t="shared" si="12"/>
        <v>98.203000000000003</v>
      </c>
      <c r="G206" s="55">
        <f t="shared" si="13"/>
        <v>69.7</v>
      </c>
      <c r="H206" s="49" t="s">
        <v>281</v>
      </c>
      <c r="I206" s="38" t="s">
        <v>356</v>
      </c>
      <c r="J206" s="38">
        <v>98.203000000000003</v>
      </c>
      <c r="K206" s="38"/>
    </row>
    <row r="207" spans="1:11" s="197" customFormat="1" x14ac:dyDescent="0.25">
      <c r="A207" s="275">
        <f t="shared" si="17"/>
        <v>205</v>
      </c>
      <c r="B207" s="272"/>
      <c r="C207" s="52" t="str">
        <f t="shared" si="16"/>
        <v>6UF_MILLER</v>
      </c>
      <c r="D207" s="52"/>
      <c r="E207" s="53">
        <f>+'CALCULO TARIFAS CC '!$U$45</f>
        <v>0.70980083296468055</v>
      </c>
      <c r="F207" s="54">
        <f t="shared" si="6"/>
        <v>76.666799999999995</v>
      </c>
      <c r="G207" s="55">
        <f t="shared" si="2"/>
        <v>54.42</v>
      </c>
      <c r="H207" s="49" t="s">
        <v>281</v>
      </c>
      <c r="I207" s="38" t="s">
        <v>350</v>
      </c>
      <c r="J207" s="38">
        <v>76.666799999999995</v>
      </c>
      <c r="K207" s="38"/>
    </row>
    <row r="208" spans="1:11" s="256" customFormat="1" x14ac:dyDescent="0.25">
      <c r="A208" s="275">
        <f t="shared" si="17"/>
        <v>206</v>
      </c>
      <c r="B208" s="272"/>
      <c r="C208" s="52" t="str">
        <f t="shared" si="16"/>
        <v>6UF_PNOME</v>
      </c>
      <c r="D208" s="52"/>
      <c r="E208" s="53">
        <f>+'CALCULO TARIFAS CC '!$U$45</f>
        <v>0.70980083296468055</v>
      </c>
      <c r="F208" s="54">
        <f t="shared" ref="F208:F218" si="18">ROUND(J208,4)</f>
        <v>49.165500000000002</v>
      </c>
      <c r="G208" s="55">
        <f t="shared" ref="G208:G218" si="19">+ROUND(F208*E208,2)</f>
        <v>34.9</v>
      </c>
      <c r="H208" s="49" t="s">
        <v>281</v>
      </c>
      <c r="I208" s="38" t="s">
        <v>464</v>
      </c>
      <c r="J208" s="38">
        <v>49.165500000000002</v>
      </c>
      <c r="K208" s="38"/>
    </row>
    <row r="209" spans="1:11" s="256" customFormat="1" x14ac:dyDescent="0.25">
      <c r="A209" s="275">
        <f t="shared" si="17"/>
        <v>207</v>
      </c>
      <c r="B209" s="272"/>
      <c r="C209" s="52" t="str">
        <f t="shared" si="16"/>
        <v>6UF_STGO</v>
      </c>
      <c r="D209" s="52"/>
      <c r="E209" s="53">
        <f>+'CALCULO TARIFAS CC '!$U$45</f>
        <v>0.70980083296468055</v>
      </c>
      <c r="F209" s="54">
        <f t="shared" si="18"/>
        <v>71.488600000000005</v>
      </c>
      <c r="G209" s="55">
        <f t="shared" si="19"/>
        <v>50.74</v>
      </c>
      <c r="H209" s="49" t="s">
        <v>281</v>
      </c>
      <c r="I209" s="38" t="s">
        <v>352</v>
      </c>
      <c r="J209" s="38">
        <v>71.488600000000005</v>
      </c>
      <c r="K209" s="38"/>
    </row>
    <row r="210" spans="1:11" s="256" customFormat="1" x14ac:dyDescent="0.25">
      <c r="A210" s="275">
        <f t="shared" si="17"/>
        <v>208</v>
      </c>
      <c r="B210" s="272"/>
      <c r="C210" s="52" t="str">
        <f t="shared" si="16"/>
        <v>6UF_VLEGRE</v>
      </c>
      <c r="D210" s="52"/>
      <c r="E210" s="53">
        <f>+'CALCULO TARIFAS CC '!$U$45</f>
        <v>0.70980083296468055</v>
      </c>
      <c r="F210" s="54">
        <f t="shared" si="18"/>
        <v>72.001999999999995</v>
      </c>
      <c r="G210" s="55">
        <f t="shared" si="19"/>
        <v>51.11</v>
      </c>
      <c r="H210" s="49" t="s">
        <v>281</v>
      </c>
      <c r="I210" s="38" t="s">
        <v>353</v>
      </c>
      <c r="J210" s="38">
        <v>72.001999999999995</v>
      </c>
      <c r="K210" s="38"/>
    </row>
    <row r="211" spans="1:11" s="256" customFormat="1" x14ac:dyDescent="0.25">
      <c r="A211" s="275">
        <f t="shared" si="17"/>
        <v>209</v>
      </c>
      <c r="B211" s="272"/>
      <c r="C211" s="52" t="str">
        <f t="shared" si="16"/>
        <v>6UF_ZAITA</v>
      </c>
      <c r="D211" s="52"/>
      <c r="E211" s="53">
        <f>+'CALCULO TARIFAS CC '!$U$45</f>
        <v>0.70980083296468055</v>
      </c>
      <c r="F211" s="54">
        <f t="shared" si="18"/>
        <v>48.368499999999997</v>
      </c>
      <c r="G211" s="55">
        <f t="shared" si="19"/>
        <v>34.33</v>
      </c>
      <c r="H211" s="49" t="s">
        <v>281</v>
      </c>
      <c r="I211" s="38" t="s">
        <v>571</v>
      </c>
      <c r="J211" s="38">
        <v>48.368499999999997</v>
      </c>
      <c r="K211" s="38"/>
    </row>
    <row r="212" spans="1:11" s="256" customFormat="1" x14ac:dyDescent="0.25">
      <c r="A212" s="275">
        <f t="shared" si="17"/>
        <v>210</v>
      </c>
      <c r="B212" s="272"/>
      <c r="C212" s="52" t="str">
        <f t="shared" si="16"/>
        <v>6UGAMBOA</v>
      </c>
      <c r="D212" s="52"/>
      <c r="E212" s="53">
        <f>+'CALCULO TARIFAS CC '!$U$45</f>
        <v>0.70980083296468055</v>
      </c>
      <c r="F212" s="54">
        <f t="shared" si="18"/>
        <v>177.6189</v>
      </c>
      <c r="G212" s="55">
        <f t="shared" si="19"/>
        <v>126.07</v>
      </c>
      <c r="H212" s="49" t="s">
        <v>281</v>
      </c>
      <c r="I212" s="38" t="s">
        <v>497</v>
      </c>
      <c r="J212" s="38">
        <v>177.6189</v>
      </c>
      <c r="K212" s="38"/>
    </row>
    <row r="213" spans="1:11" s="256" customFormat="1" x14ac:dyDescent="0.25">
      <c r="A213" s="275">
        <f t="shared" si="17"/>
        <v>211</v>
      </c>
      <c r="B213" s="272"/>
      <c r="C213" s="52" t="str">
        <f t="shared" si="16"/>
        <v>6UGLION</v>
      </c>
      <c r="D213" s="52"/>
      <c r="E213" s="53">
        <f>+'CALCULO TARIFAS CC '!$U$45</f>
        <v>0.70980083296468055</v>
      </c>
      <c r="F213" s="54">
        <f t="shared" si="18"/>
        <v>150.39150000000001</v>
      </c>
      <c r="G213" s="55">
        <f t="shared" si="19"/>
        <v>106.75</v>
      </c>
      <c r="H213" s="49" t="s">
        <v>281</v>
      </c>
      <c r="I213" s="38" t="s">
        <v>441</v>
      </c>
      <c r="J213" s="38">
        <v>150.39150000000001</v>
      </c>
      <c r="K213" s="38"/>
    </row>
    <row r="214" spans="1:11" s="256" customFormat="1" x14ac:dyDescent="0.25">
      <c r="A214" s="275">
        <f t="shared" si="17"/>
        <v>212</v>
      </c>
      <c r="B214" s="272"/>
      <c r="C214" s="52" t="str">
        <f t="shared" si="16"/>
        <v>6UGMILLS</v>
      </c>
      <c r="D214" s="52"/>
      <c r="E214" s="53">
        <f>+'CALCULO TARIFAS CC '!$U$45</f>
        <v>0.70980083296468055</v>
      </c>
      <c r="F214" s="54">
        <f t="shared" si="18"/>
        <v>460.9307</v>
      </c>
      <c r="G214" s="55">
        <f t="shared" si="19"/>
        <v>327.17</v>
      </c>
      <c r="H214" s="49" t="s">
        <v>281</v>
      </c>
      <c r="I214" s="38" t="s">
        <v>52</v>
      </c>
      <c r="J214" s="38">
        <v>460.9307</v>
      </c>
      <c r="K214" s="38"/>
    </row>
    <row r="215" spans="1:11" s="256" customFormat="1" x14ac:dyDescent="0.25">
      <c r="A215" s="275">
        <f t="shared" si="17"/>
        <v>213</v>
      </c>
      <c r="B215" s="272"/>
      <c r="C215" s="52" t="str">
        <f t="shared" si="16"/>
        <v>6UGPH_DORABK</v>
      </c>
      <c r="D215" s="52"/>
      <c r="E215" s="53">
        <f>+'CALCULO TARIFAS CC '!$U$45</f>
        <v>0.70980083296468055</v>
      </c>
      <c r="F215" s="54">
        <f t="shared" si="18"/>
        <v>77.561199999999999</v>
      </c>
      <c r="G215" s="55">
        <f t="shared" si="19"/>
        <v>55.05</v>
      </c>
      <c r="H215" s="49" t="s">
        <v>281</v>
      </c>
      <c r="I215" s="38" t="s">
        <v>684</v>
      </c>
      <c r="J215" s="38">
        <v>77.561199999999999</v>
      </c>
      <c r="K215" s="38"/>
    </row>
    <row r="216" spans="1:11" s="256" customFormat="1" x14ac:dyDescent="0.25">
      <c r="A216" s="275">
        <f t="shared" si="17"/>
        <v>214</v>
      </c>
      <c r="B216" s="272"/>
      <c r="C216" s="52" t="str">
        <f t="shared" si="16"/>
        <v>6UGPH_DORLAN</v>
      </c>
      <c r="D216" s="52"/>
      <c r="E216" s="53">
        <f>+'CALCULO TARIFAS CC '!$U$45</f>
        <v>0.70980083296468055</v>
      </c>
      <c r="F216" s="54">
        <f t="shared" si="18"/>
        <v>49.674599999999998</v>
      </c>
      <c r="G216" s="55">
        <f t="shared" si="19"/>
        <v>35.26</v>
      </c>
      <c r="H216" s="49" t="s">
        <v>281</v>
      </c>
      <c r="I216" s="38" t="s">
        <v>685</v>
      </c>
      <c r="J216" s="38">
        <v>49.674599999999998</v>
      </c>
      <c r="K216" s="38"/>
    </row>
    <row r="217" spans="1:11" s="256" customFormat="1" x14ac:dyDescent="0.25">
      <c r="A217" s="275">
        <f t="shared" si="17"/>
        <v>215</v>
      </c>
      <c r="B217" s="272"/>
      <c r="C217" s="52" t="str">
        <f t="shared" si="16"/>
        <v>6UGPH_SAKSDO</v>
      </c>
      <c r="D217" s="52"/>
      <c r="E217" s="53">
        <f>+'CALCULO TARIFAS CC '!$U$45</f>
        <v>0.70980083296468055</v>
      </c>
      <c r="F217" s="54">
        <f t="shared" si="18"/>
        <v>63.197299999999998</v>
      </c>
      <c r="G217" s="55">
        <f t="shared" si="19"/>
        <v>44.86</v>
      </c>
      <c r="H217" s="49" t="s">
        <v>281</v>
      </c>
      <c r="I217" s="38" t="s">
        <v>776</v>
      </c>
      <c r="J217" s="38">
        <v>63.197299999999998</v>
      </c>
      <c r="K217" s="38"/>
    </row>
    <row r="218" spans="1:11" s="256" customFormat="1" x14ac:dyDescent="0.25">
      <c r="A218" s="275">
        <f t="shared" si="17"/>
        <v>216</v>
      </c>
      <c r="B218" s="272"/>
      <c r="C218" s="52" t="str">
        <f t="shared" si="16"/>
        <v>6UGPH_SAKSGO</v>
      </c>
      <c r="D218" s="52"/>
      <c r="E218" s="53">
        <f>+'CALCULO TARIFAS CC '!$U$45</f>
        <v>0.70980083296468055</v>
      </c>
      <c r="F218" s="54">
        <f t="shared" si="18"/>
        <v>32.1708</v>
      </c>
      <c r="G218" s="55">
        <f t="shared" si="19"/>
        <v>22.83</v>
      </c>
      <c r="H218" s="49" t="s">
        <v>281</v>
      </c>
      <c r="I218" s="38" t="s">
        <v>840</v>
      </c>
      <c r="J218" s="38">
        <v>32.1708</v>
      </c>
      <c r="K218" s="38"/>
    </row>
    <row r="219" spans="1:11" x14ac:dyDescent="0.25">
      <c r="A219" s="275">
        <f t="shared" si="17"/>
        <v>217</v>
      </c>
      <c r="B219" s="272"/>
      <c r="C219" s="52" t="str">
        <f t="shared" si="16"/>
        <v>6UGPH_SAKSLP</v>
      </c>
      <c r="D219" s="52"/>
      <c r="E219" s="53">
        <f>+'CALCULO TARIFAS CC '!$U$45</f>
        <v>0.70980083296468055</v>
      </c>
      <c r="F219" s="54">
        <f t="shared" si="6"/>
        <v>43.581699999999998</v>
      </c>
      <c r="G219" s="55">
        <f t="shared" si="2"/>
        <v>30.93</v>
      </c>
      <c r="H219" s="49" t="s">
        <v>281</v>
      </c>
      <c r="I219" s="38" t="s">
        <v>686</v>
      </c>
      <c r="J219" s="38">
        <v>43.581699999999998</v>
      </c>
      <c r="K219" s="38"/>
    </row>
    <row r="220" spans="1:11" x14ac:dyDescent="0.25">
      <c r="A220" s="275">
        <f t="shared" si="17"/>
        <v>218</v>
      </c>
      <c r="B220" s="272"/>
      <c r="C220" s="52" t="str">
        <f t="shared" si="16"/>
        <v>6UGPH_SAKSMM</v>
      </c>
      <c r="D220" s="52"/>
      <c r="E220" s="53">
        <f>+'CALCULO TARIFAS CC '!$U$45</f>
        <v>0.70980083296468055</v>
      </c>
      <c r="F220" s="54">
        <f t="shared" si="6"/>
        <v>60.313099999999999</v>
      </c>
      <c r="G220" s="55">
        <f t="shared" si="2"/>
        <v>42.81</v>
      </c>
      <c r="H220" s="49" t="s">
        <v>281</v>
      </c>
      <c r="I220" s="38" t="s">
        <v>687</v>
      </c>
      <c r="J220" s="38">
        <v>60.313099999999999</v>
      </c>
      <c r="K220" s="38"/>
    </row>
    <row r="221" spans="1:11" x14ac:dyDescent="0.25">
      <c r="A221" s="275">
        <f t="shared" si="17"/>
        <v>219</v>
      </c>
      <c r="B221" s="272"/>
      <c r="C221" s="52" t="str">
        <f t="shared" si="16"/>
        <v>6UGPH_SAKSSM</v>
      </c>
      <c r="D221" s="52"/>
      <c r="E221" s="53">
        <f>+'CALCULO TARIFAS CC '!$U$45</f>
        <v>0.70980083296468055</v>
      </c>
      <c r="F221" s="54">
        <f t="shared" si="6"/>
        <v>45.557600000000001</v>
      </c>
      <c r="G221" s="55">
        <f t="shared" si="2"/>
        <v>32.340000000000003</v>
      </c>
      <c r="H221" s="49" t="s">
        <v>281</v>
      </c>
      <c r="I221" s="38" t="s">
        <v>688</v>
      </c>
      <c r="J221" s="38">
        <v>45.557600000000001</v>
      </c>
      <c r="K221" s="38"/>
    </row>
    <row r="222" spans="1:11" x14ac:dyDescent="0.25">
      <c r="A222" s="275">
        <f t="shared" si="17"/>
        <v>220</v>
      </c>
      <c r="B222" s="272"/>
      <c r="C222" s="52" t="str">
        <f t="shared" si="16"/>
        <v>6UGRANDTOWER</v>
      </c>
      <c r="D222" s="52"/>
      <c r="E222" s="53">
        <f>+'CALCULO TARIFAS CC '!$U$45</f>
        <v>0.70980083296468055</v>
      </c>
      <c r="F222" s="54">
        <f t="shared" si="6"/>
        <v>142.97460000000001</v>
      </c>
      <c r="G222" s="55">
        <f t="shared" si="2"/>
        <v>101.48</v>
      </c>
      <c r="H222" s="49" t="s">
        <v>281</v>
      </c>
      <c r="I222" s="38" t="s">
        <v>750</v>
      </c>
      <c r="J222" s="38">
        <v>142.97460000000001</v>
      </c>
      <c r="K222" s="38"/>
    </row>
    <row r="223" spans="1:11" x14ac:dyDescent="0.25">
      <c r="A223" s="275">
        <f t="shared" si="17"/>
        <v>221</v>
      </c>
      <c r="B223" s="272"/>
      <c r="C223" s="52" t="str">
        <f t="shared" si="16"/>
        <v>6UGSK_JDIAZ</v>
      </c>
      <c r="D223" s="52"/>
      <c r="E223" s="53">
        <f>+'CALCULO TARIFAS CC '!$U$45</f>
        <v>0.70980083296468055</v>
      </c>
      <c r="F223" s="54">
        <f t="shared" si="6"/>
        <v>401.66230000000002</v>
      </c>
      <c r="G223" s="55">
        <f t="shared" si="2"/>
        <v>285.10000000000002</v>
      </c>
      <c r="H223" s="49" t="s">
        <v>281</v>
      </c>
      <c r="I223" s="38" t="s">
        <v>808</v>
      </c>
      <c r="J223" s="38">
        <v>401.66230000000002</v>
      </c>
      <c r="K223" s="38"/>
    </row>
    <row r="224" spans="1:11" x14ac:dyDescent="0.25">
      <c r="A224" s="275">
        <f t="shared" si="17"/>
        <v>222</v>
      </c>
      <c r="B224" s="272"/>
      <c r="C224" s="52" t="str">
        <f t="shared" si="16"/>
        <v>6UGTOWER</v>
      </c>
      <c r="D224" s="52"/>
      <c r="E224" s="53">
        <f>+'CALCULO TARIFAS CC '!$U$45</f>
        <v>0.70980083296468055</v>
      </c>
      <c r="F224" s="54">
        <f t="shared" si="6"/>
        <v>437.95729999999998</v>
      </c>
      <c r="G224" s="55">
        <f t="shared" si="2"/>
        <v>310.86</v>
      </c>
      <c r="H224" s="49" t="s">
        <v>281</v>
      </c>
      <c r="I224" s="38" t="s">
        <v>53</v>
      </c>
      <c r="J224" s="38">
        <v>437.95729999999998</v>
      </c>
      <c r="K224" s="38"/>
    </row>
    <row r="225" spans="1:11" x14ac:dyDescent="0.25">
      <c r="A225" s="275">
        <f t="shared" si="17"/>
        <v>223</v>
      </c>
      <c r="B225" s="272"/>
      <c r="C225" s="52" t="str">
        <f t="shared" si="16"/>
        <v>6UHAMEGLIO</v>
      </c>
      <c r="D225" s="52"/>
      <c r="E225" s="53">
        <f>+'CALCULO TARIFAS CC '!$U$45</f>
        <v>0.70980083296468055</v>
      </c>
      <c r="F225" s="54">
        <f t="shared" si="6"/>
        <v>120.5528</v>
      </c>
      <c r="G225" s="55">
        <f t="shared" si="2"/>
        <v>85.57</v>
      </c>
      <c r="H225" s="49" t="s">
        <v>281</v>
      </c>
      <c r="I225" s="38" t="s">
        <v>472</v>
      </c>
      <c r="J225" s="38">
        <v>120.5528</v>
      </c>
      <c r="K225" s="38"/>
    </row>
    <row r="226" spans="1:11" s="258" customFormat="1" x14ac:dyDescent="0.25">
      <c r="A226" s="275">
        <f t="shared" si="17"/>
        <v>224</v>
      </c>
      <c r="B226" s="272"/>
      <c r="C226" s="52" t="str">
        <f t="shared" si="16"/>
        <v>6UHARISTMO</v>
      </c>
      <c r="D226" s="52"/>
      <c r="E226" s="53">
        <f>+'CALCULO TARIFAS CC '!$U$45</f>
        <v>0.70980083296468055</v>
      </c>
      <c r="F226" s="54">
        <f t="shared" ref="F226:F262" si="20">ROUND(J226,4)</f>
        <v>325.24180000000001</v>
      </c>
      <c r="G226" s="55">
        <f t="shared" ref="G226:G262" si="21">+ROUND(F226*E226,2)</f>
        <v>230.86</v>
      </c>
      <c r="H226" s="49" t="s">
        <v>281</v>
      </c>
      <c r="I226" s="38" t="s">
        <v>718</v>
      </c>
      <c r="J226" s="38">
        <v>325.24180000000001</v>
      </c>
      <c r="K226" s="38"/>
    </row>
    <row r="227" spans="1:11" s="259" customFormat="1" x14ac:dyDescent="0.25">
      <c r="A227" s="275">
        <f t="shared" si="17"/>
        <v>225</v>
      </c>
      <c r="B227" s="272"/>
      <c r="C227" s="52" t="str">
        <f t="shared" si="16"/>
        <v>6UHBUENAV</v>
      </c>
      <c r="D227" s="52"/>
      <c r="E227" s="53">
        <f>+'CALCULO TARIFAS CC '!$U$45</f>
        <v>0.70980083296468055</v>
      </c>
      <c r="F227" s="54">
        <f t="shared" ref="F227:F239" si="22">ROUND(J227,4)</f>
        <v>207.36269999999999</v>
      </c>
      <c r="G227" s="55">
        <f t="shared" ref="G227:G239" si="23">+ROUND(F227*E227,2)</f>
        <v>147.19</v>
      </c>
      <c r="H227" s="49" t="s">
        <v>281</v>
      </c>
      <c r="I227" s="38" t="s">
        <v>486</v>
      </c>
      <c r="J227" s="38">
        <v>207.36269999999999</v>
      </c>
      <c r="K227" s="38"/>
    </row>
    <row r="228" spans="1:11" s="259" customFormat="1" x14ac:dyDescent="0.25">
      <c r="A228" s="275">
        <f t="shared" si="17"/>
        <v>226</v>
      </c>
      <c r="B228" s="272"/>
      <c r="C228" s="52" t="str">
        <f t="shared" si="16"/>
        <v>6UHCARIBE</v>
      </c>
      <c r="D228" s="52"/>
      <c r="E228" s="53">
        <f>+'CALCULO TARIFAS CC '!$U$45</f>
        <v>0.70980083296468055</v>
      </c>
      <c r="F228" s="54">
        <f t="shared" si="22"/>
        <v>213.4905</v>
      </c>
      <c r="G228" s="55">
        <f t="shared" si="23"/>
        <v>151.54</v>
      </c>
      <c r="H228" s="49" t="s">
        <v>281</v>
      </c>
      <c r="I228" s="38" t="s">
        <v>516</v>
      </c>
      <c r="J228" s="38">
        <v>213.4905</v>
      </c>
      <c r="K228" s="38"/>
    </row>
    <row r="229" spans="1:11" s="259" customFormat="1" x14ac:dyDescent="0.25">
      <c r="A229" s="275">
        <f t="shared" si="17"/>
        <v>227</v>
      </c>
      <c r="B229" s="272"/>
      <c r="C229" s="52" t="str">
        <f t="shared" si="16"/>
        <v>6UHCENTR72</v>
      </c>
      <c r="D229" s="52"/>
      <c r="E229" s="53">
        <f>+'CALCULO TARIFAS CC '!$U$45</f>
        <v>0.70980083296468055</v>
      </c>
      <c r="F229" s="54">
        <f t="shared" si="22"/>
        <v>137.6969</v>
      </c>
      <c r="G229" s="55">
        <f t="shared" si="23"/>
        <v>97.74</v>
      </c>
      <c r="H229" s="49" t="s">
        <v>281</v>
      </c>
      <c r="I229" s="38" t="s">
        <v>572</v>
      </c>
      <c r="J229" s="38">
        <v>137.6969</v>
      </c>
      <c r="K229" s="38"/>
    </row>
    <row r="230" spans="1:11" s="259" customFormat="1" x14ac:dyDescent="0.25">
      <c r="A230" s="275">
        <f t="shared" si="17"/>
        <v>228</v>
      </c>
      <c r="B230" s="272"/>
      <c r="C230" s="52" t="str">
        <f t="shared" si="16"/>
        <v>6UHCONT</v>
      </c>
      <c r="D230" s="52"/>
      <c r="E230" s="53">
        <f>+'CALCULO TARIFAS CC '!$U$45</f>
        <v>0.70980083296468055</v>
      </c>
      <c r="F230" s="54">
        <f t="shared" si="22"/>
        <v>236.2407</v>
      </c>
      <c r="G230" s="55">
        <f t="shared" si="23"/>
        <v>167.68</v>
      </c>
      <c r="H230" s="49" t="s">
        <v>281</v>
      </c>
      <c r="I230" s="38" t="s">
        <v>573</v>
      </c>
      <c r="J230" s="38">
        <v>236.2407</v>
      </c>
      <c r="K230" s="38"/>
    </row>
    <row r="231" spans="1:11" s="259" customFormat="1" x14ac:dyDescent="0.25">
      <c r="A231" s="275">
        <f t="shared" si="17"/>
        <v>229</v>
      </c>
      <c r="B231" s="272"/>
      <c r="C231" s="52" t="str">
        <f t="shared" si="16"/>
        <v>6UHCOURTY</v>
      </c>
      <c r="D231" s="52"/>
      <c r="E231" s="53">
        <f>+'CALCULO TARIFAS CC '!$U$45</f>
        <v>0.70980083296468055</v>
      </c>
      <c r="F231" s="54">
        <f t="shared" si="22"/>
        <v>103.32259999999999</v>
      </c>
      <c r="G231" s="55">
        <f t="shared" si="23"/>
        <v>73.34</v>
      </c>
      <c r="H231" s="49" t="s">
        <v>281</v>
      </c>
      <c r="I231" s="38" t="s">
        <v>689</v>
      </c>
      <c r="J231" s="38">
        <v>103.32259999999999</v>
      </c>
      <c r="K231" s="38"/>
    </row>
    <row r="232" spans="1:11" s="259" customFormat="1" x14ac:dyDescent="0.25">
      <c r="A232" s="275">
        <f t="shared" si="17"/>
        <v>230</v>
      </c>
      <c r="B232" s="272"/>
      <c r="C232" s="52" t="str">
        <f t="shared" si="16"/>
        <v>6UHCROWNETOC</v>
      </c>
      <c r="D232" s="52"/>
      <c r="E232" s="53">
        <f>+'CALCULO TARIFAS CC '!$U$45</f>
        <v>0.70980083296468055</v>
      </c>
      <c r="F232" s="54">
        <f t="shared" si="22"/>
        <v>66.5929</v>
      </c>
      <c r="G232" s="55">
        <f t="shared" si="23"/>
        <v>47.27</v>
      </c>
      <c r="H232" s="49" t="s">
        <v>281</v>
      </c>
      <c r="I232" s="38" t="s">
        <v>574</v>
      </c>
      <c r="J232" s="38">
        <v>66.5929</v>
      </c>
      <c r="K232" s="38"/>
    </row>
    <row r="233" spans="1:11" s="259" customFormat="1" x14ac:dyDescent="0.25">
      <c r="A233" s="275">
        <f t="shared" si="17"/>
        <v>231</v>
      </c>
      <c r="B233" s="272"/>
      <c r="C233" s="52" t="str">
        <f t="shared" si="16"/>
        <v>6UHHINN</v>
      </c>
      <c r="D233" s="52"/>
      <c r="E233" s="53">
        <f>+'CALCULO TARIFAS CC '!$U$45</f>
        <v>0.70980083296468055</v>
      </c>
      <c r="F233" s="54">
        <f t="shared" si="22"/>
        <v>117.54640000000001</v>
      </c>
      <c r="G233" s="55">
        <f t="shared" si="23"/>
        <v>83.43</v>
      </c>
      <c r="H233" s="49" t="s">
        <v>281</v>
      </c>
      <c r="I233" s="38" t="s">
        <v>484</v>
      </c>
      <c r="J233" s="38">
        <v>117.54640000000001</v>
      </c>
      <c r="K233" s="38"/>
    </row>
    <row r="234" spans="1:11" s="259" customFormat="1" x14ac:dyDescent="0.25">
      <c r="A234" s="275">
        <f t="shared" si="17"/>
        <v>232</v>
      </c>
      <c r="B234" s="272"/>
      <c r="C234" s="52" t="str">
        <f t="shared" si="16"/>
        <v>6UHHINNEX67</v>
      </c>
      <c r="D234" s="52"/>
      <c r="E234" s="53">
        <f>+'CALCULO TARIFAS CC '!$U$45</f>
        <v>0.70980083296468055</v>
      </c>
      <c r="F234" s="54">
        <f t="shared" si="22"/>
        <v>152.47890000000001</v>
      </c>
      <c r="G234" s="55">
        <f t="shared" si="23"/>
        <v>108.23</v>
      </c>
      <c r="H234" s="49" t="s">
        <v>281</v>
      </c>
      <c r="I234" s="38" t="s">
        <v>575</v>
      </c>
      <c r="J234" s="38">
        <v>152.47890000000001</v>
      </c>
      <c r="K234" s="38"/>
    </row>
    <row r="235" spans="1:11" s="259" customFormat="1" x14ac:dyDescent="0.25">
      <c r="A235" s="275">
        <f t="shared" si="17"/>
        <v>233</v>
      </c>
      <c r="B235" s="272"/>
      <c r="C235" s="52" t="str">
        <f t="shared" si="16"/>
        <v>6UHIPICA</v>
      </c>
      <c r="D235" s="52"/>
      <c r="E235" s="53">
        <f>+'CALCULO TARIFAS CC '!$U$45</f>
        <v>0.70980083296468055</v>
      </c>
      <c r="F235" s="54">
        <f t="shared" si="22"/>
        <v>349.82369999999997</v>
      </c>
      <c r="G235" s="55">
        <f t="shared" si="23"/>
        <v>248.31</v>
      </c>
      <c r="H235" s="49" t="s">
        <v>281</v>
      </c>
      <c r="I235" s="38" t="s">
        <v>841</v>
      </c>
      <c r="J235" s="38">
        <v>349.82369999999997</v>
      </c>
      <c r="K235" s="38"/>
    </row>
    <row r="236" spans="1:11" s="259" customFormat="1" x14ac:dyDescent="0.25">
      <c r="A236" s="275">
        <f t="shared" si="17"/>
        <v>234</v>
      </c>
      <c r="B236" s="272"/>
      <c r="C236" s="52" t="str">
        <f t="shared" si="16"/>
        <v>6UHITALIANA</v>
      </c>
      <c r="D236" s="52"/>
      <c r="E236" s="53">
        <f>+'CALCULO TARIFAS CC '!$U$45</f>
        <v>0.70980083296468055</v>
      </c>
      <c r="F236" s="54">
        <f t="shared" si="22"/>
        <v>16.537299999999998</v>
      </c>
      <c r="G236" s="55">
        <f t="shared" si="23"/>
        <v>11.74</v>
      </c>
      <c r="H236" s="49" t="s">
        <v>281</v>
      </c>
      <c r="I236" s="38" t="s">
        <v>842</v>
      </c>
      <c r="J236" s="38">
        <v>16.537299999999998</v>
      </c>
      <c r="K236" s="38"/>
    </row>
    <row r="237" spans="1:11" s="259" customFormat="1" x14ac:dyDescent="0.25">
      <c r="A237" s="275">
        <f t="shared" si="17"/>
        <v>235</v>
      </c>
      <c r="B237" s="272"/>
      <c r="C237" s="52" t="str">
        <f t="shared" si="16"/>
        <v>6UHOSPNAC</v>
      </c>
      <c r="D237" s="52"/>
      <c r="E237" s="53">
        <f>+'CALCULO TARIFAS CC '!$U$45</f>
        <v>0.70980083296468055</v>
      </c>
      <c r="F237" s="54">
        <f t="shared" si="22"/>
        <v>438.45030000000003</v>
      </c>
      <c r="G237" s="55">
        <f t="shared" si="23"/>
        <v>311.20999999999998</v>
      </c>
      <c r="H237" s="49" t="s">
        <v>281</v>
      </c>
      <c r="I237" s="38" t="s">
        <v>513</v>
      </c>
      <c r="J237" s="38">
        <v>438.45030000000003</v>
      </c>
      <c r="K237" s="38"/>
    </row>
    <row r="238" spans="1:11" s="259" customFormat="1" x14ac:dyDescent="0.25">
      <c r="A238" s="275">
        <f t="shared" si="17"/>
        <v>236</v>
      </c>
      <c r="B238" s="272"/>
      <c r="C238" s="52" t="str">
        <f t="shared" si="16"/>
        <v>6UHPALACIOS</v>
      </c>
      <c r="D238" s="52"/>
      <c r="E238" s="53">
        <f>+'CALCULO TARIFAS CC '!$U$45</f>
        <v>0.70980083296468055</v>
      </c>
      <c r="F238" s="54">
        <f t="shared" si="22"/>
        <v>229.78030000000001</v>
      </c>
      <c r="G238" s="55">
        <f t="shared" si="23"/>
        <v>163.1</v>
      </c>
      <c r="H238" s="49" t="s">
        <v>281</v>
      </c>
      <c r="I238" s="38" t="s">
        <v>809</v>
      </c>
      <c r="J238" s="38">
        <v>229.78030000000001</v>
      </c>
      <c r="K238" s="38"/>
    </row>
    <row r="239" spans="1:11" s="259" customFormat="1" x14ac:dyDescent="0.25">
      <c r="A239" s="275">
        <f t="shared" si="17"/>
        <v>237</v>
      </c>
      <c r="B239" s="272"/>
      <c r="C239" s="52" t="str">
        <f t="shared" si="16"/>
        <v>6UHPANAMA</v>
      </c>
      <c r="D239" s="52"/>
      <c r="E239" s="53">
        <f>+'CALCULO TARIFAS CC '!$U$45</f>
        <v>0.70980083296468055</v>
      </c>
      <c r="F239" s="54">
        <f t="shared" si="22"/>
        <v>372.36669999999998</v>
      </c>
      <c r="G239" s="55">
        <f t="shared" si="23"/>
        <v>264.31</v>
      </c>
      <c r="H239" s="49" t="s">
        <v>281</v>
      </c>
      <c r="I239" s="38" t="s">
        <v>617</v>
      </c>
      <c r="J239" s="38">
        <v>372.36669999999998</v>
      </c>
      <c r="K239" s="38"/>
    </row>
    <row r="240" spans="1:11" s="258" customFormat="1" x14ac:dyDescent="0.25">
      <c r="A240" s="275">
        <f t="shared" si="17"/>
        <v>238</v>
      </c>
      <c r="B240" s="272"/>
      <c r="C240" s="52" t="str">
        <f t="shared" si="16"/>
        <v>6UHPBLANCA</v>
      </c>
      <c r="D240" s="52"/>
      <c r="E240" s="53">
        <f>+'CALCULO TARIFAS CC '!$U$45</f>
        <v>0.70980083296468055</v>
      </c>
      <c r="F240" s="54">
        <f t="shared" si="20"/>
        <v>476.6044</v>
      </c>
      <c r="G240" s="55">
        <f t="shared" si="21"/>
        <v>338.29</v>
      </c>
      <c r="H240" s="49" t="s">
        <v>281</v>
      </c>
      <c r="I240" s="38" t="s">
        <v>810</v>
      </c>
      <c r="J240" s="38">
        <v>476.6044</v>
      </c>
      <c r="K240" s="38"/>
    </row>
    <row r="241" spans="1:11" s="261" customFormat="1" x14ac:dyDescent="0.25">
      <c r="A241" s="275">
        <f t="shared" si="17"/>
        <v>239</v>
      </c>
      <c r="B241" s="272"/>
      <c r="C241" s="52" t="str">
        <f t="shared" si="16"/>
        <v>6UHPBONITA</v>
      </c>
      <c r="D241" s="52"/>
      <c r="E241" s="53">
        <f>+'CALCULO TARIFAS CC '!$U$45</f>
        <v>0.70980083296468055</v>
      </c>
      <c r="F241" s="54">
        <f t="shared" ref="F241:F257" si="24">ROUND(J241,4)</f>
        <v>428.87189999999998</v>
      </c>
      <c r="G241" s="55">
        <f t="shared" ref="G241:G257" si="25">+ROUND(F241*E241,2)</f>
        <v>304.41000000000003</v>
      </c>
      <c r="H241" s="49" t="s">
        <v>281</v>
      </c>
      <c r="I241" s="38" t="s">
        <v>483</v>
      </c>
      <c r="J241" s="38">
        <v>428.87189999999998</v>
      </c>
      <c r="K241" s="38"/>
    </row>
    <row r="242" spans="1:11" s="261" customFormat="1" x14ac:dyDescent="0.25">
      <c r="A242" s="275">
        <f t="shared" si="17"/>
        <v>240</v>
      </c>
      <c r="B242" s="272"/>
      <c r="C242" s="52" t="str">
        <f t="shared" si="16"/>
        <v>6UHPPACIFICA</v>
      </c>
      <c r="D242" s="52"/>
      <c r="E242" s="53">
        <f>+'CALCULO TARIFAS CC '!$U$45</f>
        <v>0.70980083296468055</v>
      </c>
      <c r="F242" s="54">
        <f t="shared" si="24"/>
        <v>621.73860000000002</v>
      </c>
      <c r="G242" s="55">
        <f t="shared" si="25"/>
        <v>441.31</v>
      </c>
      <c r="H242" s="49" t="s">
        <v>281</v>
      </c>
      <c r="I242" s="38" t="s">
        <v>54</v>
      </c>
      <c r="J242" s="38">
        <v>621.73860000000002</v>
      </c>
      <c r="K242" s="38"/>
    </row>
    <row r="243" spans="1:11" s="261" customFormat="1" x14ac:dyDescent="0.25">
      <c r="A243" s="275">
        <f t="shared" si="17"/>
        <v>241</v>
      </c>
      <c r="B243" s="272"/>
      <c r="C243" s="52" t="str">
        <f t="shared" si="16"/>
        <v>6UHPROPERT</v>
      </c>
      <c r="D243" s="52"/>
      <c r="E243" s="53">
        <f>+'CALCULO TARIFAS CC '!$U$45</f>
        <v>0.70980083296468055</v>
      </c>
      <c r="F243" s="54">
        <f t="shared" si="24"/>
        <v>614.46860000000004</v>
      </c>
      <c r="G243" s="55">
        <f t="shared" si="25"/>
        <v>436.15</v>
      </c>
      <c r="H243" s="49" t="s">
        <v>281</v>
      </c>
      <c r="I243" s="38" t="s">
        <v>514</v>
      </c>
      <c r="J243" s="38">
        <v>614.46860000000004</v>
      </c>
      <c r="K243" s="38"/>
    </row>
    <row r="244" spans="1:11" s="261" customFormat="1" x14ac:dyDescent="0.25">
      <c r="A244" s="275">
        <f t="shared" si="17"/>
        <v>242</v>
      </c>
      <c r="B244" s="272"/>
      <c r="C244" s="52" t="str">
        <f t="shared" si="16"/>
        <v>6UHRIANTOC</v>
      </c>
      <c r="D244" s="52"/>
      <c r="E244" s="53">
        <f>+'CALCULO TARIFAS CC '!$U$45</f>
        <v>0.70980083296468055</v>
      </c>
      <c r="F244" s="54">
        <f t="shared" si="24"/>
        <v>189.03120000000001</v>
      </c>
      <c r="G244" s="55">
        <f t="shared" si="25"/>
        <v>134.16999999999999</v>
      </c>
      <c r="H244" s="49" t="s">
        <v>281</v>
      </c>
      <c r="I244" s="38" t="s">
        <v>473</v>
      </c>
      <c r="J244" s="38">
        <v>189.03120000000001</v>
      </c>
      <c r="K244" s="38"/>
    </row>
    <row r="245" spans="1:11" s="261" customFormat="1" x14ac:dyDescent="0.25">
      <c r="A245" s="275">
        <f t="shared" si="17"/>
        <v>243</v>
      </c>
      <c r="B245" s="272"/>
      <c r="C245" s="52" t="str">
        <f t="shared" si="16"/>
        <v>6UHRIU</v>
      </c>
      <c r="D245" s="52"/>
      <c r="E245" s="53">
        <f>+'CALCULO TARIFAS CC '!$U$45</f>
        <v>0.70980083296468055</v>
      </c>
      <c r="F245" s="54">
        <f t="shared" si="24"/>
        <v>637.27620000000002</v>
      </c>
      <c r="G245" s="55">
        <f t="shared" si="25"/>
        <v>452.34</v>
      </c>
      <c r="H245" s="49" t="s">
        <v>281</v>
      </c>
      <c r="I245" s="38" t="s">
        <v>811</v>
      </c>
      <c r="J245" s="38">
        <v>637.27620000000002</v>
      </c>
      <c r="K245" s="38"/>
    </row>
    <row r="246" spans="1:11" s="261" customFormat="1" x14ac:dyDescent="0.25">
      <c r="A246" s="275">
        <f t="shared" si="17"/>
        <v>244</v>
      </c>
      <c r="B246" s="272"/>
      <c r="C246" s="52" t="str">
        <f t="shared" si="16"/>
        <v>6UHSANFE20</v>
      </c>
      <c r="D246" s="52"/>
      <c r="E246" s="53">
        <f>+'CALCULO TARIFAS CC '!$U$45</f>
        <v>0.70980083296468055</v>
      </c>
      <c r="F246" s="54">
        <f t="shared" si="24"/>
        <v>129.4547</v>
      </c>
      <c r="G246" s="55">
        <f t="shared" si="25"/>
        <v>91.89</v>
      </c>
      <c r="H246" s="49" t="s">
        <v>281</v>
      </c>
      <c r="I246" s="38" t="s">
        <v>576</v>
      </c>
      <c r="J246" s="38">
        <v>129.4547</v>
      </c>
      <c r="K246" s="38"/>
    </row>
    <row r="247" spans="1:11" s="261" customFormat="1" x14ac:dyDescent="0.25">
      <c r="A247" s="275">
        <f t="shared" si="17"/>
        <v>245</v>
      </c>
      <c r="B247" s="272"/>
      <c r="C247" s="52" t="str">
        <f t="shared" si="16"/>
        <v>6UHSDIAMOND</v>
      </c>
      <c r="D247" s="52"/>
      <c r="E247" s="53">
        <f>+'CALCULO TARIFAS CC '!$U$45</f>
        <v>0.70980083296468055</v>
      </c>
      <c r="F247" s="54">
        <f t="shared" si="24"/>
        <v>205.24549999999999</v>
      </c>
      <c r="G247" s="55">
        <f t="shared" si="25"/>
        <v>145.68</v>
      </c>
      <c r="H247" s="49" t="s">
        <v>281</v>
      </c>
      <c r="I247" s="38" t="s">
        <v>618</v>
      </c>
      <c r="J247" s="38">
        <v>205.24549999999999</v>
      </c>
      <c r="K247" s="38"/>
    </row>
    <row r="248" spans="1:11" s="261" customFormat="1" x14ac:dyDescent="0.25">
      <c r="A248" s="275">
        <f t="shared" si="17"/>
        <v>246</v>
      </c>
      <c r="B248" s="272"/>
      <c r="C248" s="52" t="str">
        <f t="shared" si="16"/>
        <v>6UHSMARIA</v>
      </c>
      <c r="D248" s="52"/>
      <c r="E248" s="53">
        <f>+'CALCULO TARIFAS CC '!$U$45</f>
        <v>0.70980083296468055</v>
      </c>
      <c r="F248" s="54">
        <f t="shared" si="24"/>
        <v>192.738</v>
      </c>
      <c r="G248" s="55">
        <f t="shared" si="25"/>
        <v>136.81</v>
      </c>
      <c r="H248" s="49" t="s">
        <v>281</v>
      </c>
      <c r="I248" s="38" t="s">
        <v>515</v>
      </c>
      <c r="J248" s="38">
        <v>192.738</v>
      </c>
      <c r="K248" s="38"/>
    </row>
    <row r="249" spans="1:11" s="261" customFormat="1" x14ac:dyDescent="0.25">
      <c r="A249" s="275">
        <f t="shared" si="17"/>
        <v>247</v>
      </c>
      <c r="B249" s="272"/>
      <c r="C249" s="52" t="str">
        <f t="shared" si="16"/>
        <v>6UHSOLOY</v>
      </c>
      <c r="D249" s="52"/>
      <c r="E249" s="53">
        <f>+'CALCULO TARIFAS CC '!$U$45</f>
        <v>0.70980083296468055</v>
      </c>
      <c r="F249" s="54">
        <f t="shared" si="24"/>
        <v>107.78530000000001</v>
      </c>
      <c r="G249" s="55">
        <f t="shared" si="25"/>
        <v>76.510000000000005</v>
      </c>
      <c r="H249" s="49" t="s">
        <v>281</v>
      </c>
      <c r="I249" s="38" t="s">
        <v>619</v>
      </c>
      <c r="J249" s="38">
        <v>107.78530000000001</v>
      </c>
      <c r="K249" s="38"/>
    </row>
    <row r="250" spans="1:11" s="261" customFormat="1" x14ac:dyDescent="0.25">
      <c r="A250" s="275">
        <f t="shared" si="17"/>
        <v>248</v>
      </c>
      <c r="B250" s="272"/>
      <c r="C250" s="52" t="str">
        <f t="shared" si="16"/>
        <v>6UHUNGSHENG</v>
      </c>
      <c r="D250" s="52"/>
      <c r="E250" s="53">
        <f>+'CALCULO TARIFAS CC '!$U$45</f>
        <v>0.70980083296468055</v>
      </c>
      <c r="F250" s="54">
        <f t="shared" si="24"/>
        <v>68.465699999999998</v>
      </c>
      <c r="G250" s="55">
        <f t="shared" si="25"/>
        <v>48.6</v>
      </c>
      <c r="H250" s="49" t="s">
        <v>281</v>
      </c>
      <c r="I250" s="38" t="s">
        <v>690</v>
      </c>
      <c r="J250" s="38">
        <v>68.465699999999998</v>
      </c>
      <c r="K250" s="38"/>
    </row>
    <row r="251" spans="1:11" s="261" customFormat="1" x14ac:dyDescent="0.25">
      <c r="A251" s="275">
        <f t="shared" si="17"/>
        <v>249</v>
      </c>
      <c r="B251" s="272"/>
      <c r="C251" s="52" t="str">
        <f t="shared" si="16"/>
        <v>6UHWESTINCE</v>
      </c>
      <c r="D251" s="52"/>
      <c r="E251" s="53">
        <f>+'CALCULO TARIFAS CC '!$U$45</f>
        <v>0.70980083296468055</v>
      </c>
      <c r="F251" s="54">
        <f t="shared" si="24"/>
        <v>176.3484</v>
      </c>
      <c r="G251" s="55">
        <f t="shared" si="25"/>
        <v>125.17</v>
      </c>
      <c r="H251" s="49" t="s">
        <v>281</v>
      </c>
      <c r="I251" s="38" t="s">
        <v>577</v>
      </c>
      <c r="J251" s="38">
        <v>176.3484</v>
      </c>
      <c r="K251" s="38"/>
    </row>
    <row r="252" spans="1:11" s="261" customFormat="1" x14ac:dyDescent="0.25">
      <c r="A252" s="275">
        <f t="shared" si="17"/>
        <v>250</v>
      </c>
      <c r="B252" s="272"/>
      <c r="C252" s="52" t="str">
        <f t="shared" si="16"/>
        <v>6UHWYND_AB</v>
      </c>
      <c r="D252" s="52"/>
      <c r="E252" s="53">
        <f>+'CALCULO TARIFAS CC '!$U$45</f>
        <v>0.70980083296468055</v>
      </c>
      <c r="F252" s="54">
        <f t="shared" si="24"/>
        <v>286.45490000000001</v>
      </c>
      <c r="G252" s="55">
        <f t="shared" si="25"/>
        <v>203.33</v>
      </c>
      <c r="H252" s="49" t="s">
        <v>281</v>
      </c>
      <c r="I252" s="38" t="s">
        <v>469</v>
      </c>
      <c r="J252" s="38">
        <v>286.45490000000001</v>
      </c>
      <c r="K252" s="38"/>
    </row>
    <row r="253" spans="1:11" s="261" customFormat="1" x14ac:dyDescent="0.25">
      <c r="A253" s="275">
        <f t="shared" si="17"/>
        <v>251</v>
      </c>
      <c r="B253" s="272"/>
      <c r="C253" s="52" t="str">
        <f t="shared" si="16"/>
        <v>6UHYATTPLACE</v>
      </c>
      <c r="D253" s="52"/>
      <c r="E253" s="53">
        <f>+'CALCULO TARIFAS CC '!$U$45</f>
        <v>0.70980083296468055</v>
      </c>
      <c r="F253" s="54">
        <f t="shared" si="24"/>
        <v>113.4619</v>
      </c>
      <c r="G253" s="55">
        <f t="shared" si="25"/>
        <v>80.540000000000006</v>
      </c>
      <c r="H253" s="49" t="s">
        <v>281</v>
      </c>
      <c r="I253" s="38" t="s">
        <v>812</v>
      </c>
      <c r="J253" s="38">
        <v>113.4619</v>
      </c>
      <c r="K253" s="38"/>
    </row>
    <row r="254" spans="1:11" s="261" customFormat="1" x14ac:dyDescent="0.25">
      <c r="A254" s="275">
        <f t="shared" si="17"/>
        <v>252</v>
      </c>
      <c r="B254" s="272"/>
      <c r="C254" s="52" t="str">
        <f t="shared" si="16"/>
        <v>6UICEGAMING</v>
      </c>
      <c r="D254" s="52"/>
      <c r="E254" s="53">
        <f>+'CALCULO TARIFAS CC '!$U$45</f>
        <v>0.70980083296468055</v>
      </c>
      <c r="F254" s="54">
        <f t="shared" si="24"/>
        <v>176.06739999999999</v>
      </c>
      <c r="G254" s="55">
        <f t="shared" si="25"/>
        <v>124.97</v>
      </c>
      <c r="H254" s="49" t="s">
        <v>281</v>
      </c>
      <c r="I254" s="38" t="s">
        <v>517</v>
      </c>
      <c r="J254" s="38">
        <v>176.06739999999999</v>
      </c>
      <c r="K254" s="38"/>
    </row>
    <row r="255" spans="1:11" s="261" customFormat="1" x14ac:dyDescent="0.25">
      <c r="A255" s="275">
        <f t="shared" si="17"/>
        <v>253</v>
      </c>
      <c r="B255" s="272"/>
      <c r="C255" s="52" t="str">
        <f t="shared" si="16"/>
        <v>6UINDAGUAD</v>
      </c>
      <c r="D255" s="52"/>
      <c r="E255" s="53">
        <f>+'CALCULO TARIFAS CC '!$U$45</f>
        <v>0.70980083296468055</v>
      </c>
      <c r="F255" s="54">
        <f t="shared" si="24"/>
        <v>144.6123</v>
      </c>
      <c r="G255" s="55">
        <f t="shared" si="25"/>
        <v>102.65</v>
      </c>
      <c r="H255" s="49" t="s">
        <v>281</v>
      </c>
      <c r="I255" s="38" t="s">
        <v>502</v>
      </c>
      <c r="J255" s="38">
        <v>144.6123</v>
      </c>
      <c r="K255" s="38"/>
    </row>
    <row r="256" spans="1:11" s="261" customFormat="1" x14ac:dyDescent="0.25">
      <c r="A256" s="275">
        <f t="shared" si="17"/>
        <v>254</v>
      </c>
      <c r="B256" s="272"/>
      <c r="C256" s="52" t="str">
        <f t="shared" si="16"/>
        <v>6UINDALANJ</v>
      </c>
      <c r="D256" s="52"/>
      <c r="E256" s="53">
        <f>+'CALCULO TARIFAS CC '!$U$45</f>
        <v>0.70980083296468055</v>
      </c>
      <c r="F256" s="54">
        <f t="shared" si="24"/>
        <v>205.06460000000001</v>
      </c>
      <c r="G256" s="55">
        <f t="shared" si="25"/>
        <v>145.56</v>
      </c>
      <c r="H256" s="49" t="s">
        <v>281</v>
      </c>
      <c r="I256" s="38" t="s">
        <v>503</v>
      </c>
      <c r="J256" s="38">
        <v>205.06460000000001</v>
      </c>
      <c r="K256" s="38"/>
    </row>
    <row r="257" spans="1:11" s="258" customFormat="1" x14ac:dyDescent="0.25">
      <c r="A257" s="275">
        <f t="shared" si="17"/>
        <v>255</v>
      </c>
      <c r="B257" s="272"/>
      <c r="C257" s="52" t="str">
        <f t="shared" si="16"/>
        <v>6UINDASA</v>
      </c>
      <c r="D257" s="52"/>
      <c r="E257" s="53">
        <f>+'CALCULO TARIFAS CC '!$U$45</f>
        <v>0.70980083296468055</v>
      </c>
      <c r="F257" s="54">
        <f t="shared" si="24"/>
        <v>180.87309999999999</v>
      </c>
      <c r="G257" s="55">
        <f t="shared" si="25"/>
        <v>128.38</v>
      </c>
      <c r="H257" s="49" t="s">
        <v>281</v>
      </c>
      <c r="I257" s="38" t="s">
        <v>652</v>
      </c>
      <c r="J257" s="38">
        <v>180.87309999999999</v>
      </c>
      <c r="K257" s="38"/>
    </row>
    <row r="258" spans="1:11" s="258" customFormat="1" x14ac:dyDescent="0.25">
      <c r="A258" s="275">
        <f t="shared" si="17"/>
        <v>256</v>
      </c>
      <c r="B258" s="272"/>
      <c r="C258" s="52" t="str">
        <f t="shared" si="16"/>
        <v>6UINDESPIN</v>
      </c>
      <c r="D258" s="52"/>
      <c r="E258" s="53">
        <f>+'CALCULO TARIFAS CC '!$U$45</f>
        <v>0.70980083296468055</v>
      </c>
      <c r="F258" s="54">
        <f t="shared" si="20"/>
        <v>122.6871</v>
      </c>
      <c r="G258" s="55">
        <f t="shared" si="21"/>
        <v>87.08</v>
      </c>
      <c r="H258" s="49" t="s">
        <v>281</v>
      </c>
      <c r="I258" s="38" t="s">
        <v>501</v>
      </c>
      <c r="J258" s="38">
        <v>122.6871</v>
      </c>
      <c r="K258" s="38"/>
    </row>
    <row r="259" spans="1:11" s="258" customFormat="1" x14ac:dyDescent="0.25">
      <c r="A259" s="275">
        <f t="shared" si="17"/>
        <v>257</v>
      </c>
      <c r="B259" s="272"/>
      <c r="C259" s="52" t="str">
        <f t="shared" ref="C259:C322" si="26">I259</f>
        <v>6UINDOFIC</v>
      </c>
      <c r="D259" s="52"/>
      <c r="E259" s="53">
        <f>+'CALCULO TARIFAS CC '!$U$45</f>
        <v>0.70980083296468055</v>
      </c>
      <c r="F259" s="54">
        <f t="shared" si="20"/>
        <v>67.777900000000002</v>
      </c>
      <c r="G259" s="55">
        <f t="shared" si="21"/>
        <v>48.11</v>
      </c>
      <c r="H259" s="49" t="s">
        <v>281</v>
      </c>
      <c r="I259" s="38" t="s">
        <v>496</v>
      </c>
      <c r="J259" s="38">
        <v>67.777900000000002</v>
      </c>
      <c r="K259" s="38"/>
    </row>
    <row r="260" spans="1:11" s="258" customFormat="1" x14ac:dyDescent="0.25">
      <c r="A260" s="275">
        <f t="shared" si="17"/>
        <v>258</v>
      </c>
      <c r="B260" s="272"/>
      <c r="C260" s="52" t="str">
        <f t="shared" si="26"/>
        <v>6UINDTOC</v>
      </c>
      <c r="D260" s="52"/>
      <c r="E260" s="53">
        <f>+'CALCULO TARIFAS CC '!$U$45</f>
        <v>0.70980083296468055</v>
      </c>
      <c r="F260" s="54">
        <f t="shared" si="20"/>
        <v>108.6991</v>
      </c>
      <c r="G260" s="55">
        <f t="shared" si="21"/>
        <v>77.150000000000006</v>
      </c>
      <c r="H260" s="49" t="s">
        <v>281</v>
      </c>
      <c r="I260" s="38" t="s">
        <v>490</v>
      </c>
      <c r="J260" s="38">
        <v>108.6991</v>
      </c>
      <c r="K260" s="38"/>
    </row>
    <row r="261" spans="1:11" s="258" customFormat="1" x14ac:dyDescent="0.25">
      <c r="A261" s="275">
        <f t="shared" ref="A261:A324" si="27">A260+1</f>
        <v>259</v>
      </c>
      <c r="B261" s="272"/>
      <c r="C261" s="52" t="str">
        <f t="shared" si="26"/>
        <v>6UINVMEREG</v>
      </c>
      <c r="D261" s="52"/>
      <c r="E261" s="53">
        <f>+'CALCULO TARIFAS CC '!$U$45</f>
        <v>0.70980083296468055</v>
      </c>
      <c r="F261" s="54">
        <f t="shared" si="20"/>
        <v>59.106200000000001</v>
      </c>
      <c r="G261" s="55">
        <f t="shared" si="21"/>
        <v>41.95</v>
      </c>
      <c r="H261" s="49" t="s">
        <v>281</v>
      </c>
      <c r="I261" s="38" t="s">
        <v>601</v>
      </c>
      <c r="J261" s="38">
        <v>59.106200000000001</v>
      </c>
      <c r="K261" s="38"/>
    </row>
    <row r="262" spans="1:11" s="258" customFormat="1" x14ac:dyDescent="0.25">
      <c r="A262" s="275">
        <f t="shared" si="27"/>
        <v>260</v>
      </c>
      <c r="B262" s="272"/>
      <c r="C262" s="52" t="str">
        <f t="shared" si="26"/>
        <v>6UIPEL</v>
      </c>
      <c r="D262" s="52"/>
      <c r="E262" s="53">
        <f>+'CALCULO TARIFAS CC '!$U$45</f>
        <v>0.70980083296468055</v>
      </c>
      <c r="F262" s="54">
        <f t="shared" si="20"/>
        <v>1132.3694</v>
      </c>
      <c r="G262" s="55">
        <f t="shared" si="21"/>
        <v>803.76</v>
      </c>
      <c r="H262" s="49" t="s">
        <v>281</v>
      </c>
      <c r="I262" s="38" t="s">
        <v>55</v>
      </c>
      <c r="J262" s="38">
        <v>1132.3694</v>
      </c>
      <c r="K262" s="38"/>
    </row>
    <row r="263" spans="1:11" x14ac:dyDescent="0.25">
      <c r="A263" s="275">
        <f t="shared" si="27"/>
        <v>261</v>
      </c>
      <c r="B263" s="272"/>
      <c r="C263" s="52" t="str">
        <f t="shared" si="26"/>
        <v>6UIRONTOWER</v>
      </c>
      <c r="D263" s="52"/>
      <c r="E263" s="53">
        <f>+'CALCULO TARIFAS CC '!$U$45</f>
        <v>0.70980083296468055</v>
      </c>
      <c r="F263" s="54">
        <f t="shared" si="6"/>
        <v>525.71130000000005</v>
      </c>
      <c r="G263" s="55">
        <f t="shared" si="2"/>
        <v>373.15</v>
      </c>
      <c r="H263" s="49" t="s">
        <v>281</v>
      </c>
      <c r="I263" s="38" t="s">
        <v>524</v>
      </c>
      <c r="J263" s="38">
        <v>525.71130000000005</v>
      </c>
      <c r="K263" s="38"/>
    </row>
    <row r="264" spans="1:11" x14ac:dyDescent="0.25">
      <c r="A264" s="275">
        <f t="shared" si="27"/>
        <v>262</v>
      </c>
      <c r="B264" s="272"/>
      <c r="C264" s="52" t="str">
        <f t="shared" si="26"/>
        <v>6UISTORAGE</v>
      </c>
      <c r="D264" s="52"/>
      <c r="E264" s="53">
        <f>+'CALCULO TARIFAS CC '!$U$45</f>
        <v>0.70980083296468055</v>
      </c>
      <c r="F264" s="54">
        <f t="shared" si="6"/>
        <v>63.343400000000003</v>
      </c>
      <c r="G264" s="55">
        <f t="shared" si="2"/>
        <v>44.96</v>
      </c>
      <c r="H264" s="49" t="s">
        <v>281</v>
      </c>
      <c r="I264" s="38" t="s">
        <v>719</v>
      </c>
      <c r="J264" s="38">
        <v>63.343400000000003</v>
      </c>
      <c r="K264" s="38"/>
    </row>
    <row r="265" spans="1:11" x14ac:dyDescent="0.25">
      <c r="A265" s="275">
        <f t="shared" si="27"/>
        <v>263</v>
      </c>
      <c r="B265" s="272"/>
      <c r="C265" s="52" t="str">
        <f t="shared" si="26"/>
        <v>6UJERUSALEM</v>
      </c>
      <c r="D265" s="52"/>
      <c r="E265" s="53">
        <f>+'CALCULO TARIFAS CC '!$U$45</f>
        <v>0.70980083296468055</v>
      </c>
      <c r="F265" s="54">
        <f t="shared" ref="F265:F272" si="28">ROUND(J265,4)</f>
        <v>200.37119999999999</v>
      </c>
      <c r="G265" s="55">
        <f t="shared" si="2"/>
        <v>142.22</v>
      </c>
      <c r="H265" s="49" t="s">
        <v>281</v>
      </c>
      <c r="I265" s="38" t="s">
        <v>813</v>
      </c>
      <c r="J265" s="38">
        <v>200.37119999999999</v>
      </c>
      <c r="K265" s="38"/>
    </row>
    <row r="266" spans="1:11" s="202" customFormat="1" x14ac:dyDescent="0.25">
      <c r="A266" s="275">
        <f t="shared" si="27"/>
        <v>264</v>
      </c>
      <c r="B266" s="272"/>
      <c r="C266" s="52" t="str">
        <f t="shared" si="26"/>
        <v>6UJPRADO</v>
      </c>
      <c r="D266" s="52"/>
      <c r="E266" s="53">
        <f>+'CALCULO TARIFAS CC '!$U$45</f>
        <v>0.70980083296468055</v>
      </c>
      <c r="F266" s="54">
        <f t="shared" si="28"/>
        <v>649.93449999999996</v>
      </c>
      <c r="G266" s="55">
        <f t="shared" si="2"/>
        <v>461.32</v>
      </c>
      <c r="H266" s="49" t="s">
        <v>281</v>
      </c>
      <c r="I266" s="38" t="s">
        <v>401</v>
      </c>
      <c r="J266" s="38">
        <v>649.93449999999996</v>
      </c>
      <c r="K266" s="38"/>
    </row>
    <row r="267" spans="1:11" s="202" customFormat="1" x14ac:dyDescent="0.25">
      <c r="A267" s="275">
        <f t="shared" si="27"/>
        <v>265</v>
      </c>
      <c r="B267" s="272"/>
      <c r="C267" s="52" t="str">
        <f t="shared" si="26"/>
        <v>6UKFCBETANIA</v>
      </c>
      <c r="D267" s="52"/>
      <c r="E267" s="53">
        <f>+'CALCULO TARIFAS CC '!$U$45</f>
        <v>0.70980083296468055</v>
      </c>
      <c r="F267" s="54">
        <f t="shared" si="28"/>
        <v>83.183300000000003</v>
      </c>
      <c r="G267" s="55">
        <f t="shared" si="2"/>
        <v>59.04</v>
      </c>
      <c r="H267" s="49" t="s">
        <v>281</v>
      </c>
      <c r="I267" s="38" t="s">
        <v>814</v>
      </c>
      <c r="J267" s="38">
        <v>83.183300000000003</v>
      </c>
      <c r="K267" s="38"/>
    </row>
    <row r="268" spans="1:11" s="202" customFormat="1" x14ac:dyDescent="0.25">
      <c r="A268" s="275">
        <f t="shared" si="27"/>
        <v>266</v>
      </c>
      <c r="B268" s="272"/>
      <c r="C268" s="52" t="str">
        <f t="shared" si="26"/>
        <v>6UKFCCHITRE</v>
      </c>
      <c r="D268" s="52"/>
      <c r="E268" s="53">
        <f>+'CALCULO TARIFAS CC '!$U$45</f>
        <v>0.70980083296468055</v>
      </c>
      <c r="F268" s="54">
        <f t="shared" si="28"/>
        <v>44.8322</v>
      </c>
      <c r="G268" s="55">
        <f t="shared" si="2"/>
        <v>31.82</v>
      </c>
      <c r="H268" s="49" t="s">
        <v>281</v>
      </c>
      <c r="I268" s="38" t="s">
        <v>751</v>
      </c>
      <c r="J268" s="38">
        <v>44.8322</v>
      </c>
      <c r="K268" s="38"/>
    </row>
    <row r="269" spans="1:11" s="202" customFormat="1" x14ac:dyDescent="0.25">
      <c r="A269" s="275">
        <f t="shared" si="27"/>
        <v>267</v>
      </c>
      <c r="B269" s="272"/>
      <c r="C269" s="52" t="str">
        <f t="shared" si="26"/>
        <v>6UKFCMANANIT</v>
      </c>
      <c r="D269" s="52"/>
      <c r="E269" s="53">
        <f>+'CALCULO TARIFAS CC '!$U$45</f>
        <v>0.70980083296468055</v>
      </c>
      <c r="F269" s="54">
        <f t="shared" si="28"/>
        <v>31.739000000000001</v>
      </c>
      <c r="G269" s="55">
        <f t="shared" si="2"/>
        <v>22.53</v>
      </c>
      <c r="H269" s="49" t="s">
        <v>281</v>
      </c>
      <c r="I269" s="38" t="s">
        <v>815</v>
      </c>
      <c r="J269" s="38">
        <v>31.739000000000001</v>
      </c>
      <c r="K269" s="38"/>
    </row>
    <row r="270" spans="1:11" x14ac:dyDescent="0.25">
      <c r="A270" s="275">
        <f t="shared" si="27"/>
        <v>268</v>
      </c>
      <c r="B270" s="272"/>
      <c r="C270" s="52" t="str">
        <f t="shared" si="26"/>
        <v>6ULAPRENSA</v>
      </c>
      <c r="D270" s="52"/>
      <c r="E270" s="53">
        <f>+'CALCULO TARIFAS CC '!$U$45</f>
        <v>0.70980083296468055</v>
      </c>
      <c r="F270" s="54">
        <f t="shared" si="28"/>
        <v>221.10499999999999</v>
      </c>
      <c r="G270" s="55">
        <f t="shared" si="2"/>
        <v>156.94</v>
      </c>
      <c r="H270" s="49" t="s">
        <v>281</v>
      </c>
      <c r="I270" s="38" t="s">
        <v>360</v>
      </c>
      <c r="J270" s="38">
        <v>221.10499999999999</v>
      </c>
      <c r="K270" s="38"/>
    </row>
    <row r="271" spans="1:11" x14ac:dyDescent="0.25">
      <c r="A271" s="275">
        <f t="shared" si="27"/>
        <v>269</v>
      </c>
      <c r="B271" s="272"/>
      <c r="C271" s="52" t="str">
        <f t="shared" si="26"/>
        <v>6ULAVERY96</v>
      </c>
      <c r="D271" s="52"/>
      <c r="E271" s="53">
        <f>+'CALCULO TARIFAS CC '!$U$45</f>
        <v>0.70980083296468055</v>
      </c>
      <c r="F271" s="54">
        <f t="shared" si="28"/>
        <v>230.16409999999999</v>
      </c>
      <c r="G271" s="55">
        <f t="shared" si="2"/>
        <v>163.37</v>
      </c>
      <c r="H271" s="49" t="s">
        <v>281</v>
      </c>
      <c r="I271" s="38" t="s">
        <v>578</v>
      </c>
      <c r="J271" s="38">
        <v>230.16409999999999</v>
      </c>
      <c r="K271" s="38"/>
    </row>
    <row r="272" spans="1:11" x14ac:dyDescent="0.25">
      <c r="A272" s="275">
        <f t="shared" si="27"/>
        <v>270</v>
      </c>
      <c r="B272" s="272"/>
      <c r="C272" s="52" t="str">
        <f t="shared" si="26"/>
        <v>6ULEMERID</v>
      </c>
      <c r="D272" s="52"/>
      <c r="E272" s="53">
        <f>+'CALCULO TARIFAS CC '!$U$45</f>
        <v>0.70980083296468055</v>
      </c>
      <c r="F272" s="54">
        <f t="shared" si="28"/>
        <v>131.90649999999999</v>
      </c>
      <c r="G272" s="55">
        <f t="shared" si="2"/>
        <v>93.63</v>
      </c>
      <c r="H272" s="49" t="s">
        <v>281</v>
      </c>
      <c r="I272" s="38" t="s">
        <v>485</v>
      </c>
      <c r="J272" s="38">
        <v>131.90649999999999</v>
      </c>
      <c r="K272" s="38"/>
    </row>
    <row r="273" spans="1:11" s="267" customFormat="1" x14ac:dyDescent="0.25">
      <c r="A273" s="275">
        <f t="shared" si="27"/>
        <v>271</v>
      </c>
      <c r="B273" s="272"/>
      <c r="C273" s="52" t="str">
        <f t="shared" si="26"/>
        <v>6ULONDONREG</v>
      </c>
      <c r="D273" s="52"/>
      <c r="E273" s="53">
        <f>+'CALCULO TARIFAS CC '!$U$45</f>
        <v>0.70980083296468055</v>
      </c>
      <c r="F273" s="54">
        <f t="shared" ref="F273:F336" si="29">ROUND(J273,4)</f>
        <v>207.36199999999999</v>
      </c>
      <c r="G273" s="55">
        <f t="shared" ref="G273:G336" si="30">+ROUND(F273*E273,2)</f>
        <v>147.19</v>
      </c>
      <c r="H273" s="49" t="s">
        <v>281</v>
      </c>
      <c r="I273" s="38" t="s">
        <v>653</v>
      </c>
      <c r="J273" s="38">
        <v>207.36199999999999</v>
      </c>
      <c r="K273" s="38"/>
    </row>
    <row r="274" spans="1:11" s="278" customFormat="1" x14ac:dyDescent="0.25">
      <c r="A274" s="275">
        <f t="shared" si="27"/>
        <v>272</v>
      </c>
      <c r="B274" s="272"/>
      <c r="C274" s="52" t="str">
        <f t="shared" si="26"/>
        <v>6ULUNAB</v>
      </c>
      <c r="D274" s="52"/>
      <c r="E274" s="53">
        <f>+'CALCULO TARIFAS CC '!$U$45</f>
        <v>0.70980083296468055</v>
      </c>
      <c r="F274" s="54">
        <f t="shared" si="29"/>
        <v>269.43090000000001</v>
      </c>
      <c r="G274" s="55">
        <f t="shared" si="30"/>
        <v>191.24</v>
      </c>
      <c r="H274" s="49" t="s">
        <v>281</v>
      </c>
      <c r="I274" s="38" t="s">
        <v>579</v>
      </c>
      <c r="J274" s="38">
        <v>269.43090000000001</v>
      </c>
      <c r="K274" s="38"/>
    </row>
    <row r="275" spans="1:11" s="278" customFormat="1" x14ac:dyDescent="0.25">
      <c r="A275" s="275">
        <f t="shared" si="27"/>
        <v>273</v>
      </c>
      <c r="B275" s="272"/>
      <c r="C275" s="52" t="str">
        <f t="shared" si="26"/>
        <v>6UMACELLO</v>
      </c>
      <c r="D275" s="52"/>
      <c r="E275" s="53">
        <f>+'CALCULO TARIFAS CC '!$U$45</f>
        <v>0.70980083296468055</v>
      </c>
      <c r="F275" s="54">
        <f t="shared" si="29"/>
        <v>753.18550000000005</v>
      </c>
      <c r="G275" s="55">
        <f t="shared" si="30"/>
        <v>534.61</v>
      </c>
      <c r="H275" s="49" t="s">
        <v>281</v>
      </c>
      <c r="I275" s="38" t="s">
        <v>399</v>
      </c>
      <c r="J275" s="38">
        <v>753.18550000000005</v>
      </c>
      <c r="K275" s="38"/>
    </row>
    <row r="276" spans="1:11" s="278" customFormat="1" x14ac:dyDescent="0.25">
      <c r="A276" s="275">
        <f t="shared" si="27"/>
        <v>274</v>
      </c>
      <c r="B276" s="272"/>
      <c r="C276" s="52" t="str">
        <f t="shared" si="26"/>
        <v>6UMAJESTIC</v>
      </c>
      <c r="D276" s="52"/>
      <c r="E276" s="53">
        <f>+'CALCULO TARIFAS CC '!$U$45</f>
        <v>0.70980083296468055</v>
      </c>
      <c r="F276" s="54">
        <f t="shared" si="29"/>
        <v>168.65129999999999</v>
      </c>
      <c r="G276" s="55">
        <f t="shared" si="30"/>
        <v>119.71</v>
      </c>
      <c r="H276" s="49" t="s">
        <v>281</v>
      </c>
      <c r="I276" s="38" t="s">
        <v>518</v>
      </c>
      <c r="J276" s="38">
        <v>168.65129999999999</v>
      </c>
      <c r="K276" s="38"/>
    </row>
    <row r="277" spans="1:11" s="278" customFormat="1" x14ac:dyDescent="0.25">
      <c r="A277" s="275">
        <f t="shared" si="27"/>
        <v>275</v>
      </c>
      <c r="B277" s="272"/>
      <c r="C277" s="52" t="str">
        <f t="shared" si="26"/>
        <v>6UMANZANILLO</v>
      </c>
      <c r="D277" s="52"/>
      <c r="E277" s="53">
        <f>+'CALCULO TARIFAS CC '!$U$45</f>
        <v>0.70980083296468055</v>
      </c>
      <c r="F277" s="54">
        <f t="shared" si="29"/>
        <v>5295.2911000000004</v>
      </c>
      <c r="G277" s="55">
        <f t="shared" si="30"/>
        <v>3758.6</v>
      </c>
      <c r="H277" s="49" t="s">
        <v>281</v>
      </c>
      <c r="I277" s="38" t="s">
        <v>654</v>
      </c>
      <c r="J277" s="38">
        <v>5295.2911000000004</v>
      </c>
      <c r="K277" s="38"/>
    </row>
    <row r="278" spans="1:11" s="278" customFormat="1" x14ac:dyDescent="0.25">
      <c r="A278" s="275">
        <f t="shared" si="27"/>
        <v>276</v>
      </c>
      <c r="B278" s="272"/>
      <c r="C278" s="52" t="str">
        <f t="shared" si="26"/>
        <v>6UMARRAI43</v>
      </c>
      <c r="D278" s="52"/>
      <c r="E278" s="53">
        <f>+'CALCULO TARIFAS CC '!$U$45</f>
        <v>0.70980083296468055</v>
      </c>
      <c r="F278" s="54">
        <f t="shared" si="29"/>
        <v>274.1977</v>
      </c>
      <c r="G278" s="55">
        <f t="shared" si="30"/>
        <v>194.63</v>
      </c>
      <c r="H278" s="49" t="s">
        <v>281</v>
      </c>
      <c r="I278" s="38" t="s">
        <v>580</v>
      </c>
      <c r="J278" s="38">
        <v>274.1977</v>
      </c>
      <c r="K278" s="38"/>
    </row>
    <row r="279" spans="1:11" s="278" customFormat="1" x14ac:dyDescent="0.25">
      <c r="A279" s="275">
        <f t="shared" si="27"/>
        <v>277</v>
      </c>
      <c r="B279" s="272"/>
      <c r="C279" s="52" t="str">
        <f t="shared" si="26"/>
        <v>6UMARRIOTT</v>
      </c>
      <c r="D279" s="52"/>
      <c r="E279" s="53">
        <f>+'CALCULO TARIFAS CC '!$U$45</f>
        <v>0.70980083296468055</v>
      </c>
      <c r="F279" s="54">
        <f t="shared" si="29"/>
        <v>129.3604</v>
      </c>
      <c r="G279" s="55">
        <f t="shared" si="30"/>
        <v>91.82</v>
      </c>
      <c r="H279" s="49" t="s">
        <v>281</v>
      </c>
      <c r="I279" s="38" t="s">
        <v>463</v>
      </c>
      <c r="J279" s="38">
        <v>129.3604</v>
      </c>
      <c r="K279" s="38"/>
    </row>
    <row r="280" spans="1:11" s="278" customFormat="1" x14ac:dyDescent="0.25">
      <c r="A280" s="275">
        <f t="shared" si="27"/>
        <v>278</v>
      </c>
      <c r="B280" s="272"/>
      <c r="C280" s="52" t="str">
        <f t="shared" si="26"/>
        <v>6UMAZUL</v>
      </c>
      <c r="D280" s="52"/>
      <c r="E280" s="53">
        <f>+'CALCULO TARIFAS CC '!$U$45</f>
        <v>0.70980083296468055</v>
      </c>
      <c r="F280" s="54">
        <f t="shared" si="29"/>
        <v>298.17559999999997</v>
      </c>
      <c r="G280" s="55">
        <f t="shared" si="30"/>
        <v>211.65</v>
      </c>
      <c r="H280" s="49" t="s">
        <v>281</v>
      </c>
      <c r="I280" s="38" t="s">
        <v>460</v>
      </c>
      <c r="J280" s="38">
        <v>298.17559999999997</v>
      </c>
      <c r="K280" s="38"/>
    </row>
    <row r="281" spans="1:11" s="278" customFormat="1" x14ac:dyDescent="0.25">
      <c r="A281" s="275">
        <f t="shared" si="27"/>
        <v>279</v>
      </c>
      <c r="B281" s="272"/>
      <c r="C281" s="52" t="str">
        <f t="shared" si="26"/>
        <v>6UMBGOLF92</v>
      </c>
      <c r="D281" s="52"/>
      <c r="E281" s="53">
        <f>+'CALCULO TARIFAS CC '!$U$45</f>
        <v>0.70980083296468055</v>
      </c>
      <c r="F281" s="54">
        <f t="shared" si="29"/>
        <v>198.7407</v>
      </c>
      <c r="G281" s="55">
        <f t="shared" si="30"/>
        <v>141.07</v>
      </c>
      <c r="H281" s="49" t="s">
        <v>281</v>
      </c>
      <c r="I281" s="38" t="s">
        <v>602</v>
      </c>
      <c r="J281" s="38">
        <v>198.7407</v>
      </c>
      <c r="K281" s="38"/>
    </row>
    <row r="282" spans="1:11" s="278" customFormat="1" x14ac:dyDescent="0.25">
      <c r="A282" s="275">
        <f t="shared" si="27"/>
        <v>280</v>
      </c>
      <c r="B282" s="272"/>
      <c r="C282" s="52" t="str">
        <f t="shared" si="26"/>
        <v>6UMCALI43</v>
      </c>
      <c r="D282" s="52"/>
      <c r="E282" s="53">
        <f>+'CALCULO TARIFAS CC '!$U$45</f>
        <v>0.70980083296468055</v>
      </c>
      <c r="F282" s="54">
        <f t="shared" si="29"/>
        <v>151.2389</v>
      </c>
      <c r="G282" s="55">
        <f t="shared" si="30"/>
        <v>107.35</v>
      </c>
      <c r="H282" s="49" t="s">
        <v>281</v>
      </c>
      <c r="I282" s="38" t="s">
        <v>603</v>
      </c>
      <c r="J282" s="38">
        <v>151.2389</v>
      </c>
      <c r="K282" s="38"/>
    </row>
    <row r="283" spans="1:11" s="278" customFormat="1" x14ac:dyDescent="0.25">
      <c r="A283" s="275">
        <f t="shared" si="27"/>
        <v>281</v>
      </c>
      <c r="B283" s="272"/>
      <c r="C283" s="52" t="str">
        <f t="shared" si="26"/>
        <v>6UMCALID42</v>
      </c>
      <c r="D283" s="52"/>
      <c r="E283" s="53">
        <f>+'CALCULO TARIFAS CC '!$U$45</f>
        <v>0.70980083296468055</v>
      </c>
      <c r="F283" s="54">
        <f t="shared" si="29"/>
        <v>214.261</v>
      </c>
      <c r="G283" s="55">
        <f t="shared" si="30"/>
        <v>152.08000000000001</v>
      </c>
      <c r="H283" s="49" t="s">
        <v>281</v>
      </c>
      <c r="I283" s="38" t="s">
        <v>581</v>
      </c>
      <c r="J283" s="38">
        <v>214.261</v>
      </c>
      <c r="K283" s="38"/>
    </row>
    <row r="284" spans="1:11" s="278" customFormat="1" x14ac:dyDescent="0.25">
      <c r="A284" s="275">
        <f t="shared" si="27"/>
        <v>282</v>
      </c>
      <c r="B284" s="272"/>
      <c r="C284" s="52" t="str">
        <f t="shared" si="26"/>
        <v>6UMCHITRE86</v>
      </c>
      <c r="D284" s="52"/>
      <c r="E284" s="53">
        <f>+'CALCULO TARIFAS CC '!$U$45</f>
        <v>0.70980083296468055</v>
      </c>
      <c r="F284" s="54">
        <f t="shared" si="29"/>
        <v>208.61619999999999</v>
      </c>
      <c r="G284" s="55">
        <f t="shared" si="30"/>
        <v>148.08000000000001</v>
      </c>
      <c r="H284" s="49" t="s">
        <v>281</v>
      </c>
      <c r="I284" s="38" t="s">
        <v>604</v>
      </c>
      <c r="J284" s="38">
        <v>208.61619999999999</v>
      </c>
      <c r="K284" s="38"/>
    </row>
    <row r="285" spans="1:11" s="278" customFormat="1" x14ac:dyDescent="0.25">
      <c r="A285" s="275">
        <f t="shared" si="27"/>
        <v>283</v>
      </c>
      <c r="B285" s="272"/>
      <c r="C285" s="52" t="str">
        <f t="shared" si="26"/>
        <v>6UMCORO12</v>
      </c>
      <c r="D285" s="52"/>
      <c r="E285" s="53">
        <f>+'CALCULO TARIFAS CC '!$U$45</f>
        <v>0.70980083296468055</v>
      </c>
      <c r="F285" s="54">
        <f t="shared" si="29"/>
        <v>263.75029999999998</v>
      </c>
      <c r="G285" s="55">
        <f t="shared" si="30"/>
        <v>187.21</v>
      </c>
      <c r="H285" s="49" t="s">
        <v>281</v>
      </c>
      <c r="I285" s="38" t="s">
        <v>605</v>
      </c>
      <c r="J285" s="38">
        <v>263.75029999999998</v>
      </c>
      <c r="K285" s="38"/>
    </row>
    <row r="286" spans="1:11" s="278" customFormat="1" x14ac:dyDescent="0.25">
      <c r="A286" s="275">
        <f t="shared" si="27"/>
        <v>284</v>
      </c>
      <c r="B286" s="272"/>
      <c r="C286" s="52" t="str">
        <f t="shared" si="26"/>
        <v>6UMCSUR88</v>
      </c>
      <c r="D286" s="52"/>
      <c r="E286" s="53">
        <f>+'CALCULO TARIFAS CC '!$U$45</f>
        <v>0.70980083296468055</v>
      </c>
      <c r="F286" s="54">
        <f t="shared" si="29"/>
        <v>233.47309999999999</v>
      </c>
      <c r="G286" s="55">
        <f t="shared" si="30"/>
        <v>165.72</v>
      </c>
      <c r="H286" s="49" t="s">
        <v>281</v>
      </c>
      <c r="I286" s="38" t="s">
        <v>620</v>
      </c>
      <c r="J286" s="38">
        <v>233.47309999999999</v>
      </c>
      <c r="K286" s="38"/>
    </row>
    <row r="287" spans="1:11" s="278" customFormat="1" x14ac:dyDescent="0.25">
      <c r="A287" s="275">
        <f t="shared" si="27"/>
        <v>285</v>
      </c>
      <c r="B287" s="272"/>
      <c r="C287" s="52" t="str">
        <f t="shared" si="26"/>
        <v>6UMC_ARRCAB</v>
      </c>
      <c r="D287" s="52"/>
      <c r="E287" s="53">
        <f>+'CALCULO TARIFAS CC '!$U$45</f>
        <v>0.70980083296468055</v>
      </c>
      <c r="F287" s="54">
        <f t="shared" si="29"/>
        <v>37.654899999999998</v>
      </c>
      <c r="G287" s="55">
        <f t="shared" si="30"/>
        <v>26.73</v>
      </c>
      <c r="H287" s="49" t="s">
        <v>281</v>
      </c>
      <c r="I287" s="38" t="s">
        <v>816</v>
      </c>
      <c r="J287" s="38">
        <v>37.654899999999998</v>
      </c>
      <c r="K287" s="38"/>
    </row>
    <row r="288" spans="1:11" s="267" customFormat="1" x14ac:dyDescent="0.25">
      <c r="A288" s="275">
        <f t="shared" si="27"/>
        <v>286</v>
      </c>
      <c r="B288" s="272"/>
      <c r="C288" s="52" t="str">
        <f t="shared" si="26"/>
        <v>6UMC_ARRCHC</v>
      </c>
      <c r="D288" s="52"/>
      <c r="E288" s="53">
        <f>+'CALCULO TARIFAS CC '!$U$45</f>
        <v>0.70980083296468055</v>
      </c>
      <c r="F288" s="54">
        <f t="shared" si="29"/>
        <v>40.4026</v>
      </c>
      <c r="G288" s="55">
        <f t="shared" si="30"/>
        <v>28.68</v>
      </c>
      <c r="H288" s="49" t="s">
        <v>281</v>
      </c>
      <c r="I288" s="38" t="s">
        <v>817</v>
      </c>
      <c r="J288" s="38">
        <v>40.4026</v>
      </c>
      <c r="K288" s="38"/>
    </row>
    <row r="289" spans="1:11" s="279" customFormat="1" x14ac:dyDescent="0.25">
      <c r="A289" s="275">
        <f t="shared" si="27"/>
        <v>287</v>
      </c>
      <c r="B289" s="272"/>
      <c r="C289" s="52" t="str">
        <f t="shared" si="26"/>
        <v>6UMED12OC</v>
      </c>
      <c r="D289" s="52"/>
      <c r="E289" s="53">
        <f>+'CALCULO TARIFAS CC '!$U$45</f>
        <v>0.70980083296468055</v>
      </c>
      <c r="F289" s="54">
        <f t="shared" si="29"/>
        <v>322.34010000000001</v>
      </c>
      <c r="G289" s="55">
        <f t="shared" si="30"/>
        <v>228.8</v>
      </c>
      <c r="H289" s="49" t="s">
        <v>281</v>
      </c>
      <c r="I289" s="38" t="s">
        <v>461</v>
      </c>
      <c r="J289" s="38">
        <v>322.34010000000001</v>
      </c>
      <c r="K289" s="38"/>
    </row>
    <row r="290" spans="1:11" s="279" customFormat="1" x14ac:dyDescent="0.25">
      <c r="A290" s="275">
        <f t="shared" si="27"/>
        <v>288</v>
      </c>
      <c r="B290" s="272"/>
      <c r="C290" s="52" t="str">
        <f t="shared" si="26"/>
        <v>6UMEDCBAN</v>
      </c>
      <c r="D290" s="52"/>
      <c r="E290" s="53">
        <f>+'CALCULO TARIFAS CC '!$U$45</f>
        <v>0.70980083296468055</v>
      </c>
      <c r="F290" s="54">
        <f t="shared" si="29"/>
        <v>125.9079</v>
      </c>
      <c r="G290" s="55">
        <f t="shared" si="30"/>
        <v>89.37</v>
      </c>
      <c r="H290" s="49" t="s">
        <v>281</v>
      </c>
      <c r="I290" s="38" t="s">
        <v>462</v>
      </c>
      <c r="J290" s="38">
        <v>125.9079</v>
      </c>
      <c r="K290" s="38"/>
    </row>
    <row r="291" spans="1:11" s="279" customFormat="1" x14ac:dyDescent="0.25">
      <c r="A291" s="275">
        <f t="shared" si="27"/>
        <v>289</v>
      </c>
      <c r="B291" s="272"/>
      <c r="C291" s="52" t="str">
        <f t="shared" si="26"/>
        <v>6UMEGAD</v>
      </c>
      <c r="D291" s="52"/>
      <c r="E291" s="53">
        <f>+'CALCULO TARIFAS CC '!$U$45</f>
        <v>0.70980083296468055</v>
      </c>
      <c r="F291" s="54">
        <f t="shared" si="29"/>
        <v>281.45999999999998</v>
      </c>
      <c r="G291" s="55">
        <f t="shared" si="30"/>
        <v>199.78</v>
      </c>
      <c r="H291" s="49" t="s">
        <v>281</v>
      </c>
      <c r="I291" s="38" t="s">
        <v>56</v>
      </c>
      <c r="J291" s="38">
        <v>281.45999999999998</v>
      </c>
      <c r="K291" s="38"/>
    </row>
    <row r="292" spans="1:11" s="279" customFormat="1" x14ac:dyDescent="0.25">
      <c r="A292" s="275">
        <f t="shared" si="27"/>
        <v>290</v>
      </c>
      <c r="B292" s="272"/>
      <c r="C292" s="52" t="str">
        <f t="shared" si="26"/>
        <v>6UMEGAMALL</v>
      </c>
      <c r="D292" s="52"/>
      <c r="E292" s="53">
        <f>+'CALCULO TARIFAS CC '!$U$45</f>
        <v>0.70980083296468055</v>
      </c>
      <c r="F292" s="54">
        <f t="shared" si="29"/>
        <v>354.1001</v>
      </c>
      <c r="G292" s="55">
        <f t="shared" si="30"/>
        <v>251.34</v>
      </c>
      <c r="H292" s="49" t="s">
        <v>281</v>
      </c>
      <c r="I292" s="38" t="s">
        <v>407</v>
      </c>
      <c r="J292" s="38">
        <v>354.1001</v>
      </c>
      <c r="K292" s="38"/>
    </row>
    <row r="293" spans="1:11" s="279" customFormat="1" x14ac:dyDescent="0.25">
      <c r="A293" s="275">
        <f t="shared" si="27"/>
        <v>291</v>
      </c>
      <c r="B293" s="272"/>
      <c r="C293" s="52" t="str">
        <f t="shared" si="26"/>
        <v>6UMELOEA</v>
      </c>
      <c r="D293" s="52"/>
      <c r="E293" s="53">
        <f>+'CALCULO TARIFAS CC '!$U$45</f>
        <v>0.70980083296468055</v>
      </c>
      <c r="F293" s="54">
        <f t="shared" si="29"/>
        <v>605.87450000000001</v>
      </c>
      <c r="G293" s="55">
        <f t="shared" si="30"/>
        <v>430.05</v>
      </c>
      <c r="H293" s="49" t="s">
        <v>281</v>
      </c>
      <c r="I293" s="38" t="s">
        <v>57</v>
      </c>
      <c r="J293" s="38">
        <v>605.87450000000001</v>
      </c>
      <c r="K293" s="38"/>
    </row>
    <row r="294" spans="1:11" s="279" customFormat="1" x14ac:dyDescent="0.25">
      <c r="A294" s="275">
        <f t="shared" si="27"/>
        <v>292</v>
      </c>
      <c r="B294" s="272"/>
      <c r="C294" s="52" t="str">
        <f t="shared" si="26"/>
        <v>6UMELOMM</v>
      </c>
      <c r="D294" s="52"/>
      <c r="E294" s="53">
        <f>+'CALCULO TARIFAS CC '!$U$45</f>
        <v>0.70980083296468055</v>
      </c>
      <c r="F294" s="54">
        <f t="shared" si="29"/>
        <v>835.75509999999997</v>
      </c>
      <c r="G294" s="55">
        <f t="shared" si="30"/>
        <v>593.22</v>
      </c>
      <c r="H294" s="49" t="s">
        <v>281</v>
      </c>
      <c r="I294" s="38" t="s">
        <v>58</v>
      </c>
      <c r="J294" s="38">
        <v>835.75509999999997</v>
      </c>
      <c r="K294" s="38"/>
    </row>
    <row r="295" spans="1:11" s="279" customFormat="1" x14ac:dyDescent="0.25">
      <c r="A295" s="275">
        <f t="shared" si="27"/>
        <v>293</v>
      </c>
      <c r="B295" s="272"/>
      <c r="C295" s="52" t="str">
        <f t="shared" si="26"/>
        <v>6UMELORA</v>
      </c>
      <c r="D295" s="52"/>
      <c r="E295" s="53">
        <f>+'CALCULO TARIFAS CC '!$U$45</f>
        <v>0.70980083296468055</v>
      </c>
      <c r="F295" s="54">
        <f t="shared" si="29"/>
        <v>210.76650000000001</v>
      </c>
      <c r="G295" s="55">
        <f t="shared" si="30"/>
        <v>149.6</v>
      </c>
      <c r="H295" s="49" t="s">
        <v>281</v>
      </c>
      <c r="I295" s="38" t="s">
        <v>59</v>
      </c>
      <c r="J295" s="38">
        <v>210.76650000000001</v>
      </c>
      <c r="K295" s="38"/>
    </row>
    <row r="296" spans="1:11" s="279" customFormat="1" x14ac:dyDescent="0.25">
      <c r="A296" s="275">
        <f t="shared" si="27"/>
        <v>294</v>
      </c>
      <c r="B296" s="272"/>
      <c r="C296" s="52" t="str">
        <f t="shared" si="26"/>
        <v>6UMELOSC</v>
      </c>
      <c r="D296" s="52"/>
      <c r="E296" s="53">
        <f>+'CALCULO TARIFAS CC '!$U$45</f>
        <v>0.70980083296468055</v>
      </c>
      <c r="F296" s="54">
        <f t="shared" si="29"/>
        <v>376.40219999999999</v>
      </c>
      <c r="G296" s="55">
        <f t="shared" si="30"/>
        <v>267.17</v>
      </c>
      <c r="H296" s="49" t="s">
        <v>281</v>
      </c>
      <c r="I296" s="38" t="s">
        <v>60</v>
      </c>
      <c r="J296" s="38">
        <v>376.40219999999999</v>
      </c>
      <c r="K296" s="38"/>
    </row>
    <row r="297" spans="1:11" s="279" customFormat="1" x14ac:dyDescent="0.25">
      <c r="A297" s="275">
        <f t="shared" si="27"/>
        <v>295</v>
      </c>
      <c r="B297" s="272"/>
      <c r="C297" s="52" t="str">
        <f t="shared" si="26"/>
        <v>6UMETALPAN</v>
      </c>
      <c r="D297" s="52"/>
      <c r="E297" s="53">
        <f>+'CALCULO TARIFAS CC '!$U$45</f>
        <v>0.70980083296468055</v>
      </c>
      <c r="F297" s="54">
        <f t="shared" si="29"/>
        <v>162.2424</v>
      </c>
      <c r="G297" s="55">
        <f t="shared" si="30"/>
        <v>115.16</v>
      </c>
      <c r="H297" s="49" t="s">
        <v>281</v>
      </c>
      <c r="I297" s="38" t="s">
        <v>606</v>
      </c>
      <c r="J297" s="38">
        <v>162.2424</v>
      </c>
      <c r="K297" s="38"/>
    </row>
    <row r="298" spans="1:11" s="279" customFormat="1" x14ac:dyDescent="0.25">
      <c r="A298" s="275">
        <f t="shared" si="27"/>
        <v>296</v>
      </c>
      <c r="B298" s="272"/>
      <c r="C298" s="52" t="str">
        <f t="shared" si="26"/>
        <v>6UMETRO5MAY</v>
      </c>
      <c r="D298" s="52"/>
      <c r="E298" s="53">
        <f>+'CALCULO TARIFAS CC '!$U$45</f>
        <v>0.70980083296468055</v>
      </c>
      <c r="F298" s="54">
        <f t="shared" si="29"/>
        <v>2293.5266000000001</v>
      </c>
      <c r="G298" s="55">
        <f t="shared" si="30"/>
        <v>1627.95</v>
      </c>
      <c r="H298" s="49" t="s">
        <v>281</v>
      </c>
      <c r="I298" s="38" t="s">
        <v>777</v>
      </c>
      <c r="J298" s="38">
        <v>2293.5266000000001</v>
      </c>
      <c r="K298" s="38"/>
    </row>
    <row r="299" spans="1:11" s="279" customFormat="1" x14ac:dyDescent="0.25">
      <c r="A299" s="275">
        <f t="shared" si="27"/>
        <v>297</v>
      </c>
      <c r="B299" s="272"/>
      <c r="C299" s="52" t="str">
        <f t="shared" si="26"/>
        <v>6UMETROAND</v>
      </c>
      <c r="D299" s="52"/>
      <c r="E299" s="53">
        <f>+'CALCULO TARIFAS CC '!$U$45</f>
        <v>0.70980083296468055</v>
      </c>
      <c r="F299" s="54">
        <f t="shared" si="29"/>
        <v>1622.7717</v>
      </c>
      <c r="G299" s="55">
        <f t="shared" si="30"/>
        <v>1151.8399999999999</v>
      </c>
      <c r="H299" s="49" t="s">
        <v>281</v>
      </c>
      <c r="I299" s="38" t="s">
        <v>778</v>
      </c>
      <c r="J299" s="38">
        <v>1622.7717</v>
      </c>
      <c r="K299" s="38"/>
    </row>
    <row r="300" spans="1:11" s="279" customFormat="1" x14ac:dyDescent="0.25">
      <c r="A300" s="275">
        <f t="shared" si="27"/>
        <v>298</v>
      </c>
      <c r="B300" s="272"/>
      <c r="C300" s="52" t="str">
        <f t="shared" si="26"/>
        <v>6UMIRAMAR</v>
      </c>
      <c r="D300" s="52"/>
      <c r="E300" s="53">
        <f>+'CALCULO TARIFAS CC '!$U$45</f>
        <v>0.70980083296468055</v>
      </c>
      <c r="F300" s="54">
        <f t="shared" si="29"/>
        <v>330.2133</v>
      </c>
      <c r="G300" s="55">
        <f t="shared" si="30"/>
        <v>234.39</v>
      </c>
      <c r="H300" s="49" t="s">
        <v>281</v>
      </c>
      <c r="I300" s="38" t="s">
        <v>482</v>
      </c>
      <c r="J300" s="38">
        <v>330.2133</v>
      </c>
      <c r="K300" s="38"/>
    </row>
    <row r="301" spans="1:11" s="279" customFormat="1" x14ac:dyDescent="0.25">
      <c r="A301" s="275">
        <f t="shared" si="27"/>
        <v>299</v>
      </c>
      <c r="B301" s="272"/>
      <c r="C301" s="52" t="str">
        <f t="shared" si="26"/>
        <v>6UMMALL31</v>
      </c>
      <c r="D301" s="52"/>
      <c r="E301" s="53">
        <f>+'CALCULO TARIFAS CC '!$U$45</f>
        <v>0.70980083296468055</v>
      </c>
      <c r="F301" s="54">
        <f t="shared" si="29"/>
        <v>273.37920000000003</v>
      </c>
      <c r="G301" s="55">
        <f t="shared" si="30"/>
        <v>194.04</v>
      </c>
      <c r="H301" s="49" t="s">
        <v>281</v>
      </c>
      <c r="I301" s="38" t="s">
        <v>621</v>
      </c>
      <c r="J301" s="38">
        <v>273.37920000000003</v>
      </c>
      <c r="K301" s="38"/>
    </row>
    <row r="302" spans="1:11" s="279" customFormat="1" x14ac:dyDescent="0.25">
      <c r="A302" s="275">
        <f t="shared" si="27"/>
        <v>300</v>
      </c>
      <c r="B302" s="272"/>
      <c r="C302" s="52" t="str">
        <f t="shared" si="26"/>
        <v>6UMMDHOTEL</v>
      </c>
      <c r="D302" s="52"/>
      <c r="E302" s="53">
        <f>+'CALCULO TARIFAS CC '!$U$45</f>
        <v>0.70980083296468055</v>
      </c>
      <c r="F302" s="54">
        <f t="shared" si="29"/>
        <v>78.693299999999994</v>
      </c>
      <c r="G302" s="55">
        <f t="shared" si="30"/>
        <v>55.86</v>
      </c>
      <c r="H302" s="49" t="s">
        <v>281</v>
      </c>
      <c r="I302" s="38" t="s">
        <v>655</v>
      </c>
      <c r="J302" s="38">
        <v>78.693299999999994</v>
      </c>
      <c r="K302" s="38"/>
    </row>
    <row r="303" spans="1:11" s="279" customFormat="1" x14ac:dyDescent="0.25">
      <c r="A303" s="275">
        <f t="shared" si="27"/>
        <v>301</v>
      </c>
      <c r="B303" s="272"/>
      <c r="C303" s="52" t="str">
        <f t="shared" si="26"/>
        <v>6UMNTOC17</v>
      </c>
      <c r="D303" s="52"/>
      <c r="E303" s="53">
        <f>+'CALCULO TARIFAS CC '!$U$45</f>
        <v>0.70980083296468055</v>
      </c>
      <c r="F303" s="54">
        <f t="shared" si="29"/>
        <v>177.18870000000001</v>
      </c>
      <c r="G303" s="55">
        <f t="shared" si="30"/>
        <v>125.77</v>
      </c>
      <c r="H303" s="49" t="s">
        <v>281</v>
      </c>
      <c r="I303" s="38" t="s">
        <v>607</v>
      </c>
      <c r="J303" s="38">
        <v>177.18870000000001</v>
      </c>
      <c r="K303" s="38"/>
    </row>
    <row r="304" spans="1:11" s="279" customFormat="1" x14ac:dyDescent="0.25">
      <c r="A304" s="275">
        <f t="shared" si="27"/>
        <v>302</v>
      </c>
      <c r="B304" s="272"/>
      <c r="C304" s="52" t="str">
        <f t="shared" si="26"/>
        <v>6UMOLPASA</v>
      </c>
      <c r="D304" s="52"/>
      <c r="E304" s="53">
        <f>+'CALCULO TARIFAS CC '!$U$45</f>
        <v>0.70980083296468055</v>
      </c>
      <c r="F304" s="54">
        <f t="shared" si="29"/>
        <v>190.59739999999999</v>
      </c>
      <c r="G304" s="55">
        <f t="shared" si="30"/>
        <v>135.29</v>
      </c>
      <c r="H304" s="49" t="s">
        <v>281</v>
      </c>
      <c r="I304" s="38" t="s">
        <v>519</v>
      </c>
      <c r="J304" s="38">
        <v>190.59739999999999</v>
      </c>
      <c r="K304" s="38"/>
    </row>
    <row r="305" spans="1:11" s="279" customFormat="1" x14ac:dyDescent="0.25">
      <c r="A305" s="275">
        <f t="shared" si="27"/>
        <v>303</v>
      </c>
      <c r="B305" s="272"/>
      <c r="C305" s="52" t="str">
        <f t="shared" si="26"/>
        <v>6UMPFRIGO57</v>
      </c>
      <c r="D305" s="52"/>
      <c r="E305" s="53">
        <f>+'CALCULO TARIFAS CC '!$U$45</f>
        <v>0.70980083296468055</v>
      </c>
      <c r="F305" s="54">
        <f t="shared" si="29"/>
        <v>152.32249999999999</v>
      </c>
      <c r="G305" s="55">
        <f t="shared" si="30"/>
        <v>108.12</v>
      </c>
      <c r="H305" s="49" t="s">
        <v>281</v>
      </c>
      <c r="I305" s="38" t="s">
        <v>582</v>
      </c>
      <c r="J305" s="38">
        <v>152.32249999999999</v>
      </c>
      <c r="K305" s="38"/>
    </row>
    <row r="306" spans="1:11" s="279" customFormat="1" x14ac:dyDescent="0.25">
      <c r="A306" s="275">
        <f t="shared" si="27"/>
        <v>304</v>
      </c>
      <c r="B306" s="272"/>
      <c r="C306" s="52" t="str">
        <f t="shared" si="26"/>
        <v>6UMPLAZA</v>
      </c>
      <c r="D306" s="52"/>
      <c r="E306" s="53">
        <f>+'CALCULO TARIFAS CC '!$U$45</f>
        <v>0.70980083296468055</v>
      </c>
      <c r="F306" s="54">
        <f t="shared" si="29"/>
        <v>725.69399999999996</v>
      </c>
      <c r="G306" s="55">
        <f t="shared" si="30"/>
        <v>515.1</v>
      </c>
      <c r="H306" s="49" t="s">
        <v>281</v>
      </c>
      <c r="I306" s="38" t="s">
        <v>583</v>
      </c>
      <c r="J306" s="38">
        <v>725.69399999999996</v>
      </c>
      <c r="K306" s="38"/>
    </row>
    <row r="307" spans="1:11" s="279" customFormat="1" x14ac:dyDescent="0.25">
      <c r="A307" s="275">
        <f t="shared" si="27"/>
        <v>305</v>
      </c>
      <c r="B307" s="272"/>
      <c r="C307" s="52" t="str">
        <f t="shared" si="26"/>
        <v>6UMPME83</v>
      </c>
      <c r="D307" s="52"/>
      <c r="E307" s="53">
        <f>+'CALCULO TARIFAS CC '!$U$45</f>
        <v>0.70980083296468055</v>
      </c>
      <c r="F307" s="54">
        <f t="shared" si="29"/>
        <v>220.0676</v>
      </c>
      <c r="G307" s="55">
        <f t="shared" si="30"/>
        <v>156.19999999999999</v>
      </c>
      <c r="H307" s="49" t="s">
        <v>281</v>
      </c>
      <c r="I307" s="38" t="s">
        <v>584</v>
      </c>
      <c r="J307" s="38">
        <v>220.0676</v>
      </c>
      <c r="K307" s="38"/>
    </row>
    <row r="308" spans="1:11" s="279" customFormat="1" x14ac:dyDescent="0.25">
      <c r="A308" s="275">
        <f t="shared" si="27"/>
        <v>306</v>
      </c>
      <c r="B308" s="272"/>
      <c r="C308" s="52" t="str">
        <f t="shared" si="26"/>
        <v>6UMPOLIS</v>
      </c>
      <c r="D308" s="52"/>
      <c r="E308" s="53">
        <f>+'CALCULO TARIFAS CC '!$U$45</f>
        <v>0.70980083296468055</v>
      </c>
      <c r="F308" s="54">
        <f t="shared" si="29"/>
        <v>1214.7053000000001</v>
      </c>
      <c r="G308" s="55">
        <f t="shared" si="30"/>
        <v>862.2</v>
      </c>
      <c r="H308" s="49" t="s">
        <v>281</v>
      </c>
      <c r="I308" s="38" t="s">
        <v>585</v>
      </c>
      <c r="J308" s="38">
        <v>1214.7053000000001</v>
      </c>
      <c r="K308" s="38"/>
    </row>
    <row r="309" spans="1:11" s="267" customFormat="1" x14ac:dyDescent="0.25">
      <c r="A309" s="275">
        <f t="shared" si="27"/>
        <v>307</v>
      </c>
      <c r="B309" s="272"/>
      <c r="C309" s="52" t="str">
        <f t="shared" si="26"/>
        <v>6UMSANM</v>
      </c>
      <c r="D309" s="52"/>
      <c r="E309" s="53">
        <f>+'CALCULO TARIFAS CC '!$U$45</f>
        <v>0.70980083296468055</v>
      </c>
      <c r="F309" s="54">
        <f t="shared" si="29"/>
        <v>514.1454</v>
      </c>
      <c r="G309" s="55">
        <f t="shared" si="30"/>
        <v>364.94</v>
      </c>
      <c r="H309" s="49" t="s">
        <v>281</v>
      </c>
      <c r="I309" s="38" t="s">
        <v>691</v>
      </c>
      <c r="J309" s="38">
        <v>514.1454</v>
      </c>
      <c r="K309" s="38"/>
    </row>
    <row r="310" spans="1:11" s="267" customFormat="1" x14ac:dyDescent="0.25">
      <c r="A310" s="275">
        <f t="shared" si="27"/>
        <v>308</v>
      </c>
      <c r="B310" s="272"/>
      <c r="C310" s="52" t="str">
        <f t="shared" si="26"/>
        <v>6UMSGO26</v>
      </c>
      <c r="D310" s="52"/>
      <c r="E310" s="53">
        <f>+'CALCULO TARIFAS CC '!$U$45</f>
        <v>0.70980083296468055</v>
      </c>
      <c r="F310" s="54">
        <f t="shared" si="29"/>
        <v>238.1249</v>
      </c>
      <c r="G310" s="55">
        <f t="shared" si="30"/>
        <v>169.02</v>
      </c>
      <c r="H310" s="49" t="s">
        <v>281</v>
      </c>
      <c r="I310" s="38" t="s">
        <v>608</v>
      </c>
      <c r="J310" s="38">
        <v>238.1249</v>
      </c>
      <c r="K310" s="38"/>
    </row>
    <row r="311" spans="1:11" s="267" customFormat="1" x14ac:dyDescent="0.25">
      <c r="A311" s="275">
        <f t="shared" si="27"/>
        <v>309</v>
      </c>
      <c r="B311" s="272"/>
      <c r="C311" s="52" t="str">
        <f t="shared" si="26"/>
        <v>6UMSPOLL</v>
      </c>
      <c r="D311" s="52"/>
      <c r="E311" s="53">
        <f>+'CALCULO TARIFAS CC '!$U$45</f>
        <v>0.70980083296468055</v>
      </c>
      <c r="F311" s="54">
        <f t="shared" si="29"/>
        <v>123.72410000000001</v>
      </c>
      <c r="G311" s="55">
        <f t="shared" si="30"/>
        <v>87.82</v>
      </c>
      <c r="H311" s="49" t="s">
        <v>281</v>
      </c>
      <c r="I311" s="38" t="s">
        <v>622</v>
      </c>
      <c r="J311" s="38">
        <v>123.72410000000001</v>
      </c>
      <c r="K311" s="38"/>
    </row>
    <row r="312" spans="1:11" s="267" customFormat="1" x14ac:dyDescent="0.25">
      <c r="A312" s="275">
        <f t="shared" si="27"/>
        <v>310</v>
      </c>
      <c r="B312" s="272"/>
      <c r="C312" s="52" t="str">
        <f t="shared" si="26"/>
        <v>6UMSTANA</v>
      </c>
      <c r="D312" s="52"/>
      <c r="E312" s="53">
        <f>+'CALCULO TARIFAS CC '!$U$45</f>
        <v>0.70980083296468055</v>
      </c>
      <c r="F312" s="54">
        <f t="shared" si="29"/>
        <v>197.30549999999999</v>
      </c>
      <c r="G312" s="55">
        <f t="shared" si="30"/>
        <v>140.05000000000001</v>
      </c>
      <c r="H312" s="49" t="s">
        <v>281</v>
      </c>
      <c r="I312" s="38" t="s">
        <v>692</v>
      </c>
      <c r="J312" s="38">
        <v>197.30549999999999</v>
      </c>
      <c r="K312" s="38"/>
    </row>
    <row r="313" spans="1:11" s="267" customFormat="1" x14ac:dyDescent="0.25">
      <c r="A313" s="275">
        <f t="shared" si="27"/>
        <v>311</v>
      </c>
      <c r="B313" s="272"/>
      <c r="C313" s="52" t="str">
        <f t="shared" si="26"/>
        <v>6UMTOC55</v>
      </c>
      <c r="D313" s="52"/>
      <c r="E313" s="53">
        <f>+'CALCULO TARIFAS CC '!$U$45</f>
        <v>0.70980083296468055</v>
      </c>
      <c r="F313" s="54">
        <f t="shared" si="29"/>
        <v>341.50290000000001</v>
      </c>
      <c r="G313" s="55">
        <f t="shared" si="30"/>
        <v>242.4</v>
      </c>
      <c r="H313" s="49" t="s">
        <v>281</v>
      </c>
      <c r="I313" s="38" t="s">
        <v>623</v>
      </c>
      <c r="J313" s="38">
        <v>341.50290000000001</v>
      </c>
      <c r="K313" s="38"/>
    </row>
    <row r="314" spans="1:11" s="267" customFormat="1" x14ac:dyDescent="0.25">
      <c r="A314" s="275">
        <f t="shared" si="27"/>
        <v>312</v>
      </c>
      <c r="B314" s="272"/>
      <c r="C314" s="52" t="str">
        <f t="shared" si="26"/>
        <v>6UNESPSUR</v>
      </c>
      <c r="D314" s="52"/>
      <c r="E314" s="53">
        <f>+'CALCULO TARIFAS CC '!$U$45</f>
        <v>0.70980083296468055</v>
      </c>
      <c r="F314" s="54">
        <f t="shared" si="29"/>
        <v>84.147000000000006</v>
      </c>
      <c r="G314" s="55">
        <f t="shared" si="30"/>
        <v>59.73</v>
      </c>
      <c r="H314" s="49" t="s">
        <v>281</v>
      </c>
      <c r="I314" s="38" t="s">
        <v>446</v>
      </c>
      <c r="J314" s="38">
        <v>84.147000000000006</v>
      </c>
      <c r="K314" s="38"/>
    </row>
    <row r="315" spans="1:11" s="267" customFormat="1" x14ac:dyDescent="0.25">
      <c r="A315" s="275">
        <f t="shared" si="27"/>
        <v>313</v>
      </c>
      <c r="B315" s="272"/>
      <c r="C315" s="52" t="str">
        <f t="shared" si="26"/>
        <v>6UNESTLELOMA</v>
      </c>
      <c r="D315" s="52"/>
      <c r="E315" s="53">
        <f>+'CALCULO TARIFAS CC '!$U$45</f>
        <v>0.70980083296468055</v>
      </c>
      <c r="F315" s="54">
        <f t="shared" si="29"/>
        <v>65.625799999999998</v>
      </c>
      <c r="G315" s="55">
        <f t="shared" si="30"/>
        <v>46.58</v>
      </c>
      <c r="H315" s="49" t="s">
        <v>281</v>
      </c>
      <c r="I315" s="38" t="s">
        <v>367</v>
      </c>
      <c r="J315" s="38">
        <v>65.625799999999998</v>
      </c>
      <c r="K315" s="38"/>
    </row>
    <row r="316" spans="1:11" s="267" customFormat="1" x14ac:dyDescent="0.25">
      <c r="A316" s="275">
        <f t="shared" si="27"/>
        <v>314</v>
      </c>
      <c r="B316" s="272"/>
      <c r="C316" s="52" t="str">
        <f t="shared" si="26"/>
        <v>6UNESTLENATA</v>
      </c>
      <c r="D316" s="52"/>
      <c r="E316" s="53">
        <f>+'CALCULO TARIFAS CC '!$U$45</f>
        <v>0.70980083296468055</v>
      </c>
      <c r="F316" s="54">
        <f t="shared" si="29"/>
        <v>583.88419999999996</v>
      </c>
      <c r="G316" s="55">
        <f t="shared" si="30"/>
        <v>414.44</v>
      </c>
      <c r="H316" s="49" t="s">
        <v>281</v>
      </c>
      <c r="I316" s="38" t="s">
        <v>61</v>
      </c>
      <c r="J316" s="38">
        <v>583.88419999999996</v>
      </c>
      <c r="K316" s="38"/>
    </row>
    <row r="317" spans="1:11" s="300" customFormat="1" x14ac:dyDescent="0.25">
      <c r="A317" s="275">
        <f t="shared" si="27"/>
        <v>315</v>
      </c>
      <c r="B317" s="272"/>
      <c r="C317" s="52" t="str">
        <f t="shared" si="26"/>
        <v>6UNESTLEVILA</v>
      </c>
      <c r="D317" s="52"/>
      <c r="E317" s="53">
        <f>+'CALCULO TARIFAS CC '!$U$45</f>
        <v>0.70980083296468055</v>
      </c>
      <c r="F317" s="54">
        <f t="shared" si="29"/>
        <v>393.40480000000002</v>
      </c>
      <c r="G317" s="55">
        <f t="shared" si="30"/>
        <v>279.24</v>
      </c>
      <c r="H317" s="49" t="s">
        <v>281</v>
      </c>
      <c r="I317" s="38" t="s">
        <v>62</v>
      </c>
      <c r="J317" s="38">
        <v>393.40480000000002</v>
      </c>
      <c r="K317" s="38"/>
    </row>
    <row r="318" spans="1:11" s="300" customFormat="1" x14ac:dyDescent="0.25">
      <c r="A318" s="275">
        <f t="shared" si="27"/>
        <v>316</v>
      </c>
      <c r="B318" s="272"/>
      <c r="C318" s="52" t="str">
        <f t="shared" si="26"/>
        <v>6UNIELSPED</v>
      </c>
      <c r="D318" s="52"/>
      <c r="E318" s="53">
        <f>+'CALCULO TARIFAS CC '!$U$45</f>
        <v>0.70980083296468055</v>
      </c>
      <c r="F318" s="54">
        <f t="shared" si="29"/>
        <v>68.869500000000002</v>
      </c>
      <c r="G318" s="55">
        <f t="shared" si="30"/>
        <v>48.88</v>
      </c>
      <c r="H318" s="49" t="s">
        <v>281</v>
      </c>
      <c r="I318" s="38" t="s">
        <v>818</v>
      </c>
      <c r="J318" s="38">
        <v>68.869500000000002</v>
      </c>
      <c r="K318" s="38"/>
    </row>
    <row r="319" spans="1:11" s="300" customFormat="1" x14ac:dyDescent="0.25">
      <c r="A319" s="275">
        <f t="shared" si="27"/>
        <v>317</v>
      </c>
      <c r="B319" s="272"/>
      <c r="C319" s="52" t="str">
        <f t="shared" si="26"/>
        <v>6UNIKOBAL</v>
      </c>
      <c r="D319" s="52"/>
      <c r="E319" s="53">
        <f>+'CALCULO TARIFAS CC '!$U$45</f>
        <v>0.70980083296468055</v>
      </c>
      <c r="F319" s="54">
        <f t="shared" si="29"/>
        <v>53.786900000000003</v>
      </c>
      <c r="G319" s="55">
        <f t="shared" si="30"/>
        <v>38.18</v>
      </c>
      <c r="H319" s="49" t="s">
        <v>281</v>
      </c>
      <c r="I319" s="38" t="s">
        <v>843</v>
      </c>
      <c r="J319" s="38">
        <v>53.786900000000003</v>
      </c>
      <c r="K319" s="38"/>
    </row>
    <row r="320" spans="1:11" s="300" customFormat="1" x14ac:dyDescent="0.25">
      <c r="A320" s="275">
        <f t="shared" si="27"/>
        <v>318</v>
      </c>
      <c r="B320" s="272"/>
      <c r="C320" s="52" t="str">
        <f t="shared" si="26"/>
        <v>6UNIKOC50</v>
      </c>
      <c r="D320" s="52"/>
      <c r="E320" s="53">
        <f>+'CALCULO TARIFAS CC '!$U$45</f>
        <v>0.70980083296468055</v>
      </c>
      <c r="F320" s="54">
        <f t="shared" si="29"/>
        <v>69.320400000000006</v>
      </c>
      <c r="G320" s="55">
        <f t="shared" si="30"/>
        <v>49.2</v>
      </c>
      <c r="H320" s="49" t="s">
        <v>281</v>
      </c>
      <c r="I320" s="38" t="s">
        <v>844</v>
      </c>
      <c r="J320" s="38">
        <v>69.320400000000006</v>
      </c>
      <c r="K320" s="38"/>
    </row>
    <row r="321" spans="1:11" s="300" customFormat="1" x14ac:dyDescent="0.25">
      <c r="A321" s="275">
        <f t="shared" si="27"/>
        <v>319</v>
      </c>
      <c r="B321" s="272"/>
      <c r="C321" s="52" t="str">
        <f t="shared" si="26"/>
        <v>6UNIKODORADO</v>
      </c>
      <c r="D321" s="52"/>
      <c r="E321" s="53">
        <f>+'CALCULO TARIFAS CC '!$U$45</f>
        <v>0.70980083296468055</v>
      </c>
      <c r="F321" s="54">
        <f t="shared" si="29"/>
        <v>29.188099999999999</v>
      </c>
      <c r="G321" s="55">
        <f t="shared" si="30"/>
        <v>20.72</v>
      </c>
      <c r="H321" s="49" t="s">
        <v>281</v>
      </c>
      <c r="I321" s="38" t="s">
        <v>845</v>
      </c>
      <c r="J321" s="38">
        <v>29.188099999999999</v>
      </c>
      <c r="K321" s="38"/>
    </row>
    <row r="322" spans="1:11" s="300" customFormat="1" x14ac:dyDescent="0.25">
      <c r="A322" s="275">
        <f t="shared" si="27"/>
        <v>320</v>
      </c>
      <c r="B322" s="272"/>
      <c r="C322" s="52" t="str">
        <f t="shared" si="26"/>
        <v>6UNIKOPBLOS</v>
      </c>
      <c r="D322" s="52"/>
      <c r="E322" s="53">
        <f>+'CALCULO TARIFAS CC '!$U$45</f>
        <v>0.70980083296468055</v>
      </c>
      <c r="F322" s="54">
        <f t="shared" si="29"/>
        <v>23.728999999999999</v>
      </c>
      <c r="G322" s="55">
        <f t="shared" si="30"/>
        <v>16.84</v>
      </c>
      <c r="H322" s="49" t="s">
        <v>281</v>
      </c>
      <c r="I322" s="38" t="s">
        <v>846</v>
      </c>
      <c r="J322" s="38">
        <v>23.728999999999999</v>
      </c>
      <c r="K322" s="38"/>
    </row>
    <row r="323" spans="1:11" s="300" customFormat="1" x14ac:dyDescent="0.25">
      <c r="A323" s="275">
        <f t="shared" si="27"/>
        <v>321</v>
      </c>
      <c r="B323" s="272"/>
      <c r="C323" s="52" t="str">
        <f t="shared" ref="C323:C386" si="31">I323</f>
        <v>6UNIKOPME</v>
      </c>
      <c r="D323" s="52"/>
      <c r="E323" s="53">
        <f>+'CALCULO TARIFAS CC '!$U$45</f>
        <v>0.70980083296468055</v>
      </c>
      <c r="F323" s="54">
        <f t="shared" si="29"/>
        <v>47.054400000000001</v>
      </c>
      <c r="G323" s="55">
        <f t="shared" si="30"/>
        <v>33.4</v>
      </c>
      <c r="H323" s="49" t="s">
        <v>281</v>
      </c>
      <c r="I323" s="38" t="s">
        <v>847</v>
      </c>
      <c r="J323" s="38">
        <v>47.054400000000001</v>
      </c>
      <c r="K323" s="38"/>
    </row>
    <row r="324" spans="1:11" s="300" customFormat="1" x14ac:dyDescent="0.25">
      <c r="A324" s="275">
        <f t="shared" si="27"/>
        <v>322</v>
      </c>
      <c r="B324" s="272"/>
      <c r="C324" s="52" t="str">
        <f t="shared" si="31"/>
        <v>6UNIKOTER</v>
      </c>
      <c r="D324" s="52"/>
      <c r="E324" s="53">
        <f>+'CALCULO TARIFAS CC '!$U$45</f>
        <v>0.70980083296468055</v>
      </c>
      <c r="F324" s="54">
        <f t="shared" si="29"/>
        <v>40.185200000000002</v>
      </c>
      <c r="G324" s="55">
        <f t="shared" si="30"/>
        <v>28.52</v>
      </c>
      <c r="H324" s="49" t="s">
        <v>281</v>
      </c>
      <c r="I324" s="38" t="s">
        <v>848</v>
      </c>
      <c r="J324" s="38">
        <v>40.185200000000002</v>
      </c>
      <c r="K324" s="38"/>
    </row>
    <row r="325" spans="1:11" s="300" customFormat="1" x14ac:dyDescent="0.25">
      <c r="A325" s="275">
        <f t="shared" ref="A325:A420" si="32">A324+1</f>
        <v>323</v>
      </c>
      <c r="B325" s="272"/>
      <c r="C325" s="52" t="str">
        <f t="shared" si="31"/>
        <v>6UOASISTROP</v>
      </c>
      <c r="D325" s="52"/>
      <c r="E325" s="53">
        <f>+'CALCULO TARIFAS CC '!$U$45</f>
        <v>0.70980083296468055</v>
      </c>
      <c r="F325" s="54">
        <f t="shared" si="29"/>
        <v>94.069400000000002</v>
      </c>
      <c r="G325" s="55">
        <f t="shared" si="30"/>
        <v>66.77</v>
      </c>
      <c r="H325" s="49" t="s">
        <v>281</v>
      </c>
      <c r="I325" s="38" t="s">
        <v>779</v>
      </c>
      <c r="J325" s="38">
        <v>94.069400000000002</v>
      </c>
      <c r="K325" s="38"/>
    </row>
    <row r="326" spans="1:11" s="300" customFormat="1" x14ac:dyDescent="0.25">
      <c r="A326" s="275">
        <f t="shared" si="32"/>
        <v>324</v>
      </c>
      <c r="B326" s="272"/>
      <c r="C326" s="52" t="str">
        <f t="shared" si="31"/>
        <v>6UOCEANIA</v>
      </c>
      <c r="D326" s="52"/>
      <c r="E326" s="53">
        <f>+'CALCULO TARIFAS CC '!$U$45</f>
        <v>0.70980083296468055</v>
      </c>
      <c r="F326" s="54">
        <f t="shared" si="29"/>
        <v>374.92970000000003</v>
      </c>
      <c r="G326" s="55">
        <f t="shared" si="30"/>
        <v>266.13</v>
      </c>
      <c r="H326" s="49" t="s">
        <v>281</v>
      </c>
      <c r="I326" s="38" t="s">
        <v>586</v>
      </c>
      <c r="J326" s="38">
        <v>374.92970000000003</v>
      </c>
      <c r="K326" s="38"/>
    </row>
    <row r="327" spans="1:11" s="300" customFormat="1" x14ac:dyDescent="0.25">
      <c r="A327" s="275">
        <f t="shared" si="32"/>
        <v>325</v>
      </c>
      <c r="B327" s="272"/>
      <c r="C327" s="52" t="str">
        <f t="shared" si="31"/>
        <v>6UOCEANTWO</v>
      </c>
      <c r="D327" s="52"/>
      <c r="E327" s="53">
        <f>+'CALCULO TARIFAS CC '!$U$45</f>
        <v>0.70980083296468055</v>
      </c>
      <c r="F327" s="54">
        <f t="shared" si="29"/>
        <v>55.9694</v>
      </c>
      <c r="G327" s="55">
        <f t="shared" si="30"/>
        <v>39.729999999999997</v>
      </c>
      <c r="H327" s="49" t="s">
        <v>281</v>
      </c>
      <c r="I327" s="38" t="s">
        <v>609</v>
      </c>
      <c r="J327" s="38">
        <v>55.9694</v>
      </c>
      <c r="K327" s="38"/>
    </row>
    <row r="328" spans="1:11" s="267" customFormat="1" x14ac:dyDescent="0.25">
      <c r="A328" s="275">
        <f t="shared" si="32"/>
        <v>326</v>
      </c>
      <c r="B328" s="272"/>
      <c r="C328" s="52" t="str">
        <f t="shared" si="31"/>
        <v>6UOPENBLUE1</v>
      </c>
      <c r="D328" s="52"/>
      <c r="E328" s="53">
        <f>+'CALCULO TARIFAS CC '!$U$45</f>
        <v>0.70980083296468055</v>
      </c>
      <c r="F328" s="54">
        <f t="shared" si="29"/>
        <v>72.264899999999997</v>
      </c>
      <c r="G328" s="55">
        <f t="shared" si="30"/>
        <v>51.29</v>
      </c>
      <c r="H328" s="49" t="s">
        <v>281</v>
      </c>
      <c r="I328" s="38" t="s">
        <v>849</v>
      </c>
      <c r="J328" s="38">
        <v>72.264899999999997</v>
      </c>
      <c r="K328" s="38"/>
    </row>
    <row r="329" spans="1:11" s="267" customFormat="1" x14ac:dyDescent="0.25">
      <c r="A329" s="275">
        <f t="shared" si="32"/>
        <v>327</v>
      </c>
      <c r="B329" s="272"/>
      <c r="C329" s="52" t="str">
        <f t="shared" si="31"/>
        <v>6UOPENBLUE2</v>
      </c>
      <c r="D329" s="52"/>
      <c r="E329" s="53">
        <f>+'CALCULO TARIFAS CC '!$U$45</f>
        <v>0.70980083296468055</v>
      </c>
      <c r="F329" s="54">
        <f t="shared" si="29"/>
        <v>271.22000000000003</v>
      </c>
      <c r="G329" s="55">
        <f t="shared" si="30"/>
        <v>192.51</v>
      </c>
      <c r="H329" s="49" t="s">
        <v>281</v>
      </c>
      <c r="I329" s="38" t="s">
        <v>850</v>
      </c>
      <c r="J329" s="38">
        <v>271.22000000000003</v>
      </c>
      <c r="K329" s="38"/>
    </row>
    <row r="330" spans="1:11" s="267" customFormat="1" x14ac:dyDescent="0.25">
      <c r="A330" s="275">
        <f t="shared" si="32"/>
        <v>328</v>
      </c>
      <c r="B330" s="272"/>
      <c r="C330" s="52" t="str">
        <f t="shared" si="31"/>
        <v>6UORONORTE</v>
      </c>
      <c r="D330" s="52"/>
      <c r="E330" s="53">
        <f>+'CALCULO TARIFAS CC '!$U$45</f>
        <v>0.70980083296468055</v>
      </c>
      <c r="F330" s="54">
        <f t="shared" si="29"/>
        <v>265.13780000000003</v>
      </c>
      <c r="G330" s="55">
        <f t="shared" si="30"/>
        <v>188.2</v>
      </c>
      <c r="H330" s="49" t="s">
        <v>281</v>
      </c>
      <c r="I330" s="38" t="s">
        <v>465</v>
      </c>
      <c r="J330" s="38">
        <v>265.13780000000003</v>
      </c>
      <c r="K330" s="38"/>
    </row>
    <row r="331" spans="1:11" s="267" customFormat="1" x14ac:dyDescent="0.25">
      <c r="A331" s="275">
        <f t="shared" si="32"/>
        <v>329</v>
      </c>
      <c r="B331" s="272"/>
      <c r="C331" s="52" t="str">
        <f t="shared" si="31"/>
        <v>6UPASCUAL</v>
      </c>
      <c r="D331" s="52"/>
      <c r="E331" s="53">
        <f>+'CALCULO TARIFAS CC '!$U$45</f>
        <v>0.70980083296468055</v>
      </c>
      <c r="F331" s="54">
        <f t="shared" si="29"/>
        <v>342.62259999999998</v>
      </c>
      <c r="G331" s="55">
        <f t="shared" si="30"/>
        <v>243.19</v>
      </c>
      <c r="H331" s="49" t="s">
        <v>281</v>
      </c>
      <c r="I331" s="38" t="s">
        <v>435</v>
      </c>
      <c r="J331" s="38">
        <v>342.62259999999998</v>
      </c>
      <c r="K331" s="38"/>
    </row>
    <row r="332" spans="1:11" x14ac:dyDescent="0.25">
      <c r="A332" s="275">
        <f t="shared" si="32"/>
        <v>330</v>
      </c>
      <c r="B332" s="272"/>
      <c r="C332" s="52" t="str">
        <f t="shared" si="31"/>
        <v>6UPCLUB12OCT</v>
      </c>
      <c r="D332" s="52"/>
      <c r="E332" s="53">
        <f>+'CALCULO TARIFAS CC '!$U$45</f>
        <v>0.70980083296468055</v>
      </c>
      <c r="F332" s="54">
        <f t="shared" si="29"/>
        <v>33.0777</v>
      </c>
      <c r="G332" s="55">
        <f t="shared" si="30"/>
        <v>23.48</v>
      </c>
      <c r="H332" s="49" t="s">
        <v>281</v>
      </c>
      <c r="I332" s="38" t="s">
        <v>819</v>
      </c>
      <c r="J332" s="38">
        <v>33.0777</v>
      </c>
      <c r="K332" s="38"/>
    </row>
    <row r="333" spans="1:11" s="276" customFormat="1" x14ac:dyDescent="0.25">
      <c r="A333" s="275">
        <f t="shared" si="32"/>
        <v>331</v>
      </c>
      <c r="B333" s="272"/>
      <c r="C333" s="52" t="str">
        <f t="shared" si="31"/>
        <v>6UPCLUBVAR</v>
      </c>
      <c r="D333" s="52"/>
      <c r="E333" s="53">
        <f>+'CALCULO TARIFAS CC '!$U$45</f>
        <v>0.70980083296468055</v>
      </c>
      <c r="F333" s="54">
        <f t="shared" si="29"/>
        <v>28.7148</v>
      </c>
      <c r="G333" s="55">
        <f t="shared" si="30"/>
        <v>20.38</v>
      </c>
      <c r="H333" s="49" t="s">
        <v>281</v>
      </c>
      <c r="I333" s="38" t="s">
        <v>752</v>
      </c>
      <c r="J333" s="38">
        <v>28.7148</v>
      </c>
      <c r="K333" s="38"/>
    </row>
    <row r="334" spans="1:11" s="276" customFormat="1" x14ac:dyDescent="0.25">
      <c r="A334" s="275">
        <f t="shared" si="32"/>
        <v>332</v>
      </c>
      <c r="B334" s="272"/>
      <c r="C334" s="52" t="str">
        <f t="shared" si="31"/>
        <v>6UPECCOLA06</v>
      </c>
      <c r="D334" s="52"/>
      <c r="E334" s="53">
        <f>+'CALCULO TARIFAS CC '!$U$45</f>
        <v>0.70980083296468055</v>
      </c>
      <c r="F334" s="54">
        <f t="shared" si="29"/>
        <v>334.52330000000001</v>
      </c>
      <c r="G334" s="55">
        <f t="shared" si="30"/>
        <v>237.44</v>
      </c>
      <c r="H334" s="49" t="s">
        <v>281</v>
      </c>
      <c r="I334" s="38" t="s">
        <v>357</v>
      </c>
      <c r="J334" s="38">
        <v>334.52330000000001</v>
      </c>
      <c r="K334" s="38"/>
    </row>
    <row r="335" spans="1:11" s="276" customFormat="1" x14ac:dyDescent="0.25">
      <c r="A335" s="275">
        <f t="shared" si="32"/>
        <v>333</v>
      </c>
      <c r="B335" s="272"/>
      <c r="C335" s="52" t="str">
        <f t="shared" si="31"/>
        <v>6UPECCOLA51</v>
      </c>
      <c r="D335" s="52"/>
      <c r="E335" s="53">
        <f>+'CALCULO TARIFAS CC '!$U$45</f>
        <v>0.70980083296468055</v>
      </c>
      <c r="F335" s="54">
        <f t="shared" si="29"/>
        <v>464.59179999999998</v>
      </c>
      <c r="G335" s="55">
        <f t="shared" si="30"/>
        <v>329.77</v>
      </c>
      <c r="H335" s="49" t="s">
        <v>281</v>
      </c>
      <c r="I335" s="38" t="s">
        <v>358</v>
      </c>
      <c r="J335" s="38">
        <v>464.59179999999998</v>
      </c>
      <c r="K335" s="38"/>
    </row>
    <row r="336" spans="1:11" s="276" customFormat="1" x14ac:dyDescent="0.25">
      <c r="A336" s="275">
        <f t="shared" si="32"/>
        <v>334</v>
      </c>
      <c r="B336" s="272"/>
      <c r="C336" s="52" t="str">
        <f t="shared" si="31"/>
        <v>6UPECCOLA63</v>
      </c>
      <c r="D336" s="52"/>
      <c r="E336" s="53">
        <f>+'CALCULO TARIFAS CC '!$U$45</f>
        <v>0.70980083296468055</v>
      </c>
      <c r="F336" s="54">
        <f t="shared" si="29"/>
        <v>109.1756</v>
      </c>
      <c r="G336" s="55">
        <f t="shared" si="30"/>
        <v>77.489999999999995</v>
      </c>
      <c r="H336" s="49" t="s">
        <v>281</v>
      </c>
      <c r="I336" s="38" t="s">
        <v>492</v>
      </c>
      <c r="J336" s="38">
        <v>109.1756</v>
      </c>
      <c r="K336" s="38"/>
    </row>
    <row r="337" spans="1:11" s="276" customFormat="1" x14ac:dyDescent="0.25">
      <c r="A337" s="275">
        <f t="shared" si="32"/>
        <v>335</v>
      </c>
      <c r="B337" s="272"/>
      <c r="C337" s="52" t="str">
        <f t="shared" si="31"/>
        <v>6UPEDFFOODS</v>
      </c>
      <c r="D337" s="52"/>
      <c r="E337" s="53">
        <f>+'CALCULO TARIFAS CC '!$U$45</f>
        <v>0.70980083296468055</v>
      </c>
      <c r="F337" s="54">
        <f t="shared" ref="F337:F341" si="33">ROUND(J337,4)</f>
        <v>160.91849999999999</v>
      </c>
      <c r="G337" s="55">
        <f t="shared" ref="G337:G341" si="34">+ROUND(F337*E337,2)</f>
        <v>114.22</v>
      </c>
      <c r="H337" s="49" t="s">
        <v>281</v>
      </c>
      <c r="I337" s="38" t="s">
        <v>820</v>
      </c>
      <c r="J337" s="38">
        <v>160.91849999999999</v>
      </c>
      <c r="K337" s="38"/>
    </row>
    <row r="338" spans="1:11" s="276" customFormat="1" x14ac:dyDescent="0.25">
      <c r="A338" s="275">
        <f t="shared" si="32"/>
        <v>336</v>
      </c>
      <c r="B338" s="272"/>
      <c r="C338" s="52" t="str">
        <f t="shared" si="31"/>
        <v>6UPETITEPMA</v>
      </c>
      <c r="D338" s="52"/>
      <c r="E338" s="53">
        <f>+'CALCULO TARIFAS CC '!$U$45</f>
        <v>0.70980083296468055</v>
      </c>
      <c r="F338" s="54">
        <f t="shared" si="33"/>
        <v>185.46610000000001</v>
      </c>
      <c r="G338" s="55">
        <f t="shared" si="34"/>
        <v>131.63999999999999</v>
      </c>
      <c r="H338" s="49" t="s">
        <v>281</v>
      </c>
      <c r="I338" s="38" t="s">
        <v>522</v>
      </c>
      <c r="J338" s="38">
        <v>185.46610000000001</v>
      </c>
      <c r="K338" s="38"/>
    </row>
    <row r="339" spans="1:11" s="276" customFormat="1" x14ac:dyDescent="0.25">
      <c r="A339" s="275">
        <f t="shared" si="32"/>
        <v>337</v>
      </c>
      <c r="B339" s="272"/>
      <c r="C339" s="52" t="str">
        <f t="shared" si="31"/>
        <v>6UPETPMA</v>
      </c>
      <c r="D339" s="52"/>
      <c r="E339" s="53">
        <f>+'CALCULO TARIFAS CC '!$U$45</f>
        <v>0.70980083296468055</v>
      </c>
      <c r="F339" s="54">
        <f t="shared" si="33"/>
        <v>91.590199999999996</v>
      </c>
      <c r="G339" s="55">
        <f t="shared" si="34"/>
        <v>65.010000000000005</v>
      </c>
      <c r="H339" s="49" t="s">
        <v>281</v>
      </c>
      <c r="I339" s="38" t="s">
        <v>445</v>
      </c>
      <c r="J339" s="38">
        <v>91.590199999999996</v>
      </c>
      <c r="K339" s="38"/>
    </row>
    <row r="340" spans="1:11" s="276" customFormat="1" x14ac:dyDescent="0.25">
      <c r="A340" s="275">
        <f t="shared" si="32"/>
        <v>338</v>
      </c>
      <c r="B340" s="272"/>
      <c r="C340" s="52" t="str">
        <f t="shared" si="31"/>
        <v>6UPETROHIELO</v>
      </c>
      <c r="D340" s="52"/>
      <c r="E340" s="53">
        <f>+'CALCULO TARIFAS CC '!$U$45</f>
        <v>0.70980083296468055</v>
      </c>
      <c r="F340" s="54">
        <f t="shared" si="33"/>
        <v>385.99099999999999</v>
      </c>
      <c r="G340" s="55">
        <f t="shared" si="34"/>
        <v>273.98</v>
      </c>
      <c r="H340" s="49" t="s">
        <v>281</v>
      </c>
      <c r="I340" s="38" t="s">
        <v>753</v>
      </c>
      <c r="J340" s="38">
        <v>385.99099999999999</v>
      </c>
      <c r="K340" s="38"/>
    </row>
    <row r="341" spans="1:11" s="276" customFormat="1" x14ac:dyDescent="0.25">
      <c r="A341" s="275">
        <f t="shared" si="32"/>
        <v>339</v>
      </c>
      <c r="B341" s="272"/>
      <c r="C341" s="52" t="str">
        <f t="shared" si="31"/>
        <v>6UPFOTOC50</v>
      </c>
      <c r="D341" s="52"/>
      <c r="E341" s="53">
        <f>+'CALCULO TARIFAS CC '!$U$45</f>
        <v>0.70980083296468055</v>
      </c>
      <c r="F341" s="54">
        <f t="shared" si="33"/>
        <v>75.040099999999995</v>
      </c>
      <c r="G341" s="55">
        <f t="shared" si="34"/>
        <v>53.26</v>
      </c>
      <c r="H341" s="49" t="s">
        <v>281</v>
      </c>
      <c r="I341" s="38" t="s">
        <v>754</v>
      </c>
      <c r="J341" s="38">
        <v>75.040099999999995</v>
      </c>
      <c r="K341" s="38"/>
    </row>
    <row r="342" spans="1:11" s="307" customFormat="1" x14ac:dyDescent="0.25">
      <c r="A342" s="275">
        <f t="shared" si="32"/>
        <v>340</v>
      </c>
      <c r="B342" s="272"/>
      <c r="C342" s="52" t="str">
        <f t="shared" si="31"/>
        <v>6UPFOTOCEN</v>
      </c>
      <c r="D342" s="52"/>
      <c r="E342" s="53">
        <f>+'CALCULO TARIFAS CC '!$U$45</f>
        <v>0.70980083296468055</v>
      </c>
      <c r="F342" s="54">
        <f t="shared" ref="F342:F425" si="35">ROUND(J342,4)</f>
        <v>28.504100000000001</v>
      </c>
      <c r="G342" s="55">
        <f t="shared" ref="G342:G425" si="36">+ROUND(F342*E342,2)</f>
        <v>20.23</v>
      </c>
      <c r="H342" s="49" t="s">
        <v>281</v>
      </c>
      <c r="I342" s="38" t="s">
        <v>755</v>
      </c>
      <c r="J342" s="38">
        <v>28.504100000000001</v>
      </c>
      <c r="K342" s="38"/>
    </row>
    <row r="343" spans="1:11" s="319" customFormat="1" x14ac:dyDescent="0.25">
      <c r="A343" s="275">
        <f t="shared" si="32"/>
        <v>341</v>
      </c>
      <c r="B343" s="272"/>
      <c r="C343" s="52" t="str">
        <f t="shared" si="31"/>
        <v>6UPFOTOMMALL</v>
      </c>
      <c r="D343" s="52"/>
      <c r="E343" s="53">
        <f>+'CALCULO TARIFAS CC '!$U$45</f>
        <v>0.70980083296468055</v>
      </c>
      <c r="F343" s="54">
        <f t="shared" si="35"/>
        <v>19.0945</v>
      </c>
      <c r="G343" s="55">
        <f t="shared" si="36"/>
        <v>13.55</v>
      </c>
      <c r="H343" s="49" t="s">
        <v>281</v>
      </c>
      <c r="I343" s="38" t="s">
        <v>756</v>
      </c>
      <c r="J343" s="38">
        <v>19.0945</v>
      </c>
      <c r="K343" s="38"/>
    </row>
    <row r="344" spans="1:11" s="319" customFormat="1" x14ac:dyDescent="0.25">
      <c r="A344" s="275">
        <f t="shared" si="32"/>
        <v>342</v>
      </c>
      <c r="B344" s="272"/>
      <c r="C344" s="52" t="str">
        <f t="shared" si="31"/>
        <v>6UPFOTOZLIB1</v>
      </c>
      <c r="D344" s="52"/>
      <c r="E344" s="53">
        <f>+'CALCULO TARIFAS CC '!$U$45</f>
        <v>0.70980083296468055</v>
      </c>
      <c r="F344" s="54">
        <f t="shared" si="35"/>
        <v>20.800799999999999</v>
      </c>
      <c r="G344" s="55">
        <f t="shared" si="36"/>
        <v>14.76</v>
      </c>
      <c r="H344" s="49" t="s">
        <v>281</v>
      </c>
      <c r="I344" s="38" t="s">
        <v>757</v>
      </c>
      <c r="J344" s="38">
        <v>20.800799999999999</v>
      </c>
      <c r="K344" s="38"/>
    </row>
    <row r="345" spans="1:11" s="319" customFormat="1" x14ac:dyDescent="0.25">
      <c r="A345" s="275">
        <f t="shared" si="32"/>
        <v>343</v>
      </c>
      <c r="B345" s="272"/>
      <c r="C345" s="52" t="str">
        <f t="shared" si="31"/>
        <v>6UPFOTOZLIB2</v>
      </c>
      <c r="D345" s="52"/>
      <c r="E345" s="53">
        <f>+'CALCULO TARIFAS CC '!$U$45</f>
        <v>0.70980083296468055</v>
      </c>
      <c r="F345" s="54">
        <f t="shared" si="35"/>
        <v>16.626100000000001</v>
      </c>
      <c r="G345" s="55">
        <f t="shared" si="36"/>
        <v>11.8</v>
      </c>
      <c r="H345" s="49" t="s">
        <v>281</v>
      </c>
      <c r="I345" s="38" t="s">
        <v>758</v>
      </c>
      <c r="J345" s="38">
        <v>16.626100000000001</v>
      </c>
      <c r="K345" s="38"/>
    </row>
    <row r="346" spans="1:11" s="319" customFormat="1" x14ac:dyDescent="0.25">
      <c r="A346" s="275">
        <f t="shared" si="32"/>
        <v>344</v>
      </c>
      <c r="B346" s="272"/>
      <c r="C346" s="52" t="str">
        <f t="shared" si="31"/>
        <v>6UPGENERALES</v>
      </c>
      <c r="D346" s="52"/>
      <c r="E346" s="53">
        <f>+'CALCULO TARIFAS CC '!$U$45</f>
        <v>0.70980083296468055</v>
      </c>
      <c r="F346" s="54">
        <f t="shared" si="35"/>
        <v>416.10629999999998</v>
      </c>
      <c r="G346" s="55">
        <f t="shared" si="36"/>
        <v>295.35000000000002</v>
      </c>
      <c r="H346" s="49" t="s">
        <v>281</v>
      </c>
      <c r="I346" s="38" t="s">
        <v>656</v>
      </c>
      <c r="J346" s="38">
        <v>416.10629999999998</v>
      </c>
      <c r="K346" s="38"/>
    </row>
    <row r="347" spans="1:11" s="319" customFormat="1" x14ac:dyDescent="0.25">
      <c r="A347" s="275">
        <f t="shared" si="32"/>
        <v>345</v>
      </c>
      <c r="B347" s="272"/>
      <c r="C347" s="52" t="str">
        <f t="shared" si="31"/>
        <v>6UPHACQUA1</v>
      </c>
      <c r="D347" s="52"/>
      <c r="E347" s="53">
        <f>+'CALCULO TARIFAS CC '!$U$45</f>
        <v>0.70980083296468055</v>
      </c>
      <c r="F347" s="54">
        <f t="shared" si="35"/>
        <v>53.259099999999997</v>
      </c>
      <c r="G347" s="55">
        <f t="shared" si="36"/>
        <v>37.799999999999997</v>
      </c>
      <c r="H347" s="49" t="s">
        <v>281</v>
      </c>
      <c r="I347" s="38" t="s">
        <v>588</v>
      </c>
      <c r="J347" s="38">
        <v>53.259099999999997</v>
      </c>
      <c r="K347" s="38"/>
    </row>
    <row r="348" spans="1:11" s="319" customFormat="1" x14ac:dyDescent="0.25">
      <c r="A348" s="275">
        <f t="shared" si="32"/>
        <v>346</v>
      </c>
      <c r="B348" s="272"/>
      <c r="C348" s="52" t="str">
        <f t="shared" si="31"/>
        <v>6UPHCECCLUB</v>
      </c>
      <c r="D348" s="52"/>
      <c r="E348" s="53">
        <f>+'CALCULO TARIFAS CC '!$U$45</f>
        <v>0.70980083296468055</v>
      </c>
      <c r="F348" s="54">
        <f t="shared" si="35"/>
        <v>71.243200000000002</v>
      </c>
      <c r="G348" s="55">
        <f t="shared" si="36"/>
        <v>50.57</v>
      </c>
      <c r="H348" s="49" t="s">
        <v>281</v>
      </c>
      <c r="I348" s="38" t="s">
        <v>693</v>
      </c>
      <c r="J348" s="38">
        <v>71.243200000000002</v>
      </c>
      <c r="K348" s="38"/>
    </row>
    <row r="349" spans="1:11" s="319" customFormat="1" x14ac:dyDescent="0.25">
      <c r="A349" s="275">
        <f t="shared" si="32"/>
        <v>347</v>
      </c>
      <c r="B349" s="272"/>
      <c r="C349" s="52" t="str">
        <f t="shared" si="31"/>
        <v>6UPHDREAM</v>
      </c>
      <c r="D349" s="52"/>
      <c r="E349" s="53">
        <f>+'CALCULO TARIFAS CC '!$U$45</f>
        <v>0.70980083296468055</v>
      </c>
      <c r="F349" s="54">
        <f t="shared" si="35"/>
        <v>182.30459999999999</v>
      </c>
      <c r="G349" s="55">
        <f t="shared" si="36"/>
        <v>129.4</v>
      </c>
      <c r="H349" s="49" t="s">
        <v>281</v>
      </c>
      <c r="I349" s="38" t="s">
        <v>780</v>
      </c>
      <c r="J349" s="38">
        <v>182.30459999999999</v>
      </c>
      <c r="K349" s="38"/>
    </row>
    <row r="350" spans="1:11" s="319" customFormat="1" x14ac:dyDescent="0.25">
      <c r="A350" s="275">
        <f t="shared" si="32"/>
        <v>348</v>
      </c>
      <c r="B350" s="272"/>
      <c r="C350" s="52" t="str">
        <f t="shared" si="31"/>
        <v>6UPHGLOB78</v>
      </c>
      <c r="D350" s="52"/>
      <c r="E350" s="53">
        <f>+'CALCULO TARIFAS CC '!$U$45</f>
        <v>0.70980083296468055</v>
      </c>
      <c r="F350" s="54">
        <f t="shared" si="35"/>
        <v>119.4057</v>
      </c>
      <c r="G350" s="55">
        <f t="shared" si="36"/>
        <v>84.75</v>
      </c>
      <c r="H350" s="49" t="s">
        <v>281</v>
      </c>
      <c r="I350" s="38" t="s">
        <v>589</v>
      </c>
      <c r="J350" s="38">
        <v>119.4057</v>
      </c>
      <c r="K350" s="38"/>
    </row>
    <row r="351" spans="1:11" s="319" customFormat="1" x14ac:dyDescent="0.25">
      <c r="A351" s="275">
        <f t="shared" si="32"/>
        <v>349</v>
      </c>
      <c r="B351" s="272"/>
      <c r="C351" s="52" t="str">
        <f t="shared" si="31"/>
        <v>6UPHMMALL</v>
      </c>
      <c r="D351" s="52"/>
      <c r="E351" s="53">
        <f>+'CALCULO TARIFAS CC '!$U$45</f>
        <v>0.70980083296468055</v>
      </c>
      <c r="F351" s="54">
        <f t="shared" si="35"/>
        <v>247.20500000000001</v>
      </c>
      <c r="G351" s="55">
        <f t="shared" si="36"/>
        <v>175.47</v>
      </c>
      <c r="H351" s="49" t="s">
        <v>281</v>
      </c>
      <c r="I351" s="38" t="s">
        <v>694</v>
      </c>
      <c r="J351" s="38">
        <v>247.20500000000001</v>
      </c>
      <c r="K351" s="38"/>
    </row>
    <row r="352" spans="1:11" s="319" customFormat="1" x14ac:dyDescent="0.25">
      <c r="A352" s="275">
        <f t="shared" si="32"/>
        <v>350</v>
      </c>
      <c r="B352" s="272"/>
      <c r="C352" s="52" t="str">
        <f t="shared" si="31"/>
        <v>6UPHPEARL</v>
      </c>
      <c r="D352" s="52"/>
      <c r="E352" s="53">
        <f>+'CALCULO TARIFAS CC '!$U$45</f>
        <v>0.70980083296468055</v>
      </c>
      <c r="F352" s="54">
        <f t="shared" si="35"/>
        <v>51.722000000000001</v>
      </c>
      <c r="G352" s="55">
        <f t="shared" si="36"/>
        <v>36.71</v>
      </c>
      <c r="H352" s="49" t="s">
        <v>281</v>
      </c>
      <c r="I352" s="38" t="s">
        <v>781</v>
      </c>
      <c r="J352" s="38">
        <v>51.722000000000001</v>
      </c>
      <c r="K352" s="38"/>
    </row>
    <row r="353" spans="1:11" s="319" customFormat="1" x14ac:dyDescent="0.25">
      <c r="A353" s="275">
        <f t="shared" si="32"/>
        <v>351</v>
      </c>
      <c r="B353" s="272"/>
      <c r="C353" s="52" t="str">
        <f t="shared" si="31"/>
        <v>6UPHTOC71</v>
      </c>
      <c r="D353" s="52"/>
      <c r="E353" s="53">
        <f>+'CALCULO TARIFAS CC '!$U$45</f>
        <v>0.70980083296468055</v>
      </c>
      <c r="F353" s="54">
        <f t="shared" si="35"/>
        <v>2010.2877000000001</v>
      </c>
      <c r="G353" s="55">
        <f t="shared" si="36"/>
        <v>1426.9</v>
      </c>
      <c r="H353" s="49" t="s">
        <v>281</v>
      </c>
      <c r="I353" s="38" t="s">
        <v>590</v>
      </c>
      <c r="J353" s="38">
        <v>2010.2877000000001</v>
      </c>
      <c r="K353" s="38"/>
    </row>
    <row r="354" spans="1:11" s="319" customFormat="1" x14ac:dyDescent="0.25">
      <c r="A354" s="275">
        <f t="shared" si="32"/>
        <v>352</v>
      </c>
      <c r="B354" s="272"/>
      <c r="C354" s="52" t="str">
        <f t="shared" si="31"/>
        <v>6UPHVITRI85</v>
      </c>
      <c r="D354" s="52"/>
      <c r="E354" s="53">
        <f>+'CALCULO TARIFAS CC '!$U$45</f>
        <v>0.70980083296468055</v>
      </c>
      <c r="F354" s="54">
        <f t="shared" si="35"/>
        <v>68.154499999999999</v>
      </c>
      <c r="G354" s="55">
        <f t="shared" si="36"/>
        <v>48.38</v>
      </c>
      <c r="H354" s="49" t="s">
        <v>281</v>
      </c>
      <c r="I354" s="38" t="s">
        <v>591</v>
      </c>
      <c r="J354" s="38">
        <v>68.154499999999999</v>
      </c>
      <c r="K354" s="38"/>
    </row>
    <row r="355" spans="1:11" s="319" customFormat="1" x14ac:dyDescent="0.25">
      <c r="A355" s="275">
        <f t="shared" si="32"/>
        <v>353</v>
      </c>
      <c r="B355" s="272"/>
      <c r="C355" s="52" t="str">
        <f t="shared" si="31"/>
        <v>6UPISO13</v>
      </c>
      <c r="D355" s="52"/>
      <c r="E355" s="53">
        <f>+'CALCULO TARIFAS CC '!$U$45</f>
        <v>0.70980083296468055</v>
      </c>
      <c r="F355" s="54">
        <f t="shared" si="35"/>
        <v>66.951300000000003</v>
      </c>
      <c r="G355" s="55">
        <f t="shared" si="36"/>
        <v>47.52</v>
      </c>
      <c r="H355" s="49" t="s">
        <v>281</v>
      </c>
      <c r="I355" s="38" t="s">
        <v>695</v>
      </c>
      <c r="J355" s="38">
        <v>66.951300000000003</v>
      </c>
      <c r="K355" s="38"/>
    </row>
    <row r="356" spans="1:11" s="319" customFormat="1" x14ac:dyDescent="0.25">
      <c r="A356" s="275">
        <f t="shared" si="32"/>
        <v>354</v>
      </c>
      <c r="B356" s="272"/>
      <c r="C356" s="52" t="str">
        <f t="shared" si="31"/>
        <v>6UPLASTIG25</v>
      </c>
      <c r="D356" s="52"/>
      <c r="E356" s="53">
        <f>+'CALCULO TARIFAS CC '!$U$45</f>
        <v>0.70980083296468055</v>
      </c>
      <c r="F356" s="54">
        <f t="shared" si="35"/>
        <v>454.68700000000001</v>
      </c>
      <c r="G356" s="55">
        <f t="shared" si="36"/>
        <v>322.74</v>
      </c>
      <c r="H356" s="49" t="s">
        <v>281</v>
      </c>
      <c r="I356" s="38" t="s">
        <v>696</v>
      </c>
      <c r="J356" s="38">
        <v>454.68700000000001</v>
      </c>
      <c r="K356" s="38"/>
    </row>
    <row r="357" spans="1:11" s="319" customFormat="1" x14ac:dyDescent="0.25">
      <c r="A357" s="275">
        <f t="shared" si="32"/>
        <v>355</v>
      </c>
      <c r="B357" s="272"/>
      <c r="C357" s="52" t="str">
        <f t="shared" si="31"/>
        <v>6UPMAR1</v>
      </c>
      <c r="D357" s="52"/>
      <c r="E357" s="53">
        <f>+'CALCULO TARIFAS CC '!$U$45</f>
        <v>0.70980083296468055</v>
      </c>
      <c r="F357" s="54">
        <f t="shared" si="35"/>
        <v>45.256</v>
      </c>
      <c r="G357" s="55">
        <f t="shared" si="36"/>
        <v>32.119999999999997</v>
      </c>
      <c r="H357" s="49" t="s">
        <v>281</v>
      </c>
      <c r="I357" s="38" t="s">
        <v>521</v>
      </c>
      <c r="J357" s="38">
        <v>45.256</v>
      </c>
      <c r="K357" s="38"/>
    </row>
    <row r="358" spans="1:11" s="319" customFormat="1" x14ac:dyDescent="0.25">
      <c r="A358" s="275">
        <f t="shared" si="32"/>
        <v>356</v>
      </c>
      <c r="B358" s="272"/>
      <c r="C358" s="52" t="str">
        <f t="shared" si="31"/>
        <v>6UPOTMEN</v>
      </c>
      <c r="D358" s="52"/>
      <c r="E358" s="53">
        <f>+'CALCULO TARIFAS CC '!$U$45</f>
        <v>0.70980083296468055</v>
      </c>
      <c r="F358" s="54">
        <f t="shared" si="35"/>
        <v>2389.7692999999999</v>
      </c>
      <c r="G358" s="55">
        <f t="shared" si="36"/>
        <v>1696.26</v>
      </c>
      <c r="H358" s="49" t="s">
        <v>281</v>
      </c>
      <c r="I358" s="38" t="s">
        <v>474</v>
      </c>
      <c r="J358" s="38">
        <v>2389.7692999999999</v>
      </c>
      <c r="K358" s="38"/>
    </row>
    <row r="359" spans="1:11" s="319" customFormat="1" x14ac:dyDescent="0.25">
      <c r="A359" s="275">
        <f t="shared" si="32"/>
        <v>357</v>
      </c>
      <c r="B359" s="272"/>
      <c r="C359" s="52" t="str">
        <f t="shared" si="31"/>
        <v>6UPRICEBGOLF</v>
      </c>
      <c r="D359" s="52"/>
      <c r="E359" s="53">
        <f>+'CALCULO TARIFAS CC '!$U$45</f>
        <v>0.70980083296468055</v>
      </c>
      <c r="F359" s="54">
        <f t="shared" si="35"/>
        <v>326.49489999999997</v>
      </c>
      <c r="G359" s="55">
        <f t="shared" si="36"/>
        <v>231.75</v>
      </c>
      <c r="H359" s="49" t="s">
        <v>281</v>
      </c>
      <c r="I359" s="38" t="s">
        <v>720</v>
      </c>
      <c r="J359" s="38">
        <v>326.49489999999997</v>
      </c>
      <c r="K359" s="38"/>
    </row>
    <row r="360" spans="1:11" s="319" customFormat="1" x14ac:dyDescent="0.25">
      <c r="A360" s="275">
        <f t="shared" si="32"/>
        <v>358</v>
      </c>
      <c r="B360" s="272"/>
      <c r="C360" s="52" t="str">
        <f t="shared" si="31"/>
        <v>6UPRICECVERD</v>
      </c>
      <c r="D360" s="52"/>
      <c r="E360" s="53">
        <f>+'CALCULO TARIFAS CC '!$U$45</f>
        <v>0.70980083296468055</v>
      </c>
      <c r="F360" s="54">
        <f t="shared" si="35"/>
        <v>250.53819999999999</v>
      </c>
      <c r="G360" s="55">
        <f t="shared" si="36"/>
        <v>177.83</v>
      </c>
      <c r="H360" s="49" t="s">
        <v>281</v>
      </c>
      <c r="I360" s="38" t="s">
        <v>721</v>
      </c>
      <c r="J360" s="38">
        <v>250.53819999999999</v>
      </c>
      <c r="K360" s="38"/>
    </row>
    <row r="361" spans="1:11" s="319" customFormat="1" x14ac:dyDescent="0.25">
      <c r="A361" s="275">
        <f t="shared" si="32"/>
        <v>359</v>
      </c>
      <c r="B361" s="272"/>
      <c r="C361" s="52" t="str">
        <f t="shared" si="31"/>
        <v>6UPRICEMPARK</v>
      </c>
      <c r="D361" s="52"/>
      <c r="E361" s="53">
        <f>+'CALCULO TARIFAS CC '!$U$45</f>
        <v>0.70980083296468055</v>
      </c>
      <c r="F361" s="54">
        <f t="shared" si="35"/>
        <v>340.30759999999998</v>
      </c>
      <c r="G361" s="55">
        <f t="shared" si="36"/>
        <v>241.55</v>
      </c>
      <c r="H361" s="49" t="s">
        <v>281</v>
      </c>
      <c r="I361" s="38" t="s">
        <v>821</v>
      </c>
      <c r="J361" s="38">
        <v>340.30759999999998</v>
      </c>
      <c r="K361" s="38"/>
    </row>
    <row r="362" spans="1:11" s="307" customFormat="1" x14ac:dyDescent="0.25">
      <c r="A362" s="275">
        <f t="shared" si="32"/>
        <v>360</v>
      </c>
      <c r="B362" s="272"/>
      <c r="C362" s="52" t="str">
        <f t="shared" si="31"/>
        <v>6UPRICEOADM</v>
      </c>
      <c r="D362" s="52"/>
      <c r="E362" s="53">
        <f>+'CALCULO TARIFAS CC '!$U$45</f>
        <v>0.70980083296468055</v>
      </c>
      <c r="F362" s="54">
        <f t="shared" si="35"/>
        <v>35.135899999999999</v>
      </c>
      <c r="G362" s="55">
        <f t="shared" si="36"/>
        <v>24.94</v>
      </c>
      <c r="H362" s="49" t="s">
        <v>281</v>
      </c>
      <c r="I362" s="38" t="s">
        <v>722</v>
      </c>
      <c r="J362" s="38">
        <v>35.135899999999999</v>
      </c>
      <c r="K362" s="38"/>
    </row>
    <row r="363" spans="1:11" s="307" customFormat="1" x14ac:dyDescent="0.25">
      <c r="A363" s="275">
        <f t="shared" si="32"/>
        <v>361</v>
      </c>
      <c r="B363" s="272"/>
      <c r="C363" s="52" t="str">
        <f t="shared" si="31"/>
        <v>6UPRICESANT</v>
      </c>
      <c r="D363" s="52"/>
      <c r="E363" s="53">
        <f>+'CALCULO TARIFAS CC '!$U$45</f>
        <v>0.70980083296468055</v>
      </c>
      <c r="F363" s="54">
        <f t="shared" si="35"/>
        <v>246.12190000000001</v>
      </c>
      <c r="G363" s="55">
        <f t="shared" si="36"/>
        <v>174.7</v>
      </c>
      <c r="H363" s="49" t="s">
        <v>281</v>
      </c>
      <c r="I363" s="38" t="s">
        <v>723</v>
      </c>
      <c r="J363" s="38">
        <v>246.12190000000001</v>
      </c>
      <c r="K363" s="38"/>
    </row>
    <row r="364" spans="1:11" s="307" customFormat="1" x14ac:dyDescent="0.25">
      <c r="A364" s="275">
        <f t="shared" si="32"/>
        <v>362</v>
      </c>
      <c r="B364" s="272"/>
      <c r="C364" s="52" t="str">
        <f t="shared" si="31"/>
        <v>6UPRICEVIABR</v>
      </c>
      <c r="D364" s="52"/>
      <c r="E364" s="53">
        <f>+'CALCULO TARIFAS CC '!$U$45</f>
        <v>0.70980083296468055</v>
      </c>
      <c r="F364" s="54">
        <f t="shared" si="35"/>
        <v>270.78870000000001</v>
      </c>
      <c r="G364" s="55">
        <f t="shared" si="36"/>
        <v>192.21</v>
      </c>
      <c r="H364" s="49" t="s">
        <v>281</v>
      </c>
      <c r="I364" s="38" t="s">
        <v>724</v>
      </c>
      <c r="J364" s="38">
        <v>270.78870000000001</v>
      </c>
      <c r="K364" s="38"/>
    </row>
    <row r="365" spans="1:11" s="307" customFormat="1" x14ac:dyDescent="0.25">
      <c r="A365" s="275">
        <f t="shared" si="32"/>
        <v>363</v>
      </c>
      <c r="B365" s="272"/>
      <c r="C365" s="52" t="str">
        <f t="shared" si="31"/>
        <v>6UPRICEVILAF</v>
      </c>
      <c r="D365" s="52"/>
      <c r="E365" s="53">
        <f>+'CALCULO TARIFAS CC '!$U$45</f>
        <v>0.70980083296468055</v>
      </c>
      <c r="F365" s="54">
        <f t="shared" si="35"/>
        <v>251.53030000000001</v>
      </c>
      <c r="G365" s="55">
        <f t="shared" si="36"/>
        <v>178.54</v>
      </c>
      <c r="H365" s="49" t="s">
        <v>281</v>
      </c>
      <c r="I365" s="38" t="s">
        <v>725</v>
      </c>
      <c r="J365" s="38">
        <v>251.53030000000001</v>
      </c>
      <c r="K365" s="38"/>
    </row>
    <row r="366" spans="1:11" s="307" customFormat="1" x14ac:dyDescent="0.25">
      <c r="A366" s="275">
        <f t="shared" si="32"/>
        <v>364</v>
      </c>
      <c r="B366" s="272"/>
      <c r="C366" s="52" t="str">
        <f t="shared" si="31"/>
        <v>6UPROCARSA</v>
      </c>
      <c r="D366" s="52"/>
      <c r="E366" s="53">
        <f>+'CALCULO TARIFAS CC '!$U$45</f>
        <v>0.70980083296468055</v>
      </c>
      <c r="F366" s="54">
        <f t="shared" si="35"/>
        <v>130.76759999999999</v>
      </c>
      <c r="G366" s="55">
        <f t="shared" si="36"/>
        <v>92.82</v>
      </c>
      <c r="H366" s="49" t="s">
        <v>281</v>
      </c>
      <c r="I366" s="38" t="s">
        <v>63</v>
      </c>
      <c r="J366" s="38">
        <v>130.76759999999999</v>
      </c>
      <c r="K366" s="38"/>
    </row>
    <row r="367" spans="1:11" s="307" customFormat="1" x14ac:dyDescent="0.25">
      <c r="A367" s="275">
        <f t="shared" si="32"/>
        <v>365</v>
      </c>
      <c r="B367" s="272"/>
      <c r="C367" s="52" t="str">
        <f t="shared" si="31"/>
        <v>6UPRODHIELO</v>
      </c>
      <c r="D367" s="52"/>
      <c r="E367" s="53">
        <f>+'CALCULO TARIFAS CC '!$U$45</f>
        <v>0.70980083296468055</v>
      </c>
      <c r="F367" s="54">
        <f t="shared" si="35"/>
        <v>378.33539999999999</v>
      </c>
      <c r="G367" s="55">
        <f t="shared" si="36"/>
        <v>268.54000000000002</v>
      </c>
      <c r="H367" s="49" t="s">
        <v>281</v>
      </c>
      <c r="I367" s="38" t="s">
        <v>822</v>
      </c>
      <c r="J367" s="38">
        <v>378.33539999999999</v>
      </c>
      <c r="K367" s="38"/>
    </row>
    <row r="368" spans="1:11" s="307" customFormat="1" x14ac:dyDescent="0.25">
      <c r="A368" s="275">
        <f t="shared" si="32"/>
        <v>366</v>
      </c>
      <c r="B368" s="272"/>
      <c r="C368" s="52" t="str">
        <f t="shared" si="31"/>
        <v>6UPROLACSA</v>
      </c>
      <c r="D368" s="52"/>
      <c r="E368" s="53">
        <f>+'CALCULO TARIFAS CC '!$U$45</f>
        <v>0.70980083296468055</v>
      </c>
      <c r="F368" s="54">
        <f t="shared" si="35"/>
        <v>194.56739999999999</v>
      </c>
      <c r="G368" s="55">
        <f t="shared" si="36"/>
        <v>138.1</v>
      </c>
      <c r="H368" s="49" t="s">
        <v>281</v>
      </c>
      <c r="I368" s="38" t="s">
        <v>782</v>
      </c>
      <c r="J368" s="38">
        <v>194.56739999999999</v>
      </c>
      <c r="K368" s="38"/>
    </row>
    <row r="369" spans="1:11" s="307" customFormat="1" x14ac:dyDescent="0.25">
      <c r="A369" s="275">
        <f t="shared" si="32"/>
        <v>367</v>
      </c>
      <c r="B369" s="272"/>
      <c r="C369" s="52" t="str">
        <f t="shared" si="31"/>
        <v>6UPROLUXSA</v>
      </c>
      <c r="D369" s="52"/>
      <c r="E369" s="53">
        <f>+'CALCULO TARIFAS CC '!$U$45</f>
        <v>0.70980083296468055</v>
      </c>
      <c r="F369" s="54">
        <f t="shared" si="35"/>
        <v>82.771100000000004</v>
      </c>
      <c r="G369" s="55">
        <f t="shared" si="36"/>
        <v>58.75</v>
      </c>
      <c r="H369" s="49" t="s">
        <v>281</v>
      </c>
      <c r="I369" s="38" t="s">
        <v>657</v>
      </c>
      <c r="J369" s="38">
        <v>82.771100000000004</v>
      </c>
      <c r="K369" s="38"/>
    </row>
    <row r="370" spans="1:11" s="307" customFormat="1" x14ac:dyDescent="0.25">
      <c r="A370" s="275">
        <f t="shared" si="32"/>
        <v>368</v>
      </c>
      <c r="B370" s="272"/>
      <c r="C370" s="52" t="str">
        <f t="shared" si="31"/>
        <v>6UPROMDOR</v>
      </c>
      <c r="D370" s="52"/>
      <c r="E370" s="53">
        <f>+'CALCULO TARIFAS CC '!$U$45</f>
        <v>0.70980083296468055</v>
      </c>
      <c r="F370" s="54">
        <f t="shared" si="35"/>
        <v>120.06010000000001</v>
      </c>
      <c r="G370" s="55">
        <f t="shared" si="36"/>
        <v>85.22</v>
      </c>
      <c r="H370" s="49" t="s">
        <v>281</v>
      </c>
      <c r="I370" s="38" t="s">
        <v>697</v>
      </c>
      <c r="J370" s="38">
        <v>120.06010000000001</v>
      </c>
      <c r="K370" s="38"/>
    </row>
    <row r="371" spans="1:11" s="307" customFormat="1" x14ac:dyDescent="0.25">
      <c r="A371" s="275">
        <f t="shared" si="32"/>
        <v>369</v>
      </c>
      <c r="B371" s="272"/>
      <c r="C371" s="52" t="str">
        <f t="shared" si="31"/>
        <v>6UPROMGTOWER</v>
      </c>
      <c r="D371" s="52"/>
      <c r="E371" s="53">
        <f>+'CALCULO TARIFAS CC '!$U$45</f>
        <v>0.70980083296468055</v>
      </c>
      <c r="F371" s="54">
        <f t="shared" si="35"/>
        <v>263.87700000000001</v>
      </c>
      <c r="G371" s="55">
        <f t="shared" si="36"/>
        <v>187.3</v>
      </c>
      <c r="H371" s="49" t="s">
        <v>281</v>
      </c>
      <c r="I371" s="38" t="s">
        <v>610</v>
      </c>
      <c r="J371" s="38">
        <v>263.87700000000001</v>
      </c>
      <c r="K371" s="38"/>
    </row>
    <row r="372" spans="1:11" s="307" customFormat="1" x14ac:dyDescent="0.25">
      <c r="A372" s="275">
        <f t="shared" si="32"/>
        <v>370</v>
      </c>
      <c r="B372" s="272"/>
      <c r="C372" s="52" t="str">
        <f t="shared" si="31"/>
        <v>6UPROSERV97</v>
      </c>
      <c r="D372" s="52"/>
      <c r="E372" s="53">
        <f>+'CALCULO TARIFAS CC '!$U$45</f>
        <v>0.70980083296468055</v>
      </c>
      <c r="F372" s="54">
        <f t="shared" si="35"/>
        <v>116.01609999999999</v>
      </c>
      <c r="G372" s="55">
        <f t="shared" si="36"/>
        <v>82.35</v>
      </c>
      <c r="H372" s="49" t="s">
        <v>281</v>
      </c>
      <c r="I372" s="38" t="s">
        <v>592</v>
      </c>
      <c r="J372" s="38">
        <v>116.01609999999999</v>
      </c>
      <c r="K372" s="38"/>
    </row>
    <row r="373" spans="1:11" s="329" customFormat="1" x14ac:dyDescent="0.25">
      <c r="A373" s="275">
        <f t="shared" si="32"/>
        <v>371</v>
      </c>
      <c r="B373" s="272"/>
      <c r="C373" s="52" t="str">
        <f t="shared" si="31"/>
        <v>6UPTPCGL</v>
      </c>
      <c r="D373" s="52"/>
      <c r="E373" s="53">
        <f>+'CALCULO TARIFAS CC '!$U$45</f>
        <v>0.70980083296468055</v>
      </c>
      <c r="F373" s="54">
        <f t="shared" ref="F373:F404" si="37">ROUND(J373,4)</f>
        <v>1493.8839</v>
      </c>
      <c r="G373" s="55">
        <f t="shared" ref="G373:G404" si="38">+ROUND(F373*E373,2)</f>
        <v>1060.3599999999999</v>
      </c>
      <c r="H373" s="49" t="s">
        <v>281</v>
      </c>
      <c r="I373" s="38" t="s">
        <v>64</v>
      </c>
      <c r="J373" s="38">
        <v>1493.8839</v>
      </c>
      <c r="K373" s="38"/>
    </row>
    <row r="374" spans="1:11" s="329" customFormat="1" x14ac:dyDescent="0.25">
      <c r="A374" s="275">
        <f t="shared" si="32"/>
        <v>372</v>
      </c>
      <c r="B374" s="272"/>
      <c r="C374" s="52" t="str">
        <f t="shared" si="31"/>
        <v>6UPTPPSA</v>
      </c>
      <c r="D374" s="52"/>
      <c r="E374" s="53">
        <f>+'CALCULO TARIFAS CC '!$U$45</f>
        <v>0.70980083296468055</v>
      </c>
      <c r="F374" s="54">
        <f t="shared" si="37"/>
        <v>2982.4517999999998</v>
      </c>
      <c r="G374" s="55">
        <f t="shared" si="38"/>
        <v>2116.9499999999998</v>
      </c>
      <c r="H374" s="49" t="s">
        <v>281</v>
      </c>
      <c r="I374" s="38" t="s">
        <v>65</v>
      </c>
      <c r="J374" s="38">
        <v>2982.4517999999998</v>
      </c>
      <c r="K374" s="38"/>
    </row>
    <row r="375" spans="1:11" s="329" customFormat="1" x14ac:dyDescent="0.25">
      <c r="A375" s="275">
        <f t="shared" si="32"/>
        <v>373</v>
      </c>
      <c r="B375" s="272"/>
      <c r="C375" s="52" t="str">
        <f t="shared" si="31"/>
        <v>6UPTPPSB</v>
      </c>
      <c r="D375" s="52"/>
      <c r="E375" s="53">
        <f>+'CALCULO TARIFAS CC '!$U$45</f>
        <v>0.70980083296468055</v>
      </c>
      <c r="F375" s="54">
        <f t="shared" si="37"/>
        <v>2618.4522000000002</v>
      </c>
      <c r="G375" s="55">
        <f t="shared" si="38"/>
        <v>1858.58</v>
      </c>
      <c r="H375" s="49" t="s">
        <v>281</v>
      </c>
      <c r="I375" s="38" t="s">
        <v>66</v>
      </c>
      <c r="J375" s="38">
        <v>2618.4522000000002</v>
      </c>
      <c r="K375" s="38"/>
    </row>
    <row r="376" spans="1:11" s="329" customFormat="1" x14ac:dyDescent="0.25">
      <c r="A376" s="275">
        <f t="shared" si="32"/>
        <v>374</v>
      </c>
      <c r="B376" s="272"/>
      <c r="C376" s="52" t="str">
        <f t="shared" si="31"/>
        <v>6UPURISSIMA</v>
      </c>
      <c r="D376" s="52"/>
      <c r="E376" s="53">
        <f>+'CALCULO TARIFAS CC '!$U$45</f>
        <v>0.70980083296468055</v>
      </c>
      <c r="F376" s="54">
        <f t="shared" si="37"/>
        <v>46.2821</v>
      </c>
      <c r="G376" s="55">
        <f t="shared" si="38"/>
        <v>32.85</v>
      </c>
      <c r="H376" s="49" t="s">
        <v>281</v>
      </c>
      <c r="I376" s="38" t="s">
        <v>658</v>
      </c>
      <c r="J376" s="38">
        <v>46.2821</v>
      </c>
      <c r="K376" s="38"/>
    </row>
    <row r="377" spans="1:11" s="329" customFormat="1" x14ac:dyDescent="0.25">
      <c r="A377" s="275">
        <f t="shared" si="32"/>
        <v>375</v>
      </c>
      <c r="B377" s="272"/>
      <c r="C377" s="52" t="str">
        <f t="shared" si="31"/>
        <v>6UP_SLIBRADA</v>
      </c>
      <c r="D377" s="52"/>
      <c r="E377" s="53">
        <f>+'CALCULO TARIFAS CC '!$U$45</f>
        <v>0.70980083296468055</v>
      </c>
      <c r="F377" s="54">
        <f t="shared" si="37"/>
        <v>151.12639999999999</v>
      </c>
      <c r="G377" s="55">
        <f t="shared" si="38"/>
        <v>107.27</v>
      </c>
      <c r="H377" s="49" t="s">
        <v>281</v>
      </c>
      <c r="I377" s="38" t="s">
        <v>659</v>
      </c>
      <c r="J377" s="38">
        <v>151.12639999999999</v>
      </c>
      <c r="K377" s="38"/>
    </row>
    <row r="378" spans="1:11" s="329" customFormat="1" x14ac:dyDescent="0.25">
      <c r="A378" s="275">
        <f t="shared" si="32"/>
        <v>376</v>
      </c>
      <c r="B378" s="272"/>
      <c r="C378" s="52" t="str">
        <f t="shared" si="31"/>
        <v>6URAMADA</v>
      </c>
      <c r="D378" s="52"/>
      <c r="E378" s="53">
        <f>+'CALCULO TARIFAS CC '!$U$45</f>
        <v>0.70980083296468055</v>
      </c>
      <c r="F378" s="54">
        <f t="shared" si="37"/>
        <v>82.691500000000005</v>
      </c>
      <c r="G378" s="55">
        <f t="shared" si="38"/>
        <v>58.69</v>
      </c>
      <c r="H378" s="49" t="s">
        <v>281</v>
      </c>
      <c r="I378" s="38" t="s">
        <v>498</v>
      </c>
      <c r="J378" s="38">
        <v>82.691500000000005</v>
      </c>
      <c r="K378" s="38"/>
    </row>
    <row r="379" spans="1:11" s="329" customFormat="1" x14ac:dyDescent="0.25">
      <c r="A379" s="275">
        <f t="shared" si="32"/>
        <v>377</v>
      </c>
      <c r="B379" s="272"/>
      <c r="C379" s="52" t="str">
        <f t="shared" si="31"/>
        <v>6UREDEPROSA</v>
      </c>
      <c r="D379" s="52"/>
      <c r="E379" s="53">
        <f>+'CALCULO TARIFAS CC '!$U$45</f>
        <v>0.70980083296468055</v>
      </c>
      <c r="F379" s="54">
        <f t="shared" si="37"/>
        <v>235.70849999999999</v>
      </c>
      <c r="G379" s="55">
        <f t="shared" si="38"/>
        <v>167.31</v>
      </c>
      <c r="H379" s="49" t="s">
        <v>281</v>
      </c>
      <c r="I379" s="38" t="s">
        <v>726</v>
      </c>
      <c r="J379" s="38">
        <v>235.70849999999999</v>
      </c>
      <c r="K379" s="38"/>
    </row>
    <row r="380" spans="1:11" s="329" customFormat="1" x14ac:dyDescent="0.25">
      <c r="A380" s="275">
        <f t="shared" si="32"/>
        <v>378</v>
      </c>
      <c r="B380" s="272"/>
      <c r="C380" s="52" t="str">
        <f t="shared" si="31"/>
        <v>6URETCEN</v>
      </c>
      <c r="D380" s="52"/>
      <c r="E380" s="53">
        <f>+'CALCULO TARIFAS CC '!$U$45</f>
        <v>0.70980083296468055</v>
      </c>
      <c r="F380" s="54">
        <f t="shared" si="37"/>
        <v>1009.0126</v>
      </c>
      <c r="G380" s="55">
        <f t="shared" si="38"/>
        <v>716.2</v>
      </c>
      <c r="H380" s="49" t="s">
        <v>281</v>
      </c>
      <c r="I380" s="38" t="s">
        <v>593</v>
      </c>
      <c r="J380" s="38">
        <v>1009.0126</v>
      </c>
      <c r="K380" s="38"/>
    </row>
    <row r="381" spans="1:11" s="329" customFormat="1" x14ac:dyDescent="0.25">
      <c r="A381" s="275">
        <f t="shared" si="32"/>
        <v>379</v>
      </c>
      <c r="B381" s="272"/>
      <c r="C381" s="52" t="str">
        <f t="shared" si="31"/>
        <v>6UREY12OCT</v>
      </c>
      <c r="D381" s="52"/>
      <c r="E381" s="53">
        <f>+'CALCULO TARIFAS CC '!$U$45</f>
        <v>0.70980083296468055</v>
      </c>
      <c r="F381" s="54">
        <f t="shared" si="37"/>
        <v>169.9913</v>
      </c>
      <c r="G381" s="55">
        <f t="shared" si="38"/>
        <v>120.66</v>
      </c>
      <c r="H381" s="49" t="s">
        <v>281</v>
      </c>
      <c r="I381" s="38" t="s">
        <v>660</v>
      </c>
      <c r="J381" s="38">
        <v>169.9913</v>
      </c>
      <c r="K381" s="38"/>
    </row>
    <row r="382" spans="1:11" s="329" customFormat="1" x14ac:dyDescent="0.25">
      <c r="A382" s="275">
        <f t="shared" si="32"/>
        <v>380</v>
      </c>
      <c r="B382" s="272"/>
      <c r="C382" s="52" t="str">
        <f t="shared" si="31"/>
        <v>6UREY24DIC</v>
      </c>
      <c r="D382" s="52"/>
      <c r="E382" s="53">
        <f>+'CALCULO TARIFAS CC '!$U$45</f>
        <v>0.70980083296468055</v>
      </c>
      <c r="F382" s="54">
        <f t="shared" si="37"/>
        <v>209.8391</v>
      </c>
      <c r="G382" s="55">
        <f t="shared" si="38"/>
        <v>148.94</v>
      </c>
      <c r="H382" s="49" t="s">
        <v>281</v>
      </c>
      <c r="I382" s="38" t="s">
        <v>624</v>
      </c>
      <c r="J382" s="38">
        <v>209.8391</v>
      </c>
      <c r="K382" s="38"/>
    </row>
    <row r="383" spans="1:11" s="329" customFormat="1" x14ac:dyDescent="0.25">
      <c r="A383" s="275">
        <f t="shared" si="32"/>
        <v>381</v>
      </c>
      <c r="B383" s="272"/>
      <c r="C383" s="52" t="str">
        <f t="shared" si="31"/>
        <v>6UREY4ALTOS</v>
      </c>
      <c r="D383" s="52"/>
      <c r="E383" s="53">
        <f>+'CALCULO TARIFAS CC '!$U$45</f>
        <v>0.70980083296468055</v>
      </c>
      <c r="F383" s="54">
        <f t="shared" si="37"/>
        <v>144.08600000000001</v>
      </c>
      <c r="G383" s="55">
        <f t="shared" si="38"/>
        <v>102.27</v>
      </c>
      <c r="H383" s="49" t="s">
        <v>281</v>
      </c>
      <c r="I383" s="38" t="s">
        <v>661</v>
      </c>
      <c r="J383" s="38">
        <v>144.08600000000001</v>
      </c>
      <c r="K383" s="38"/>
    </row>
    <row r="384" spans="1:11" s="329" customFormat="1" x14ac:dyDescent="0.25">
      <c r="A384" s="275">
        <f t="shared" si="32"/>
        <v>382</v>
      </c>
      <c r="B384" s="272"/>
      <c r="C384" s="52" t="str">
        <f t="shared" si="31"/>
        <v>6UREYBGOLF</v>
      </c>
      <c r="D384" s="52"/>
      <c r="E384" s="53">
        <f>+'CALCULO TARIFAS CC '!$U$45</f>
        <v>0.70980083296468055</v>
      </c>
      <c r="F384" s="54">
        <f t="shared" si="37"/>
        <v>165.11789999999999</v>
      </c>
      <c r="G384" s="55">
        <f t="shared" si="38"/>
        <v>117.2</v>
      </c>
      <c r="H384" s="49" t="s">
        <v>281</v>
      </c>
      <c r="I384" s="38" t="s">
        <v>625</v>
      </c>
      <c r="J384" s="38">
        <v>165.11789999999999</v>
      </c>
      <c r="K384" s="38"/>
    </row>
    <row r="385" spans="1:11" s="329" customFormat="1" x14ac:dyDescent="0.25">
      <c r="A385" s="275">
        <f t="shared" si="32"/>
        <v>383</v>
      </c>
      <c r="B385" s="272"/>
      <c r="C385" s="52" t="str">
        <f t="shared" si="31"/>
        <v>6UREYCALLE13</v>
      </c>
      <c r="D385" s="52"/>
      <c r="E385" s="53">
        <f>+'CALCULO TARIFAS CC '!$U$45</f>
        <v>0.70980083296468055</v>
      </c>
      <c r="F385" s="54">
        <f t="shared" si="37"/>
        <v>130.62200000000001</v>
      </c>
      <c r="G385" s="55">
        <f t="shared" si="38"/>
        <v>92.72</v>
      </c>
      <c r="H385" s="49" t="s">
        <v>281</v>
      </c>
      <c r="I385" s="38" t="s">
        <v>759</v>
      </c>
      <c r="J385" s="38">
        <v>130.62200000000001</v>
      </c>
      <c r="K385" s="38"/>
    </row>
    <row r="386" spans="1:11" s="329" customFormat="1" x14ac:dyDescent="0.25">
      <c r="A386" s="275">
        <f t="shared" si="32"/>
        <v>384</v>
      </c>
      <c r="B386" s="272"/>
      <c r="C386" s="52" t="str">
        <f t="shared" si="31"/>
        <v>6UREYCALLE50</v>
      </c>
      <c r="D386" s="52"/>
      <c r="E386" s="53">
        <f>+'CALCULO TARIFAS CC '!$U$45</f>
        <v>0.70980083296468055</v>
      </c>
      <c r="F386" s="54">
        <f t="shared" si="37"/>
        <v>275.13380000000001</v>
      </c>
      <c r="G386" s="55">
        <f t="shared" si="38"/>
        <v>195.29</v>
      </c>
      <c r="H386" s="49" t="s">
        <v>281</v>
      </c>
      <c r="I386" s="38" t="s">
        <v>727</v>
      </c>
      <c r="J386" s="38">
        <v>275.13380000000001</v>
      </c>
      <c r="K386" s="38"/>
    </row>
    <row r="387" spans="1:11" s="329" customFormat="1" x14ac:dyDescent="0.25">
      <c r="A387" s="275">
        <f t="shared" si="32"/>
        <v>385</v>
      </c>
      <c r="B387" s="272"/>
      <c r="C387" s="52" t="str">
        <f t="shared" ref="C387:C450" si="39">I387</f>
        <v>6UREYCALLE7</v>
      </c>
      <c r="D387" s="52"/>
      <c r="E387" s="53">
        <f>+'CALCULO TARIFAS CC '!$U$45</f>
        <v>0.70980083296468055</v>
      </c>
      <c r="F387" s="54">
        <f t="shared" si="37"/>
        <v>86.200800000000001</v>
      </c>
      <c r="G387" s="55">
        <f t="shared" si="38"/>
        <v>61.19</v>
      </c>
      <c r="H387" s="49" t="s">
        <v>281</v>
      </c>
      <c r="I387" s="38" t="s">
        <v>662</v>
      </c>
      <c r="J387" s="38">
        <v>86.200800000000001</v>
      </c>
      <c r="K387" s="38"/>
    </row>
    <row r="388" spans="1:11" s="329" customFormat="1" x14ac:dyDescent="0.25">
      <c r="A388" s="275">
        <f t="shared" si="32"/>
        <v>386</v>
      </c>
      <c r="B388" s="272"/>
      <c r="C388" s="52" t="str">
        <f t="shared" si="39"/>
        <v>6UREYCEDIM8</v>
      </c>
      <c r="D388" s="52"/>
      <c r="E388" s="53">
        <f>+'CALCULO TARIFAS CC '!$U$45</f>
        <v>0.70980083296468055</v>
      </c>
      <c r="F388" s="54">
        <f t="shared" si="37"/>
        <v>132.18459999999999</v>
      </c>
      <c r="G388" s="55">
        <f t="shared" si="38"/>
        <v>93.82</v>
      </c>
      <c r="H388" s="49" t="s">
        <v>281</v>
      </c>
      <c r="I388" s="38" t="s">
        <v>663</v>
      </c>
      <c r="J388" s="38">
        <v>132.18459999999999</v>
      </c>
      <c r="K388" s="38"/>
    </row>
    <row r="389" spans="1:11" s="329" customFormat="1" x14ac:dyDescent="0.25">
      <c r="A389" s="275">
        <f t="shared" si="32"/>
        <v>387</v>
      </c>
      <c r="B389" s="272"/>
      <c r="C389" s="52" t="str">
        <f t="shared" si="39"/>
        <v>6UREYCENTEN</v>
      </c>
      <c r="D389" s="52"/>
      <c r="E389" s="53">
        <f>+'CALCULO TARIFAS CC '!$U$45</f>
        <v>0.70980083296468055</v>
      </c>
      <c r="F389" s="54">
        <f t="shared" si="37"/>
        <v>264.28710000000001</v>
      </c>
      <c r="G389" s="55">
        <f t="shared" si="38"/>
        <v>187.59</v>
      </c>
      <c r="H389" s="49" t="s">
        <v>281</v>
      </c>
      <c r="I389" s="38" t="s">
        <v>626</v>
      </c>
      <c r="J389" s="38">
        <v>264.28710000000001</v>
      </c>
      <c r="K389" s="38"/>
    </row>
    <row r="390" spans="1:11" s="329" customFormat="1" x14ac:dyDescent="0.25">
      <c r="A390" s="275">
        <f t="shared" si="32"/>
        <v>388</v>
      </c>
      <c r="B390" s="272"/>
      <c r="C390" s="52" t="str">
        <f t="shared" si="39"/>
        <v>6UREYCESTE</v>
      </c>
      <c r="D390" s="52"/>
      <c r="E390" s="53">
        <f>+'CALCULO TARIFAS CC '!$U$45</f>
        <v>0.70980083296468055</v>
      </c>
      <c r="F390" s="54">
        <f t="shared" si="37"/>
        <v>272.20460000000003</v>
      </c>
      <c r="G390" s="55">
        <f t="shared" si="38"/>
        <v>193.21</v>
      </c>
      <c r="H390" s="49" t="s">
        <v>281</v>
      </c>
      <c r="I390" s="38" t="s">
        <v>627</v>
      </c>
      <c r="J390" s="38">
        <v>272.20460000000003</v>
      </c>
      <c r="K390" s="38"/>
    </row>
    <row r="391" spans="1:11" s="329" customFormat="1" x14ac:dyDescent="0.25">
      <c r="A391" s="275">
        <f t="shared" si="32"/>
        <v>389</v>
      </c>
      <c r="B391" s="272"/>
      <c r="C391" s="52" t="str">
        <f t="shared" si="39"/>
        <v>6UREYCHANIS</v>
      </c>
      <c r="D391" s="52"/>
      <c r="E391" s="53">
        <f>+'CALCULO TARIFAS CC '!$U$45</f>
        <v>0.70980083296468055</v>
      </c>
      <c r="F391" s="54">
        <f t="shared" si="37"/>
        <v>136.2724</v>
      </c>
      <c r="G391" s="55">
        <f t="shared" si="38"/>
        <v>96.73</v>
      </c>
      <c r="H391" s="49" t="s">
        <v>281</v>
      </c>
      <c r="I391" s="38" t="s">
        <v>628</v>
      </c>
      <c r="J391" s="38">
        <v>136.2724</v>
      </c>
      <c r="K391" s="38"/>
    </row>
    <row r="392" spans="1:11" s="329" customFormat="1" x14ac:dyDescent="0.25">
      <c r="A392" s="275">
        <f t="shared" si="32"/>
        <v>390</v>
      </c>
      <c r="B392" s="272"/>
      <c r="C392" s="52" t="str">
        <f t="shared" si="39"/>
        <v>6UREYCHORRE</v>
      </c>
      <c r="D392" s="52"/>
      <c r="E392" s="53">
        <f>+'CALCULO TARIFAS CC '!$U$45</f>
        <v>0.70980083296468055</v>
      </c>
      <c r="F392" s="54">
        <f t="shared" si="37"/>
        <v>171.18350000000001</v>
      </c>
      <c r="G392" s="55">
        <f t="shared" si="38"/>
        <v>121.51</v>
      </c>
      <c r="H392" s="49" t="s">
        <v>281</v>
      </c>
      <c r="I392" s="38" t="s">
        <v>760</v>
      </c>
      <c r="J392" s="38">
        <v>171.18350000000001</v>
      </c>
      <c r="K392" s="38"/>
    </row>
    <row r="393" spans="1:11" s="329" customFormat="1" x14ac:dyDescent="0.25">
      <c r="A393" s="275">
        <f t="shared" si="32"/>
        <v>391</v>
      </c>
      <c r="B393" s="272"/>
      <c r="C393" s="52" t="str">
        <f t="shared" si="39"/>
        <v>6UREYCORONA</v>
      </c>
      <c r="D393" s="52"/>
      <c r="E393" s="53">
        <f>+'CALCULO TARIFAS CC '!$U$45</f>
        <v>0.70980083296468055</v>
      </c>
      <c r="F393" s="54">
        <f t="shared" si="37"/>
        <v>75.208100000000002</v>
      </c>
      <c r="G393" s="55">
        <f t="shared" si="38"/>
        <v>53.38</v>
      </c>
      <c r="H393" s="49" t="s">
        <v>281</v>
      </c>
      <c r="I393" s="38" t="s">
        <v>698</v>
      </c>
      <c r="J393" s="38">
        <v>75.208100000000002</v>
      </c>
      <c r="K393" s="38"/>
    </row>
    <row r="394" spans="1:11" s="329" customFormat="1" x14ac:dyDescent="0.25">
      <c r="A394" s="275">
        <f t="shared" si="32"/>
        <v>392</v>
      </c>
      <c r="B394" s="272"/>
      <c r="C394" s="52" t="str">
        <f t="shared" si="39"/>
        <v>6UREYCVERDE</v>
      </c>
      <c r="D394" s="52"/>
      <c r="E394" s="53">
        <f>+'CALCULO TARIFAS CC '!$U$45</f>
        <v>0.70980083296468055</v>
      </c>
      <c r="F394" s="54">
        <f t="shared" si="37"/>
        <v>222.86699999999999</v>
      </c>
      <c r="G394" s="55">
        <f t="shared" si="38"/>
        <v>158.19</v>
      </c>
      <c r="H394" s="49" t="s">
        <v>281</v>
      </c>
      <c r="I394" s="38" t="s">
        <v>699</v>
      </c>
      <c r="J394" s="38">
        <v>222.86699999999999</v>
      </c>
      <c r="K394" s="38"/>
    </row>
    <row r="395" spans="1:11" s="329" customFormat="1" x14ac:dyDescent="0.25">
      <c r="A395" s="275">
        <f t="shared" si="32"/>
        <v>393</v>
      </c>
      <c r="B395" s="272"/>
      <c r="C395" s="52" t="str">
        <f t="shared" si="39"/>
        <v>6UREYDAVID</v>
      </c>
      <c r="D395" s="52"/>
      <c r="E395" s="53">
        <f>+'CALCULO TARIFAS CC '!$U$45</f>
        <v>0.70980083296468055</v>
      </c>
      <c r="F395" s="54">
        <f t="shared" si="37"/>
        <v>147.12280000000001</v>
      </c>
      <c r="G395" s="55">
        <f t="shared" si="38"/>
        <v>104.43</v>
      </c>
      <c r="H395" s="49" t="s">
        <v>281</v>
      </c>
      <c r="I395" s="38" t="s">
        <v>728</v>
      </c>
      <c r="J395" s="38">
        <v>147.12280000000001</v>
      </c>
      <c r="K395" s="38"/>
    </row>
    <row r="396" spans="1:11" s="329" customFormat="1" x14ac:dyDescent="0.25">
      <c r="A396" s="275">
        <f t="shared" si="32"/>
        <v>394</v>
      </c>
      <c r="B396" s="272"/>
      <c r="C396" s="52" t="str">
        <f t="shared" si="39"/>
        <v>6UREYDORADO</v>
      </c>
      <c r="D396" s="52"/>
      <c r="E396" s="53">
        <f>+'CALCULO TARIFAS CC '!$U$45</f>
        <v>0.70980083296468055</v>
      </c>
      <c r="F396" s="54">
        <f t="shared" si="37"/>
        <v>28.973700000000001</v>
      </c>
      <c r="G396" s="55">
        <f t="shared" si="38"/>
        <v>20.57</v>
      </c>
      <c r="H396" s="49" t="s">
        <v>281</v>
      </c>
      <c r="I396" s="38" t="s">
        <v>629</v>
      </c>
      <c r="J396" s="38">
        <v>28.973700000000001</v>
      </c>
      <c r="K396" s="38"/>
    </row>
    <row r="397" spans="1:11" s="329" customFormat="1" x14ac:dyDescent="0.25">
      <c r="A397" s="275">
        <f t="shared" si="32"/>
        <v>395</v>
      </c>
      <c r="B397" s="272"/>
      <c r="C397" s="52" t="str">
        <f t="shared" si="39"/>
        <v>6UREYLEFEVRE</v>
      </c>
      <c r="D397" s="52"/>
      <c r="E397" s="53">
        <f>+'CALCULO TARIFAS CC '!$U$45</f>
        <v>0.70980083296468055</v>
      </c>
      <c r="F397" s="54">
        <f t="shared" si="37"/>
        <v>118.05070000000001</v>
      </c>
      <c r="G397" s="55">
        <f t="shared" si="38"/>
        <v>83.79</v>
      </c>
      <c r="H397" s="49" t="s">
        <v>281</v>
      </c>
      <c r="I397" s="38" t="s">
        <v>664</v>
      </c>
      <c r="J397" s="38">
        <v>118.05070000000001</v>
      </c>
      <c r="K397" s="38"/>
    </row>
    <row r="398" spans="1:11" s="329" customFormat="1" x14ac:dyDescent="0.25">
      <c r="A398" s="275">
        <f t="shared" si="32"/>
        <v>396</v>
      </c>
      <c r="B398" s="272"/>
      <c r="C398" s="52" t="str">
        <f t="shared" si="39"/>
        <v>6UREYMILLA8</v>
      </c>
      <c r="D398" s="52"/>
      <c r="E398" s="53">
        <f>+'CALCULO TARIFAS CC '!$U$45</f>
        <v>0.70980083296468055</v>
      </c>
      <c r="F398" s="54">
        <f t="shared" si="37"/>
        <v>146.0994</v>
      </c>
      <c r="G398" s="55">
        <f t="shared" si="38"/>
        <v>103.7</v>
      </c>
      <c r="H398" s="49" t="s">
        <v>281</v>
      </c>
      <c r="I398" s="38" t="s">
        <v>630</v>
      </c>
      <c r="J398" s="38">
        <v>146.0994</v>
      </c>
      <c r="K398" s="38"/>
    </row>
    <row r="399" spans="1:11" s="329" customFormat="1" x14ac:dyDescent="0.25">
      <c r="A399" s="275">
        <f t="shared" si="32"/>
        <v>397</v>
      </c>
      <c r="B399" s="272"/>
      <c r="C399" s="52" t="str">
        <f t="shared" si="39"/>
        <v>6UREYMPCAB</v>
      </c>
      <c r="D399" s="52"/>
      <c r="E399" s="53">
        <f>+'CALCULO TARIFAS CC '!$U$45</f>
        <v>0.70980083296468055</v>
      </c>
      <c r="F399" s="54">
        <f t="shared" si="37"/>
        <v>65.985600000000005</v>
      </c>
      <c r="G399" s="55">
        <f t="shared" si="38"/>
        <v>46.84</v>
      </c>
      <c r="H399" s="49" t="s">
        <v>281</v>
      </c>
      <c r="I399" s="38" t="s">
        <v>631</v>
      </c>
      <c r="J399" s="38">
        <v>65.985600000000005</v>
      </c>
      <c r="K399" s="38"/>
    </row>
    <row r="400" spans="1:11" s="329" customFormat="1" x14ac:dyDescent="0.25">
      <c r="A400" s="275">
        <f t="shared" si="32"/>
        <v>398</v>
      </c>
      <c r="B400" s="272"/>
      <c r="C400" s="52" t="str">
        <f t="shared" si="39"/>
        <v>6UREYMPVMAR</v>
      </c>
      <c r="D400" s="52"/>
      <c r="E400" s="53">
        <f>+'CALCULO TARIFAS CC '!$U$45</f>
        <v>0.70980083296468055</v>
      </c>
      <c r="F400" s="54">
        <f t="shared" si="37"/>
        <v>49.717300000000002</v>
      </c>
      <c r="G400" s="55">
        <f t="shared" si="38"/>
        <v>35.29</v>
      </c>
      <c r="H400" s="49" t="s">
        <v>281</v>
      </c>
      <c r="I400" s="38" t="s">
        <v>700</v>
      </c>
      <c r="J400" s="38">
        <v>49.717300000000002</v>
      </c>
      <c r="K400" s="38"/>
    </row>
    <row r="401" spans="1:11" s="329" customFormat="1" x14ac:dyDescent="0.25">
      <c r="A401" s="275">
        <f t="shared" si="32"/>
        <v>399</v>
      </c>
      <c r="B401" s="272"/>
      <c r="C401" s="52" t="str">
        <f t="shared" si="39"/>
        <v>6UREYPARRAIJ</v>
      </c>
      <c r="D401" s="52"/>
      <c r="E401" s="53">
        <f>+'CALCULO TARIFAS CC '!$U$45</f>
        <v>0.70980083296468055</v>
      </c>
      <c r="F401" s="54">
        <f t="shared" si="37"/>
        <v>133.00720000000001</v>
      </c>
      <c r="G401" s="55">
        <f t="shared" si="38"/>
        <v>94.41</v>
      </c>
      <c r="H401" s="49" t="s">
        <v>281</v>
      </c>
      <c r="I401" s="38" t="s">
        <v>701</v>
      </c>
      <c r="J401" s="38">
        <v>133.00720000000001</v>
      </c>
      <c r="K401" s="38"/>
    </row>
    <row r="402" spans="1:11" s="329" customFormat="1" x14ac:dyDescent="0.25">
      <c r="A402" s="275">
        <f t="shared" si="32"/>
        <v>400</v>
      </c>
      <c r="B402" s="272"/>
      <c r="C402" s="52" t="str">
        <f t="shared" si="39"/>
        <v>6UREYPASEOAB</v>
      </c>
      <c r="D402" s="52"/>
      <c r="E402" s="53">
        <f>+'CALCULO TARIFAS CC '!$U$45</f>
        <v>0.70980083296468055</v>
      </c>
      <c r="F402" s="54">
        <f t="shared" si="37"/>
        <v>252.59530000000001</v>
      </c>
      <c r="G402" s="55">
        <f t="shared" si="38"/>
        <v>179.29</v>
      </c>
      <c r="H402" s="49" t="s">
        <v>281</v>
      </c>
      <c r="I402" s="38" t="s">
        <v>729</v>
      </c>
      <c r="J402" s="38">
        <v>252.59530000000001</v>
      </c>
      <c r="K402" s="38"/>
    </row>
    <row r="403" spans="1:11" s="329" customFormat="1" x14ac:dyDescent="0.25">
      <c r="A403" s="275">
        <f t="shared" si="32"/>
        <v>401</v>
      </c>
      <c r="B403" s="272"/>
      <c r="C403" s="52" t="str">
        <f t="shared" si="39"/>
        <v>6UREYPME</v>
      </c>
      <c r="D403" s="52"/>
      <c r="E403" s="53">
        <f>+'CALCULO TARIFAS CC '!$U$45</f>
        <v>0.70980083296468055</v>
      </c>
      <c r="F403" s="54">
        <f t="shared" si="37"/>
        <v>92.918300000000002</v>
      </c>
      <c r="G403" s="55">
        <f t="shared" si="38"/>
        <v>65.95</v>
      </c>
      <c r="H403" s="49" t="s">
        <v>281</v>
      </c>
      <c r="I403" s="38" t="s">
        <v>761</v>
      </c>
      <c r="J403" s="38">
        <v>92.918300000000002</v>
      </c>
      <c r="K403" s="38"/>
    </row>
    <row r="404" spans="1:11" s="329" customFormat="1" x14ac:dyDescent="0.25">
      <c r="A404" s="275">
        <f t="shared" si="32"/>
        <v>402</v>
      </c>
      <c r="B404" s="272"/>
      <c r="C404" s="52" t="str">
        <f t="shared" si="39"/>
        <v>6UREYPVALLE</v>
      </c>
      <c r="D404" s="52"/>
      <c r="E404" s="53">
        <f>+'CALCULO TARIFAS CC '!$U$45</f>
        <v>0.70980083296468055</v>
      </c>
      <c r="F404" s="54">
        <f t="shared" si="37"/>
        <v>69.706100000000006</v>
      </c>
      <c r="G404" s="55">
        <f t="shared" si="38"/>
        <v>49.48</v>
      </c>
      <c r="H404" s="49" t="s">
        <v>281</v>
      </c>
      <c r="I404" s="38" t="s">
        <v>702</v>
      </c>
      <c r="J404" s="38">
        <v>69.706100000000006</v>
      </c>
      <c r="K404" s="38"/>
    </row>
    <row r="405" spans="1:11" s="307" customFormat="1" x14ac:dyDescent="0.25">
      <c r="A405" s="275">
        <f t="shared" si="32"/>
        <v>403</v>
      </c>
      <c r="B405" s="272"/>
      <c r="C405" s="52" t="str">
        <f t="shared" si="39"/>
        <v>6UREYSABANI</v>
      </c>
      <c r="D405" s="52"/>
      <c r="E405" s="53">
        <f>+'CALCULO TARIFAS CC '!$U$45</f>
        <v>0.70980083296468055</v>
      </c>
      <c r="F405" s="54">
        <f t="shared" si="35"/>
        <v>169.6335</v>
      </c>
      <c r="G405" s="55">
        <f t="shared" si="36"/>
        <v>120.41</v>
      </c>
      <c r="H405" s="49" t="s">
        <v>281</v>
      </c>
      <c r="I405" s="38" t="s">
        <v>665</v>
      </c>
      <c r="J405" s="38">
        <v>169.6335</v>
      </c>
      <c r="K405" s="38"/>
    </row>
    <row r="406" spans="1:11" s="307" customFormat="1" x14ac:dyDescent="0.25">
      <c r="A406" s="275">
        <f t="shared" si="32"/>
        <v>404</v>
      </c>
      <c r="B406" s="272"/>
      <c r="C406" s="52" t="str">
        <f t="shared" si="39"/>
        <v>6UREYSMARIA</v>
      </c>
      <c r="D406" s="52"/>
      <c r="E406" s="53">
        <f>+'CALCULO TARIFAS CC '!$U$45</f>
        <v>0.70980083296468055</v>
      </c>
      <c r="F406" s="54">
        <f t="shared" si="35"/>
        <v>108.18980000000001</v>
      </c>
      <c r="G406" s="55">
        <f t="shared" si="36"/>
        <v>76.790000000000006</v>
      </c>
      <c r="H406" s="49" t="s">
        <v>281</v>
      </c>
      <c r="I406" s="38" t="s">
        <v>666</v>
      </c>
      <c r="J406" s="38">
        <v>108.18980000000001</v>
      </c>
      <c r="K406" s="38"/>
    </row>
    <row r="407" spans="1:11" s="307" customFormat="1" x14ac:dyDescent="0.25">
      <c r="A407" s="275">
        <f t="shared" si="32"/>
        <v>405</v>
      </c>
      <c r="B407" s="272"/>
      <c r="C407" s="52" t="str">
        <f t="shared" si="39"/>
        <v>6UREYSTGO</v>
      </c>
      <c r="D407" s="52"/>
      <c r="E407" s="53">
        <f>+'CALCULO TARIFAS CC '!$U$45</f>
        <v>0.70980083296468055</v>
      </c>
      <c r="F407" s="54">
        <f t="shared" si="35"/>
        <v>204.39920000000001</v>
      </c>
      <c r="G407" s="55">
        <f t="shared" si="36"/>
        <v>145.08000000000001</v>
      </c>
      <c r="H407" s="49" t="s">
        <v>281</v>
      </c>
      <c r="I407" s="38" t="s">
        <v>730</v>
      </c>
      <c r="J407" s="38">
        <v>204.39920000000001</v>
      </c>
      <c r="K407" s="38"/>
    </row>
    <row r="408" spans="1:11" s="307" customFormat="1" x14ac:dyDescent="0.25">
      <c r="A408" s="275">
        <f t="shared" si="32"/>
        <v>406</v>
      </c>
      <c r="B408" s="272"/>
      <c r="C408" s="52" t="str">
        <f t="shared" si="39"/>
        <v>6UREYVALEGRE</v>
      </c>
      <c r="D408" s="52"/>
      <c r="E408" s="53">
        <f>+'CALCULO TARIFAS CC '!$U$45</f>
        <v>0.70980083296468055</v>
      </c>
      <c r="F408" s="54">
        <f t="shared" si="35"/>
        <v>153.27269999999999</v>
      </c>
      <c r="G408" s="55">
        <f t="shared" si="36"/>
        <v>108.79</v>
      </c>
      <c r="H408" s="49" t="s">
        <v>281</v>
      </c>
      <c r="I408" s="38" t="s">
        <v>731</v>
      </c>
      <c r="J408" s="38">
        <v>153.27269999999999</v>
      </c>
      <c r="K408" s="38"/>
    </row>
    <row r="409" spans="1:11" s="307" customFormat="1" x14ac:dyDescent="0.25">
      <c r="A409" s="275">
        <f t="shared" si="32"/>
        <v>407</v>
      </c>
      <c r="B409" s="272"/>
      <c r="C409" s="52" t="str">
        <f t="shared" si="39"/>
        <v>6UREYVERSAL</v>
      </c>
      <c r="D409" s="52"/>
      <c r="E409" s="53">
        <f>+'CALCULO TARIFAS CC '!$U$45</f>
        <v>0.70980083296468055</v>
      </c>
      <c r="F409" s="54">
        <f t="shared" si="35"/>
        <v>200.80879999999999</v>
      </c>
      <c r="G409" s="55">
        <f t="shared" si="36"/>
        <v>142.53</v>
      </c>
      <c r="H409" s="49" t="s">
        <v>281</v>
      </c>
      <c r="I409" s="38" t="s">
        <v>667</v>
      </c>
      <c r="J409" s="38">
        <v>200.80879999999999</v>
      </c>
      <c r="K409" s="38"/>
    </row>
    <row r="410" spans="1:11" s="307" customFormat="1" x14ac:dyDescent="0.25">
      <c r="A410" s="275">
        <f t="shared" si="32"/>
        <v>408</v>
      </c>
      <c r="B410" s="272"/>
      <c r="C410" s="52" t="str">
        <f t="shared" si="39"/>
        <v>6UREYVESPANA</v>
      </c>
      <c r="D410" s="52"/>
      <c r="E410" s="53">
        <f>+'CALCULO TARIFAS CC '!$U$45</f>
        <v>0.70980083296468055</v>
      </c>
      <c r="F410" s="54">
        <f t="shared" si="35"/>
        <v>202.78919999999999</v>
      </c>
      <c r="G410" s="55">
        <f t="shared" si="36"/>
        <v>143.94</v>
      </c>
      <c r="H410" s="49" t="s">
        <v>281</v>
      </c>
      <c r="I410" s="38" t="s">
        <v>732</v>
      </c>
      <c r="J410" s="38">
        <v>202.78919999999999</v>
      </c>
      <c r="K410" s="38"/>
    </row>
    <row r="411" spans="1:11" s="307" customFormat="1" x14ac:dyDescent="0.25">
      <c r="A411" s="275">
        <f t="shared" si="32"/>
        <v>409</v>
      </c>
      <c r="B411" s="272"/>
      <c r="C411" s="52" t="str">
        <f t="shared" si="39"/>
        <v>6UREYVLUCRE</v>
      </c>
      <c r="D411" s="52"/>
      <c r="E411" s="53">
        <f>+'CALCULO TARIFAS CC '!$U$45</f>
        <v>0.70980083296468055</v>
      </c>
      <c r="F411" s="54">
        <f t="shared" si="35"/>
        <v>153.53389999999999</v>
      </c>
      <c r="G411" s="55">
        <f t="shared" si="36"/>
        <v>108.98</v>
      </c>
      <c r="H411" s="49" t="s">
        <v>281</v>
      </c>
      <c r="I411" s="38" t="s">
        <v>632</v>
      </c>
      <c r="J411" s="38">
        <v>153.53389999999999</v>
      </c>
      <c r="K411" s="38"/>
    </row>
    <row r="412" spans="1:11" s="307" customFormat="1" x14ac:dyDescent="0.25">
      <c r="A412" s="275">
        <f t="shared" si="32"/>
        <v>410</v>
      </c>
      <c r="B412" s="272"/>
      <c r="C412" s="52" t="str">
        <f t="shared" si="39"/>
        <v>6UROMBOLIVAR</v>
      </c>
      <c r="D412" s="52"/>
      <c r="E412" s="53">
        <f>+'CALCULO TARIFAS CC '!$U$45</f>
        <v>0.70980083296468055</v>
      </c>
      <c r="F412" s="54">
        <f t="shared" si="35"/>
        <v>68.409899999999993</v>
      </c>
      <c r="G412" s="55">
        <f t="shared" si="36"/>
        <v>48.56</v>
      </c>
      <c r="H412" s="49" t="s">
        <v>281</v>
      </c>
      <c r="I412" s="38" t="s">
        <v>703</v>
      </c>
      <c r="J412" s="38">
        <v>68.409899999999993</v>
      </c>
      <c r="K412" s="38"/>
    </row>
    <row r="413" spans="1:11" s="307" customFormat="1" x14ac:dyDescent="0.25">
      <c r="A413" s="275">
        <f t="shared" si="32"/>
        <v>411</v>
      </c>
      <c r="B413" s="272"/>
      <c r="C413" s="52" t="str">
        <f t="shared" si="39"/>
        <v>6UROMBUGABA</v>
      </c>
      <c r="D413" s="52"/>
      <c r="E413" s="53">
        <f>+'CALCULO TARIFAS CC '!$U$45</f>
        <v>0.70980083296468055</v>
      </c>
      <c r="F413" s="54">
        <f t="shared" si="35"/>
        <v>142.86250000000001</v>
      </c>
      <c r="G413" s="55">
        <f t="shared" si="36"/>
        <v>101.4</v>
      </c>
      <c r="H413" s="49" t="s">
        <v>281</v>
      </c>
      <c r="I413" s="38" t="s">
        <v>704</v>
      </c>
      <c r="J413" s="38">
        <v>142.86250000000001</v>
      </c>
      <c r="K413" s="38"/>
    </row>
    <row r="414" spans="1:11" s="307" customFormat="1" x14ac:dyDescent="0.25">
      <c r="A414" s="275">
        <f t="shared" si="32"/>
        <v>412</v>
      </c>
      <c r="B414" s="272"/>
      <c r="C414" s="52" t="str">
        <f t="shared" si="39"/>
        <v>6UROMDOLEG</v>
      </c>
      <c r="D414" s="52"/>
      <c r="E414" s="53">
        <f>+'CALCULO TARIFAS CC '!$U$45</f>
        <v>0.70980083296468055</v>
      </c>
      <c r="F414" s="54">
        <f t="shared" si="35"/>
        <v>121.30889999999999</v>
      </c>
      <c r="G414" s="55">
        <f t="shared" si="36"/>
        <v>86.11</v>
      </c>
      <c r="H414" s="49" t="s">
        <v>281</v>
      </c>
      <c r="I414" s="38" t="s">
        <v>762</v>
      </c>
      <c r="J414" s="38">
        <v>121.30889999999999</v>
      </c>
      <c r="K414" s="38"/>
    </row>
    <row r="415" spans="1:11" s="307" customFormat="1" x14ac:dyDescent="0.25">
      <c r="A415" s="275">
        <f t="shared" si="32"/>
        <v>413</v>
      </c>
      <c r="B415" s="272"/>
      <c r="C415" s="52" t="str">
        <f t="shared" si="39"/>
        <v>6UROMLARIV</v>
      </c>
      <c r="D415" s="52"/>
      <c r="E415" s="53">
        <f>+'CALCULO TARIFAS CC '!$U$45</f>
        <v>0.70980083296468055</v>
      </c>
      <c r="F415" s="54">
        <f t="shared" si="35"/>
        <v>93.740300000000005</v>
      </c>
      <c r="G415" s="55">
        <f t="shared" si="36"/>
        <v>66.540000000000006</v>
      </c>
      <c r="H415" s="49" t="s">
        <v>281</v>
      </c>
      <c r="I415" s="38" t="s">
        <v>733</v>
      </c>
      <c r="J415" s="38">
        <v>93.740300000000005</v>
      </c>
      <c r="K415" s="38"/>
    </row>
    <row r="416" spans="1:11" s="307" customFormat="1" x14ac:dyDescent="0.25">
      <c r="A416" s="275">
        <f t="shared" si="32"/>
        <v>414</v>
      </c>
      <c r="B416" s="272"/>
      <c r="C416" s="52" t="str">
        <f t="shared" si="39"/>
        <v>6UROMPDAVID</v>
      </c>
      <c r="D416" s="52"/>
      <c r="E416" s="53">
        <f>+'CALCULO TARIFAS CC '!$U$45</f>
        <v>0.70980083296468055</v>
      </c>
      <c r="F416" s="54">
        <f t="shared" si="35"/>
        <v>144.251</v>
      </c>
      <c r="G416" s="55">
        <f t="shared" si="36"/>
        <v>102.39</v>
      </c>
      <c r="H416" s="49" t="s">
        <v>281</v>
      </c>
      <c r="I416" s="38" t="s">
        <v>734</v>
      </c>
      <c r="J416" s="38">
        <v>144.251</v>
      </c>
      <c r="K416" s="38"/>
    </row>
    <row r="417" spans="1:11" s="307" customFormat="1" x14ac:dyDescent="0.25">
      <c r="A417" s="275">
        <f t="shared" si="32"/>
        <v>415</v>
      </c>
      <c r="B417" s="272"/>
      <c r="C417" s="52" t="str">
        <f t="shared" si="39"/>
        <v>6UROMPTOARM</v>
      </c>
      <c r="D417" s="52"/>
      <c r="E417" s="53">
        <f>+'CALCULO TARIFAS CC '!$U$45</f>
        <v>0.70980083296468055</v>
      </c>
      <c r="F417" s="54">
        <f t="shared" si="35"/>
        <v>58.446199999999997</v>
      </c>
      <c r="G417" s="55">
        <f t="shared" si="36"/>
        <v>41.49</v>
      </c>
      <c r="H417" s="49" t="s">
        <v>281</v>
      </c>
      <c r="I417" s="38" t="s">
        <v>735</v>
      </c>
      <c r="J417" s="38">
        <v>58.446199999999997</v>
      </c>
      <c r="K417" s="38"/>
    </row>
    <row r="418" spans="1:11" s="307" customFormat="1" x14ac:dyDescent="0.25">
      <c r="A418" s="275">
        <f t="shared" si="32"/>
        <v>416</v>
      </c>
      <c r="B418" s="272"/>
      <c r="C418" s="52" t="str">
        <f t="shared" si="39"/>
        <v>6UROMSMATEO</v>
      </c>
      <c r="D418" s="52"/>
      <c r="E418" s="53">
        <f>+'CALCULO TARIFAS CC '!$U$45</f>
        <v>0.70980083296468055</v>
      </c>
      <c r="F418" s="54">
        <f t="shared" si="35"/>
        <v>190.47489999999999</v>
      </c>
      <c r="G418" s="55">
        <f t="shared" si="36"/>
        <v>135.19999999999999</v>
      </c>
      <c r="H418" s="49" t="s">
        <v>281</v>
      </c>
      <c r="I418" s="38" t="s">
        <v>736</v>
      </c>
      <c r="J418" s="38">
        <v>190.47489999999999</v>
      </c>
      <c r="K418" s="38"/>
    </row>
    <row r="419" spans="1:11" s="307" customFormat="1" x14ac:dyDescent="0.25">
      <c r="A419" s="275">
        <f t="shared" si="32"/>
        <v>417</v>
      </c>
      <c r="B419" s="272"/>
      <c r="C419" s="52" t="str">
        <f t="shared" si="39"/>
        <v>6UROROCRIST</v>
      </c>
      <c r="D419" s="52"/>
      <c r="E419" s="53">
        <f>+'CALCULO TARIFAS CC '!$U$45</f>
        <v>0.70980083296468055</v>
      </c>
      <c r="F419" s="54">
        <f t="shared" si="35"/>
        <v>63.569899999999997</v>
      </c>
      <c r="G419" s="55">
        <f t="shared" si="36"/>
        <v>45.12</v>
      </c>
      <c r="H419" s="49" t="s">
        <v>281</v>
      </c>
      <c r="I419" s="38" t="s">
        <v>633</v>
      </c>
      <c r="J419" s="38">
        <v>63.569899999999997</v>
      </c>
      <c r="K419" s="38"/>
    </row>
    <row r="420" spans="1:11" s="307" customFormat="1" x14ac:dyDescent="0.25">
      <c r="A420" s="275">
        <f t="shared" si="32"/>
        <v>418</v>
      </c>
      <c r="B420" s="272"/>
      <c r="C420" s="52" t="str">
        <f t="shared" si="39"/>
        <v>6URSAPLAZA</v>
      </c>
      <c r="D420" s="52"/>
      <c r="E420" s="53">
        <f>+'CALCULO TARIFAS CC '!$U$45</f>
        <v>0.70980083296468055</v>
      </c>
      <c r="F420" s="54">
        <f t="shared" si="35"/>
        <v>257.60289999999998</v>
      </c>
      <c r="G420" s="55">
        <f t="shared" si="36"/>
        <v>182.85</v>
      </c>
      <c r="H420" s="49" t="s">
        <v>281</v>
      </c>
      <c r="I420" s="38" t="s">
        <v>489</v>
      </c>
      <c r="J420" s="38">
        <v>257.60289999999998</v>
      </c>
      <c r="K420" s="38"/>
    </row>
    <row r="421" spans="1:11" s="307" customFormat="1" x14ac:dyDescent="0.25">
      <c r="A421" s="275">
        <f t="shared" ref="A421:A510" si="40">A420+1</f>
        <v>419</v>
      </c>
      <c r="B421" s="272"/>
      <c r="C421" s="52" t="str">
        <f t="shared" si="39"/>
        <v>6URSBGOLF</v>
      </c>
      <c r="D421" s="52"/>
      <c r="E421" s="53">
        <f>+'CALCULO TARIFAS CC '!$U$45</f>
        <v>0.70980083296468055</v>
      </c>
      <c r="F421" s="54">
        <f t="shared" si="35"/>
        <v>333.416</v>
      </c>
      <c r="G421" s="55">
        <f t="shared" si="36"/>
        <v>236.66</v>
      </c>
      <c r="H421" s="49" t="s">
        <v>281</v>
      </c>
      <c r="I421" s="38" t="s">
        <v>406</v>
      </c>
      <c r="J421" s="38">
        <v>333.416</v>
      </c>
      <c r="K421" s="38"/>
    </row>
    <row r="422" spans="1:11" s="307" customFormat="1" x14ac:dyDescent="0.25">
      <c r="A422" s="275">
        <f t="shared" si="40"/>
        <v>420</v>
      </c>
      <c r="B422" s="272"/>
      <c r="C422" s="52" t="str">
        <f t="shared" si="39"/>
        <v>6URSBVISTA</v>
      </c>
      <c r="D422" s="52"/>
      <c r="E422" s="53">
        <f>+'CALCULO TARIFAS CC '!$U$45</f>
        <v>0.70980083296468055</v>
      </c>
      <c r="F422" s="54">
        <f t="shared" si="35"/>
        <v>372.35700000000003</v>
      </c>
      <c r="G422" s="55">
        <f t="shared" si="36"/>
        <v>264.3</v>
      </c>
      <c r="H422" s="49" t="s">
        <v>281</v>
      </c>
      <c r="I422" s="38" t="s">
        <v>449</v>
      </c>
      <c r="J422" s="38">
        <v>372.35700000000003</v>
      </c>
      <c r="K422" s="38"/>
    </row>
    <row r="423" spans="1:11" s="307" customFormat="1" x14ac:dyDescent="0.25">
      <c r="A423" s="275">
        <f t="shared" si="40"/>
        <v>421</v>
      </c>
      <c r="B423" s="272"/>
      <c r="C423" s="52" t="str">
        <f t="shared" si="39"/>
        <v>6URSCESTE</v>
      </c>
      <c r="D423" s="52"/>
      <c r="E423" s="53">
        <f>+'CALCULO TARIFAS CC '!$U$45</f>
        <v>0.70980083296468055</v>
      </c>
      <c r="F423" s="54">
        <f t="shared" si="35"/>
        <v>425.93709999999999</v>
      </c>
      <c r="G423" s="55">
        <f t="shared" si="36"/>
        <v>302.33</v>
      </c>
      <c r="H423" s="49" t="s">
        <v>281</v>
      </c>
      <c r="I423" s="38" t="s">
        <v>405</v>
      </c>
      <c r="J423" s="38">
        <v>425.93709999999999</v>
      </c>
      <c r="K423" s="38"/>
    </row>
    <row r="424" spans="1:11" s="307" customFormat="1" x14ac:dyDescent="0.25">
      <c r="A424" s="275">
        <f t="shared" si="40"/>
        <v>422</v>
      </c>
      <c r="B424" s="272"/>
      <c r="C424" s="52" t="str">
        <f t="shared" si="39"/>
        <v>6URSCHITRE</v>
      </c>
      <c r="D424" s="52"/>
      <c r="E424" s="53">
        <f>+'CALCULO TARIFAS CC '!$U$45</f>
        <v>0.70980083296468055</v>
      </c>
      <c r="F424" s="54">
        <f t="shared" si="35"/>
        <v>85.773099999999999</v>
      </c>
      <c r="G424" s="55">
        <f t="shared" si="36"/>
        <v>60.88</v>
      </c>
      <c r="H424" s="49" t="s">
        <v>281</v>
      </c>
      <c r="I424" s="38" t="s">
        <v>452</v>
      </c>
      <c r="J424" s="38">
        <v>85.773099999999999</v>
      </c>
      <c r="K424" s="38"/>
    </row>
    <row r="425" spans="1:11" s="307" customFormat="1" x14ac:dyDescent="0.25">
      <c r="A425" s="275">
        <f t="shared" si="40"/>
        <v>423</v>
      </c>
      <c r="B425" s="272"/>
      <c r="C425" s="52" t="str">
        <f t="shared" si="39"/>
        <v>6URSCORONA</v>
      </c>
      <c r="D425" s="52"/>
      <c r="E425" s="53">
        <f>+'CALCULO TARIFAS CC '!$U$45</f>
        <v>0.70980083296468055</v>
      </c>
      <c r="F425" s="54">
        <f t="shared" si="35"/>
        <v>57.084400000000002</v>
      </c>
      <c r="G425" s="55">
        <f t="shared" si="36"/>
        <v>40.520000000000003</v>
      </c>
      <c r="H425" s="49" t="s">
        <v>281</v>
      </c>
      <c r="I425" s="38" t="s">
        <v>451</v>
      </c>
      <c r="J425" s="38">
        <v>57.084400000000002</v>
      </c>
      <c r="K425" s="38"/>
    </row>
    <row r="426" spans="1:11" s="327" customFormat="1" x14ac:dyDescent="0.25">
      <c r="A426" s="275">
        <f t="shared" si="40"/>
        <v>424</v>
      </c>
      <c r="B426" s="272"/>
      <c r="C426" s="52" t="str">
        <f t="shared" si="39"/>
        <v>6URSHOWARD</v>
      </c>
      <c r="D426" s="52"/>
      <c r="E426" s="53">
        <f>+'CALCULO TARIFAS CC '!$U$45</f>
        <v>0.70980083296468055</v>
      </c>
      <c r="F426" s="54">
        <f t="shared" ref="F426:F443" si="41">ROUND(J426,4)</f>
        <v>108.6253</v>
      </c>
      <c r="G426" s="55">
        <f t="shared" ref="G426:G443" si="42">+ROUND(F426*E426,2)</f>
        <v>77.099999999999994</v>
      </c>
      <c r="H426" s="49" t="s">
        <v>281</v>
      </c>
      <c r="I426" s="38" t="s">
        <v>448</v>
      </c>
      <c r="J426" s="38">
        <v>108.6253</v>
      </c>
      <c r="K426" s="38"/>
    </row>
    <row r="427" spans="1:11" s="327" customFormat="1" x14ac:dyDescent="0.25">
      <c r="A427" s="275">
        <f t="shared" si="40"/>
        <v>425</v>
      </c>
      <c r="B427" s="272"/>
      <c r="C427" s="52" t="str">
        <f t="shared" si="39"/>
        <v>6URSMARKET</v>
      </c>
      <c r="D427" s="52"/>
      <c r="E427" s="53">
        <f>+'CALCULO TARIFAS CC '!$U$45</f>
        <v>0.70980083296468055</v>
      </c>
      <c r="F427" s="54">
        <f t="shared" si="41"/>
        <v>226.58109999999999</v>
      </c>
      <c r="G427" s="55">
        <f t="shared" si="42"/>
        <v>160.83000000000001</v>
      </c>
      <c r="H427" s="49" t="s">
        <v>281</v>
      </c>
      <c r="I427" s="38" t="s">
        <v>450</v>
      </c>
      <c r="J427" s="38">
        <v>226.58109999999999</v>
      </c>
      <c r="K427" s="38"/>
    </row>
    <row r="428" spans="1:11" s="327" customFormat="1" x14ac:dyDescent="0.25">
      <c r="A428" s="275">
        <f t="shared" si="40"/>
        <v>426</v>
      </c>
      <c r="B428" s="272"/>
      <c r="C428" s="52" t="str">
        <f t="shared" si="39"/>
        <v>6URSMPLAZA</v>
      </c>
      <c r="D428" s="52"/>
      <c r="E428" s="53">
        <f>+'CALCULO TARIFAS CC '!$U$45</f>
        <v>0.70980083296468055</v>
      </c>
      <c r="F428" s="54">
        <f t="shared" si="41"/>
        <v>266.5634</v>
      </c>
      <c r="G428" s="55">
        <f t="shared" si="42"/>
        <v>189.21</v>
      </c>
      <c r="H428" s="49" t="s">
        <v>281</v>
      </c>
      <c r="I428" s="38" t="s">
        <v>447</v>
      </c>
      <c r="J428" s="38">
        <v>266.5634</v>
      </c>
      <c r="K428" s="38"/>
    </row>
    <row r="429" spans="1:11" s="327" customFormat="1" x14ac:dyDescent="0.25">
      <c r="A429" s="275">
        <f t="shared" si="40"/>
        <v>427</v>
      </c>
      <c r="B429" s="272"/>
      <c r="C429" s="52" t="str">
        <f t="shared" si="39"/>
        <v>6URSPITA</v>
      </c>
      <c r="D429" s="52"/>
      <c r="E429" s="53">
        <f>+'CALCULO TARIFAS CC '!$U$45</f>
        <v>0.70980083296468055</v>
      </c>
      <c r="F429" s="54">
        <f t="shared" si="41"/>
        <v>1214.7154</v>
      </c>
      <c r="G429" s="55">
        <f t="shared" si="42"/>
        <v>862.21</v>
      </c>
      <c r="H429" s="49" t="s">
        <v>281</v>
      </c>
      <c r="I429" s="38" t="s">
        <v>403</v>
      </c>
      <c r="J429" s="38">
        <v>1214.7154</v>
      </c>
      <c r="K429" s="38"/>
    </row>
    <row r="430" spans="1:11" s="327" customFormat="1" x14ac:dyDescent="0.25">
      <c r="A430" s="275">
        <f t="shared" si="40"/>
        <v>428</v>
      </c>
      <c r="B430" s="272"/>
      <c r="C430" s="52" t="str">
        <f t="shared" si="39"/>
        <v>6URSTRANS</v>
      </c>
      <c r="D430" s="52"/>
      <c r="E430" s="53">
        <f>+'CALCULO TARIFAS CC '!$U$45</f>
        <v>0.70980083296468055</v>
      </c>
      <c r="F430" s="54">
        <f t="shared" si="41"/>
        <v>762.42460000000005</v>
      </c>
      <c r="G430" s="55">
        <f t="shared" si="42"/>
        <v>541.16999999999996</v>
      </c>
      <c r="H430" s="49" t="s">
        <v>281</v>
      </c>
      <c r="I430" s="38" t="s">
        <v>404</v>
      </c>
      <c r="J430" s="38">
        <v>762.42460000000005</v>
      </c>
      <c r="K430" s="38"/>
    </row>
    <row r="431" spans="1:11" s="327" customFormat="1" x14ac:dyDescent="0.25">
      <c r="A431" s="275">
        <f t="shared" si="40"/>
        <v>429</v>
      </c>
      <c r="B431" s="272"/>
      <c r="C431" s="52" t="str">
        <f t="shared" si="39"/>
        <v>6US99ALBRO</v>
      </c>
      <c r="D431" s="52"/>
      <c r="E431" s="53">
        <f>+'CALCULO TARIFAS CC '!$U$45</f>
        <v>0.70980083296468055</v>
      </c>
      <c r="F431" s="54">
        <f t="shared" si="41"/>
        <v>219.10329999999999</v>
      </c>
      <c r="G431" s="55">
        <f t="shared" si="42"/>
        <v>155.52000000000001</v>
      </c>
      <c r="H431" s="49" t="s">
        <v>281</v>
      </c>
      <c r="I431" s="38" t="s">
        <v>67</v>
      </c>
      <c r="J431" s="38">
        <v>219.10329999999999</v>
      </c>
      <c r="K431" s="38"/>
    </row>
    <row r="432" spans="1:11" s="333" customFormat="1" x14ac:dyDescent="0.25">
      <c r="A432" s="275">
        <f t="shared" si="40"/>
        <v>430</v>
      </c>
      <c r="B432" s="272"/>
      <c r="C432" s="52" t="str">
        <f t="shared" si="39"/>
        <v>6US99BGOLF</v>
      </c>
      <c r="D432" s="52"/>
      <c r="E432" s="53">
        <f>+'CALCULO TARIFAS CC '!$U$45</f>
        <v>0.70980083296468055</v>
      </c>
      <c r="F432" s="54">
        <f t="shared" si="41"/>
        <v>178.57400000000001</v>
      </c>
      <c r="G432" s="55">
        <f t="shared" si="42"/>
        <v>126.75</v>
      </c>
      <c r="H432" s="49" t="s">
        <v>281</v>
      </c>
      <c r="I432" s="38" t="s">
        <v>68</v>
      </c>
      <c r="J432" s="38">
        <v>178.57400000000001</v>
      </c>
      <c r="K432" s="38"/>
    </row>
    <row r="433" spans="1:11" s="333" customFormat="1" x14ac:dyDescent="0.25">
      <c r="A433" s="275">
        <f t="shared" si="40"/>
        <v>431</v>
      </c>
      <c r="B433" s="272"/>
      <c r="C433" s="52" t="str">
        <f t="shared" si="39"/>
        <v>6US99CHITR</v>
      </c>
      <c r="D433" s="52"/>
      <c r="E433" s="53">
        <f>+'CALCULO TARIFAS CC '!$U$45</f>
        <v>0.70980083296468055</v>
      </c>
      <c r="F433" s="54">
        <f t="shared" si="41"/>
        <v>127.87009999999999</v>
      </c>
      <c r="G433" s="55">
        <f t="shared" si="42"/>
        <v>90.76</v>
      </c>
      <c r="H433" s="49" t="s">
        <v>281</v>
      </c>
      <c r="I433" s="38" t="s">
        <v>69</v>
      </c>
      <c r="J433" s="38">
        <v>127.87009999999999</v>
      </c>
      <c r="K433" s="38"/>
    </row>
    <row r="434" spans="1:11" s="333" customFormat="1" x14ac:dyDescent="0.25">
      <c r="A434" s="275">
        <f t="shared" si="40"/>
        <v>432</v>
      </c>
      <c r="B434" s="272"/>
      <c r="C434" s="52" t="str">
        <f t="shared" si="39"/>
        <v>6US99COL2K</v>
      </c>
      <c r="D434" s="52"/>
      <c r="E434" s="53">
        <f>+'CALCULO TARIFAS CC '!$U$45</f>
        <v>0.70980083296468055</v>
      </c>
      <c r="F434" s="54">
        <f t="shared" si="41"/>
        <v>152.39019999999999</v>
      </c>
      <c r="G434" s="55">
        <f t="shared" si="42"/>
        <v>108.17</v>
      </c>
      <c r="H434" s="49" t="s">
        <v>281</v>
      </c>
      <c r="I434" s="38" t="s">
        <v>70</v>
      </c>
      <c r="J434" s="38">
        <v>152.39019999999999</v>
      </c>
      <c r="K434" s="38"/>
    </row>
    <row r="435" spans="1:11" s="333" customFormat="1" x14ac:dyDescent="0.25">
      <c r="A435" s="275">
        <f t="shared" si="40"/>
        <v>433</v>
      </c>
      <c r="B435" s="272"/>
      <c r="C435" s="52" t="str">
        <f t="shared" si="39"/>
        <v>6US99COSTE</v>
      </c>
      <c r="D435" s="52"/>
      <c r="E435" s="53">
        <f>+'CALCULO TARIFAS CC '!$U$45</f>
        <v>0.70980083296468055</v>
      </c>
      <c r="F435" s="54">
        <f t="shared" si="41"/>
        <v>159.17779999999999</v>
      </c>
      <c r="G435" s="55">
        <f t="shared" si="42"/>
        <v>112.98</v>
      </c>
      <c r="H435" s="49" t="s">
        <v>281</v>
      </c>
      <c r="I435" s="38" t="s">
        <v>71</v>
      </c>
      <c r="J435" s="38">
        <v>159.17779999999999</v>
      </c>
      <c r="K435" s="38"/>
    </row>
    <row r="436" spans="1:11" s="333" customFormat="1" x14ac:dyDescent="0.25">
      <c r="A436" s="275">
        <f t="shared" si="40"/>
        <v>434</v>
      </c>
      <c r="B436" s="272"/>
      <c r="C436" s="52" t="str">
        <f t="shared" si="39"/>
        <v>6US99DONA</v>
      </c>
      <c r="D436" s="52"/>
      <c r="E436" s="53">
        <f>+'CALCULO TARIFAS CC '!$U$45</f>
        <v>0.70980083296468055</v>
      </c>
      <c r="F436" s="54">
        <f t="shared" si="41"/>
        <v>158.2045</v>
      </c>
      <c r="G436" s="55">
        <f t="shared" si="42"/>
        <v>112.29</v>
      </c>
      <c r="H436" s="49" t="s">
        <v>281</v>
      </c>
      <c r="I436" s="38" t="s">
        <v>72</v>
      </c>
      <c r="J436" s="38">
        <v>158.2045</v>
      </c>
      <c r="K436" s="38"/>
    </row>
    <row r="437" spans="1:11" s="333" customFormat="1" x14ac:dyDescent="0.25">
      <c r="A437" s="275">
        <f t="shared" si="40"/>
        <v>435</v>
      </c>
      <c r="B437" s="272"/>
      <c r="C437" s="52" t="str">
        <f t="shared" si="39"/>
        <v>6US99FARO</v>
      </c>
      <c r="D437" s="52"/>
      <c r="E437" s="53">
        <f>+'CALCULO TARIFAS CC '!$U$45</f>
        <v>0.70980083296468055</v>
      </c>
      <c r="F437" s="54">
        <f t="shared" si="41"/>
        <v>114.51009999999999</v>
      </c>
      <c r="G437" s="55">
        <f t="shared" si="42"/>
        <v>81.28</v>
      </c>
      <c r="H437" s="49" t="s">
        <v>281</v>
      </c>
      <c r="I437" s="38" t="s">
        <v>73</v>
      </c>
      <c r="J437" s="38">
        <v>114.51009999999999</v>
      </c>
      <c r="K437" s="38"/>
    </row>
    <row r="438" spans="1:11" s="333" customFormat="1" x14ac:dyDescent="0.25">
      <c r="A438" s="275">
        <f t="shared" si="40"/>
        <v>436</v>
      </c>
      <c r="B438" s="272"/>
      <c r="C438" s="52" t="str">
        <f t="shared" si="39"/>
        <v>6US99PENON</v>
      </c>
      <c r="D438" s="52"/>
      <c r="E438" s="53">
        <f>+'CALCULO TARIFAS CC '!$U$45</f>
        <v>0.70980083296468055</v>
      </c>
      <c r="F438" s="54">
        <f t="shared" si="41"/>
        <v>137.3552</v>
      </c>
      <c r="G438" s="55">
        <f t="shared" si="42"/>
        <v>97.49</v>
      </c>
      <c r="H438" s="49" t="s">
        <v>281</v>
      </c>
      <c r="I438" s="38" t="s">
        <v>74</v>
      </c>
      <c r="J438" s="38">
        <v>137.3552</v>
      </c>
      <c r="K438" s="38"/>
    </row>
    <row r="439" spans="1:11" s="333" customFormat="1" x14ac:dyDescent="0.25">
      <c r="A439" s="275">
        <f t="shared" si="40"/>
        <v>437</v>
      </c>
      <c r="B439" s="272"/>
      <c r="C439" s="52" t="str">
        <f t="shared" si="39"/>
        <v>6US99PORTO</v>
      </c>
      <c r="D439" s="52"/>
      <c r="E439" s="53">
        <f>+'CALCULO TARIFAS CC '!$U$45</f>
        <v>0.70980083296468055</v>
      </c>
      <c r="F439" s="54">
        <f t="shared" si="41"/>
        <v>192.1447</v>
      </c>
      <c r="G439" s="55">
        <f t="shared" si="42"/>
        <v>136.38</v>
      </c>
      <c r="H439" s="49" t="s">
        <v>281</v>
      </c>
      <c r="I439" s="38" t="s">
        <v>75</v>
      </c>
      <c r="J439" s="38">
        <v>192.1447</v>
      </c>
      <c r="K439" s="38"/>
    </row>
    <row r="440" spans="1:11" s="333" customFormat="1" x14ac:dyDescent="0.25">
      <c r="A440" s="275">
        <f t="shared" si="40"/>
        <v>438</v>
      </c>
      <c r="B440" s="272"/>
      <c r="C440" s="52" t="str">
        <f t="shared" si="39"/>
        <v>6US99PTAPA</v>
      </c>
      <c r="D440" s="52"/>
      <c r="E440" s="53">
        <f>+'CALCULO TARIFAS CC '!$U$45</f>
        <v>0.70980083296468055</v>
      </c>
      <c r="F440" s="54">
        <f t="shared" si="41"/>
        <v>205.6208</v>
      </c>
      <c r="G440" s="55">
        <f t="shared" si="42"/>
        <v>145.94999999999999</v>
      </c>
      <c r="H440" s="49" t="s">
        <v>281</v>
      </c>
      <c r="I440" s="38" t="s">
        <v>76</v>
      </c>
      <c r="J440" s="38">
        <v>205.6208</v>
      </c>
      <c r="K440" s="38"/>
    </row>
    <row r="441" spans="1:11" s="333" customFormat="1" x14ac:dyDescent="0.25">
      <c r="A441" s="275">
        <f t="shared" si="40"/>
        <v>439</v>
      </c>
      <c r="B441" s="272"/>
      <c r="C441" s="52" t="str">
        <f t="shared" si="39"/>
        <v>6US99PZACA</v>
      </c>
      <c r="D441" s="52"/>
      <c r="E441" s="53">
        <f>+'CALCULO TARIFAS CC '!$U$45</f>
        <v>0.70980083296468055</v>
      </c>
      <c r="F441" s="54">
        <f t="shared" si="41"/>
        <v>83.250900000000001</v>
      </c>
      <c r="G441" s="55">
        <f t="shared" si="42"/>
        <v>59.09</v>
      </c>
      <c r="H441" s="49" t="s">
        <v>281</v>
      </c>
      <c r="I441" s="38" t="s">
        <v>77</v>
      </c>
      <c r="J441" s="38">
        <v>83.250900000000001</v>
      </c>
      <c r="K441" s="38"/>
    </row>
    <row r="442" spans="1:11" s="333" customFormat="1" x14ac:dyDescent="0.25">
      <c r="A442" s="275">
        <f t="shared" si="40"/>
        <v>440</v>
      </c>
      <c r="B442" s="272"/>
      <c r="C442" s="52" t="str">
        <f t="shared" si="39"/>
        <v>6US99PZAIT</v>
      </c>
      <c r="D442" s="52"/>
      <c r="E442" s="53">
        <f>+'CALCULO TARIFAS CC '!$U$45</f>
        <v>0.70980083296468055</v>
      </c>
      <c r="F442" s="54">
        <f t="shared" si="41"/>
        <v>139.8603</v>
      </c>
      <c r="G442" s="55">
        <f t="shared" si="42"/>
        <v>99.27</v>
      </c>
      <c r="H442" s="49" t="s">
        <v>281</v>
      </c>
      <c r="I442" s="38" t="s">
        <v>78</v>
      </c>
      <c r="J442" s="38">
        <v>139.8603</v>
      </c>
      <c r="K442" s="38"/>
    </row>
    <row r="443" spans="1:11" s="333" customFormat="1" x14ac:dyDescent="0.25">
      <c r="A443" s="275">
        <f t="shared" si="40"/>
        <v>441</v>
      </c>
      <c r="B443" s="272"/>
      <c r="C443" s="52" t="str">
        <f t="shared" si="39"/>
        <v>6US99PZATO</v>
      </c>
      <c r="D443" s="52"/>
      <c r="E443" s="53">
        <f>+'CALCULO TARIFAS CC '!$U$45</f>
        <v>0.70980083296468055</v>
      </c>
      <c r="F443" s="54">
        <f t="shared" si="41"/>
        <v>183.14940000000001</v>
      </c>
      <c r="G443" s="55">
        <f t="shared" si="42"/>
        <v>130</v>
      </c>
      <c r="H443" s="49" t="s">
        <v>281</v>
      </c>
      <c r="I443" s="38" t="s">
        <v>79</v>
      </c>
      <c r="J443" s="38">
        <v>183.14940000000001</v>
      </c>
      <c r="K443" s="38"/>
    </row>
    <row r="444" spans="1:11" s="337" customFormat="1" x14ac:dyDescent="0.25">
      <c r="A444" s="275">
        <f t="shared" si="40"/>
        <v>442</v>
      </c>
      <c r="B444" s="272"/>
      <c r="C444" s="52" t="str">
        <f t="shared" si="39"/>
        <v>6US99SANFR</v>
      </c>
      <c r="D444" s="52"/>
      <c r="E444" s="53">
        <f>+'CALCULO TARIFAS CC '!$U$45</f>
        <v>0.70980083296468055</v>
      </c>
      <c r="F444" s="54">
        <f t="shared" ref="F444:F509" si="43">ROUND(J444,4)</f>
        <v>154.16720000000001</v>
      </c>
      <c r="G444" s="55">
        <f t="shared" ref="G444:G509" si="44">+ROUND(F444*E444,2)</f>
        <v>109.43</v>
      </c>
      <c r="H444" s="49" t="s">
        <v>281</v>
      </c>
      <c r="I444" s="38" t="s">
        <v>80</v>
      </c>
      <c r="J444" s="38">
        <v>154.16720000000001</v>
      </c>
      <c r="K444" s="38"/>
    </row>
    <row r="445" spans="1:11" s="337" customFormat="1" x14ac:dyDescent="0.25">
      <c r="A445" s="275">
        <f t="shared" si="40"/>
        <v>443</v>
      </c>
      <c r="B445" s="272"/>
      <c r="C445" s="52" t="str">
        <f t="shared" si="39"/>
        <v>6US99SANTI</v>
      </c>
      <c r="D445" s="52"/>
      <c r="E445" s="53">
        <f>+'CALCULO TARIFAS CC '!$U$45</f>
        <v>0.70980083296468055</v>
      </c>
      <c r="F445" s="54">
        <f t="shared" si="43"/>
        <v>160.9837</v>
      </c>
      <c r="G445" s="55">
        <f t="shared" si="44"/>
        <v>114.27</v>
      </c>
      <c r="H445" s="49" t="s">
        <v>281</v>
      </c>
      <c r="I445" s="38" t="s">
        <v>81</v>
      </c>
      <c r="J445" s="38">
        <v>160.9837</v>
      </c>
      <c r="K445" s="38"/>
    </row>
    <row r="446" spans="1:11" s="337" customFormat="1" x14ac:dyDescent="0.25">
      <c r="A446" s="275">
        <f t="shared" si="40"/>
        <v>444</v>
      </c>
      <c r="B446" s="272"/>
      <c r="C446" s="52" t="str">
        <f t="shared" si="39"/>
        <v>6US99TMUER</v>
      </c>
      <c r="D446" s="52"/>
      <c r="E446" s="53">
        <f>+'CALCULO TARIFAS CC '!$U$45</f>
        <v>0.70980083296468055</v>
      </c>
      <c r="F446" s="54">
        <f t="shared" si="43"/>
        <v>192.9436</v>
      </c>
      <c r="G446" s="55">
        <f t="shared" si="44"/>
        <v>136.94999999999999</v>
      </c>
      <c r="H446" s="49" t="s">
        <v>281</v>
      </c>
      <c r="I446" s="38" t="s">
        <v>82</v>
      </c>
      <c r="J446" s="38">
        <v>192.9436</v>
      </c>
      <c r="K446" s="38"/>
    </row>
    <row r="447" spans="1:11" s="337" customFormat="1" x14ac:dyDescent="0.25">
      <c r="A447" s="275">
        <f t="shared" si="40"/>
        <v>445</v>
      </c>
      <c r="B447" s="272"/>
      <c r="C447" s="52" t="str">
        <f t="shared" si="39"/>
        <v>6US99VPORR</v>
      </c>
      <c r="D447" s="52"/>
      <c r="E447" s="53">
        <f>+'CALCULO TARIFAS CC '!$U$45</f>
        <v>0.70980083296468055</v>
      </c>
      <c r="F447" s="54">
        <f t="shared" si="43"/>
        <v>172.96190000000001</v>
      </c>
      <c r="G447" s="55">
        <f t="shared" si="44"/>
        <v>122.77</v>
      </c>
      <c r="H447" s="49" t="s">
        <v>281</v>
      </c>
      <c r="I447" s="38" t="s">
        <v>83</v>
      </c>
      <c r="J447" s="38">
        <v>172.96190000000001</v>
      </c>
      <c r="K447" s="38"/>
    </row>
    <row r="448" spans="1:11" s="337" customFormat="1" x14ac:dyDescent="0.25">
      <c r="A448" s="275">
        <f t="shared" si="40"/>
        <v>446</v>
      </c>
      <c r="B448" s="272"/>
      <c r="C448" s="52" t="str">
        <f t="shared" si="39"/>
        <v>6US99_ANDES</v>
      </c>
      <c r="D448" s="52"/>
      <c r="E448" s="53">
        <f>+'CALCULO TARIFAS CC '!$U$45</f>
        <v>0.70980083296468055</v>
      </c>
      <c r="F448" s="54">
        <f t="shared" si="43"/>
        <v>214.3674</v>
      </c>
      <c r="G448" s="55">
        <f t="shared" si="44"/>
        <v>152.16</v>
      </c>
      <c r="H448" s="49" t="s">
        <v>281</v>
      </c>
      <c r="I448" s="38" t="s">
        <v>84</v>
      </c>
      <c r="J448" s="38">
        <v>214.3674</v>
      </c>
      <c r="K448" s="38"/>
    </row>
    <row r="449" spans="1:11" s="337" customFormat="1" x14ac:dyDescent="0.25">
      <c r="A449" s="275">
        <f t="shared" si="40"/>
        <v>447</v>
      </c>
      <c r="B449" s="272"/>
      <c r="C449" s="52" t="str">
        <f t="shared" si="39"/>
        <v>6US99_ANDESM</v>
      </c>
      <c r="D449" s="52"/>
      <c r="E449" s="53">
        <f>+'CALCULO TARIFAS CC '!$U$45</f>
        <v>0.70980083296468055</v>
      </c>
      <c r="F449" s="54">
        <f t="shared" si="43"/>
        <v>185.87190000000001</v>
      </c>
      <c r="G449" s="55">
        <f t="shared" si="44"/>
        <v>131.93</v>
      </c>
      <c r="H449" s="49" t="s">
        <v>281</v>
      </c>
      <c r="I449" s="38" t="s">
        <v>85</v>
      </c>
      <c r="J449" s="38">
        <v>185.87190000000001</v>
      </c>
      <c r="K449" s="38"/>
    </row>
    <row r="450" spans="1:11" s="337" customFormat="1" x14ac:dyDescent="0.25">
      <c r="A450" s="275">
        <f t="shared" si="40"/>
        <v>448</v>
      </c>
      <c r="B450" s="272"/>
      <c r="C450" s="52" t="str">
        <f t="shared" si="39"/>
        <v>6US99_ARRAJ</v>
      </c>
      <c r="D450" s="52"/>
      <c r="E450" s="53">
        <f>+'CALCULO TARIFAS CC '!$U$45</f>
        <v>0.70980083296468055</v>
      </c>
      <c r="F450" s="54">
        <f t="shared" si="43"/>
        <v>158.4333</v>
      </c>
      <c r="G450" s="55">
        <f t="shared" si="44"/>
        <v>112.46</v>
      </c>
      <c r="H450" s="49" t="s">
        <v>281</v>
      </c>
      <c r="I450" s="38" t="s">
        <v>86</v>
      </c>
      <c r="J450" s="38">
        <v>158.4333</v>
      </c>
      <c r="K450" s="38"/>
    </row>
    <row r="451" spans="1:11" s="363" customFormat="1" x14ac:dyDescent="0.25">
      <c r="A451" s="275">
        <f t="shared" si="40"/>
        <v>449</v>
      </c>
      <c r="B451" s="272"/>
      <c r="C451" s="52" t="str">
        <f t="shared" ref="C451:C514" si="45">I451</f>
        <v>6US99_BGOLFA</v>
      </c>
      <c r="D451" s="52"/>
      <c r="E451" s="53">
        <f>+'CALCULO TARIFAS CC '!$U$45</f>
        <v>0.70980083296468055</v>
      </c>
      <c r="F451" s="54">
        <f t="shared" ref="F451:F481" si="46">ROUND(J451,4)</f>
        <v>196.32050000000001</v>
      </c>
      <c r="G451" s="55">
        <f t="shared" ref="G451:G481" si="47">+ROUND(F451*E451,2)</f>
        <v>139.35</v>
      </c>
      <c r="H451" s="49" t="s">
        <v>281</v>
      </c>
      <c r="I451" s="38" t="s">
        <v>87</v>
      </c>
      <c r="J451" s="38">
        <v>196.32050000000001</v>
      </c>
      <c r="K451" s="38"/>
    </row>
    <row r="452" spans="1:11" s="363" customFormat="1" x14ac:dyDescent="0.25">
      <c r="A452" s="275">
        <f t="shared" si="40"/>
        <v>450</v>
      </c>
      <c r="B452" s="272"/>
      <c r="C452" s="52" t="str">
        <f t="shared" si="45"/>
        <v>6US99_CABIMA</v>
      </c>
      <c r="D452" s="52"/>
      <c r="E452" s="53">
        <f>+'CALCULO TARIFAS CC '!$U$45</f>
        <v>0.70980083296468055</v>
      </c>
      <c r="F452" s="54">
        <f t="shared" si="46"/>
        <v>274.5455</v>
      </c>
      <c r="G452" s="55">
        <f t="shared" si="47"/>
        <v>194.87</v>
      </c>
      <c r="H452" s="49" t="s">
        <v>281</v>
      </c>
      <c r="I452" s="38" t="s">
        <v>88</v>
      </c>
      <c r="J452" s="38">
        <v>274.5455</v>
      </c>
      <c r="K452" s="38"/>
    </row>
    <row r="453" spans="1:11" s="363" customFormat="1" x14ac:dyDescent="0.25">
      <c r="A453" s="275">
        <f t="shared" si="40"/>
        <v>451</v>
      </c>
      <c r="B453" s="272"/>
      <c r="C453" s="52" t="str">
        <f t="shared" si="45"/>
        <v>6US99_CENCAL</v>
      </c>
      <c r="D453" s="52"/>
      <c r="E453" s="53">
        <f>+'CALCULO TARIFAS CC '!$U$45</f>
        <v>0.70980083296468055</v>
      </c>
      <c r="F453" s="54">
        <f t="shared" si="46"/>
        <v>98.382800000000003</v>
      </c>
      <c r="G453" s="55">
        <f t="shared" si="47"/>
        <v>69.83</v>
      </c>
      <c r="H453" s="49" t="s">
        <v>281</v>
      </c>
      <c r="I453" s="38" t="s">
        <v>89</v>
      </c>
      <c r="J453" s="38">
        <v>98.382800000000003</v>
      </c>
      <c r="K453" s="38"/>
    </row>
    <row r="454" spans="1:11" s="363" customFormat="1" x14ac:dyDescent="0.25">
      <c r="A454" s="275">
        <f t="shared" si="40"/>
        <v>452</v>
      </c>
      <c r="B454" s="272"/>
      <c r="C454" s="52" t="str">
        <f t="shared" si="45"/>
        <v>6US99_COCO</v>
      </c>
      <c r="D454" s="52"/>
      <c r="E454" s="53">
        <f>+'CALCULO TARIFAS CC '!$U$45</f>
        <v>0.70980083296468055</v>
      </c>
      <c r="F454" s="54">
        <f t="shared" si="46"/>
        <v>204.9486</v>
      </c>
      <c r="G454" s="55">
        <f t="shared" si="47"/>
        <v>145.47</v>
      </c>
      <c r="H454" s="49" t="s">
        <v>281</v>
      </c>
      <c r="I454" s="38" t="s">
        <v>90</v>
      </c>
      <c r="J454" s="38">
        <v>204.9486</v>
      </c>
      <c r="K454" s="38"/>
    </row>
    <row r="455" spans="1:11" s="363" customFormat="1" x14ac:dyDescent="0.25">
      <c r="A455" s="275">
        <f t="shared" si="40"/>
        <v>453</v>
      </c>
      <c r="B455" s="272"/>
      <c r="C455" s="52" t="str">
        <f t="shared" si="45"/>
        <v>6US99_COLMAR</v>
      </c>
      <c r="D455" s="52"/>
      <c r="E455" s="53">
        <f>+'CALCULO TARIFAS CC '!$U$45</f>
        <v>0.70980083296468055</v>
      </c>
      <c r="F455" s="54">
        <f t="shared" si="46"/>
        <v>54.362499999999997</v>
      </c>
      <c r="G455" s="55">
        <f t="shared" si="47"/>
        <v>38.590000000000003</v>
      </c>
      <c r="H455" s="49" t="s">
        <v>281</v>
      </c>
      <c r="I455" s="38" t="s">
        <v>91</v>
      </c>
      <c r="J455" s="38">
        <v>54.362499999999997</v>
      </c>
      <c r="K455" s="38"/>
    </row>
    <row r="456" spans="1:11" s="363" customFormat="1" x14ac:dyDescent="0.25">
      <c r="A456" s="275">
        <f t="shared" si="40"/>
        <v>454</v>
      </c>
      <c r="B456" s="272"/>
      <c r="C456" s="52" t="str">
        <f t="shared" si="45"/>
        <v>6US99_CONDA</v>
      </c>
      <c r="D456" s="52"/>
      <c r="E456" s="53">
        <f>+'CALCULO TARIFAS CC '!$U$45</f>
        <v>0.70980083296468055</v>
      </c>
      <c r="F456" s="54">
        <f t="shared" si="46"/>
        <v>152.452</v>
      </c>
      <c r="G456" s="55">
        <f t="shared" si="47"/>
        <v>108.21</v>
      </c>
      <c r="H456" s="49" t="s">
        <v>281</v>
      </c>
      <c r="I456" s="38" t="s">
        <v>92</v>
      </c>
      <c r="J456" s="38">
        <v>152.452</v>
      </c>
      <c r="K456" s="38"/>
    </row>
    <row r="457" spans="1:11" s="363" customFormat="1" x14ac:dyDescent="0.25">
      <c r="A457" s="275">
        <f t="shared" si="40"/>
        <v>455</v>
      </c>
      <c r="B457" s="272"/>
      <c r="C457" s="52" t="str">
        <f t="shared" si="45"/>
        <v>6US99_CORON</v>
      </c>
      <c r="D457" s="52"/>
      <c r="E457" s="53">
        <f>+'CALCULO TARIFAS CC '!$U$45</f>
        <v>0.70980083296468055</v>
      </c>
      <c r="F457" s="54">
        <f t="shared" si="46"/>
        <v>136.5926</v>
      </c>
      <c r="G457" s="55">
        <f t="shared" si="47"/>
        <v>96.95</v>
      </c>
      <c r="H457" s="49" t="s">
        <v>281</v>
      </c>
      <c r="I457" s="38" t="s">
        <v>93</v>
      </c>
      <c r="J457" s="38">
        <v>136.5926</v>
      </c>
      <c r="K457" s="38"/>
    </row>
    <row r="458" spans="1:11" s="363" customFormat="1" x14ac:dyDescent="0.25">
      <c r="A458" s="275">
        <f t="shared" si="40"/>
        <v>456</v>
      </c>
      <c r="B458" s="272"/>
      <c r="C458" s="52" t="str">
        <f t="shared" si="45"/>
        <v>6US99_DORADO</v>
      </c>
      <c r="D458" s="52"/>
      <c r="E458" s="53">
        <f>+'CALCULO TARIFAS CC '!$U$45</f>
        <v>0.70980083296468055</v>
      </c>
      <c r="F458" s="54">
        <f t="shared" si="46"/>
        <v>187.06200000000001</v>
      </c>
      <c r="G458" s="55">
        <f t="shared" si="47"/>
        <v>132.78</v>
      </c>
      <c r="H458" s="49" t="s">
        <v>281</v>
      </c>
      <c r="I458" s="38" t="s">
        <v>94</v>
      </c>
      <c r="J458" s="38">
        <v>187.06200000000001</v>
      </c>
      <c r="K458" s="38"/>
    </row>
    <row r="459" spans="1:11" s="363" customFormat="1" x14ac:dyDescent="0.25">
      <c r="A459" s="275">
        <f t="shared" si="40"/>
        <v>457</v>
      </c>
      <c r="B459" s="272"/>
      <c r="C459" s="52" t="str">
        <f t="shared" si="45"/>
        <v>6US99_MANAN</v>
      </c>
      <c r="D459" s="52"/>
      <c r="E459" s="53">
        <f>+'CALCULO TARIFAS CC '!$U$45</f>
        <v>0.70980083296468055</v>
      </c>
      <c r="F459" s="54">
        <f t="shared" si="46"/>
        <v>186.62370000000001</v>
      </c>
      <c r="G459" s="55">
        <f t="shared" si="47"/>
        <v>132.47</v>
      </c>
      <c r="H459" s="49" t="s">
        <v>281</v>
      </c>
      <c r="I459" s="38" t="s">
        <v>95</v>
      </c>
      <c r="J459" s="38">
        <v>186.62370000000001</v>
      </c>
      <c r="K459" s="38"/>
    </row>
    <row r="460" spans="1:11" s="363" customFormat="1" x14ac:dyDescent="0.25">
      <c r="A460" s="275">
        <f t="shared" si="40"/>
        <v>458</v>
      </c>
      <c r="B460" s="272"/>
      <c r="C460" s="52" t="str">
        <f t="shared" si="45"/>
        <v>6US99_MSONA</v>
      </c>
      <c r="D460" s="52"/>
      <c r="E460" s="53">
        <f>+'CALCULO TARIFAS CC '!$U$45</f>
        <v>0.70980083296468055</v>
      </c>
      <c r="F460" s="54">
        <f t="shared" si="46"/>
        <v>76.108199999999997</v>
      </c>
      <c r="G460" s="55">
        <f t="shared" si="47"/>
        <v>54.02</v>
      </c>
      <c r="H460" s="49" t="s">
        <v>281</v>
      </c>
      <c r="I460" s="38" t="s">
        <v>96</v>
      </c>
      <c r="J460" s="38">
        <v>76.108199999999997</v>
      </c>
      <c r="K460" s="38"/>
    </row>
    <row r="461" spans="1:11" s="363" customFormat="1" x14ac:dyDescent="0.25">
      <c r="A461" s="275">
        <f t="shared" si="40"/>
        <v>459</v>
      </c>
      <c r="B461" s="272"/>
      <c r="C461" s="52" t="str">
        <f t="shared" si="45"/>
        <v>6US99_ODGCHO</v>
      </c>
      <c r="D461" s="52"/>
      <c r="E461" s="53">
        <f>+'CALCULO TARIFAS CC '!$U$45</f>
        <v>0.70980083296468055</v>
      </c>
      <c r="F461" s="54">
        <f t="shared" si="46"/>
        <v>168.51900000000001</v>
      </c>
      <c r="G461" s="55">
        <f t="shared" si="47"/>
        <v>119.61</v>
      </c>
      <c r="H461" s="49" t="s">
        <v>281</v>
      </c>
      <c r="I461" s="38" t="s">
        <v>97</v>
      </c>
      <c r="J461" s="38">
        <v>168.51900000000001</v>
      </c>
      <c r="K461" s="38"/>
    </row>
    <row r="462" spans="1:11" s="363" customFormat="1" x14ac:dyDescent="0.25">
      <c r="A462" s="275">
        <f t="shared" si="40"/>
        <v>460</v>
      </c>
      <c r="B462" s="272"/>
      <c r="C462" s="52" t="str">
        <f t="shared" si="45"/>
        <v>6US99_PTOESC</v>
      </c>
      <c r="D462" s="52"/>
      <c r="E462" s="53">
        <f>+'CALCULO TARIFAS CC '!$U$45</f>
        <v>0.70980083296468055</v>
      </c>
      <c r="F462" s="54">
        <f t="shared" si="46"/>
        <v>202.61519999999999</v>
      </c>
      <c r="G462" s="55">
        <f t="shared" si="47"/>
        <v>143.82</v>
      </c>
      <c r="H462" s="49" t="s">
        <v>281</v>
      </c>
      <c r="I462" s="38" t="s">
        <v>98</v>
      </c>
      <c r="J462" s="38">
        <v>202.61519999999999</v>
      </c>
      <c r="K462" s="38"/>
    </row>
    <row r="463" spans="1:11" s="363" customFormat="1" x14ac:dyDescent="0.25">
      <c r="A463" s="275">
        <f t="shared" si="40"/>
        <v>461</v>
      </c>
      <c r="B463" s="272"/>
      <c r="C463" s="52" t="str">
        <f t="shared" si="45"/>
        <v>6US99_PUEBLO</v>
      </c>
      <c r="D463" s="52"/>
      <c r="E463" s="53">
        <f>+'CALCULO TARIFAS CC '!$U$45</f>
        <v>0.70980083296468055</v>
      </c>
      <c r="F463" s="54">
        <f t="shared" si="46"/>
        <v>193.26159999999999</v>
      </c>
      <c r="G463" s="55">
        <f t="shared" si="47"/>
        <v>137.18</v>
      </c>
      <c r="H463" s="49" t="s">
        <v>281</v>
      </c>
      <c r="I463" s="38" t="s">
        <v>99</v>
      </c>
      <c r="J463" s="38">
        <v>193.26159999999999</v>
      </c>
      <c r="K463" s="38"/>
    </row>
    <row r="464" spans="1:11" s="363" customFormat="1" x14ac:dyDescent="0.25">
      <c r="A464" s="275">
        <f t="shared" si="40"/>
        <v>462</v>
      </c>
      <c r="B464" s="272"/>
      <c r="C464" s="52" t="str">
        <f t="shared" si="45"/>
        <v>6US99_RHATO</v>
      </c>
      <c r="D464" s="52"/>
      <c r="E464" s="53">
        <f>+'CALCULO TARIFAS CC '!$U$45</f>
        <v>0.70980083296468055</v>
      </c>
      <c r="F464" s="54">
        <f t="shared" si="46"/>
        <v>196.38159999999999</v>
      </c>
      <c r="G464" s="55">
        <f t="shared" si="47"/>
        <v>139.38999999999999</v>
      </c>
      <c r="H464" s="49" t="s">
        <v>281</v>
      </c>
      <c r="I464" s="38" t="s">
        <v>100</v>
      </c>
      <c r="J464" s="38">
        <v>196.38159999999999</v>
      </c>
      <c r="K464" s="38"/>
    </row>
    <row r="465" spans="1:11" s="363" customFormat="1" x14ac:dyDescent="0.25">
      <c r="A465" s="275">
        <f t="shared" si="40"/>
        <v>463</v>
      </c>
      <c r="B465" s="272"/>
      <c r="C465" s="52" t="str">
        <f t="shared" si="45"/>
        <v>6US99_RMAR</v>
      </c>
      <c r="D465" s="52"/>
      <c r="E465" s="53">
        <f>+'CALCULO TARIFAS CC '!$U$45</f>
        <v>0.70980083296468055</v>
      </c>
      <c r="F465" s="54">
        <f t="shared" si="46"/>
        <v>427.80459999999999</v>
      </c>
      <c r="G465" s="55">
        <f t="shared" si="47"/>
        <v>303.66000000000003</v>
      </c>
      <c r="H465" s="49" t="s">
        <v>281</v>
      </c>
      <c r="I465" s="38" t="s">
        <v>101</v>
      </c>
      <c r="J465" s="38">
        <v>427.80459999999999</v>
      </c>
      <c r="K465" s="38"/>
    </row>
    <row r="466" spans="1:11" s="363" customFormat="1" x14ac:dyDescent="0.25">
      <c r="A466" s="275">
        <f t="shared" si="40"/>
        <v>464</v>
      </c>
      <c r="B466" s="272"/>
      <c r="C466" s="52" t="str">
        <f t="shared" si="45"/>
        <v>6US99_SABANI</v>
      </c>
      <c r="D466" s="52"/>
      <c r="E466" s="53">
        <f>+'CALCULO TARIFAS CC '!$U$45</f>
        <v>0.70980083296468055</v>
      </c>
      <c r="F466" s="54">
        <f t="shared" si="46"/>
        <v>147.89789999999999</v>
      </c>
      <c r="G466" s="55">
        <f t="shared" si="47"/>
        <v>104.98</v>
      </c>
      <c r="H466" s="49" t="s">
        <v>281</v>
      </c>
      <c r="I466" s="38" t="s">
        <v>102</v>
      </c>
      <c r="J466" s="38">
        <v>147.89789999999999</v>
      </c>
      <c r="K466" s="38"/>
    </row>
    <row r="467" spans="1:11" s="363" customFormat="1" x14ac:dyDescent="0.25">
      <c r="A467" s="275">
        <f t="shared" si="40"/>
        <v>465</v>
      </c>
      <c r="B467" s="272"/>
      <c r="C467" s="52" t="str">
        <f t="shared" si="45"/>
        <v>6US99_VACAM</v>
      </c>
      <c r="D467" s="52"/>
      <c r="E467" s="53">
        <f>+'CALCULO TARIFAS CC '!$U$45</f>
        <v>0.70980083296468055</v>
      </c>
      <c r="F467" s="54">
        <f t="shared" si="46"/>
        <v>143.2816</v>
      </c>
      <c r="G467" s="55">
        <f t="shared" si="47"/>
        <v>101.7</v>
      </c>
      <c r="H467" s="49" t="s">
        <v>281</v>
      </c>
      <c r="I467" s="38" t="s">
        <v>103</v>
      </c>
      <c r="J467" s="38">
        <v>143.2816</v>
      </c>
      <c r="K467" s="38"/>
    </row>
    <row r="468" spans="1:11" s="363" customFormat="1" x14ac:dyDescent="0.25">
      <c r="A468" s="275">
        <f t="shared" si="40"/>
        <v>466</v>
      </c>
      <c r="B468" s="272"/>
      <c r="C468" s="52" t="str">
        <f t="shared" si="45"/>
        <v>6US99_VHERM</v>
      </c>
      <c r="D468" s="52"/>
      <c r="E468" s="53">
        <f>+'CALCULO TARIFAS CC '!$U$45</f>
        <v>0.70980083296468055</v>
      </c>
      <c r="F468" s="54">
        <f t="shared" si="46"/>
        <v>109.2522</v>
      </c>
      <c r="G468" s="55">
        <f t="shared" si="47"/>
        <v>77.55</v>
      </c>
      <c r="H468" s="49" t="s">
        <v>281</v>
      </c>
      <c r="I468" s="38" t="s">
        <v>104</v>
      </c>
      <c r="J468" s="38">
        <v>109.2522</v>
      </c>
      <c r="K468" s="38"/>
    </row>
    <row r="469" spans="1:11" s="363" customFormat="1" x14ac:dyDescent="0.25">
      <c r="A469" s="275">
        <f t="shared" si="40"/>
        <v>467</v>
      </c>
      <c r="B469" s="272"/>
      <c r="C469" s="52" t="str">
        <f t="shared" si="45"/>
        <v>6US99_VLUCRE</v>
      </c>
      <c r="D469" s="52"/>
      <c r="E469" s="53">
        <f>+'CALCULO TARIFAS CC '!$U$45</f>
        <v>0.70980083296468055</v>
      </c>
      <c r="F469" s="54">
        <f t="shared" si="46"/>
        <v>207.34639999999999</v>
      </c>
      <c r="G469" s="55">
        <f t="shared" si="47"/>
        <v>147.16999999999999</v>
      </c>
      <c r="H469" s="49" t="s">
        <v>281</v>
      </c>
      <c r="I469" s="38" t="s">
        <v>105</v>
      </c>
      <c r="J469" s="38">
        <v>207.34639999999999</v>
      </c>
      <c r="K469" s="38"/>
    </row>
    <row r="470" spans="1:11" s="363" customFormat="1" x14ac:dyDescent="0.25">
      <c r="A470" s="275">
        <f t="shared" si="40"/>
        <v>468</v>
      </c>
      <c r="B470" s="272"/>
      <c r="C470" s="52" t="str">
        <f t="shared" si="45"/>
        <v>6US99_VZAITA</v>
      </c>
      <c r="D470" s="52"/>
      <c r="E470" s="53">
        <f>+'CALCULO TARIFAS CC '!$U$45</f>
        <v>0.70980083296468055</v>
      </c>
      <c r="F470" s="54">
        <f t="shared" si="46"/>
        <v>264.05860000000001</v>
      </c>
      <c r="G470" s="55">
        <f t="shared" si="47"/>
        <v>187.43</v>
      </c>
      <c r="H470" s="49" t="s">
        <v>281</v>
      </c>
      <c r="I470" s="38" t="s">
        <v>106</v>
      </c>
      <c r="J470" s="38">
        <v>264.05860000000001</v>
      </c>
      <c r="K470" s="38"/>
    </row>
    <row r="471" spans="1:11" s="363" customFormat="1" x14ac:dyDescent="0.25">
      <c r="A471" s="275">
        <f t="shared" si="40"/>
        <v>469</v>
      </c>
      <c r="B471" s="272"/>
      <c r="C471" s="52" t="str">
        <f t="shared" si="45"/>
        <v>6USCARCHITRE</v>
      </c>
      <c r="D471" s="52"/>
      <c r="E471" s="53">
        <f>+'CALCULO TARIFAS CC '!$U$45</f>
        <v>0.70980083296468055</v>
      </c>
      <c r="F471" s="54">
        <f t="shared" si="46"/>
        <v>126.18129999999999</v>
      </c>
      <c r="G471" s="55">
        <f t="shared" si="47"/>
        <v>89.56</v>
      </c>
      <c r="H471" s="49" t="s">
        <v>281</v>
      </c>
      <c r="I471" s="38" t="s">
        <v>851</v>
      </c>
      <c r="J471" s="38">
        <v>126.18129999999999</v>
      </c>
      <c r="K471" s="38"/>
    </row>
    <row r="472" spans="1:11" s="363" customFormat="1" x14ac:dyDescent="0.25">
      <c r="A472" s="275">
        <f t="shared" si="40"/>
        <v>470</v>
      </c>
      <c r="B472" s="272"/>
      <c r="C472" s="52" t="str">
        <f t="shared" si="45"/>
        <v>6USCARCLLAN</v>
      </c>
      <c r="D472" s="52"/>
      <c r="E472" s="53">
        <f>+'CALCULO TARIFAS CC '!$U$45</f>
        <v>0.70980083296468055</v>
      </c>
      <c r="F472" s="54">
        <f t="shared" si="46"/>
        <v>119.7132</v>
      </c>
      <c r="G472" s="55">
        <f t="shared" si="47"/>
        <v>84.97</v>
      </c>
      <c r="H472" s="49" t="s">
        <v>281</v>
      </c>
      <c r="I472" s="38" t="s">
        <v>468</v>
      </c>
      <c r="J472" s="38">
        <v>119.7132</v>
      </c>
      <c r="K472" s="38"/>
    </row>
    <row r="473" spans="1:11" s="363" customFormat="1" x14ac:dyDescent="0.25">
      <c r="A473" s="275">
        <f t="shared" si="40"/>
        <v>471</v>
      </c>
      <c r="B473" s="272"/>
      <c r="C473" s="52" t="str">
        <f t="shared" si="45"/>
        <v>6USCARPME</v>
      </c>
      <c r="D473" s="52"/>
      <c r="E473" s="53">
        <f>+'CALCULO TARIFAS CC '!$U$45</f>
        <v>0.70980083296468055</v>
      </c>
      <c r="F473" s="54">
        <f t="shared" si="46"/>
        <v>118.58159999999999</v>
      </c>
      <c r="G473" s="55">
        <f t="shared" si="47"/>
        <v>84.17</v>
      </c>
      <c r="H473" s="49" t="s">
        <v>281</v>
      </c>
      <c r="I473" s="38" t="s">
        <v>467</v>
      </c>
      <c r="J473" s="38">
        <v>118.58159999999999</v>
      </c>
      <c r="K473" s="38"/>
    </row>
    <row r="474" spans="1:11" s="363" customFormat="1" x14ac:dyDescent="0.25">
      <c r="A474" s="275">
        <f t="shared" si="40"/>
        <v>472</v>
      </c>
      <c r="B474" s="272"/>
      <c r="C474" s="52" t="str">
        <f t="shared" si="45"/>
        <v>6USCARTSAN</v>
      </c>
      <c r="D474" s="52"/>
      <c r="E474" s="53">
        <f>+'CALCULO TARIFAS CC '!$U$45</f>
        <v>0.70980083296468055</v>
      </c>
      <c r="F474" s="54">
        <f t="shared" si="46"/>
        <v>116.8319</v>
      </c>
      <c r="G474" s="55">
        <f t="shared" si="47"/>
        <v>82.93</v>
      </c>
      <c r="H474" s="49" t="s">
        <v>281</v>
      </c>
      <c r="I474" s="38" t="s">
        <v>411</v>
      </c>
      <c r="J474" s="38">
        <v>116.8319</v>
      </c>
      <c r="K474" s="38"/>
    </row>
    <row r="475" spans="1:11" s="363" customFormat="1" x14ac:dyDescent="0.25">
      <c r="A475" s="275">
        <f t="shared" si="40"/>
        <v>473</v>
      </c>
      <c r="B475" s="272"/>
      <c r="C475" s="52" t="str">
        <f t="shared" si="45"/>
        <v>6USCARVALG</v>
      </c>
      <c r="D475" s="52"/>
      <c r="E475" s="53">
        <f>+'CALCULO TARIFAS CC '!$U$45</f>
        <v>0.70980083296468055</v>
      </c>
      <c r="F475" s="54">
        <f t="shared" si="46"/>
        <v>172.8091</v>
      </c>
      <c r="G475" s="55">
        <f t="shared" si="47"/>
        <v>122.66</v>
      </c>
      <c r="H475" s="49" t="s">
        <v>281</v>
      </c>
      <c r="I475" s="38" t="s">
        <v>466</v>
      </c>
      <c r="J475" s="38">
        <v>172.8091</v>
      </c>
      <c r="K475" s="38"/>
    </row>
    <row r="476" spans="1:11" s="363" customFormat="1" x14ac:dyDescent="0.25">
      <c r="A476" s="275">
        <f t="shared" si="40"/>
        <v>474</v>
      </c>
      <c r="B476" s="272"/>
      <c r="C476" s="52" t="str">
        <f t="shared" si="45"/>
        <v>6USERCOTEL</v>
      </c>
      <c r="D476" s="52"/>
      <c r="E476" s="53">
        <f>+'CALCULO TARIFAS CC '!$U$45</f>
        <v>0.70980083296468055</v>
      </c>
      <c r="F476" s="54">
        <f t="shared" si="46"/>
        <v>172.37139999999999</v>
      </c>
      <c r="G476" s="55">
        <f t="shared" si="47"/>
        <v>122.35</v>
      </c>
      <c r="H476" s="49" t="s">
        <v>281</v>
      </c>
      <c r="I476" s="38" t="s">
        <v>823</v>
      </c>
      <c r="J476" s="38">
        <v>172.37139999999999</v>
      </c>
      <c r="K476" s="38"/>
    </row>
    <row r="477" spans="1:11" s="363" customFormat="1" x14ac:dyDescent="0.25">
      <c r="A477" s="275">
        <f t="shared" si="40"/>
        <v>475</v>
      </c>
      <c r="B477" s="272"/>
      <c r="C477" s="52" t="str">
        <f t="shared" si="45"/>
        <v>6USERVICAR</v>
      </c>
      <c r="D477" s="52"/>
      <c r="E477" s="53">
        <f>+'CALCULO TARIFAS CC '!$U$45</f>
        <v>0.70980083296468055</v>
      </c>
      <c r="F477" s="54">
        <f t="shared" si="46"/>
        <v>192.36259999999999</v>
      </c>
      <c r="G477" s="55">
        <f t="shared" si="47"/>
        <v>136.54</v>
      </c>
      <c r="H477" s="49" t="s">
        <v>281</v>
      </c>
      <c r="I477" s="38" t="s">
        <v>412</v>
      </c>
      <c r="J477" s="38">
        <v>192.36259999999999</v>
      </c>
      <c r="K477" s="38"/>
    </row>
    <row r="478" spans="1:11" s="363" customFormat="1" x14ac:dyDescent="0.25">
      <c r="A478" s="275">
        <f t="shared" si="40"/>
        <v>476</v>
      </c>
      <c r="B478" s="272"/>
      <c r="C478" s="52" t="str">
        <f t="shared" si="45"/>
        <v>6USFAMILIA</v>
      </c>
      <c r="D478" s="52"/>
      <c r="E478" s="53">
        <f>+'CALCULO TARIFAS CC '!$U$45</f>
        <v>0.70980083296468055</v>
      </c>
      <c r="F478" s="54">
        <f t="shared" si="46"/>
        <v>51.107799999999997</v>
      </c>
      <c r="G478" s="55">
        <f t="shared" si="47"/>
        <v>36.28</v>
      </c>
      <c r="H478" s="49" t="s">
        <v>281</v>
      </c>
      <c r="I478" s="38" t="s">
        <v>705</v>
      </c>
      <c r="J478" s="38">
        <v>51.107799999999997</v>
      </c>
      <c r="K478" s="38"/>
    </row>
    <row r="479" spans="1:11" s="363" customFormat="1" x14ac:dyDescent="0.25">
      <c r="A479" s="275">
        <f t="shared" si="40"/>
        <v>477</v>
      </c>
      <c r="B479" s="272"/>
      <c r="C479" s="52" t="str">
        <f t="shared" si="45"/>
        <v>6USHELTER</v>
      </c>
      <c r="D479" s="52"/>
      <c r="E479" s="53">
        <f>+'CALCULO TARIFAS CC '!$U$45</f>
        <v>0.70980083296468055</v>
      </c>
      <c r="F479" s="54">
        <f t="shared" si="46"/>
        <v>105.8289</v>
      </c>
      <c r="G479" s="55">
        <f t="shared" si="47"/>
        <v>75.12</v>
      </c>
      <c r="H479" s="49" t="s">
        <v>281</v>
      </c>
      <c r="I479" s="38" t="s">
        <v>852</v>
      </c>
      <c r="J479" s="38">
        <v>105.8289</v>
      </c>
      <c r="K479" s="38"/>
    </row>
    <row r="480" spans="1:11" s="363" customFormat="1" x14ac:dyDescent="0.25">
      <c r="A480" s="275">
        <f t="shared" si="40"/>
        <v>478</v>
      </c>
      <c r="B480" s="272"/>
      <c r="C480" s="52" t="str">
        <f t="shared" si="45"/>
        <v>6USMARIABD</v>
      </c>
      <c r="D480" s="52"/>
      <c r="E480" s="53">
        <f>+'CALCULO TARIFAS CC '!$U$45</f>
        <v>0.70980083296468055</v>
      </c>
      <c r="F480" s="54">
        <f t="shared" si="46"/>
        <v>152.28729999999999</v>
      </c>
      <c r="G480" s="55">
        <f t="shared" si="47"/>
        <v>108.09</v>
      </c>
      <c r="H480" s="49" t="s">
        <v>281</v>
      </c>
      <c r="I480" s="38" t="s">
        <v>107</v>
      </c>
      <c r="J480" s="38">
        <v>152.28729999999999</v>
      </c>
      <c r="K480" s="38"/>
    </row>
    <row r="481" spans="1:11" s="363" customFormat="1" x14ac:dyDescent="0.25">
      <c r="A481" s="275">
        <f t="shared" si="40"/>
        <v>479</v>
      </c>
      <c r="B481" s="272"/>
      <c r="C481" s="52" t="str">
        <f t="shared" si="45"/>
        <v>6USORTIS</v>
      </c>
      <c r="D481" s="52"/>
      <c r="E481" s="53">
        <f>+'CALCULO TARIFAS CC '!$U$45</f>
        <v>0.70980083296468055</v>
      </c>
      <c r="F481" s="54">
        <f t="shared" si="46"/>
        <v>727.54060000000004</v>
      </c>
      <c r="G481" s="55">
        <f t="shared" si="47"/>
        <v>516.41</v>
      </c>
      <c r="H481" s="49" t="s">
        <v>281</v>
      </c>
      <c r="I481" s="38" t="s">
        <v>594</v>
      </c>
      <c r="J481" s="38">
        <v>727.54060000000004</v>
      </c>
      <c r="K481" s="38"/>
    </row>
    <row r="482" spans="1:11" s="337" customFormat="1" x14ac:dyDescent="0.25">
      <c r="A482" s="275">
        <f t="shared" si="40"/>
        <v>480</v>
      </c>
      <c r="B482" s="272"/>
      <c r="C482" s="52" t="str">
        <f t="shared" si="45"/>
        <v>6USORTIS3</v>
      </c>
      <c r="D482" s="52"/>
      <c r="E482" s="53">
        <f>+'CALCULO TARIFAS CC '!$U$45</f>
        <v>0.70980083296468055</v>
      </c>
      <c r="F482" s="54">
        <f t="shared" si="43"/>
        <v>189.1258</v>
      </c>
      <c r="G482" s="55">
        <f t="shared" si="44"/>
        <v>134.24</v>
      </c>
      <c r="H482" s="49" t="s">
        <v>281</v>
      </c>
      <c r="I482" s="38" t="s">
        <v>480</v>
      </c>
      <c r="J482" s="38">
        <v>189.1258</v>
      </c>
      <c r="K482" s="38"/>
    </row>
    <row r="483" spans="1:11" s="337" customFormat="1" x14ac:dyDescent="0.25">
      <c r="A483" s="275">
        <f t="shared" si="40"/>
        <v>481</v>
      </c>
      <c r="B483" s="272"/>
      <c r="C483" s="52" t="str">
        <f t="shared" si="45"/>
        <v>6USUNSTAR</v>
      </c>
      <c r="D483" s="52"/>
      <c r="E483" s="53">
        <f>+'CALCULO TARIFAS CC '!$U$45</f>
        <v>0.70980083296468055</v>
      </c>
      <c r="F483" s="54">
        <f t="shared" si="43"/>
        <v>313.12040000000002</v>
      </c>
      <c r="G483" s="55">
        <f t="shared" si="44"/>
        <v>222.25</v>
      </c>
      <c r="H483" s="49" t="s">
        <v>281</v>
      </c>
      <c r="I483" s="38" t="s">
        <v>108</v>
      </c>
      <c r="J483" s="38">
        <v>313.12040000000002</v>
      </c>
      <c r="K483" s="38"/>
    </row>
    <row r="484" spans="1:11" s="337" customFormat="1" x14ac:dyDescent="0.25">
      <c r="A484" s="275">
        <f t="shared" si="40"/>
        <v>482</v>
      </c>
      <c r="B484" s="272"/>
      <c r="C484" s="52" t="str">
        <f t="shared" si="45"/>
        <v>6USUPERDELIK</v>
      </c>
      <c r="D484" s="52"/>
      <c r="E484" s="53">
        <f>+'CALCULO TARIFAS CC '!$U$45</f>
        <v>0.70980083296468055</v>
      </c>
      <c r="F484" s="54">
        <f t="shared" si="43"/>
        <v>217.10050000000001</v>
      </c>
      <c r="G484" s="55">
        <f t="shared" si="44"/>
        <v>154.1</v>
      </c>
      <c r="H484" s="49" t="s">
        <v>281</v>
      </c>
      <c r="I484" s="38" t="s">
        <v>853</v>
      </c>
      <c r="J484" s="38">
        <v>217.10050000000001</v>
      </c>
      <c r="K484" s="38"/>
    </row>
    <row r="485" spans="1:11" s="337" customFormat="1" x14ac:dyDescent="0.25">
      <c r="A485" s="275">
        <f t="shared" si="40"/>
        <v>483</v>
      </c>
      <c r="B485" s="272"/>
      <c r="C485" s="52" t="str">
        <f t="shared" si="45"/>
        <v>6UTAJO_ARR</v>
      </c>
      <c r="D485" s="52"/>
      <c r="E485" s="53">
        <f>+'CALCULO TARIFAS CC '!$U$45</f>
        <v>0.70980083296468055</v>
      </c>
      <c r="F485" s="54">
        <f t="shared" ref="F485:F491" si="48">ROUND(J485,4)</f>
        <v>123.45480000000001</v>
      </c>
      <c r="G485" s="55">
        <f t="shared" ref="G485:G491" si="49">+ROUND(F485*E485,2)</f>
        <v>87.63</v>
      </c>
      <c r="H485" s="49" t="s">
        <v>281</v>
      </c>
      <c r="I485" s="38" t="s">
        <v>737</v>
      </c>
      <c r="J485" s="38">
        <v>123.45480000000001</v>
      </c>
      <c r="K485" s="38"/>
    </row>
    <row r="486" spans="1:11" s="337" customFormat="1" x14ac:dyDescent="0.25">
      <c r="A486" s="275">
        <f t="shared" si="40"/>
        <v>484</v>
      </c>
      <c r="B486" s="272"/>
      <c r="C486" s="52" t="str">
        <f t="shared" si="45"/>
        <v>6UTAJO_TEC</v>
      </c>
      <c r="D486" s="52"/>
      <c r="E486" s="53">
        <f>+'CALCULO TARIFAS CC '!$U$45</f>
        <v>0.70980083296468055</v>
      </c>
      <c r="F486" s="54">
        <f t="shared" si="48"/>
        <v>82.591300000000004</v>
      </c>
      <c r="G486" s="55">
        <f t="shared" si="49"/>
        <v>58.62</v>
      </c>
      <c r="H486" s="49" t="s">
        <v>281</v>
      </c>
      <c r="I486" s="38" t="s">
        <v>738</v>
      </c>
      <c r="J486" s="38">
        <v>82.591300000000004</v>
      </c>
      <c r="K486" s="38"/>
    </row>
    <row r="487" spans="1:11" s="333" customFormat="1" x14ac:dyDescent="0.25">
      <c r="A487" s="275">
        <f t="shared" si="40"/>
        <v>485</v>
      </c>
      <c r="B487" s="272"/>
      <c r="C487" s="52" t="str">
        <f t="shared" si="45"/>
        <v>6UTAJO_VAC</v>
      </c>
      <c r="D487" s="52"/>
      <c r="E487" s="53">
        <f>+'CALCULO TARIFAS CC '!$U$45</f>
        <v>0.70980083296468055</v>
      </c>
      <c r="F487" s="54">
        <f t="shared" si="48"/>
        <v>119.92489999999999</v>
      </c>
      <c r="G487" s="55">
        <f t="shared" si="49"/>
        <v>85.12</v>
      </c>
      <c r="H487" s="49" t="s">
        <v>281</v>
      </c>
      <c r="I487" s="38" t="s">
        <v>739</v>
      </c>
      <c r="J487" s="38">
        <v>119.92489999999999</v>
      </c>
      <c r="K487" s="38"/>
    </row>
    <row r="488" spans="1:11" s="327" customFormat="1" x14ac:dyDescent="0.25">
      <c r="A488" s="275">
        <f t="shared" si="40"/>
        <v>486</v>
      </c>
      <c r="B488" s="272"/>
      <c r="C488" s="52" t="str">
        <f t="shared" si="45"/>
        <v>6UTDNO_CHO</v>
      </c>
      <c r="D488" s="52"/>
      <c r="E488" s="53">
        <f>+'CALCULO TARIFAS CC '!$U$45</f>
        <v>0.70980083296468055</v>
      </c>
      <c r="F488" s="54">
        <f t="shared" si="48"/>
        <v>173.31700000000001</v>
      </c>
      <c r="G488" s="55">
        <f t="shared" si="49"/>
        <v>123.02</v>
      </c>
      <c r="H488" s="49" t="s">
        <v>281</v>
      </c>
      <c r="I488" s="38" t="s">
        <v>374</v>
      </c>
      <c r="J488" s="38">
        <v>173.31700000000001</v>
      </c>
      <c r="K488" s="38"/>
    </row>
    <row r="489" spans="1:11" s="327" customFormat="1" x14ac:dyDescent="0.25">
      <c r="A489" s="275">
        <f t="shared" si="40"/>
        <v>487</v>
      </c>
      <c r="B489" s="272"/>
      <c r="C489" s="52" t="str">
        <f t="shared" si="45"/>
        <v>6UTDNO_PAV</v>
      </c>
      <c r="D489" s="52"/>
      <c r="E489" s="53">
        <f>+'CALCULO TARIFAS CC '!$U$45</f>
        <v>0.70980083296468055</v>
      </c>
      <c r="F489" s="54">
        <f t="shared" si="48"/>
        <v>287.5249</v>
      </c>
      <c r="G489" s="55">
        <f t="shared" si="49"/>
        <v>204.09</v>
      </c>
      <c r="H489" s="49" t="s">
        <v>281</v>
      </c>
      <c r="I489" s="38" t="s">
        <v>375</v>
      </c>
      <c r="J489" s="38">
        <v>287.5249</v>
      </c>
      <c r="K489" s="38"/>
    </row>
    <row r="490" spans="1:11" s="327" customFormat="1" x14ac:dyDescent="0.25">
      <c r="A490" s="275">
        <f t="shared" si="40"/>
        <v>488</v>
      </c>
      <c r="B490" s="272"/>
      <c r="C490" s="52" t="str">
        <f t="shared" si="45"/>
        <v>6UTDNO_PMA</v>
      </c>
      <c r="D490" s="52"/>
      <c r="E490" s="53">
        <f>+'CALCULO TARIFAS CC '!$U$45</f>
        <v>0.70980083296468055</v>
      </c>
      <c r="F490" s="54">
        <f t="shared" si="48"/>
        <v>1489.8400999999999</v>
      </c>
      <c r="G490" s="55">
        <f t="shared" si="49"/>
        <v>1057.49</v>
      </c>
      <c r="H490" s="49" t="s">
        <v>281</v>
      </c>
      <c r="I490" s="38" t="s">
        <v>373</v>
      </c>
      <c r="J490" s="38">
        <v>1489.8400999999999</v>
      </c>
      <c r="K490" s="38"/>
    </row>
    <row r="491" spans="1:11" s="327" customFormat="1" x14ac:dyDescent="0.25">
      <c r="A491" s="275">
        <f t="shared" si="40"/>
        <v>489</v>
      </c>
      <c r="B491" s="272"/>
      <c r="C491" s="52" t="str">
        <f t="shared" si="45"/>
        <v>6UTELECTOR</v>
      </c>
      <c r="D491" s="52"/>
      <c r="E491" s="53">
        <f>+'CALCULO TARIFAS CC '!$U$45</f>
        <v>0.70980083296468055</v>
      </c>
      <c r="F491" s="54">
        <f t="shared" si="48"/>
        <v>203.0752</v>
      </c>
      <c r="G491" s="55">
        <f t="shared" si="49"/>
        <v>144.13999999999999</v>
      </c>
      <c r="H491" s="49" t="s">
        <v>281</v>
      </c>
      <c r="I491" s="38" t="s">
        <v>854</v>
      </c>
      <c r="J491" s="38">
        <v>203.0752</v>
      </c>
      <c r="K491" s="38"/>
    </row>
    <row r="492" spans="1:11" s="327" customFormat="1" x14ac:dyDescent="0.25">
      <c r="A492" s="275">
        <f t="shared" si="40"/>
        <v>490</v>
      </c>
      <c r="B492" s="272"/>
      <c r="C492" s="52" t="str">
        <f t="shared" si="45"/>
        <v>6UTENTOWER</v>
      </c>
      <c r="D492" s="52"/>
      <c r="E492" s="53">
        <f>+'CALCULO TARIFAS CC '!$U$45</f>
        <v>0.70980083296468055</v>
      </c>
      <c r="F492" s="54">
        <f t="shared" si="43"/>
        <v>47.532200000000003</v>
      </c>
      <c r="G492" s="55">
        <f t="shared" si="44"/>
        <v>33.74</v>
      </c>
      <c r="H492" s="49" t="s">
        <v>281</v>
      </c>
      <c r="I492" s="38" t="s">
        <v>634</v>
      </c>
      <c r="J492" s="38">
        <v>47.532200000000003</v>
      </c>
      <c r="K492" s="38"/>
    </row>
    <row r="493" spans="1:11" s="327" customFormat="1" x14ac:dyDescent="0.25">
      <c r="A493" s="275">
        <f t="shared" si="40"/>
        <v>491</v>
      </c>
      <c r="B493" s="272"/>
      <c r="C493" s="52" t="str">
        <f t="shared" si="45"/>
        <v>6UTHEPOINT</v>
      </c>
      <c r="D493" s="52"/>
      <c r="E493" s="53">
        <f>+'CALCULO TARIFAS CC '!$U$45</f>
        <v>0.70980083296468055</v>
      </c>
      <c r="F493" s="54">
        <f t="shared" si="43"/>
        <v>155.0359</v>
      </c>
      <c r="G493" s="55">
        <f t="shared" si="44"/>
        <v>110.04</v>
      </c>
      <c r="H493" s="49" t="s">
        <v>281</v>
      </c>
      <c r="I493" s="38" t="s">
        <v>635</v>
      </c>
      <c r="J493" s="38">
        <v>155.0359</v>
      </c>
      <c r="K493" s="38"/>
    </row>
    <row r="494" spans="1:11" s="327" customFormat="1" x14ac:dyDescent="0.25">
      <c r="A494" s="275">
        <f t="shared" si="40"/>
        <v>492</v>
      </c>
      <c r="B494" s="272"/>
      <c r="C494" s="52" t="str">
        <f t="shared" si="45"/>
        <v>6UTMECDEP</v>
      </c>
      <c r="D494" s="52"/>
      <c r="E494" s="53">
        <f>+'CALCULO TARIFAS CC '!$U$45</f>
        <v>0.70980083296468055</v>
      </c>
      <c r="F494" s="54">
        <f t="shared" si="43"/>
        <v>1368.7145</v>
      </c>
      <c r="G494" s="55">
        <f t="shared" si="44"/>
        <v>971.51</v>
      </c>
      <c r="H494" s="49" t="s">
        <v>281</v>
      </c>
      <c r="I494" s="38" t="s">
        <v>402</v>
      </c>
      <c r="J494" s="38">
        <v>1368.7145</v>
      </c>
      <c r="K494" s="38"/>
    </row>
    <row r="495" spans="1:11" s="327" customFormat="1" x14ac:dyDescent="0.25">
      <c r="A495" s="275">
        <f t="shared" si="40"/>
        <v>493</v>
      </c>
      <c r="B495" s="272"/>
      <c r="C495" s="52" t="str">
        <f t="shared" si="45"/>
        <v>6UTORREALBA</v>
      </c>
      <c r="D495" s="52"/>
      <c r="E495" s="53">
        <f>+'CALCULO TARIFAS CC '!$U$45</f>
        <v>0.70980083296468055</v>
      </c>
      <c r="F495" s="54">
        <f t="shared" si="43"/>
        <v>196.18170000000001</v>
      </c>
      <c r="G495" s="55">
        <f t="shared" si="44"/>
        <v>139.25</v>
      </c>
      <c r="H495" s="49" t="s">
        <v>281</v>
      </c>
      <c r="I495" s="38" t="s">
        <v>372</v>
      </c>
      <c r="J495" s="38">
        <v>196.18170000000001</v>
      </c>
      <c r="K495" s="38"/>
    </row>
    <row r="496" spans="1:11" s="327" customFormat="1" x14ac:dyDescent="0.25">
      <c r="A496" s="275">
        <f t="shared" si="40"/>
        <v>494</v>
      </c>
      <c r="B496" s="272"/>
      <c r="C496" s="52" t="str">
        <f t="shared" si="45"/>
        <v>6UTORREPMA</v>
      </c>
      <c r="D496" s="52"/>
      <c r="E496" s="53">
        <f>+'CALCULO TARIFAS CC '!$U$45</f>
        <v>0.70980083296468055</v>
      </c>
      <c r="F496" s="54">
        <f t="shared" si="43"/>
        <v>38.728400000000001</v>
      </c>
      <c r="G496" s="55">
        <f t="shared" si="44"/>
        <v>27.49</v>
      </c>
      <c r="H496" s="49" t="s">
        <v>281</v>
      </c>
      <c r="I496" s="38" t="s">
        <v>783</v>
      </c>
      <c r="J496" s="38">
        <v>38.728400000000001</v>
      </c>
      <c r="K496" s="38"/>
    </row>
    <row r="497" spans="1:11" s="327" customFormat="1" x14ac:dyDescent="0.25">
      <c r="A497" s="275">
        <f t="shared" si="40"/>
        <v>495</v>
      </c>
      <c r="B497" s="272"/>
      <c r="C497" s="52" t="str">
        <f t="shared" si="45"/>
        <v>6UTOWNCENTER</v>
      </c>
      <c r="D497" s="52"/>
      <c r="E497" s="53">
        <f>+'CALCULO TARIFAS CC '!$U$45</f>
        <v>0.70980083296468055</v>
      </c>
      <c r="F497" s="54">
        <f t="shared" si="43"/>
        <v>1053.2218</v>
      </c>
      <c r="G497" s="55">
        <f t="shared" si="44"/>
        <v>747.58</v>
      </c>
      <c r="H497" s="49" t="s">
        <v>281</v>
      </c>
      <c r="I497" s="38" t="s">
        <v>668</v>
      </c>
      <c r="J497" s="38">
        <v>1053.2218</v>
      </c>
      <c r="K497" s="38"/>
    </row>
    <row r="498" spans="1:11" s="327" customFormat="1" x14ac:dyDescent="0.25">
      <c r="A498" s="275">
        <f t="shared" si="40"/>
        <v>496</v>
      </c>
      <c r="B498" s="272"/>
      <c r="C498" s="52" t="str">
        <f t="shared" si="45"/>
        <v>6UTUBOTEC</v>
      </c>
      <c r="D498" s="52"/>
      <c r="E498" s="53">
        <f>+'CALCULO TARIFAS CC '!$U$45</f>
        <v>0.70980083296468055</v>
      </c>
      <c r="F498" s="54">
        <f t="shared" si="43"/>
        <v>609.9846</v>
      </c>
      <c r="G498" s="55">
        <f t="shared" si="44"/>
        <v>432.97</v>
      </c>
      <c r="H498" s="49" t="s">
        <v>281</v>
      </c>
      <c r="I498" s="38" t="s">
        <v>371</v>
      </c>
      <c r="J498" s="38">
        <v>609.9846</v>
      </c>
      <c r="K498" s="38"/>
    </row>
    <row r="499" spans="1:11" s="327" customFormat="1" x14ac:dyDescent="0.25">
      <c r="A499" s="275">
        <f t="shared" si="40"/>
        <v>497</v>
      </c>
      <c r="B499" s="272"/>
      <c r="C499" s="52" t="str">
        <f t="shared" si="45"/>
        <v>6UTVNCAZUL</v>
      </c>
      <c r="D499" s="52"/>
      <c r="E499" s="53">
        <f>+'CALCULO TARIFAS CC '!$U$45</f>
        <v>0.70980083296468055</v>
      </c>
      <c r="F499" s="54">
        <f t="shared" si="43"/>
        <v>139.30350000000001</v>
      </c>
      <c r="G499" s="55">
        <f t="shared" si="44"/>
        <v>98.88</v>
      </c>
      <c r="H499" s="49" t="s">
        <v>281</v>
      </c>
      <c r="I499" s="38" t="s">
        <v>706</v>
      </c>
      <c r="J499" s="38">
        <v>139.30350000000001</v>
      </c>
      <c r="K499" s="38"/>
    </row>
    <row r="500" spans="1:11" s="327" customFormat="1" x14ac:dyDescent="0.25">
      <c r="A500" s="275">
        <f t="shared" si="40"/>
        <v>498</v>
      </c>
      <c r="B500" s="272"/>
      <c r="C500" s="52" t="str">
        <f t="shared" si="45"/>
        <v>6UTZANETATOS</v>
      </c>
      <c r="D500" s="52"/>
      <c r="E500" s="53">
        <f>+'CALCULO TARIFAS CC '!$U$45</f>
        <v>0.70980083296468055</v>
      </c>
      <c r="F500" s="54">
        <f t="shared" si="43"/>
        <v>312.22480000000002</v>
      </c>
      <c r="G500" s="55">
        <f t="shared" si="44"/>
        <v>221.62</v>
      </c>
      <c r="H500" s="49" t="s">
        <v>281</v>
      </c>
      <c r="I500" s="38" t="s">
        <v>595</v>
      </c>
      <c r="J500" s="38">
        <v>312.22480000000002</v>
      </c>
      <c r="K500" s="38"/>
    </row>
    <row r="501" spans="1:11" s="327" customFormat="1" x14ac:dyDescent="0.25">
      <c r="A501" s="275">
        <f t="shared" si="40"/>
        <v>499</v>
      </c>
      <c r="B501" s="272"/>
      <c r="C501" s="52" t="str">
        <f t="shared" si="45"/>
        <v>6UVH_CIA</v>
      </c>
      <c r="D501" s="52"/>
      <c r="E501" s="53">
        <f>+'CALCULO TARIFAS CC '!$U$45</f>
        <v>0.70980083296468055</v>
      </c>
      <c r="F501" s="54">
        <f t="shared" si="43"/>
        <v>71.244200000000006</v>
      </c>
      <c r="G501" s="55">
        <f t="shared" si="44"/>
        <v>50.57</v>
      </c>
      <c r="H501" s="49" t="s">
        <v>281</v>
      </c>
      <c r="I501" s="38" t="s">
        <v>109</v>
      </c>
      <c r="J501" s="38">
        <v>71.244200000000006</v>
      </c>
      <c r="K501" s="38"/>
    </row>
    <row r="502" spans="1:11" s="327" customFormat="1" x14ac:dyDescent="0.25">
      <c r="A502" s="275">
        <f t="shared" si="40"/>
        <v>500</v>
      </c>
      <c r="B502" s="272"/>
      <c r="C502" s="52" t="str">
        <f t="shared" si="45"/>
        <v>6UVH_DES</v>
      </c>
      <c r="D502" s="52"/>
      <c r="E502" s="53">
        <f>+'CALCULO TARIFAS CC '!$U$45</f>
        <v>0.70980083296468055</v>
      </c>
      <c r="F502" s="54">
        <f t="shared" si="43"/>
        <v>728.71159999999998</v>
      </c>
      <c r="G502" s="55">
        <f t="shared" si="44"/>
        <v>517.24</v>
      </c>
      <c r="H502" s="49" t="s">
        <v>281</v>
      </c>
      <c r="I502" s="38" t="s">
        <v>355</v>
      </c>
      <c r="J502" s="38">
        <v>728.71159999999998</v>
      </c>
      <c r="K502" s="38"/>
    </row>
    <row r="503" spans="1:11" s="327" customFormat="1" x14ac:dyDescent="0.25">
      <c r="A503" s="275">
        <f t="shared" si="40"/>
        <v>501</v>
      </c>
      <c r="B503" s="272"/>
      <c r="C503" s="52" t="str">
        <f t="shared" si="45"/>
        <v>6UVH_TOC</v>
      </c>
      <c r="D503" s="52"/>
      <c r="E503" s="53">
        <f>+'CALCULO TARIFAS CC '!$U$45</f>
        <v>0.70980083296468055</v>
      </c>
      <c r="F503" s="54">
        <f t="shared" si="43"/>
        <v>36.889200000000002</v>
      </c>
      <c r="G503" s="55">
        <f t="shared" si="44"/>
        <v>26.18</v>
      </c>
      <c r="H503" s="49" t="s">
        <v>281</v>
      </c>
      <c r="I503" s="38" t="s">
        <v>366</v>
      </c>
      <c r="J503" s="38">
        <v>36.889200000000002</v>
      </c>
      <c r="K503" s="38"/>
    </row>
    <row r="504" spans="1:11" s="327" customFormat="1" x14ac:dyDescent="0.25">
      <c r="A504" s="275">
        <f t="shared" si="40"/>
        <v>502</v>
      </c>
      <c r="B504" s="272"/>
      <c r="C504" s="52" t="str">
        <f t="shared" si="45"/>
        <v>6UVIVUNIDOS</v>
      </c>
      <c r="D504" s="52"/>
      <c r="E504" s="53">
        <f>+'CALCULO TARIFAS CC '!$U$45</f>
        <v>0.70980083296468055</v>
      </c>
      <c r="F504" s="54">
        <f t="shared" si="43"/>
        <v>196.23169999999999</v>
      </c>
      <c r="G504" s="55">
        <f t="shared" si="44"/>
        <v>139.29</v>
      </c>
      <c r="H504" s="49" t="s">
        <v>281</v>
      </c>
      <c r="I504" s="38" t="s">
        <v>596</v>
      </c>
      <c r="J504" s="38">
        <v>196.23169999999999</v>
      </c>
      <c r="K504" s="38"/>
    </row>
    <row r="505" spans="1:11" s="327" customFormat="1" x14ac:dyDescent="0.25">
      <c r="A505" s="275">
        <f t="shared" si="40"/>
        <v>503</v>
      </c>
      <c r="B505" s="272"/>
      <c r="C505" s="52" t="str">
        <f t="shared" si="45"/>
        <v>6UVMERCA</v>
      </c>
      <c r="D505" s="52"/>
      <c r="E505" s="53">
        <f>+'CALCULO TARIFAS CC '!$U$45</f>
        <v>0.70980083296468055</v>
      </c>
      <c r="F505" s="54">
        <f t="shared" si="43"/>
        <v>64.840500000000006</v>
      </c>
      <c r="G505" s="55">
        <f t="shared" si="44"/>
        <v>46.02</v>
      </c>
      <c r="H505" s="49" t="s">
        <v>281</v>
      </c>
      <c r="I505" s="38" t="s">
        <v>491</v>
      </c>
      <c r="J505" s="38">
        <v>64.840500000000006</v>
      </c>
      <c r="K505" s="38"/>
    </row>
    <row r="506" spans="1:11" s="327" customFormat="1" x14ac:dyDescent="0.25">
      <c r="A506" s="275">
        <f t="shared" si="40"/>
        <v>504</v>
      </c>
      <c r="B506" s="272"/>
      <c r="C506" s="52" t="str">
        <f t="shared" si="45"/>
        <v>6UXACACIA</v>
      </c>
      <c r="D506" s="52"/>
      <c r="E506" s="53">
        <f>+'CALCULO TARIFAS CC '!$U$45</f>
        <v>0.70980083296468055</v>
      </c>
      <c r="F506" s="54">
        <f t="shared" si="43"/>
        <v>318.803</v>
      </c>
      <c r="G506" s="55">
        <f t="shared" si="44"/>
        <v>226.29</v>
      </c>
      <c r="H506" s="49" t="s">
        <v>281</v>
      </c>
      <c r="I506" s="38" t="s">
        <v>387</v>
      </c>
      <c r="J506" s="38">
        <v>318.803</v>
      </c>
      <c r="K506" s="38"/>
    </row>
    <row r="507" spans="1:11" s="327" customFormat="1" x14ac:dyDescent="0.25">
      <c r="A507" s="275">
        <f t="shared" si="40"/>
        <v>505</v>
      </c>
      <c r="B507" s="272"/>
      <c r="C507" s="52" t="str">
        <f t="shared" si="45"/>
        <v>6UXALBROOK</v>
      </c>
      <c r="D507" s="52"/>
      <c r="E507" s="53">
        <f>+'CALCULO TARIFAS CC '!$U$45</f>
        <v>0.70980083296468055</v>
      </c>
      <c r="F507" s="54">
        <f t="shared" si="43"/>
        <v>158.39830000000001</v>
      </c>
      <c r="G507" s="55">
        <f t="shared" si="44"/>
        <v>112.43</v>
      </c>
      <c r="H507" s="49" t="s">
        <v>281</v>
      </c>
      <c r="I507" s="38" t="s">
        <v>453</v>
      </c>
      <c r="J507" s="38">
        <v>158.39830000000001</v>
      </c>
      <c r="K507" s="38"/>
    </row>
    <row r="508" spans="1:11" s="327" customFormat="1" x14ac:dyDescent="0.25">
      <c r="A508" s="275">
        <f t="shared" si="40"/>
        <v>506</v>
      </c>
      <c r="B508" s="272"/>
      <c r="C508" s="52" t="str">
        <f t="shared" si="45"/>
        <v>6UXANCLAS</v>
      </c>
      <c r="D508" s="52"/>
      <c r="E508" s="53">
        <f>+'CALCULO TARIFAS CC '!$U$45</f>
        <v>0.70980083296468055</v>
      </c>
      <c r="F508" s="54">
        <f t="shared" si="43"/>
        <v>153.90989999999999</v>
      </c>
      <c r="G508" s="55">
        <f t="shared" si="44"/>
        <v>109.25</v>
      </c>
      <c r="H508" s="49" t="s">
        <v>281</v>
      </c>
      <c r="I508" s="38" t="s">
        <v>380</v>
      </c>
      <c r="J508" s="38">
        <v>153.90989999999999</v>
      </c>
      <c r="K508" s="38"/>
    </row>
    <row r="509" spans="1:11" s="327" customFormat="1" x14ac:dyDescent="0.25">
      <c r="A509" s="275">
        <f t="shared" si="40"/>
        <v>507</v>
      </c>
      <c r="B509" s="272"/>
      <c r="C509" s="52" t="str">
        <f t="shared" si="45"/>
        <v>6UXARRAIJ</v>
      </c>
      <c r="D509" s="52"/>
      <c r="E509" s="53">
        <f>+'CALCULO TARIFAS CC '!$U$45</f>
        <v>0.70980083296468055</v>
      </c>
      <c r="F509" s="54">
        <f t="shared" si="43"/>
        <v>323.59679999999997</v>
      </c>
      <c r="G509" s="55">
        <f t="shared" si="44"/>
        <v>229.69</v>
      </c>
      <c r="H509" s="49" t="s">
        <v>281</v>
      </c>
      <c r="I509" s="38" t="s">
        <v>416</v>
      </c>
      <c r="J509" s="38">
        <v>323.59679999999997</v>
      </c>
      <c r="K509" s="38"/>
    </row>
    <row r="510" spans="1:11" s="368" customFormat="1" x14ac:dyDescent="0.25">
      <c r="A510" s="275">
        <f t="shared" si="40"/>
        <v>508</v>
      </c>
      <c r="B510" s="272"/>
      <c r="C510" s="52" t="str">
        <f t="shared" si="45"/>
        <v>6UXCATIVA</v>
      </c>
      <c r="D510" s="52"/>
      <c r="E510" s="53">
        <f>+'CALCULO TARIFAS CC '!$U$45</f>
        <v>0.70980083296468055</v>
      </c>
      <c r="F510" s="54">
        <f t="shared" ref="F510:F529" si="50">ROUND(J510,4)</f>
        <v>198.9716</v>
      </c>
      <c r="G510" s="55">
        <f t="shared" ref="G510:G529" si="51">+ROUND(F510*E510,2)</f>
        <v>141.22999999999999</v>
      </c>
      <c r="H510" s="49" t="s">
        <v>281</v>
      </c>
      <c r="I510" s="38" t="s">
        <v>636</v>
      </c>
      <c r="J510" s="38">
        <v>198.9716</v>
      </c>
      <c r="K510" s="38"/>
    </row>
    <row r="511" spans="1:11" s="368" customFormat="1" x14ac:dyDescent="0.25">
      <c r="A511" s="275">
        <f t="shared" ref="A511:A529" si="52">A510+1</f>
        <v>509</v>
      </c>
      <c r="B511" s="272"/>
      <c r="C511" s="52" t="str">
        <f t="shared" si="45"/>
        <v>6UXCHANG</v>
      </c>
      <c r="D511" s="52"/>
      <c r="E511" s="53">
        <f>+'CALCULO TARIFAS CC '!$U$45</f>
        <v>0.70980083296468055</v>
      </c>
      <c r="F511" s="54">
        <f t="shared" si="50"/>
        <v>57.011899999999997</v>
      </c>
      <c r="G511" s="55">
        <f t="shared" si="51"/>
        <v>40.47</v>
      </c>
      <c r="H511" s="49" t="s">
        <v>281</v>
      </c>
      <c r="I511" s="38" t="s">
        <v>637</v>
      </c>
      <c r="J511" s="38">
        <v>57.011899999999997</v>
      </c>
      <c r="K511" s="38"/>
    </row>
    <row r="512" spans="1:11" s="368" customFormat="1" x14ac:dyDescent="0.25">
      <c r="A512" s="275">
        <f t="shared" si="52"/>
        <v>510</v>
      </c>
      <c r="B512" s="272"/>
      <c r="C512" s="52" t="str">
        <f t="shared" si="45"/>
        <v>6UXCHITRE</v>
      </c>
      <c r="D512" s="52"/>
      <c r="E512" s="53">
        <f>+'CALCULO TARIFAS CC '!$U$45</f>
        <v>0.70980083296468055</v>
      </c>
      <c r="F512" s="54">
        <f t="shared" si="50"/>
        <v>238.48509999999999</v>
      </c>
      <c r="G512" s="55">
        <f t="shared" si="51"/>
        <v>169.28</v>
      </c>
      <c r="H512" s="49" t="s">
        <v>281</v>
      </c>
      <c r="I512" s="38" t="s">
        <v>382</v>
      </c>
      <c r="J512" s="38">
        <v>238.48509999999999</v>
      </c>
      <c r="K512" s="38"/>
    </row>
    <row r="513" spans="1:11" s="368" customFormat="1" x14ac:dyDescent="0.25">
      <c r="A513" s="275">
        <f t="shared" si="52"/>
        <v>511</v>
      </c>
      <c r="B513" s="272"/>
      <c r="C513" s="52" t="str">
        <f t="shared" si="45"/>
        <v>6UXCHORRILLO</v>
      </c>
      <c r="D513" s="52"/>
      <c r="E513" s="53">
        <f>+'CALCULO TARIFAS CC '!$U$45</f>
        <v>0.70980083296468055</v>
      </c>
      <c r="F513" s="54">
        <f t="shared" si="50"/>
        <v>122.46899999999999</v>
      </c>
      <c r="G513" s="55">
        <f t="shared" si="51"/>
        <v>86.93</v>
      </c>
      <c r="H513" s="49" t="s">
        <v>281</v>
      </c>
      <c r="I513" s="38" t="s">
        <v>638</v>
      </c>
      <c r="J513" s="38">
        <v>122.46899999999999</v>
      </c>
      <c r="K513" s="38"/>
    </row>
    <row r="514" spans="1:11" s="368" customFormat="1" x14ac:dyDescent="0.25">
      <c r="A514" s="275">
        <f t="shared" si="52"/>
        <v>512</v>
      </c>
      <c r="B514" s="272"/>
      <c r="C514" s="52" t="str">
        <f t="shared" si="45"/>
        <v>6UXCREY</v>
      </c>
      <c r="D514" s="52"/>
      <c r="E514" s="53">
        <f>+'CALCULO TARIFAS CC '!$U$45</f>
        <v>0.70980083296468055</v>
      </c>
      <c r="F514" s="54">
        <f t="shared" si="50"/>
        <v>290.78339999999997</v>
      </c>
      <c r="G514" s="55">
        <f t="shared" si="51"/>
        <v>206.4</v>
      </c>
      <c r="H514" s="49" t="s">
        <v>281</v>
      </c>
      <c r="I514" s="38" t="s">
        <v>385</v>
      </c>
      <c r="J514" s="38">
        <v>290.78339999999997</v>
      </c>
      <c r="K514" s="38"/>
    </row>
    <row r="515" spans="1:11" s="368" customFormat="1" x14ac:dyDescent="0.25">
      <c r="A515" s="275">
        <f t="shared" si="52"/>
        <v>513</v>
      </c>
      <c r="B515" s="272"/>
      <c r="C515" s="52" t="str">
        <f t="shared" ref="C515:C529" si="53">I515</f>
        <v>6UXDAVID</v>
      </c>
      <c r="D515" s="52"/>
      <c r="E515" s="53">
        <f>+'CALCULO TARIFAS CC '!$U$45</f>
        <v>0.70980083296468055</v>
      </c>
      <c r="F515" s="54">
        <f t="shared" si="50"/>
        <v>216.2629</v>
      </c>
      <c r="G515" s="55">
        <f t="shared" si="51"/>
        <v>153.5</v>
      </c>
      <c r="H515" s="49" t="s">
        <v>281</v>
      </c>
      <c r="I515" s="38" t="s">
        <v>384</v>
      </c>
      <c r="J515" s="38">
        <v>216.2629</v>
      </c>
      <c r="K515" s="38"/>
    </row>
    <row r="516" spans="1:11" s="368" customFormat="1" x14ac:dyDescent="0.25">
      <c r="A516" s="275">
        <f t="shared" si="52"/>
        <v>514</v>
      </c>
      <c r="B516" s="272"/>
      <c r="C516" s="52" t="str">
        <f t="shared" si="53"/>
        <v>6UXELCOCO</v>
      </c>
      <c r="D516" s="52"/>
      <c r="E516" s="53">
        <f>+'CALCULO TARIFAS CC '!$U$45</f>
        <v>0.70980083296468055</v>
      </c>
      <c r="F516" s="54">
        <f t="shared" si="50"/>
        <v>322.10820000000001</v>
      </c>
      <c r="G516" s="55">
        <f t="shared" si="51"/>
        <v>228.63</v>
      </c>
      <c r="H516" s="49" t="s">
        <v>281</v>
      </c>
      <c r="I516" s="38" t="s">
        <v>439</v>
      </c>
      <c r="J516" s="38">
        <v>322.10820000000001</v>
      </c>
      <c r="K516" s="38"/>
    </row>
    <row r="517" spans="1:11" s="368" customFormat="1" x14ac:dyDescent="0.25">
      <c r="A517" s="275">
        <f t="shared" si="52"/>
        <v>515</v>
      </c>
      <c r="B517" s="272"/>
      <c r="C517" s="52" t="str">
        <f t="shared" si="53"/>
        <v>6UXLAGO</v>
      </c>
      <c r="D517" s="52"/>
      <c r="E517" s="53">
        <f>+'CALCULO TARIFAS CC '!$U$45</f>
        <v>0.70980083296468055</v>
      </c>
      <c r="F517" s="54">
        <f t="shared" si="50"/>
        <v>162.21019999999999</v>
      </c>
      <c r="G517" s="55">
        <f t="shared" si="51"/>
        <v>115.14</v>
      </c>
      <c r="H517" s="49" t="s">
        <v>281</v>
      </c>
      <c r="I517" s="38" t="s">
        <v>386</v>
      </c>
      <c r="J517" s="38">
        <v>162.21019999999999</v>
      </c>
      <c r="K517" s="38"/>
    </row>
    <row r="518" spans="1:11" s="368" customFormat="1" x14ac:dyDescent="0.25">
      <c r="A518" s="275">
        <f t="shared" si="52"/>
        <v>516</v>
      </c>
      <c r="B518" s="272"/>
      <c r="C518" s="52" t="str">
        <f t="shared" si="53"/>
        <v>6UXMRICO</v>
      </c>
      <c r="D518" s="52"/>
      <c r="E518" s="53">
        <f>+'CALCULO TARIFAS CC '!$U$45</f>
        <v>0.70980083296468055</v>
      </c>
      <c r="F518" s="54">
        <f t="shared" si="50"/>
        <v>372.90570000000002</v>
      </c>
      <c r="G518" s="55">
        <f t="shared" si="51"/>
        <v>264.69</v>
      </c>
      <c r="H518" s="49" t="s">
        <v>281</v>
      </c>
      <c r="I518" s="38" t="s">
        <v>389</v>
      </c>
      <c r="J518" s="38">
        <v>372.90570000000002</v>
      </c>
      <c r="K518" s="38"/>
    </row>
    <row r="519" spans="1:11" s="368" customFormat="1" x14ac:dyDescent="0.25">
      <c r="A519" s="275">
        <f t="shared" si="52"/>
        <v>517</v>
      </c>
      <c r="B519" s="272"/>
      <c r="C519" s="52" t="str">
        <f t="shared" si="53"/>
        <v>6UXOAGUA</v>
      </c>
      <c r="D519" s="52"/>
      <c r="E519" s="53">
        <f>+'CALCULO TARIFAS CC '!$U$45</f>
        <v>0.70980083296468055</v>
      </c>
      <c r="F519" s="54">
        <f t="shared" si="50"/>
        <v>379.34230000000002</v>
      </c>
      <c r="G519" s="55">
        <f t="shared" si="51"/>
        <v>269.26</v>
      </c>
      <c r="H519" s="49" t="s">
        <v>281</v>
      </c>
      <c r="I519" s="38" t="s">
        <v>391</v>
      </c>
      <c r="J519" s="38">
        <v>379.34230000000002</v>
      </c>
      <c r="K519" s="38"/>
    </row>
    <row r="520" spans="1:11" s="368" customFormat="1" x14ac:dyDescent="0.25">
      <c r="A520" s="275">
        <f t="shared" si="52"/>
        <v>518</v>
      </c>
      <c r="B520" s="272"/>
      <c r="C520" s="52" t="str">
        <f t="shared" si="53"/>
        <v>6UXOFICENT</v>
      </c>
      <c r="D520" s="52"/>
      <c r="E520" s="53">
        <f>+'CALCULO TARIFAS CC '!$U$45</f>
        <v>0.70980083296468055</v>
      </c>
      <c r="F520" s="54">
        <f t="shared" si="50"/>
        <v>98.014799999999994</v>
      </c>
      <c r="G520" s="55">
        <f t="shared" si="51"/>
        <v>69.569999999999993</v>
      </c>
      <c r="H520" s="49" t="s">
        <v>281</v>
      </c>
      <c r="I520" s="38" t="s">
        <v>390</v>
      </c>
      <c r="J520" s="38">
        <v>98.014799999999994</v>
      </c>
      <c r="K520" s="38"/>
    </row>
    <row r="521" spans="1:11" s="368" customFormat="1" x14ac:dyDescent="0.25">
      <c r="A521" s="275">
        <f t="shared" si="52"/>
        <v>519</v>
      </c>
      <c r="B521" s="272"/>
      <c r="C521" s="52" t="str">
        <f t="shared" si="53"/>
        <v>6UXPACORA</v>
      </c>
      <c r="D521" s="52"/>
      <c r="E521" s="53">
        <f>+'CALCULO TARIFAS CC '!$U$45</f>
        <v>0.70980083296468055</v>
      </c>
      <c r="F521" s="54">
        <f t="shared" si="50"/>
        <v>152.56219999999999</v>
      </c>
      <c r="G521" s="55">
        <f t="shared" si="51"/>
        <v>108.29</v>
      </c>
      <c r="H521" s="49" t="s">
        <v>281</v>
      </c>
      <c r="I521" s="38" t="s">
        <v>392</v>
      </c>
      <c r="J521" s="38">
        <v>152.56219999999999</v>
      </c>
      <c r="K521" s="38"/>
    </row>
    <row r="522" spans="1:11" s="368" customFormat="1" x14ac:dyDescent="0.25">
      <c r="A522" s="275">
        <f t="shared" si="52"/>
        <v>520</v>
      </c>
      <c r="B522" s="272"/>
      <c r="C522" s="52" t="str">
        <f t="shared" si="53"/>
        <v>6UXPNOME</v>
      </c>
      <c r="D522" s="52"/>
      <c r="E522" s="53">
        <f>+'CALCULO TARIFAS CC '!$U$45</f>
        <v>0.70980083296468055</v>
      </c>
      <c r="F522" s="54">
        <f t="shared" si="50"/>
        <v>168.29859999999999</v>
      </c>
      <c r="G522" s="55">
        <f t="shared" si="51"/>
        <v>119.46</v>
      </c>
      <c r="H522" s="49" t="s">
        <v>281</v>
      </c>
      <c r="I522" s="38" t="s">
        <v>597</v>
      </c>
      <c r="J522" s="38">
        <v>168.29859999999999</v>
      </c>
      <c r="K522" s="38"/>
    </row>
    <row r="523" spans="1:11" s="368" customFormat="1" x14ac:dyDescent="0.25">
      <c r="A523" s="275">
        <f t="shared" si="52"/>
        <v>521</v>
      </c>
      <c r="B523" s="272"/>
      <c r="C523" s="52" t="str">
        <f t="shared" si="53"/>
        <v>6UXPUEBLO</v>
      </c>
      <c r="D523" s="52"/>
      <c r="E523" s="53">
        <f>+'CALCULO TARIFAS CC '!$U$45</f>
        <v>0.70980083296468055</v>
      </c>
      <c r="F523" s="54">
        <f t="shared" si="50"/>
        <v>266.1592</v>
      </c>
      <c r="G523" s="55">
        <f t="shared" si="51"/>
        <v>188.92</v>
      </c>
      <c r="H523" s="49" t="s">
        <v>281</v>
      </c>
      <c r="I523" s="38" t="s">
        <v>388</v>
      </c>
      <c r="J523" s="38">
        <v>266.1592</v>
      </c>
      <c r="K523" s="38"/>
    </row>
    <row r="524" spans="1:11" s="368" customFormat="1" x14ac:dyDescent="0.25">
      <c r="A524" s="275">
        <f t="shared" si="52"/>
        <v>522</v>
      </c>
      <c r="B524" s="272"/>
      <c r="C524" s="52" t="str">
        <f t="shared" si="53"/>
        <v>6UXSBANITA</v>
      </c>
      <c r="D524" s="52"/>
      <c r="E524" s="53">
        <f>+'CALCULO TARIFAS CC '!$U$45</f>
        <v>0.70980083296468055</v>
      </c>
      <c r="F524" s="54">
        <f t="shared" si="50"/>
        <v>121.6403</v>
      </c>
      <c r="G524" s="55">
        <f t="shared" si="51"/>
        <v>86.34</v>
      </c>
      <c r="H524" s="49" t="s">
        <v>281</v>
      </c>
      <c r="I524" s="38" t="s">
        <v>381</v>
      </c>
      <c r="J524" s="38">
        <v>121.6403</v>
      </c>
      <c r="K524" s="38"/>
    </row>
    <row r="525" spans="1:11" s="368" customFormat="1" x14ac:dyDescent="0.25">
      <c r="A525" s="275">
        <f t="shared" si="52"/>
        <v>523</v>
      </c>
      <c r="B525" s="272"/>
      <c r="C525" s="52" t="str">
        <f t="shared" si="53"/>
        <v>6UXSMGTO</v>
      </c>
      <c r="D525" s="52"/>
      <c r="E525" s="53">
        <f>+'CALCULO TARIFAS CC '!$U$45</f>
        <v>0.70980083296468055</v>
      </c>
      <c r="F525" s="54">
        <f t="shared" si="50"/>
        <v>242.14320000000001</v>
      </c>
      <c r="G525" s="55">
        <f t="shared" si="51"/>
        <v>171.87</v>
      </c>
      <c r="H525" s="49" t="s">
        <v>281</v>
      </c>
      <c r="I525" s="38" t="s">
        <v>393</v>
      </c>
      <c r="J525" s="38">
        <v>242.14320000000001</v>
      </c>
      <c r="K525" s="38"/>
    </row>
    <row r="526" spans="1:11" s="368" customFormat="1" x14ac:dyDescent="0.25">
      <c r="A526" s="275">
        <f t="shared" si="52"/>
        <v>524</v>
      </c>
      <c r="B526" s="272"/>
      <c r="C526" s="52" t="str">
        <f t="shared" si="53"/>
        <v>6UXSTGO</v>
      </c>
      <c r="D526" s="52"/>
      <c r="E526" s="53">
        <f>+'CALCULO TARIFAS CC '!$U$45</f>
        <v>0.70980083296468055</v>
      </c>
      <c r="F526" s="54">
        <f t="shared" si="50"/>
        <v>121.4573</v>
      </c>
      <c r="G526" s="55">
        <f t="shared" si="51"/>
        <v>86.21</v>
      </c>
      <c r="H526" s="49" t="s">
        <v>281</v>
      </c>
      <c r="I526" s="38" t="s">
        <v>383</v>
      </c>
      <c r="J526" s="38">
        <v>121.4573</v>
      </c>
      <c r="K526" s="38"/>
    </row>
    <row r="527" spans="1:11" s="368" customFormat="1" x14ac:dyDescent="0.25">
      <c r="A527" s="275">
        <f t="shared" si="52"/>
        <v>525</v>
      </c>
      <c r="B527" s="272"/>
      <c r="C527" s="52" t="str">
        <f t="shared" si="53"/>
        <v>6UXTRANSIST</v>
      </c>
      <c r="D527" s="52"/>
      <c r="E527" s="53">
        <f>+'CALCULO TARIFAS CC '!$U$45</f>
        <v>0.70980083296468055</v>
      </c>
      <c r="F527" s="54">
        <f t="shared" si="50"/>
        <v>202.6438</v>
      </c>
      <c r="G527" s="55">
        <f t="shared" si="51"/>
        <v>143.84</v>
      </c>
      <c r="H527" s="49" t="s">
        <v>281</v>
      </c>
      <c r="I527" s="38" t="s">
        <v>639</v>
      </c>
      <c r="J527" s="38">
        <v>202.6438</v>
      </c>
      <c r="K527" s="38"/>
    </row>
    <row r="528" spans="1:11" s="368" customFormat="1" x14ac:dyDescent="0.25">
      <c r="A528" s="275">
        <f t="shared" si="52"/>
        <v>526</v>
      </c>
      <c r="B528" s="272"/>
      <c r="C528" s="52" t="str">
        <f t="shared" si="53"/>
        <v>6UXVALEGRE</v>
      </c>
      <c r="D528" s="52"/>
      <c r="E528" s="53">
        <f>+'CALCULO TARIFAS CC '!$U$45</f>
        <v>0.70980083296468055</v>
      </c>
      <c r="F528" s="54">
        <f t="shared" si="50"/>
        <v>254.904</v>
      </c>
      <c r="G528" s="55">
        <f t="shared" si="51"/>
        <v>180.93</v>
      </c>
      <c r="H528" s="49" t="s">
        <v>281</v>
      </c>
      <c r="I528" s="38" t="s">
        <v>417</v>
      </c>
      <c r="J528" s="38">
        <v>254.904</v>
      </c>
      <c r="K528" s="38"/>
    </row>
    <row r="529" spans="1:12" s="368" customFormat="1" x14ac:dyDescent="0.25">
      <c r="A529" s="275">
        <f t="shared" si="52"/>
        <v>527</v>
      </c>
      <c r="B529" s="272"/>
      <c r="C529" s="52" t="str">
        <f t="shared" si="53"/>
        <v>6UXVLUCRE</v>
      </c>
      <c r="D529" s="52"/>
      <c r="E529" s="53">
        <f>+'CALCULO TARIFAS CC '!$U$45</f>
        <v>0.70980083296468055</v>
      </c>
      <c r="F529" s="54">
        <f t="shared" si="50"/>
        <v>113.9002</v>
      </c>
      <c r="G529" s="55">
        <f t="shared" si="51"/>
        <v>80.849999999999994</v>
      </c>
      <c r="H529" s="49" t="s">
        <v>281</v>
      </c>
      <c r="I529" s="38" t="s">
        <v>394</v>
      </c>
      <c r="J529" s="38">
        <v>113.9002</v>
      </c>
      <c r="K529" s="38"/>
    </row>
    <row r="530" spans="1:12" ht="12.75" customHeight="1" thickBot="1" x14ac:dyDescent="0.3">
      <c r="A530" s="273"/>
      <c r="B530" s="314"/>
      <c r="C530" s="315" t="s">
        <v>310</v>
      </c>
      <c r="D530" s="315"/>
      <c r="E530" s="315"/>
      <c r="F530" s="316">
        <f>ROUND(SUM(F3:F529),4)</f>
        <v>867964.48010000004</v>
      </c>
      <c r="G530" s="317">
        <f>SUM(G3:G529)</f>
        <v>616081.93999999878</v>
      </c>
      <c r="H530" s="37"/>
      <c r="I530" s="37"/>
      <c r="J530" s="38"/>
      <c r="K530" s="38"/>
    </row>
    <row r="531" spans="1:12" ht="15.75" thickBot="1" x14ac:dyDescent="0.3">
      <c r="A531" s="102">
        <f>A529+1</f>
        <v>528</v>
      </c>
      <c r="B531" s="103" t="s">
        <v>14</v>
      </c>
      <c r="C531" s="104" t="str">
        <f t="shared" ref="C531" si="54">I531</f>
        <v>5DICE</v>
      </c>
      <c r="D531" s="104" t="s">
        <v>312</v>
      </c>
      <c r="E531" s="105">
        <f>+'CALCULO TARIFAS CC '!T45</f>
        <v>1.5701411953263147</v>
      </c>
      <c r="F531" s="99">
        <f t="shared" ref="F531:F569" si="55">ROUND(J531,4)</f>
        <v>846177.68</v>
      </c>
      <c r="G531" s="101">
        <f>+ROUND(F531*E531,2)</f>
        <v>1328618.43</v>
      </c>
      <c r="H531" s="49" t="s">
        <v>307</v>
      </c>
      <c r="I531" s="301" t="s">
        <v>110</v>
      </c>
      <c r="J531" s="207">
        <v>846177.68</v>
      </c>
      <c r="K531" s="38"/>
    </row>
    <row r="532" spans="1:12" ht="12.75" customHeight="1" x14ac:dyDescent="0.25">
      <c r="A532" s="43">
        <f t="shared" ref="A532:A569" si="56">+A531+1</f>
        <v>529</v>
      </c>
      <c r="B532" s="44" t="s">
        <v>13</v>
      </c>
      <c r="C532" s="45" t="str">
        <f>UPPER(I532)</f>
        <v>4DDISNORTE</v>
      </c>
      <c r="D532" s="45"/>
      <c r="E532" s="46">
        <f>+'CALCULO TARIFAS CC '!$S$45</f>
        <v>0.76662320549035723</v>
      </c>
      <c r="F532" s="106">
        <f t="shared" si="55"/>
        <v>179978.27499999999</v>
      </c>
      <c r="G532" s="48">
        <f>+ROUND(F532*E532,2)</f>
        <v>137975.51999999999</v>
      </c>
      <c r="H532" s="49" t="s">
        <v>304</v>
      </c>
      <c r="I532" s="81" t="s">
        <v>111</v>
      </c>
      <c r="J532" s="108">
        <v>179978.27499999999</v>
      </c>
      <c r="K532" s="38"/>
      <c r="L532" s="208"/>
    </row>
    <row r="533" spans="1:12" ht="14.25" customHeight="1" x14ac:dyDescent="0.25">
      <c r="A533" s="50">
        <f t="shared" si="56"/>
        <v>530</v>
      </c>
      <c r="B533" s="51"/>
      <c r="C533" s="52" t="str">
        <f t="shared" ref="C533:C569" si="57">UPPER(I533)</f>
        <v>4DDISSUR</v>
      </c>
      <c r="D533" s="52"/>
      <c r="E533" s="53">
        <f>+'CALCULO TARIFAS CC '!$S$45</f>
        <v>0.76662320549035723</v>
      </c>
      <c r="F533" s="110">
        <f t="shared" si="55"/>
        <v>167669.326</v>
      </c>
      <c r="G533" s="55">
        <f>+ROUND(F533*E533,2)</f>
        <v>128539.2</v>
      </c>
      <c r="H533" s="49" t="s">
        <v>304</v>
      </c>
      <c r="I533" s="81" t="s">
        <v>112</v>
      </c>
      <c r="J533" s="108">
        <v>167669.326</v>
      </c>
      <c r="K533" s="38"/>
      <c r="L533" s="208"/>
    </row>
    <row r="534" spans="1:12" ht="14.25" customHeight="1" x14ac:dyDescent="0.25">
      <c r="A534" s="50">
        <f t="shared" si="56"/>
        <v>531</v>
      </c>
      <c r="B534" s="51"/>
      <c r="C534" s="52" t="str">
        <f t="shared" si="57"/>
        <v>4DENELBLUE</v>
      </c>
      <c r="D534" s="52"/>
      <c r="E534" s="53">
        <f>+'CALCULO TARIFAS CC '!$S$45</f>
        <v>0.76662320549035723</v>
      </c>
      <c r="F534" s="110">
        <f t="shared" si="55"/>
        <v>2780.21</v>
      </c>
      <c r="G534" s="55">
        <f>+ROUND(F534*E534,2)</f>
        <v>2131.37</v>
      </c>
      <c r="H534" s="49" t="s">
        <v>304</v>
      </c>
      <c r="I534" s="81" t="s">
        <v>113</v>
      </c>
      <c r="J534" s="108">
        <v>2780.21</v>
      </c>
      <c r="K534" s="38"/>
      <c r="L534" s="208"/>
    </row>
    <row r="535" spans="1:12" ht="14.25" customHeight="1" x14ac:dyDescent="0.25">
      <c r="A535" s="50">
        <f t="shared" si="56"/>
        <v>532</v>
      </c>
      <c r="B535" s="51"/>
      <c r="C535" s="52" t="str">
        <f t="shared" si="57"/>
        <v>4DENELMULU</v>
      </c>
      <c r="D535" s="52"/>
      <c r="E535" s="53">
        <f>+'CALCULO TARIFAS CC '!$S$45</f>
        <v>0.76662320549035723</v>
      </c>
      <c r="F535" s="110">
        <f t="shared" si="55"/>
        <v>1038.1890000000001</v>
      </c>
      <c r="G535" s="55">
        <f t="shared" ref="G535:G569" si="58">+ROUND(F535*E535,2)</f>
        <v>795.9</v>
      </c>
      <c r="H535" s="49" t="s">
        <v>304</v>
      </c>
      <c r="I535" s="81" t="s">
        <v>114</v>
      </c>
      <c r="J535" s="114">
        <v>1038.1890000000001</v>
      </c>
      <c r="K535" s="38"/>
      <c r="L535" s="208"/>
    </row>
    <row r="536" spans="1:12" ht="14.25" customHeight="1" x14ac:dyDescent="0.25">
      <c r="A536" s="50">
        <f t="shared" si="56"/>
        <v>533</v>
      </c>
      <c r="B536" s="51"/>
      <c r="C536" s="52" t="str">
        <f t="shared" si="57"/>
        <v>4DENELSIUN</v>
      </c>
      <c r="D536" s="52"/>
      <c r="E536" s="53">
        <f>+'CALCULO TARIFAS CC '!$S$45</f>
        <v>0.76662320549035723</v>
      </c>
      <c r="F536" s="110">
        <f t="shared" si="55"/>
        <v>3238.4360000000001</v>
      </c>
      <c r="G536" s="55">
        <f>+ROUND(F536*E536,2)</f>
        <v>2482.66</v>
      </c>
      <c r="H536" s="49" t="s">
        <v>304</v>
      </c>
      <c r="I536" s="81" t="s">
        <v>115</v>
      </c>
      <c r="J536" s="108">
        <v>3238.4360000000001</v>
      </c>
      <c r="K536" s="38"/>
      <c r="L536" s="208"/>
    </row>
    <row r="537" spans="1:12" ht="14.25" customHeight="1" x14ac:dyDescent="0.25">
      <c r="A537" s="50">
        <f t="shared" si="56"/>
        <v>534</v>
      </c>
      <c r="B537" s="51"/>
      <c r="C537" s="52" t="str">
        <f t="shared" si="57"/>
        <v>4GALBAGEN</v>
      </c>
      <c r="D537" s="52"/>
      <c r="E537" s="53">
        <f>+'CALCULO TARIFAS CC '!$S$45</f>
        <v>0.76662320549035723</v>
      </c>
      <c r="F537" s="110">
        <f t="shared" si="55"/>
        <v>0.59399999999999997</v>
      </c>
      <c r="G537" s="55">
        <f t="shared" si="58"/>
        <v>0.46</v>
      </c>
      <c r="H537" s="49" t="s">
        <v>304</v>
      </c>
      <c r="I537" s="81" t="s">
        <v>116</v>
      </c>
      <c r="J537" s="108">
        <v>0.59399999999999997</v>
      </c>
      <c r="K537" s="38"/>
      <c r="L537" s="208"/>
    </row>
    <row r="538" spans="1:12" ht="14.25" customHeight="1" x14ac:dyDescent="0.25">
      <c r="A538" s="50">
        <f t="shared" si="56"/>
        <v>535</v>
      </c>
      <c r="B538" s="51"/>
      <c r="C538" s="52" t="str">
        <f t="shared" si="57"/>
        <v>4GALBANISA</v>
      </c>
      <c r="D538" s="52"/>
      <c r="E538" s="53">
        <f>+'CALCULO TARIFAS CC '!$S$45</f>
        <v>0.76662320549035723</v>
      </c>
      <c r="F538" s="110">
        <f t="shared" si="55"/>
        <v>680.53499999999997</v>
      </c>
      <c r="G538" s="55">
        <f t="shared" si="58"/>
        <v>521.71</v>
      </c>
      <c r="H538" s="49" t="s">
        <v>304</v>
      </c>
      <c r="I538" s="81" t="s">
        <v>117</v>
      </c>
      <c r="J538" s="108">
        <v>680.53499999999997</v>
      </c>
      <c r="K538" s="38"/>
      <c r="L538" s="208"/>
    </row>
    <row r="539" spans="1:12" ht="14.25" customHeight="1" x14ac:dyDescent="0.25">
      <c r="A539" s="50">
        <f t="shared" si="56"/>
        <v>536</v>
      </c>
      <c r="B539" s="51"/>
      <c r="C539" s="52" t="str">
        <f t="shared" si="57"/>
        <v>4GAMAYO1</v>
      </c>
      <c r="D539" s="52"/>
      <c r="E539" s="53">
        <f>+'CALCULO TARIFAS CC '!$S$45</f>
        <v>0.76662320549035723</v>
      </c>
      <c r="F539" s="110">
        <f t="shared" si="55"/>
        <v>0</v>
      </c>
      <c r="G539" s="55">
        <f t="shared" si="58"/>
        <v>0</v>
      </c>
      <c r="H539" s="49" t="s">
        <v>304</v>
      </c>
      <c r="I539" s="81" t="s">
        <v>118</v>
      </c>
      <c r="J539" s="108">
        <v>0</v>
      </c>
      <c r="K539" s="38"/>
      <c r="L539" s="208"/>
    </row>
    <row r="540" spans="1:12" ht="14.25" customHeight="1" x14ac:dyDescent="0.25">
      <c r="A540" s="50">
        <f t="shared" si="56"/>
        <v>537</v>
      </c>
      <c r="B540" s="51"/>
      <c r="C540" s="52" t="str">
        <f t="shared" si="57"/>
        <v>4GAMAYO2</v>
      </c>
      <c r="D540" s="52"/>
      <c r="E540" s="53">
        <f>+'CALCULO TARIFAS CC '!$S$45</f>
        <v>0.76662320549035723</v>
      </c>
      <c r="F540" s="110">
        <f t="shared" si="55"/>
        <v>0</v>
      </c>
      <c r="G540" s="55">
        <f t="shared" si="58"/>
        <v>0</v>
      </c>
      <c r="H540" s="49" t="s">
        <v>304</v>
      </c>
      <c r="I540" s="81" t="s">
        <v>119</v>
      </c>
      <c r="J540" s="108">
        <v>0</v>
      </c>
      <c r="K540" s="38"/>
      <c r="L540" s="208"/>
    </row>
    <row r="541" spans="1:12" ht="14.25" customHeight="1" x14ac:dyDescent="0.25">
      <c r="A541" s="50">
        <f t="shared" si="56"/>
        <v>538</v>
      </c>
      <c r="B541" s="51"/>
      <c r="C541" s="52" t="str">
        <f t="shared" si="57"/>
        <v>4GBPOWER</v>
      </c>
      <c r="D541" s="52"/>
      <c r="E541" s="53">
        <f>+'CALCULO TARIFAS CC '!$S$45</f>
        <v>0.76662320549035723</v>
      </c>
      <c r="F541" s="110">
        <f t="shared" si="55"/>
        <v>12.468999999999999</v>
      </c>
      <c r="G541" s="55">
        <f t="shared" si="58"/>
        <v>9.56</v>
      </c>
      <c r="H541" s="49" t="s">
        <v>304</v>
      </c>
      <c r="I541" s="81" t="s">
        <v>120</v>
      </c>
      <c r="J541" s="108">
        <v>12.468999999999999</v>
      </c>
      <c r="K541" s="38"/>
      <c r="L541" s="208"/>
    </row>
    <row r="542" spans="1:12" ht="14.25" customHeight="1" x14ac:dyDescent="0.25">
      <c r="A542" s="50">
        <f t="shared" si="56"/>
        <v>539</v>
      </c>
      <c r="B542" s="51"/>
      <c r="C542" s="52" t="str">
        <f t="shared" si="57"/>
        <v>4GEEC-20</v>
      </c>
      <c r="D542" s="52"/>
      <c r="E542" s="53">
        <f>+'CALCULO TARIFAS CC '!$S$45</f>
        <v>0.76662320549035723</v>
      </c>
      <c r="F542" s="110">
        <f t="shared" si="55"/>
        <v>0</v>
      </c>
      <c r="G542" s="55">
        <f t="shared" si="58"/>
        <v>0</v>
      </c>
      <c r="H542" s="49" t="s">
        <v>304</v>
      </c>
      <c r="I542" s="81" t="s">
        <v>121</v>
      </c>
      <c r="J542" s="108">
        <v>0</v>
      </c>
      <c r="K542" s="38"/>
      <c r="L542" s="208"/>
    </row>
    <row r="543" spans="1:12" ht="14.25" customHeight="1" x14ac:dyDescent="0.25">
      <c r="A543" s="50">
        <f t="shared" si="56"/>
        <v>540</v>
      </c>
      <c r="B543" s="51"/>
      <c r="C543" s="52" t="str">
        <f t="shared" si="57"/>
        <v>4GEGR</v>
      </c>
      <c r="D543" s="52"/>
      <c r="E543" s="53">
        <f>+'CALCULO TARIFAS CC '!$S$45</f>
        <v>0.76662320549035723</v>
      </c>
      <c r="F543" s="110">
        <f t="shared" si="55"/>
        <v>132.46299999999999</v>
      </c>
      <c r="G543" s="55">
        <f t="shared" si="58"/>
        <v>101.55</v>
      </c>
      <c r="H543" s="49" t="s">
        <v>304</v>
      </c>
      <c r="I543" s="81" t="s">
        <v>395</v>
      </c>
      <c r="J543" s="108">
        <v>132.46299999999999</v>
      </c>
      <c r="K543" s="38"/>
      <c r="L543" s="208"/>
    </row>
    <row r="544" spans="1:12" ht="14.25" customHeight="1" x14ac:dyDescent="0.25">
      <c r="A544" s="50">
        <f t="shared" si="56"/>
        <v>541</v>
      </c>
      <c r="B544" s="51"/>
      <c r="C544" s="52" t="str">
        <f t="shared" si="57"/>
        <v>4GENELCACF</v>
      </c>
      <c r="D544" s="52"/>
      <c r="E544" s="53">
        <f>+'CALCULO TARIFAS CC '!$S$45</f>
        <v>0.76662320549035723</v>
      </c>
      <c r="F544" s="110">
        <f t="shared" si="55"/>
        <v>112.82599999999999</v>
      </c>
      <c r="G544" s="55">
        <f t="shared" si="58"/>
        <v>86.5</v>
      </c>
      <c r="H544" s="49" t="s">
        <v>304</v>
      </c>
      <c r="I544" s="81" t="s">
        <v>122</v>
      </c>
      <c r="J544" s="108">
        <v>112.82599999999999</v>
      </c>
      <c r="K544" s="38"/>
      <c r="L544" s="208"/>
    </row>
    <row r="545" spans="1:12" ht="14.25" customHeight="1" x14ac:dyDescent="0.25">
      <c r="A545" s="50">
        <f t="shared" si="56"/>
        <v>542</v>
      </c>
      <c r="B545" s="51"/>
      <c r="C545" s="52" t="str">
        <f t="shared" si="57"/>
        <v>4GENELLBMG</v>
      </c>
      <c r="D545" s="52"/>
      <c r="E545" s="53">
        <f>+'CALCULO TARIFAS CC '!$S$45</f>
        <v>0.76662320549035723</v>
      </c>
      <c r="F545" s="110">
        <f t="shared" si="55"/>
        <v>125.765</v>
      </c>
      <c r="G545" s="55">
        <f t="shared" si="58"/>
        <v>96.41</v>
      </c>
      <c r="H545" s="49" t="s">
        <v>304</v>
      </c>
      <c r="I545" s="81" t="s">
        <v>123</v>
      </c>
      <c r="J545" s="108">
        <v>125.765</v>
      </c>
      <c r="K545" s="38"/>
      <c r="L545" s="208"/>
    </row>
    <row r="546" spans="1:12" ht="14.25" customHeight="1" x14ac:dyDescent="0.25">
      <c r="A546" s="50">
        <f t="shared" si="56"/>
        <v>543</v>
      </c>
      <c r="B546" s="51"/>
      <c r="C546" s="52" t="str">
        <f t="shared" si="57"/>
        <v>4GENELPHL</v>
      </c>
      <c r="D546" s="52"/>
      <c r="E546" s="53">
        <f>+'CALCULO TARIFAS CC '!$S$45</f>
        <v>0.76662320549035723</v>
      </c>
      <c r="F546" s="110">
        <f t="shared" si="55"/>
        <v>36.201000000000001</v>
      </c>
      <c r="G546" s="55">
        <f t="shared" si="58"/>
        <v>27.75</v>
      </c>
      <c r="H546" s="49" t="s">
        <v>304</v>
      </c>
      <c r="I546" s="81" t="s">
        <v>124</v>
      </c>
      <c r="J546" s="108">
        <v>36.201000000000001</v>
      </c>
      <c r="K546" s="38"/>
      <c r="L546" s="208"/>
    </row>
    <row r="547" spans="1:12" ht="14.25" customHeight="1" x14ac:dyDescent="0.25">
      <c r="A547" s="50">
        <f t="shared" si="56"/>
        <v>544</v>
      </c>
      <c r="B547" s="51"/>
      <c r="C547" s="52" t="str">
        <f t="shared" si="57"/>
        <v>4GEOLO</v>
      </c>
      <c r="D547" s="52"/>
      <c r="E547" s="53">
        <f>+'CALCULO TARIFAS CC '!$S$45</f>
        <v>0.76662320549035723</v>
      </c>
      <c r="F547" s="110">
        <f t="shared" si="55"/>
        <v>1.7000000000000001E-2</v>
      </c>
      <c r="G547" s="55">
        <f t="shared" si="58"/>
        <v>0.01</v>
      </c>
      <c r="H547" s="49" t="s">
        <v>304</v>
      </c>
      <c r="I547" s="81" t="s">
        <v>125</v>
      </c>
      <c r="J547" s="108">
        <v>1.7000000000000001E-2</v>
      </c>
      <c r="K547" s="38"/>
      <c r="L547" s="208"/>
    </row>
    <row r="548" spans="1:12" ht="14.25" customHeight="1" x14ac:dyDescent="0.25">
      <c r="A548" s="50">
        <f t="shared" si="56"/>
        <v>545</v>
      </c>
      <c r="B548" s="51"/>
      <c r="C548" s="52" t="str">
        <f t="shared" si="57"/>
        <v>4GGEOSA</v>
      </c>
      <c r="D548" s="52"/>
      <c r="E548" s="53">
        <f>+'CALCULO TARIFAS CC '!$S$45</f>
        <v>0.76662320549035723</v>
      </c>
      <c r="F548" s="110">
        <f t="shared" si="55"/>
        <v>180.38200000000001</v>
      </c>
      <c r="G548" s="55">
        <f t="shared" si="58"/>
        <v>138.29</v>
      </c>
      <c r="H548" s="49" t="s">
        <v>304</v>
      </c>
      <c r="I548" s="81" t="s">
        <v>126</v>
      </c>
      <c r="J548" s="108">
        <v>180.38200000000001</v>
      </c>
      <c r="K548" s="38"/>
      <c r="L548" s="208"/>
    </row>
    <row r="549" spans="1:12" ht="14.25" customHeight="1" x14ac:dyDescent="0.25">
      <c r="A549" s="50">
        <f t="shared" si="56"/>
        <v>546</v>
      </c>
      <c r="B549" s="51"/>
      <c r="C549" s="52" t="str">
        <f t="shared" si="57"/>
        <v>4GGESARSA</v>
      </c>
      <c r="D549" s="52"/>
      <c r="E549" s="53">
        <f>+'CALCULO TARIFAS CC '!$S$45</f>
        <v>0.76662320549035723</v>
      </c>
      <c r="F549" s="110">
        <f t="shared" si="55"/>
        <v>2.9790000000000001</v>
      </c>
      <c r="G549" s="55">
        <f t="shared" si="58"/>
        <v>2.2799999999999998</v>
      </c>
      <c r="H549" s="49" t="s">
        <v>304</v>
      </c>
      <c r="I549" s="81" t="s">
        <v>127</v>
      </c>
      <c r="J549" s="108">
        <v>2.9790000000000001</v>
      </c>
      <c r="K549" s="38"/>
      <c r="L549" s="208"/>
    </row>
    <row r="550" spans="1:12" ht="14.25" customHeight="1" x14ac:dyDescent="0.25">
      <c r="A550" s="50">
        <f t="shared" si="56"/>
        <v>547</v>
      </c>
      <c r="B550" s="51"/>
      <c r="C550" s="52" t="str">
        <f t="shared" si="57"/>
        <v>4GHEMCO</v>
      </c>
      <c r="D550" s="52"/>
      <c r="E550" s="53">
        <f>+'CALCULO TARIFAS CC '!$S$45</f>
        <v>0.76662320549035723</v>
      </c>
      <c r="F550" s="110">
        <f t="shared" si="55"/>
        <v>820.44</v>
      </c>
      <c r="G550" s="55">
        <f t="shared" si="58"/>
        <v>628.97</v>
      </c>
      <c r="H550" s="49" t="s">
        <v>304</v>
      </c>
      <c r="I550" s="81" t="s">
        <v>128</v>
      </c>
      <c r="J550" s="108">
        <v>820.44</v>
      </c>
      <c r="K550" s="38"/>
      <c r="L550" s="208"/>
    </row>
    <row r="551" spans="1:12" ht="14.25" customHeight="1" x14ac:dyDescent="0.25">
      <c r="A551" s="50">
        <f t="shared" si="56"/>
        <v>548</v>
      </c>
      <c r="B551" s="51"/>
      <c r="C551" s="52" t="str">
        <f t="shared" si="57"/>
        <v>4GHPA</v>
      </c>
      <c r="D551" s="52"/>
      <c r="E551" s="53">
        <f>+'CALCULO TARIFAS CC '!$S$45</f>
        <v>0.76662320549035723</v>
      </c>
      <c r="F551" s="110">
        <f t="shared" si="55"/>
        <v>10.179</v>
      </c>
      <c r="G551" s="55">
        <f t="shared" si="58"/>
        <v>7.8</v>
      </c>
      <c r="H551" s="49" t="s">
        <v>304</v>
      </c>
      <c r="I551" s="81" t="s">
        <v>129</v>
      </c>
      <c r="J551" s="108">
        <v>10.179</v>
      </c>
      <c r="K551" s="38"/>
      <c r="L551" s="208"/>
    </row>
    <row r="552" spans="1:12" ht="14.25" customHeight="1" x14ac:dyDescent="0.25">
      <c r="A552" s="50">
        <f t="shared" si="56"/>
        <v>549</v>
      </c>
      <c r="B552" s="51"/>
      <c r="C552" s="52" t="str">
        <f t="shared" si="57"/>
        <v>4GIHSA</v>
      </c>
      <c r="D552" s="52"/>
      <c r="E552" s="53">
        <f>+'CALCULO TARIFAS CC '!$S$45</f>
        <v>0.76662320549035723</v>
      </c>
      <c r="F552" s="110">
        <f t="shared" si="55"/>
        <v>6.0000000000000001E-3</v>
      </c>
      <c r="G552" s="55">
        <f t="shared" si="58"/>
        <v>0</v>
      </c>
      <c r="H552" s="49" t="s">
        <v>304</v>
      </c>
      <c r="I552" s="81" t="s">
        <v>130</v>
      </c>
      <c r="J552" s="108">
        <v>6.0000000000000001E-3</v>
      </c>
      <c r="K552" s="38"/>
      <c r="L552" s="208"/>
    </row>
    <row r="553" spans="1:12" ht="14.25" customHeight="1" x14ac:dyDescent="0.25">
      <c r="A553" s="50">
        <f t="shared" si="56"/>
        <v>550</v>
      </c>
      <c r="B553" s="51"/>
      <c r="C553" s="52" t="str">
        <f t="shared" si="57"/>
        <v>4GMONTEROS</v>
      </c>
      <c r="D553" s="52"/>
      <c r="E553" s="53">
        <f>+'CALCULO TARIFAS CC '!$S$45</f>
        <v>0.76662320549035723</v>
      </c>
      <c r="F553" s="110">
        <f t="shared" si="55"/>
        <v>26.47</v>
      </c>
      <c r="G553" s="55">
        <f t="shared" si="58"/>
        <v>20.29</v>
      </c>
      <c r="H553" s="49" t="s">
        <v>304</v>
      </c>
      <c r="I553" s="81" t="s">
        <v>131</v>
      </c>
      <c r="J553" s="108">
        <v>26.47</v>
      </c>
      <c r="K553" s="38"/>
      <c r="L553" s="208"/>
    </row>
    <row r="554" spans="1:12" ht="14.25" customHeight="1" x14ac:dyDescent="0.25">
      <c r="A554" s="50">
        <f t="shared" si="56"/>
        <v>551</v>
      </c>
      <c r="B554" s="51"/>
      <c r="C554" s="52" t="str">
        <f t="shared" si="57"/>
        <v>4GMTL</v>
      </c>
      <c r="D554" s="52"/>
      <c r="E554" s="53">
        <f>+'CALCULO TARIFAS CC '!$S$45</f>
        <v>0.76662320549035723</v>
      </c>
      <c r="F554" s="110">
        <f t="shared" si="55"/>
        <v>1E-3</v>
      </c>
      <c r="G554" s="55">
        <f t="shared" si="58"/>
        <v>0</v>
      </c>
      <c r="H554" s="49" t="s">
        <v>304</v>
      </c>
      <c r="I554" s="81" t="s">
        <v>132</v>
      </c>
      <c r="J554" s="108">
        <v>1E-3</v>
      </c>
      <c r="K554" s="38"/>
      <c r="L554" s="208"/>
    </row>
    <row r="555" spans="1:12" ht="14.25" customHeight="1" x14ac:dyDescent="0.25">
      <c r="A555" s="50">
        <f t="shared" si="56"/>
        <v>552</v>
      </c>
      <c r="B555" s="51"/>
      <c r="C555" s="52" t="str">
        <f t="shared" si="57"/>
        <v>4GPENSA</v>
      </c>
      <c r="D555" s="52"/>
      <c r="E555" s="53">
        <f>+'CALCULO TARIFAS CC '!$S$45</f>
        <v>0.76662320549035723</v>
      </c>
      <c r="F555" s="110">
        <f t="shared" si="55"/>
        <v>2.4E-2</v>
      </c>
      <c r="G555" s="55">
        <f t="shared" si="58"/>
        <v>0.02</v>
      </c>
      <c r="H555" s="49" t="s">
        <v>304</v>
      </c>
      <c r="I555" s="81" t="s">
        <v>133</v>
      </c>
      <c r="J555" s="108">
        <v>2.4E-2</v>
      </c>
      <c r="K555" s="38"/>
      <c r="L555" s="208"/>
    </row>
    <row r="556" spans="1:12" ht="14.25" customHeight="1" x14ac:dyDescent="0.25">
      <c r="A556" s="50">
        <f t="shared" si="56"/>
        <v>553</v>
      </c>
      <c r="B556" s="51"/>
      <c r="C556" s="52" t="str">
        <f t="shared" si="57"/>
        <v>4GSOLARIS</v>
      </c>
      <c r="D556" s="52"/>
      <c r="E556" s="53">
        <f>+'CALCULO TARIFAS CC '!$S$45</f>
        <v>0.76662320549035723</v>
      </c>
      <c r="F556" s="110">
        <f t="shared" si="55"/>
        <v>8.9879999999999995</v>
      </c>
      <c r="G556" s="55">
        <f t="shared" si="58"/>
        <v>6.89</v>
      </c>
      <c r="H556" s="49" t="s">
        <v>304</v>
      </c>
      <c r="I556" s="81" t="s">
        <v>134</v>
      </c>
      <c r="J556" s="108">
        <v>8.9879999999999995</v>
      </c>
      <c r="K556" s="38"/>
      <c r="L556" s="208"/>
    </row>
    <row r="557" spans="1:12" ht="14.25" customHeight="1" x14ac:dyDescent="0.25">
      <c r="A557" s="50">
        <f t="shared" si="56"/>
        <v>554</v>
      </c>
      <c r="B557" s="51"/>
      <c r="C557" s="52" t="str">
        <f t="shared" si="57"/>
        <v>4TENATREL</v>
      </c>
      <c r="D557" s="52"/>
      <c r="E557" s="53">
        <f>+'CALCULO TARIFAS CC '!$S$45</f>
        <v>0.76662320549035723</v>
      </c>
      <c r="F557" s="110">
        <f t="shared" si="55"/>
        <v>0</v>
      </c>
      <c r="G557" s="55">
        <f t="shared" si="58"/>
        <v>0</v>
      </c>
      <c r="H557" s="49" t="s">
        <v>304</v>
      </c>
      <c r="I557" s="81" t="s">
        <v>135</v>
      </c>
      <c r="J557" s="108">
        <v>0</v>
      </c>
      <c r="K557" s="38"/>
      <c r="L557" s="208"/>
    </row>
    <row r="558" spans="1:12" ht="14.25" customHeight="1" x14ac:dyDescent="0.25">
      <c r="A558" s="50">
        <f t="shared" si="56"/>
        <v>555</v>
      </c>
      <c r="B558" s="51"/>
      <c r="C558" s="52" t="str">
        <f t="shared" si="57"/>
        <v>4TEPRNIC</v>
      </c>
      <c r="D558" s="52"/>
      <c r="E558" s="53">
        <f>+'CALCULO TARIFAS CC '!$S$45</f>
        <v>0.76662320549035723</v>
      </c>
      <c r="F558" s="110">
        <f t="shared" si="55"/>
        <v>0</v>
      </c>
      <c r="G558" s="55">
        <f t="shared" si="58"/>
        <v>0</v>
      </c>
      <c r="H558" s="49" t="s">
        <v>304</v>
      </c>
      <c r="I558" s="81" t="s">
        <v>136</v>
      </c>
      <c r="J558" s="108">
        <v>0</v>
      </c>
      <c r="K558" s="38"/>
      <c r="L558" s="208"/>
    </row>
    <row r="559" spans="1:12" ht="14.25" customHeight="1" x14ac:dyDescent="0.25">
      <c r="A559" s="50">
        <f t="shared" si="56"/>
        <v>556</v>
      </c>
      <c r="B559" s="51"/>
      <c r="C559" s="52" t="str">
        <f t="shared" si="57"/>
        <v>4UCCN</v>
      </c>
      <c r="D559" s="52"/>
      <c r="E559" s="53">
        <f>+'CALCULO TARIFAS CC '!$S$45</f>
        <v>0.76662320549035723</v>
      </c>
      <c r="F559" s="110">
        <f t="shared" si="55"/>
        <v>1491.2529999999999</v>
      </c>
      <c r="G559" s="55">
        <f>+ROUND(F559*E559,2)</f>
        <v>1143.23</v>
      </c>
      <c r="H559" s="49" t="s">
        <v>304</v>
      </c>
      <c r="I559" s="81" t="s">
        <v>137</v>
      </c>
      <c r="J559" s="108">
        <v>1491.2529999999999</v>
      </c>
      <c r="K559" s="38"/>
      <c r="L559" s="208"/>
    </row>
    <row r="560" spans="1:12" ht="14.25" customHeight="1" x14ac:dyDescent="0.25">
      <c r="A560" s="50">
        <f t="shared" si="56"/>
        <v>557</v>
      </c>
      <c r="B560" s="51"/>
      <c r="C560" s="52" t="str">
        <f t="shared" si="57"/>
        <v>4UCEMEXN</v>
      </c>
      <c r="D560" s="52"/>
      <c r="E560" s="53">
        <f>+'CALCULO TARIFAS CC '!$S$45</f>
        <v>0.76662320549035723</v>
      </c>
      <c r="F560" s="110">
        <f t="shared" si="55"/>
        <v>2913.741</v>
      </c>
      <c r="G560" s="55">
        <f>+ROUND(F560*E560,2)</f>
        <v>2233.7399999999998</v>
      </c>
      <c r="H560" s="49" t="s">
        <v>304</v>
      </c>
      <c r="I560" s="81" t="s">
        <v>138</v>
      </c>
      <c r="J560" s="108">
        <v>2913.741</v>
      </c>
      <c r="K560" s="38"/>
      <c r="L560" s="208"/>
    </row>
    <row r="561" spans="1:12" ht="14.25" customHeight="1" x14ac:dyDescent="0.25">
      <c r="A561" s="50">
        <f t="shared" si="56"/>
        <v>558</v>
      </c>
      <c r="B561" s="51"/>
      <c r="C561" s="52" t="str">
        <f t="shared" si="57"/>
        <v>4UCHDN</v>
      </c>
      <c r="D561" s="52"/>
      <c r="E561" s="53">
        <f>+'CALCULO TARIFAS CC '!$S$45</f>
        <v>0.76662320549035723</v>
      </c>
      <c r="F561" s="110">
        <f t="shared" si="55"/>
        <v>372.27</v>
      </c>
      <c r="G561" s="55">
        <f t="shared" si="58"/>
        <v>285.39</v>
      </c>
      <c r="H561" s="49" t="s">
        <v>304</v>
      </c>
      <c r="I561" s="81" t="s">
        <v>139</v>
      </c>
      <c r="J561" s="108">
        <v>372.27</v>
      </c>
      <c r="K561" s="38"/>
      <c r="L561" s="208"/>
    </row>
    <row r="562" spans="1:12" ht="14.25" customHeight="1" x14ac:dyDescent="0.25">
      <c r="A562" s="50">
        <f t="shared" si="56"/>
        <v>559</v>
      </c>
      <c r="B562" s="51"/>
      <c r="C562" s="52" t="str">
        <f t="shared" si="57"/>
        <v>4UDMN</v>
      </c>
      <c r="D562" s="52"/>
      <c r="E562" s="53">
        <f>+'CALCULO TARIFAS CC '!$S$45</f>
        <v>0.76662320549035723</v>
      </c>
      <c r="F562" s="110">
        <f t="shared" si="55"/>
        <v>3093.6509999999998</v>
      </c>
      <c r="G562" s="55">
        <f>+ROUND(F562*E562,2)</f>
        <v>2371.66</v>
      </c>
      <c r="H562" s="49" t="s">
        <v>304</v>
      </c>
      <c r="I562" s="81" t="s">
        <v>140</v>
      </c>
      <c r="J562" s="108">
        <v>3093.6509999999998</v>
      </c>
      <c r="K562" s="38"/>
      <c r="L562" s="208"/>
    </row>
    <row r="563" spans="1:12" ht="14.25" customHeight="1" x14ac:dyDescent="0.25">
      <c r="A563" s="50">
        <f t="shared" si="56"/>
        <v>560</v>
      </c>
      <c r="B563" s="51"/>
      <c r="C563" s="52" t="str">
        <f t="shared" si="57"/>
        <v>4UENACAL</v>
      </c>
      <c r="D563" s="52"/>
      <c r="E563" s="53">
        <f>+'CALCULO TARIFAS CC '!$S$45</f>
        <v>0.76662320549035723</v>
      </c>
      <c r="F563" s="110">
        <f t="shared" si="55"/>
        <v>3221.3490000000002</v>
      </c>
      <c r="G563" s="55">
        <f>+ROUND(F563*E563,2)</f>
        <v>2469.56</v>
      </c>
      <c r="H563" s="49" t="s">
        <v>304</v>
      </c>
      <c r="I563" s="81" t="s">
        <v>141</v>
      </c>
      <c r="J563" s="108">
        <v>3221.3490000000002</v>
      </c>
      <c r="K563" s="38"/>
      <c r="L563" s="208"/>
    </row>
    <row r="564" spans="1:12" ht="14.25" customHeight="1" x14ac:dyDescent="0.25">
      <c r="A564" s="50">
        <f t="shared" si="56"/>
        <v>561</v>
      </c>
      <c r="B564" s="51"/>
      <c r="C564" s="52" t="str">
        <f t="shared" si="57"/>
        <v>4UENSA</v>
      </c>
      <c r="D564" s="52"/>
      <c r="E564" s="53">
        <f>+'CALCULO TARIFAS CC '!$S$45</f>
        <v>0.76662320549035723</v>
      </c>
      <c r="F564" s="110">
        <f t="shared" si="55"/>
        <v>693.66300000000001</v>
      </c>
      <c r="G564" s="55">
        <f t="shared" si="58"/>
        <v>531.78</v>
      </c>
      <c r="H564" s="49" t="s">
        <v>304</v>
      </c>
      <c r="I564" s="81" t="s">
        <v>142</v>
      </c>
      <c r="J564" s="108">
        <v>693.66300000000001</v>
      </c>
      <c r="K564" s="38"/>
      <c r="L564" s="208"/>
    </row>
    <row r="565" spans="1:12" s="294" customFormat="1" ht="14.25" customHeight="1" x14ac:dyDescent="0.25">
      <c r="A565" s="50">
        <f t="shared" si="56"/>
        <v>562</v>
      </c>
      <c r="B565" s="51"/>
      <c r="C565" s="52" t="str">
        <f t="shared" si="57"/>
        <v>4UHME</v>
      </c>
      <c r="D565" s="52"/>
      <c r="E565" s="53">
        <f>+'CALCULO TARIFAS CC '!$S$45</f>
        <v>0.76662320549035723</v>
      </c>
      <c r="F565" s="110">
        <f t="shared" si="55"/>
        <v>979.89</v>
      </c>
      <c r="G565" s="55">
        <f t="shared" si="58"/>
        <v>751.21</v>
      </c>
      <c r="H565" s="49" t="s">
        <v>304</v>
      </c>
      <c r="I565" s="81" t="s">
        <v>599</v>
      </c>
      <c r="J565" s="108">
        <v>979.89</v>
      </c>
      <c r="K565" s="38"/>
      <c r="L565" s="208"/>
    </row>
    <row r="566" spans="1:12" ht="14.25" customHeight="1" x14ac:dyDescent="0.25">
      <c r="A566" s="50">
        <f t="shared" si="56"/>
        <v>563</v>
      </c>
      <c r="B566" s="51"/>
      <c r="C566" s="52" t="str">
        <f t="shared" si="57"/>
        <v>4UHOLCIM</v>
      </c>
      <c r="D566" s="52"/>
      <c r="E566" s="53">
        <f>+'CALCULO TARIFAS CC '!$S$45</f>
        <v>0.76662320549035723</v>
      </c>
      <c r="F566" s="110">
        <f t="shared" si="55"/>
        <v>1158.4549999999999</v>
      </c>
      <c r="G566" s="55">
        <f t="shared" si="58"/>
        <v>888.1</v>
      </c>
      <c r="H566" s="49" t="s">
        <v>304</v>
      </c>
      <c r="I566" s="81" t="s">
        <v>143</v>
      </c>
      <c r="J566" s="108">
        <v>1158.4549999999999</v>
      </c>
      <c r="K566" s="38"/>
      <c r="L566" s="208"/>
    </row>
    <row r="567" spans="1:12" s="205" customFormat="1" ht="14.25" customHeight="1" x14ac:dyDescent="0.25">
      <c r="A567" s="50">
        <f t="shared" si="56"/>
        <v>564</v>
      </c>
      <c r="B567" s="51"/>
      <c r="C567" s="52" t="str">
        <f t="shared" si="57"/>
        <v>4UINDEXN</v>
      </c>
      <c r="D567" s="52"/>
      <c r="E567" s="53">
        <f>+'CALCULO TARIFAS CC '!$S$45</f>
        <v>0.76662320549035723</v>
      </c>
      <c r="F567" s="110">
        <f t="shared" si="55"/>
        <v>276.137</v>
      </c>
      <c r="G567" s="55">
        <f t="shared" si="58"/>
        <v>211.69</v>
      </c>
      <c r="H567" s="49" t="s">
        <v>304</v>
      </c>
      <c r="I567" s="81" t="s">
        <v>144</v>
      </c>
      <c r="J567" s="108">
        <v>276.137</v>
      </c>
      <c r="K567" s="38"/>
      <c r="L567" s="208"/>
    </row>
    <row r="568" spans="1:12" ht="14.25" customHeight="1" x14ac:dyDescent="0.25">
      <c r="A568" s="50">
        <f t="shared" si="56"/>
        <v>565</v>
      </c>
      <c r="B568" s="51"/>
      <c r="C568" s="52" t="str">
        <f t="shared" si="57"/>
        <v>4UTRITONMI</v>
      </c>
      <c r="D568" s="52"/>
      <c r="E568" s="53">
        <f>+'CALCULO TARIFAS CC '!$S$45</f>
        <v>0.76662320549035723</v>
      </c>
      <c r="F568" s="110">
        <f t="shared" si="55"/>
        <v>5021.1819999999998</v>
      </c>
      <c r="G568" s="55">
        <f>+ROUND(F568*E568,2)</f>
        <v>3849.35</v>
      </c>
      <c r="H568" s="49" t="s">
        <v>304</v>
      </c>
      <c r="I568" s="37" t="s">
        <v>145</v>
      </c>
      <c r="J568" s="142">
        <v>5021.1819999999998</v>
      </c>
      <c r="K568" s="38"/>
      <c r="L568" s="208"/>
    </row>
    <row r="569" spans="1:12" ht="15.75" thickBot="1" x14ac:dyDescent="0.3">
      <c r="A569" s="50">
        <f t="shared" si="56"/>
        <v>566</v>
      </c>
      <c r="B569" s="134"/>
      <c r="C569" s="52" t="str">
        <f t="shared" si="57"/>
        <v>4UZFLP</v>
      </c>
      <c r="D569" s="135"/>
      <c r="E569" s="139">
        <f>+'CALCULO TARIFAS CC '!$S$45</f>
        <v>0.76662320549035723</v>
      </c>
      <c r="F569" s="110">
        <f t="shared" si="55"/>
        <v>597.04100000000005</v>
      </c>
      <c r="G569" s="55">
        <f t="shared" si="58"/>
        <v>457.71</v>
      </c>
      <c r="H569" s="49" t="s">
        <v>304</v>
      </c>
      <c r="I569" s="37" t="s">
        <v>146</v>
      </c>
      <c r="J569" s="142">
        <v>597.04100000000005</v>
      </c>
      <c r="K569" s="38"/>
      <c r="L569" s="208"/>
    </row>
    <row r="570" spans="1:12" ht="12.75" customHeight="1" thickBot="1" x14ac:dyDescent="0.3">
      <c r="A570" s="95"/>
      <c r="B570" s="96"/>
      <c r="C570" s="97" t="s">
        <v>310</v>
      </c>
      <c r="D570" s="97"/>
      <c r="E570" s="97"/>
      <c r="F570" s="143">
        <f>ROUND(SUM(F532:F569),4)</f>
        <v>376673.40700000001</v>
      </c>
      <c r="G570" s="101">
        <f>SUM(G532:G569)</f>
        <v>288766.55999999994</v>
      </c>
      <c r="H570" s="37"/>
      <c r="K570" s="38"/>
    </row>
    <row r="571" spans="1:12" ht="12.75" customHeight="1" thickBot="1" x14ac:dyDescent="0.3">
      <c r="A571" s="102">
        <f>A569+1</f>
        <v>567</v>
      </c>
      <c r="B571" s="103" t="s">
        <v>12</v>
      </c>
      <c r="C571" s="104" t="str">
        <f t="shared" ref="C571:C614" si="59">I571</f>
        <v>3DENEE</v>
      </c>
      <c r="D571" s="144" t="s">
        <v>321</v>
      </c>
      <c r="E571" s="105">
        <f>+'CALCULO TARIFAS CC '!R45</f>
        <v>0.49429161675070138</v>
      </c>
      <c r="F571" s="99">
        <f t="shared" ref="F571:F614" si="60">ROUND(J571,4)</f>
        <v>723245.62800000003</v>
      </c>
      <c r="G571" s="101">
        <f>+ROUND(F571*E571,2)</f>
        <v>357494.25</v>
      </c>
      <c r="H571" s="49" t="s">
        <v>300</v>
      </c>
      <c r="I571" s="81" t="s">
        <v>147</v>
      </c>
      <c r="J571" s="108">
        <v>723245.62800000003</v>
      </c>
      <c r="K571" s="38"/>
    </row>
    <row r="572" spans="1:12" ht="14.25" customHeight="1" x14ac:dyDescent="0.25">
      <c r="A572" s="43">
        <f t="shared" ref="A572:A614" si="61">+A571+1</f>
        <v>568</v>
      </c>
      <c r="B572" s="44" t="s">
        <v>11</v>
      </c>
      <c r="C572" s="45" t="str">
        <f t="shared" si="59"/>
        <v>2C_C03</v>
      </c>
      <c r="D572" s="45"/>
      <c r="E572" s="46">
        <f>+'CALCULO TARIFAS CC '!$Q$45</f>
        <v>1.2134117333313514</v>
      </c>
      <c r="F572" s="106">
        <f t="shared" si="60"/>
        <v>2176.0954000000002</v>
      </c>
      <c r="G572" s="48">
        <f>+ROUND(F572*E572,2)</f>
        <v>2640.5</v>
      </c>
      <c r="H572" s="49" t="s">
        <v>297</v>
      </c>
      <c r="I572" s="27" t="s">
        <v>148</v>
      </c>
      <c r="J572" s="27">
        <v>2176.0954000000002</v>
      </c>
      <c r="K572" s="38"/>
      <c r="L572" s="38"/>
    </row>
    <row r="573" spans="1:12" ht="14.25" customHeight="1" x14ac:dyDescent="0.25">
      <c r="A573" s="50">
        <f t="shared" si="61"/>
        <v>569</v>
      </c>
      <c r="B573" s="51"/>
      <c r="C573" s="52" t="str">
        <f t="shared" si="59"/>
        <v>2C_C04</v>
      </c>
      <c r="D573" s="52"/>
      <c r="E573" s="53">
        <f>+'CALCULO TARIFAS CC '!$Q$45</f>
        <v>1.2134117333313514</v>
      </c>
      <c r="F573" s="110">
        <f t="shared" si="60"/>
        <v>1016.3999</v>
      </c>
      <c r="G573" s="55">
        <f>+ROUND(F573*E573,2)</f>
        <v>1233.31</v>
      </c>
      <c r="H573" s="49" t="s">
        <v>297</v>
      </c>
      <c r="I573" s="27" t="s">
        <v>149</v>
      </c>
      <c r="J573" s="27">
        <v>1016.3999</v>
      </c>
      <c r="K573" s="38"/>
      <c r="L573" s="38"/>
    </row>
    <row r="574" spans="1:12" ht="14.25" customHeight="1" x14ac:dyDescent="0.25">
      <c r="A574" s="50">
        <f t="shared" si="61"/>
        <v>570</v>
      </c>
      <c r="B574" s="51"/>
      <c r="C574" s="52" t="str">
        <f t="shared" si="59"/>
        <v>2C_C08</v>
      </c>
      <c r="D574" s="52"/>
      <c r="E574" s="53">
        <f>+'CALCULO TARIFAS CC '!$Q$45</f>
        <v>1.2134117333313514</v>
      </c>
      <c r="F574" s="110">
        <f t="shared" si="60"/>
        <v>2.5</v>
      </c>
      <c r="G574" s="55">
        <f t="shared" ref="G574:G612" si="62">+ROUND(F574*E574,2)</f>
        <v>3.03</v>
      </c>
      <c r="H574" s="49" t="s">
        <v>297</v>
      </c>
      <c r="I574" s="27" t="s">
        <v>150</v>
      </c>
      <c r="J574" s="27">
        <v>2.5</v>
      </c>
      <c r="K574" s="38"/>
      <c r="L574" s="38"/>
    </row>
    <row r="575" spans="1:12" ht="14.25" customHeight="1" x14ac:dyDescent="0.25">
      <c r="A575" s="50">
        <f t="shared" si="61"/>
        <v>571</v>
      </c>
      <c r="B575" s="51"/>
      <c r="C575" s="52" t="str">
        <f t="shared" si="59"/>
        <v>2C_C13</v>
      </c>
      <c r="D575" s="52"/>
      <c r="E575" s="53">
        <f>+'CALCULO TARIFAS CC '!$Q$45</f>
        <v>1.2134117333313514</v>
      </c>
      <c r="F575" s="110">
        <f t="shared" si="60"/>
        <v>0</v>
      </c>
      <c r="G575" s="110">
        <f t="shared" si="62"/>
        <v>0</v>
      </c>
      <c r="H575" s="49" t="s">
        <v>297</v>
      </c>
      <c r="I575" s="27" t="s">
        <v>151</v>
      </c>
      <c r="J575" s="27">
        <v>0</v>
      </c>
      <c r="K575" s="38"/>
      <c r="L575" s="38"/>
    </row>
    <row r="576" spans="1:12" ht="14.25" customHeight="1" x14ac:dyDescent="0.25">
      <c r="A576" s="50">
        <f t="shared" si="61"/>
        <v>572</v>
      </c>
      <c r="B576" s="51"/>
      <c r="C576" s="52" t="str">
        <f t="shared" si="59"/>
        <v>2C_C15</v>
      </c>
      <c r="D576" s="52"/>
      <c r="E576" s="53">
        <f>+'CALCULO TARIFAS CC '!$Q$45</f>
        <v>1.2134117333313514</v>
      </c>
      <c r="F576" s="110">
        <f t="shared" si="60"/>
        <v>1.1519999999999999</v>
      </c>
      <c r="G576" s="55">
        <f t="shared" si="62"/>
        <v>1.4</v>
      </c>
      <c r="H576" s="49" t="s">
        <v>297</v>
      </c>
      <c r="I576" s="27" t="s">
        <v>152</v>
      </c>
      <c r="J576" s="27">
        <v>1.1519999999999999</v>
      </c>
      <c r="K576" s="38"/>
      <c r="L576" s="38"/>
    </row>
    <row r="577" spans="1:12" ht="14.25" customHeight="1" x14ac:dyDescent="0.25">
      <c r="A577" s="50">
        <f t="shared" si="61"/>
        <v>573</v>
      </c>
      <c r="B577" s="51"/>
      <c r="C577" s="52" t="str">
        <f t="shared" si="59"/>
        <v>2C_C16</v>
      </c>
      <c r="D577" s="52"/>
      <c r="E577" s="53">
        <f>+'CALCULO TARIFAS CC '!$Q$45</f>
        <v>1.2134117333313514</v>
      </c>
      <c r="F577" s="110">
        <f t="shared" si="60"/>
        <v>637.26499999999999</v>
      </c>
      <c r="G577" s="55">
        <f t="shared" si="62"/>
        <v>773.26</v>
      </c>
      <c r="H577" s="49" t="s">
        <v>297</v>
      </c>
      <c r="I577" s="27" t="s">
        <v>153</v>
      </c>
      <c r="J577" s="27">
        <v>637.26499999999999</v>
      </c>
      <c r="K577" s="38"/>
      <c r="L577" s="38"/>
    </row>
    <row r="578" spans="1:12" ht="14.25" customHeight="1" x14ac:dyDescent="0.25">
      <c r="A578" s="50">
        <f t="shared" si="61"/>
        <v>574</v>
      </c>
      <c r="B578" s="51"/>
      <c r="C578" s="52" t="str">
        <f t="shared" si="59"/>
        <v>2C_C39</v>
      </c>
      <c r="D578" s="52"/>
      <c r="E578" s="53">
        <f>+'CALCULO TARIFAS CC '!$Q$45</f>
        <v>1.2134117333313514</v>
      </c>
      <c r="F578" s="110">
        <f t="shared" si="60"/>
        <v>4462.5504000000001</v>
      </c>
      <c r="G578" s="55">
        <f t="shared" si="62"/>
        <v>5414.91</v>
      </c>
      <c r="H578" s="49" t="s">
        <v>297</v>
      </c>
      <c r="I578" s="27" t="s">
        <v>154</v>
      </c>
      <c r="J578" s="27">
        <v>4462.5504000000001</v>
      </c>
      <c r="K578" s="38"/>
      <c r="L578" s="38"/>
    </row>
    <row r="579" spans="1:12" ht="14.25" customHeight="1" x14ac:dyDescent="0.25">
      <c r="A579" s="50">
        <f t="shared" si="61"/>
        <v>575</v>
      </c>
      <c r="B579" s="51"/>
      <c r="C579" s="52" t="str">
        <f t="shared" si="59"/>
        <v>2C_C40</v>
      </c>
      <c r="D579" s="52"/>
      <c r="E579" s="53">
        <f>+'CALCULO TARIFAS CC '!$Q$45</f>
        <v>1.2134117333313514</v>
      </c>
      <c r="F579" s="110">
        <f t="shared" si="60"/>
        <v>479.74529999999999</v>
      </c>
      <c r="G579" s="55">
        <f t="shared" si="62"/>
        <v>582.13</v>
      </c>
      <c r="H579" s="49" t="s">
        <v>297</v>
      </c>
      <c r="I579" s="27" t="s">
        <v>155</v>
      </c>
      <c r="J579" s="27">
        <v>479.74529999999999</v>
      </c>
      <c r="K579" s="38"/>
      <c r="L579" s="38"/>
    </row>
    <row r="580" spans="1:12" ht="14.25" customHeight="1" x14ac:dyDescent="0.25">
      <c r="A580" s="50">
        <f t="shared" si="61"/>
        <v>576</v>
      </c>
      <c r="B580" s="51"/>
      <c r="C580" s="52" t="str">
        <f t="shared" si="59"/>
        <v>2C_C51</v>
      </c>
      <c r="D580" s="52"/>
      <c r="E580" s="53">
        <f>+'CALCULO TARIFAS CC '!$Q$45</f>
        <v>1.2134117333313514</v>
      </c>
      <c r="F580" s="110">
        <f t="shared" si="60"/>
        <v>1443.9179999999999</v>
      </c>
      <c r="G580" s="55">
        <f t="shared" si="62"/>
        <v>1752.07</v>
      </c>
      <c r="H580" s="49" t="s">
        <v>297</v>
      </c>
      <c r="I580" s="27" t="s">
        <v>430</v>
      </c>
      <c r="J580" s="27">
        <v>1443.9179999999999</v>
      </c>
      <c r="K580" s="38"/>
      <c r="L580" s="38"/>
    </row>
    <row r="581" spans="1:12" ht="14.25" customHeight="1" x14ac:dyDescent="0.25">
      <c r="A581" s="50">
        <f t="shared" si="61"/>
        <v>577</v>
      </c>
      <c r="B581" s="51"/>
      <c r="C581" s="52" t="str">
        <f t="shared" si="59"/>
        <v>2C_C58</v>
      </c>
      <c r="D581" s="52"/>
      <c r="E581" s="53">
        <f>+'CALCULO TARIFAS CC '!$Q$45</f>
        <v>1.2134117333313514</v>
      </c>
      <c r="F581" s="110">
        <f t="shared" si="60"/>
        <v>5756.0937999999996</v>
      </c>
      <c r="G581" s="55">
        <f t="shared" si="62"/>
        <v>6984.51</v>
      </c>
      <c r="H581" s="49" t="s">
        <v>297</v>
      </c>
      <c r="I581" s="27" t="s">
        <v>156</v>
      </c>
      <c r="J581" s="27">
        <v>5756.0937999999996</v>
      </c>
      <c r="K581" s="38"/>
      <c r="L581" s="38"/>
    </row>
    <row r="582" spans="1:12" ht="14.25" customHeight="1" x14ac:dyDescent="0.25">
      <c r="A582" s="50">
        <f t="shared" si="61"/>
        <v>578</v>
      </c>
      <c r="B582" s="51"/>
      <c r="C582" s="52" t="str">
        <f t="shared" si="59"/>
        <v>2C_C60</v>
      </c>
      <c r="D582" s="52"/>
      <c r="E582" s="53">
        <f>+'CALCULO TARIFAS CC '!$Q$45</f>
        <v>1.2134117333313514</v>
      </c>
      <c r="F582" s="110">
        <f t="shared" si="60"/>
        <v>5352.6972999999998</v>
      </c>
      <c r="G582" s="55">
        <f t="shared" si="62"/>
        <v>6495.03</v>
      </c>
      <c r="H582" s="49" t="s">
        <v>297</v>
      </c>
      <c r="I582" s="27" t="s">
        <v>362</v>
      </c>
      <c r="J582" s="27">
        <v>5352.6972999999998</v>
      </c>
      <c r="K582" s="38"/>
      <c r="L582" s="38"/>
    </row>
    <row r="583" spans="1:12" ht="14.25" customHeight="1" x14ac:dyDescent="0.25">
      <c r="A583" s="50">
        <f t="shared" si="61"/>
        <v>579</v>
      </c>
      <c r="B583" s="51"/>
      <c r="C583" s="52" t="str">
        <f t="shared" si="59"/>
        <v>2C_C61</v>
      </c>
      <c r="D583" s="52"/>
      <c r="E583" s="53">
        <f>+'CALCULO TARIFAS CC '!$Q$45</f>
        <v>1.2134117333313514</v>
      </c>
      <c r="F583" s="110">
        <f t="shared" si="60"/>
        <v>4.5750000000000002</v>
      </c>
      <c r="G583" s="55">
        <f>+ROUND(F583*E583,2)</f>
        <v>5.55</v>
      </c>
      <c r="H583" s="49" t="s">
        <v>297</v>
      </c>
      <c r="I583" s="27" t="s">
        <v>475</v>
      </c>
      <c r="J583" s="27">
        <v>4.5750000000000002</v>
      </c>
      <c r="K583" s="38"/>
      <c r="L583" s="38"/>
    </row>
    <row r="584" spans="1:12" ht="14.25" customHeight="1" x14ac:dyDescent="0.25">
      <c r="A584" s="50">
        <f t="shared" si="61"/>
        <v>580</v>
      </c>
      <c r="B584" s="51"/>
      <c r="C584" s="52" t="str">
        <f t="shared" si="59"/>
        <v>2C_C64</v>
      </c>
      <c r="D584" s="52"/>
      <c r="E584" s="53">
        <f>+'CALCULO TARIFAS CC '!$Q$45</f>
        <v>1.2134117333313514</v>
      </c>
      <c r="F584" s="110">
        <f t="shared" si="60"/>
        <v>592.96500000000003</v>
      </c>
      <c r="G584" s="55">
        <f t="shared" si="62"/>
        <v>719.51</v>
      </c>
      <c r="H584" s="49" t="s">
        <v>297</v>
      </c>
      <c r="I584" s="27" t="s">
        <v>504</v>
      </c>
      <c r="J584" s="27">
        <v>592.96500000000003</v>
      </c>
      <c r="K584" s="38"/>
      <c r="L584" s="38"/>
    </row>
    <row r="585" spans="1:12" x14ac:dyDescent="0.25">
      <c r="A585" s="50">
        <f t="shared" si="61"/>
        <v>581</v>
      </c>
      <c r="B585" s="51"/>
      <c r="C585" s="52" t="str">
        <f t="shared" si="59"/>
        <v>2C_C66</v>
      </c>
      <c r="D585" s="52"/>
      <c r="E585" s="53">
        <f>+'CALCULO TARIFAS CC '!$Q$45</f>
        <v>1.2134117333313514</v>
      </c>
      <c r="F585" s="110">
        <f t="shared" si="60"/>
        <v>53.804000000000002</v>
      </c>
      <c r="G585" s="55">
        <f>+ROUND(F585*E585,2)</f>
        <v>65.290000000000006</v>
      </c>
      <c r="H585" s="49" t="s">
        <v>297</v>
      </c>
      <c r="I585" s="27" t="s">
        <v>598</v>
      </c>
      <c r="J585" s="27">
        <v>53.804000000000002</v>
      </c>
      <c r="K585" s="38"/>
      <c r="L585" s="38"/>
    </row>
    <row r="586" spans="1:12" ht="14.25" customHeight="1" x14ac:dyDescent="0.25">
      <c r="A586" s="50">
        <f t="shared" si="61"/>
        <v>582</v>
      </c>
      <c r="B586" s="51"/>
      <c r="C586" s="52" t="str">
        <f t="shared" si="59"/>
        <v>2D_D01</v>
      </c>
      <c r="D586" s="52"/>
      <c r="E586" s="53">
        <f>+'CALCULO TARIFAS CC '!$Q$45</f>
        <v>1.2134117333313514</v>
      </c>
      <c r="F586" s="110">
        <f t="shared" si="60"/>
        <v>178667.34299999999</v>
      </c>
      <c r="G586" s="55">
        <f>+ROUND(F586*E586,2)</f>
        <v>216797.05</v>
      </c>
      <c r="H586" s="49" t="s">
        <v>297</v>
      </c>
      <c r="I586" s="27" t="s">
        <v>157</v>
      </c>
      <c r="J586" s="27">
        <v>178667.34299999999</v>
      </c>
      <c r="K586" s="38"/>
      <c r="L586" s="38"/>
    </row>
    <row r="587" spans="1:12" ht="14.25" customHeight="1" x14ac:dyDescent="0.25">
      <c r="A587" s="50">
        <f t="shared" si="61"/>
        <v>583</v>
      </c>
      <c r="B587" s="51"/>
      <c r="C587" s="52" t="str">
        <f t="shared" si="59"/>
        <v>2D_D02</v>
      </c>
      <c r="D587" s="52"/>
      <c r="E587" s="53">
        <f>+'CALCULO TARIFAS CC '!$Q$45</f>
        <v>1.2134117333313514</v>
      </c>
      <c r="F587" s="110">
        <f t="shared" si="60"/>
        <v>130672.77650000001</v>
      </c>
      <c r="G587" s="55">
        <f>+ROUND(F587*E587,2)</f>
        <v>158559.88</v>
      </c>
      <c r="H587" s="49" t="s">
        <v>297</v>
      </c>
      <c r="I587" s="27" t="s">
        <v>158</v>
      </c>
      <c r="J587" s="27">
        <v>130672.77650000001</v>
      </c>
      <c r="K587" s="38"/>
      <c r="L587" s="38"/>
    </row>
    <row r="588" spans="1:12" ht="14.25" customHeight="1" x14ac:dyDescent="0.25">
      <c r="A588" s="50">
        <f t="shared" si="61"/>
        <v>584</v>
      </c>
      <c r="B588" s="51"/>
      <c r="C588" s="52" t="str">
        <f t="shared" si="59"/>
        <v>2D_D03</v>
      </c>
      <c r="D588" s="52"/>
      <c r="E588" s="53">
        <f>+'CALCULO TARIFAS CC '!$Q$45</f>
        <v>1.2134117333313514</v>
      </c>
      <c r="F588" s="110">
        <f t="shared" si="60"/>
        <v>77868.743799999997</v>
      </c>
      <c r="G588" s="55">
        <f t="shared" si="62"/>
        <v>94486.85</v>
      </c>
      <c r="H588" s="49" t="s">
        <v>297</v>
      </c>
      <c r="I588" s="27" t="s">
        <v>159</v>
      </c>
      <c r="J588" s="27">
        <v>77868.743799999997</v>
      </c>
      <c r="K588" s="38"/>
      <c r="L588" s="38"/>
    </row>
    <row r="589" spans="1:12" ht="14.25" customHeight="1" x14ac:dyDescent="0.25">
      <c r="A589" s="50">
        <f t="shared" si="61"/>
        <v>585</v>
      </c>
      <c r="B589" s="51"/>
      <c r="C589" s="52" t="str">
        <f t="shared" si="59"/>
        <v>2D_D04</v>
      </c>
      <c r="D589" s="52"/>
      <c r="E589" s="53">
        <f>+'CALCULO TARIFAS CC '!$Q$45</f>
        <v>1.2134117333313514</v>
      </c>
      <c r="F589" s="110">
        <f t="shared" si="60"/>
        <v>55893.974800000004</v>
      </c>
      <c r="G589" s="55">
        <f t="shared" si="62"/>
        <v>67822.399999999994</v>
      </c>
      <c r="H589" s="49" t="s">
        <v>297</v>
      </c>
      <c r="I589" s="27" t="s">
        <v>160</v>
      </c>
      <c r="J589" s="27">
        <v>55893.974800000004</v>
      </c>
      <c r="K589" s="38"/>
      <c r="L589" s="38"/>
    </row>
    <row r="590" spans="1:12" ht="14.25" customHeight="1" x14ac:dyDescent="0.25">
      <c r="A590" s="50">
        <f t="shared" si="61"/>
        <v>586</v>
      </c>
      <c r="B590" s="51"/>
      <c r="C590" s="52" t="str">
        <f t="shared" si="59"/>
        <v>2D_D05</v>
      </c>
      <c r="D590" s="52"/>
      <c r="E590" s="53">
        <f>+'CALCULO TARIFAS CC '!$Q$45</f>
        <v>1.2134117333313514</v>
      </c>
      <c r="F590" s="110">
        <f t="shared" si="60"/>
        <v>11632.3025</v>
      </c>
      <c r="G590" s="55">
        <f t="shared" si="62"/>
        <v>14114.77</v>
      </c>
      <c r="H590" s="49" t="s">
        <v>297</v>
      </c>
      <c r="I590" s="27" t="s">
        <v>161</v>
      </c>
      <c r="J590" s="27">
        <v>11632.3025</v>
      </c>
      <c r="K590" s="38"/>
      <c r="L590" s="38"/>
    </row>
    <row r="591" spans="1:12" ht="14.25" customHeight="1" x14ac:dyDescent="0.25">
      <c r="A591" s="50">
        <f t="shared" si="61"/>
        <v>587</v>
      </c>
      <c r="B591" s="51"/>
      <c r="C591" s="52" t="str">
        <f t="shared" si="59"/>
        <v>2D_D06</v>
      </c>
      <c r="D591" s="52"/>
      <c r="E591" s="53">
        <f>+'CALCULO TARIFAS CC '!$Q$45</f>
        <v>1.2134117333313514</v>
      </c>
      <c r="F591" s="110">
        <f t="shared" si="60"/>
        <v>2503.5778</v>
      </c>
      <c r="G591" s="55">
        <f t="shared" ref="G591:G598" si="63">+ROUND(F591*E591,2)</f>
        <v>3037.87</v>
      </c>
      <c r="H591" s="49" t="s">
        <v>297</v>
      </c>
      <c r="I591" s="27" t="s">
        <v>162</v>
      </c>
      <c r="J591" s="27">
        <v>2503.5778</v>
      </c>
      <c r="K591" s="38"/>
      <c r="L591" s="38"/>
    </row>
    <row r="592" spans="1:12" ht="14.25" customHeight="1" x14ac:dyDescent="0.25">
      <c r="A592" s="50">
        <f t="shared" si="61"/>
        <v>588</v>
      </c>
      <c r="B592" s="51"/>
      <c r="C592" s="52" t="str">
        <f t="shared" si="59"/>
        <v>2D_D07</v>
      </c>
      <c r="D592" s="52"/>
      <c r="E592" s="53">
        <f>+'CALCULO TARIFAS CC '!$Q$45</f>
        <v>1.2134117333313514</v>
      </c>
      <c r="F592" s="110">
        <f t="shared" si="60"/>
        <v>9057.2203000000009</v>
      </c>
      <c r="G592" s="55">
        <f t="shared" si="63"/>
        <v>10990.14</v>
      </c>
      <c r="H592" s="49" t="s">
        <v>297</v>
      </c>
      <c r="I592" s="27" t="s">
        <v>163</v>
      </c>
      <c r="J592" s="27">
        <v>9057.2203000000009</v>
      </c>
      <c r="K592" s="38"/>
      <c r="L592" s="38"/>
    </row>
    <row r="593" spans="1:12" s="256" customFormat="1" ht="14.25" customHeight="1" x14ac:dyDescent="0.25">
      <c r="A593" s="50">
        <f t="shared" si="61"/>
        <v>589</v>
      </c>
      <c r="B593" s="51"/>
      <c r="C593" s="52" t="str">
        <f t="shared" si="59"/>
        <v>2D_D08</v>
      </c>
      <c r="D593" s="52"/>
      <c r="E593" s="53">
        <f>+'CALCULO TARIFAS CC '!$Q$45</f>
        <v>1.2134117333313514</v>
      </c>
      <c r="F593" s="110">
        <f t="shared" ref="F593:F596" si="64">ROUND(J593,4)</f>
        <v>2662.8242</v>
      </c>
      <c r="G593" s="55">
        <f t="shared" si="63"/>
        <v>3231.1</v>
      </c>
      <c r="H593" s="49" t="s">
        <v>297</v>
      </c>
      <c r="I593" s="27" t="s">
        <v>164</v>
      </c>
      <c r="J593" s="27">
        <v>2662.8242</v>
      </c>
      <c r="K593" s="38"/>
      <c r="L593" s="38"/>
    </row>
    <row r="594" spans="1:12" s="294" customFormat="1" ht="14.25" customHeight="1" x14ac:dyDescent="0.25">
      <c r="A594" s="50">
        <f t="shared" si="61"/>
        <v>590</v>
      </c>
      <c r="B594" s="51"/>
      <c r="C594" s="52" t="str">
        <f t="shared" si="59"/>
        <v>2G_C14</v>
      </c>
      <c r="D594" s="52"/>
      <c r="E594" s="53">
        <f>+'CALCULO TARIFAS CC '!$Q$45</f>
        <v>1.2134117333313514</v>
      </c>
      <c r="F594" s="110">
        <f t="shared" si="64"/>
        <v>76.749799999999993</v>
      </c>
      <c r="G594" s="55">
        <f t="shared" si="63"/>
        <v>93.13</v>
      </c>
      <c r="H594" s="49" t="s">
        <v>297</v>
      </c>
      <c r="I594" s="27" t="s">
        <v>165</v>
      </c>
      <c r="J594" s="27">
        <v>76.749799999999993</v>
      </c>
      <c r="K594" s="38"/>
      <c r="L594" s="38"/>
    </row>
    <row r="595" spans="1:12" ht="14.25" customHeight="1" x14ac:dyDescent="0.25">
      <c r="A595" s="50">
        <f t="shared" si="61"/>
        <v>591</v>
      </c>
      <c r="B595" s="51"/>
      <c r="C595" s="52" t="str">
        <f t="shared" si="59"/>
        <v>2G_C18</v>
      </c>
      <c r="D595" s="52"/>
      <c r="E595" s="53">
        <f>+'CALCULO TARIFAS CC '!$Q$45</f>
        <v>1.2134117333313514</v>
      </c>
      <c r="F595" s="110">
        <f t="shared" si="64"/>
        <v>22.758600000000001</v>
      </c>
      <c r="G595" s="55">
        <f t="shared" si="63"/>
        <v>27.62</v>
      </c>
      <c r="H595" s="49" t="s">
        <v>297</v>
      </c>
      <c r="I595" s="27" t="s">
        <v>166</v>
      </c>
      <c r="J595" s="27">
        <v>22.758600000000001</v>
      </c>
      <c r="K595" s="38"/>
      <c r="L595" s="38"/>
    </row>
    <row r="596" spans="1:12" ht="14.25" customHeight="1" x14ac:dyDescent="0.25">
      <c r="A596" s="50">
        <f t="shared" si="61"/>
        <v>592</v>
      </c>
      <c r="B596" s="51"/>
      <c r="C596" s="52" t="str">
        <f t="shared" si="59"/>
        <v>2G_C19</v>
      </c>
      <c r="D596" s="52"/>
      <c r="E596" s="53">
        <f>+'CALCULO TARIFAS CC '!$Q$45</f>
        <v>1.2134117333313514</v>
      </c>
      <c r="F596" s="110">
        <f t="shared" si="64"/>
        <v>27.379200000000001</v>
      </c>
      <c r="G596" s="55">
        <f t="shared" si="63"/>
        <v>33.22</v>
      </c>
      <c r="H596" s="49" t="s">
        <v>297</v>
      </c>
      <c r="I596" s="27" t="s">
        <v>167</v>
      </c>
      <c r="J596" s="27">
        <v>27.379200000000001</v>
      </c>
      <c r="K596" s="38"/>
      <c r="L596" s="38"/>
    </row>
    <row r="597" spans="1:12" ht="14.25" customHeight="1" x14ac:dyDescent="0.25">
      <c r="A597" s="50">
        <f t="shared" si="61"/>
        <v>593</v>
      </c>
      <c r="B597" s="51"/>
      <c r="C597" s="52" t="str">
        <f t="shared" si="59"/>
        <v>2G_C20</v>
      </c>
      <c r="D597" s="52"/>
      <c r="E597" s="53">
        <f>+'CALCULO TARIFAS CC '!$Q$45</f>
        <v>1.2134117333313514</v>
      </c>
      <c r="F597" s="110">
        <f t="shared" si="60"/>
        <v>0.16850000000000001</v>
      </c>
      <c r="G597" s="55">
        <f t="shared" si="63"/>
        <v>0.2</v>
      </c>
      <c r="H597" s="49" t="s">
        <v>297</v>
      </c>
      <c r="I597" s="27" t="s">
        <v>168</v>
      </c>
      <c r="J597" s="27">
        <v>0.16850000000000001</v>
      </c>
      <c r="K597" s="38"/>
      <c r="L597" s="38"/>
    </row>
    <row r="598" spans="1:12" ht="14.25" customHeight="1" x14ac:dyDescent="0.25">
      <c r="A598" s="50">
        <f t="shared" si="61"/>
        <v>594</v>
      </c>
      <c r="B598" s="51"/>
      <c r="C598" s="52" t="str">
        <f t="shared" si="59"/>
        <v>2G_C29</v>
      </c>
      <c r="D598" s="52"/>
      <c r="E598" s="53">
        <f>+'CALCULO TARIFAS CC '!$Q$45</f>
        <v>1.2134117333313514</v>
      </c>
      <c r="F598" s="110">
        <f t="shared" si="60"/>
        <v>0</v>
      </c>
      <c r="G598" s="55">
        <f t="shared" si="63"/>
        <v>0</v>
      </c>
      <c r="H598" s="49" t="s">
        <v>297</v>
      </c>
      <c r="I598" s="27" t="s">
        <v>169</v>
      </c>
      <c r="J598" s="27">
        <v>0</v>
      </c>
      <c r="K598" s="38"/>
      <c r="L598" s="38"/>
    </row>
    <row r="599" spans="1:12" ht="14.25" customHeight="1" x14ac:dyDescent="0.25">
      <c r="A599" s="50">
        <f t="shared" si="61"/>
        <v>595</v>
      </c>
      <c r="B599" s="51"/>
      <c r="C599" s="52" t="str">
        <f t="shared" si="59"/>
        <v>2G_G01</v>
      </c>
      <c r="D599" s="52"/>
      <c r="E599" s="53">
        <f>+'CALCULO TARIFAS CC '!$Q$45</f>
        <v>1.2134117333313514</v>
      </c>
      <c r="F599" s="110">
        <f t="shared" si="60"/>
        <v>552.7201</v>
      </c>
      <c r="G599" s="55">
        <f t="shared" si="62"/>
        <v>670.68</v>
      </c>
      <c r="H599" s="49" t="s">
        <v>297</v>
      </c>
      <c r="I599" s="27" t="s">
        <v>170</v>
      </c>
      <c r="J599" s="27">
        <v>552.7201</v>
      </c>
      <c r="K599" s="38"/>
      <c r="L599" s="38"/>
    </row>
    <row r="600" spans="1:12" ht="14.25" customHeight="1" x14ac:dyDescent="0.25">
      <c r="A600" s="50">
        <f t="shared" si="61"/>
        <v>596</v>
      </c>
      <c r="B600" s="51"/>
      <c r="C600" s="52" t="str">
        <f t="shared" si="59"/>
        <v>2G_G02</v>
      </c>
      <c r="D600" s="52"/>
      <c r="E600" s="53">
        <f>+'CALCULO TARIFAS CC '!$Q$45</f>
        <v>1.2134117333313514</v>
      </c>
      <c r="F600" s="110">
        <f t="shared" si="60"/>
        <v>662.01589999999999</v>
      </c>
      <c r="G600" s="201">
        <f t="shared" si="62"/>
        <v>803.3</v>
      </c>
      <c r="H600" s="49" t="s">
        <v>297</v>
      </c>
      <c r="I600" s="27" t="s">
        <v>171</v>
      </c>
      <c r="J600" s="27">
        <v>662.01589999999999</v>
      </c>
      <c r="K600" s="38"/>
      <c r="L600" s="38"/>
    </row>
    <row r="601" spans="1:12" ht="14.25" customHeight="1" x14ac:dyDescent="0.25">
      <c r="A601" s="50">
        <f t="shared" si="61"/>
        <v>597</v>
      </c>
      <c r="B601" s="51"/>
      <c r="C601" s="52" t="str">
        <f t="shared" si="59"/>
        <v>2G_G03</v>
      </c>
      <c r="D601" s="52"/>
      <c r="E601" s="53">
        <f>+'CALCULO TARIFAS CC '!$Q$45</f>
        <v>1.2134117333313514</v>
      </c>
      <c r="F601" s="110">
        <f t="shared" si="60"/>
        <v>224.7747</v>
      </c>
      <c r="G601" s="201">
        <f t="shared" si="62"/>
        <v>272.74</v>
      </c>
      <c r="H601" s="49" t="s">
        <v>297</v>
      </c>
      <c r="I601" s="27" t="s">
        <v>172</v>
      </c>
      <c r="J601" s="27">
        <v>224.7747</v>
      </c>
      <c r="K601" s="38"/>
      <c r="L601" s="38"/>
    </row>
    <row r="602" spans="1:12" s="197" customFormat="1" ht="14.25" customHeight="1" x14ac:dyDescent="0.25">
      <c r="A602" s="50">
        <f t="shared" si="61"/>
        <v>598</v>
      </c>
      <c r="B602" s="51"/>
      <c r="C602" s="52" t="str">
        <f t="shared" si="59"/>
        <v>2G_G05</v>
      </c>
      <c r="D602" s="52"/>
      <c r="E602" s="53">
        <f>+'CALCULO TARIFAS CC '!$Q$45</f>
        <v>1.2134117333313514</v>
      </c>
      <c r="F602" s="110">
        <f t="shared" si="60"/>
        <v>846.23519999999996</v>
      </c>
      <c r="G602" s="201">
        <f>+ROUND(F602*E602,2)</f>
        <v>1026.83</v>
      </c>
      <c r="H602" s="49" t="s">
        <v>297</v>
      </c>
      <c r="I602" s="27" t="s">
        <v>173</v>
      </c>
      <c r="J602" s="27">
        <v>846.23519999999996</v>
      </c>
      <c r="K602" s="38"/>
      <c r="L602" s="38"/>
    </row>
    <row r="603" spans="1:12" s="197" customFormat="1" ht="14.25" customHeight="1" x14ac:dyDescent="0.25">
      <c r="A603" s="50">
        <f t="shared" si="61"/>
        <v>599</v>
      </c>
      <c r="B603" s="51"/>
      <c r="C603" s="52" t="str">
        <f t="shared" si="59"/>
        <v>2G_G06</v>
      </c>
      <c r="D603" s="52"/>
      <c r="E603" s="53">
        <f>+'CALCULO TARIFAS CC '!$Q$45</f>
        <v>1.2134117333313514</v>
      </c>
      <c r="F603" s="110">
        <f t="shared" si="60"/>
        <v>0</v>
      </c>
      <c r="G603" s="201">
        <f t="shared" si="62"/>
        <v>0</v>
      </c>
      <c r="H603" s="49" t="s">
        <v>297</v>
      </c>
      <c r="I603" s="27" t="s">
        <v>174</v>
      </c>
      <c r="J603" s="27">
        <v>0</v>
      </c>
      <c r="K603" s="38"/>
      <c r="L603" s="38"/>
    </row>
    <row r="604" spans="1:12" ht="14.25" customHeight="1" x14ac:dyDescent="0.25">
      <c r="A604" s="50">
        <f t="shared" si="61"/>
        <v>600</v>
      </c>
      <c r="B604" s="51"/>
      <c r="C604" s="52" t="str">
        <f t="shared" si="59"/>
        <v>2G_G07</v>
      </c>
      <c r="D604" s="52"/>
      <c r="E604" s="53">
        <f>+'CALCULO TARIFAS CC '!$Q$45</f>
        <v>1.2134117333313514</v>
      </c>
      <c r="F604" s="110">
        <f t="shared" si="60"/>
        <v>5.2404999999999999</v>
      </c>
      <c r="G604" s="55">
        <f t="shared" si="62"/>
        <v>6.36</v>
      </c>
      <c r="H604" s="49" t="s">
        <v>297</v>
      </c>
      <c r="I604" s="27" t="s">
        <v>175</v>
      </c>
      <c r="J604" s="27">
        <v>5.2404999999999999</v>
      </c>
      <c r="K604" s="38"/>
      <c r="L604" s="38"/>
    </row>
    <row r="605" spans="1:12" ht="14.25" customHeight="1" x14ac:dyDescent="0.25">
      <c r="A605" s="50">
        <f t="shared" si="61"/>
        <v>601</v>
      </c>
      <c r="B605" s="51"/>
      <c r="C605" s="52" t="str">
        <f t="shared" si="59"/>
        <v>2G_G08</v>
      </c>
      <c r="D605" s="52"/>
      <c r="E605" s="53">
        <f>+'CALCULO TARIFAS CC '!$Q$45</f>
        <v>1.2134117333313514</v>
      </c>
      <c r="F605" s="110">
        <f t="shared" si="60"/>
        <v>153.12299999999999</v>
      </c>
      <c r="G605" s="55">
        <f t="shared" si="62"/>
        <v>185.8</v>
      </c>
      <c r="H605" s="49" t="s">
        <v>297</v>
      </c>
      <c r="I605" s="27" t="s">
        <v>176</v>
      </c>
      <c r="J605" s="27">
        <v>153.12299999999999</v>
      </c>
      <c r="K605" s="38"/>
      <c r="L605" s="38"/>
    </row>
    <row r="606" spans="1:12" ht="14.25" customHeight="1" x14ac:dyDescent="0.25">
      <c r="A606" s="50">
        <f t="shared" si="61"/>
        <v>602</v>
      </c>
      <c r="B606" s="51"/>
      <c r="C606" s="52" t="str">
        <f t="shared" si="59"/>
        <v>2G_G09</v>
      </c>
      <c r="D606" s="52"/>
      <c r="E606" s="53">
        <f>+'CALCULO TARIFAS CC '!$Q$45</f>
        <v>1.2134117333313514</v>
      </c>
      <c r="F606" s="110">
        <f t="shared" si="60"/>
        <v>0.68089999999999995</v>
      </c>
      <c r="G606" s="55">
        <f t="shared" si="62"/>
        <v>0.83</v>
      </c>
      <c r="H606" s="49" t="s">
        <v>297</v>
      </c>
      <c r="I606" s="27" t="s">
        <v>177</v>
      </c>
      <c r="J606" s="27">
        <v>0.68089999999999995</v>
      </c>
      <c r="K606" s="38"/>
      <c r="L606" s="38"/>
    </row>
    <row r="607" spans="1:12" ht="14.25" customHeight="1" x14ac:dyDescent="0.25">
      <c r="A607" s="50">
        <f t="shared" si="61"/>
        <v>603</v>
      </c>
      <c r="B607" s="51"/>
      <c r="C607" s="52" t="str">
        <f t="shared" si="59"/>
        <v>2G_G10</v>
      </c>
      <c r="D607" s="52"/>
      <c r="E607" s="53">
        <f>+'CALCULO TARIFAS CC '!$Q$45</f>
        <v>1.2134117333313514</v>
      </c>
      <c r="F607" s="110">
        <f t="shared" si="60"/>
        <v>66.391999999999996</v>
      </c>
      <c r="G607" s="55">
        <f t="shared" si="62"/>
        <v>80.56</v>
      </c>
      <c r="H607" s="49" t="s">
        <v>297</v>
      </c>
      <c r="I607" s="27" t="s">
        <v>178</v>
      </c>
      <c r="J607" s="27">
        <v>66.391999999999996</v>
      </c>
      <c r="K607" s="38"/>
      <c r="L607" s="38"/>
    </row>
    <row r="608" spans="1:12" s="278" customFormat="1" ht="14.25" customHeight="1" x14ac:dyDescent="0.25">
      <c r="A608" s="50">
        <f t="shared" si="61"/>
        <v>604</v>
      </c>
      <c r="B608" s="51"/>
      <c r="C608" s="52" t="str">
        <f t="shared" si="59"/>
        <v>2G_G11</v>
      </c>
      <c r="D608" s="52"/>
      <c r="E608" s="53">
        <f>+'CALCULO TARIFAS CC '!$Q$45</f>
        <v>1.2134117333313514</v>
      </c>
      <c r="F608" s="110">
        <f t="shared" si="60"/>
        <v>36.382800000000003</v>
      </c>
      <c r="G608" s="55">
        <f t="shared" si="62"/>
        <v>44.15</v>
      </c>
      <c r="H608" s="49" t="s">
        <v>297</v>
      </c>
      <c r="I608" s="27" t="s">
        <v>179</v>
      </c>
      <c r="J608" s="27">
        <v>36.382800000000003</v>
      </c>
      <c r="K608" s="38"/>
      <c r="L608" s="38"/>
    </row>
    <row r="609" spans="1:12" s="333" customFormat="1" ht="14.25" customHeight="1" x14ac:dyDescent="0.25">
      <c r="A609" s="50">
        <f t="shared" si="61"/>
        <v>605</v>
      </c>
      <c r="B609" s="51"/>
      <c r="C609" s="52" t="str">
        <f t="shared" si="59"/>
        <v>2G_G12</v>
      </c>
      <c r="D609" s="52"/>
      <c r="E609" s="53">
        <f>+'CALCULO TARIFAS CC '!$Q$45</f>
        <v>1.2134117333313514</v>
      </c>
      <c r="F609" s="110">
        <f t="shared" si="60"/>
        <v>9.8900000000000002E-2</v>
      </c>
      <c r="G609" s="55">
        <f t="shared" si="62"/>
        <v>0.12</v>
      </c>
      <c r="H609" s="49" t="s">
        <v>297</v>
      </c>
      <c r="I609" s="27" t="s">
        <v>363</v>
      </c>
      <c r="J609" s="27">
        <v>9.8900000000000002E-2</v>
      </c>
      <c r="K609" s="38"/>
      <c r="L609" s="38"/>
    </row>
    <row r="610" spans="1:12" ht="14.25" customHeight="1" x14ac:dyDescent="0.25">
      <c r="A610" s="50">
        <f t="shared" si="61"/>
        <v>606</v>
      </c>
      <c r="B610" s="51"/>
      <c r="C610" s="52" t="str">
        <f t="shared" si="59"/>
        <v>2G_G13</v>
      </c>
      <c r="D610" s="52"/>
      <c r="E610" s="53">
        <f>+'CALCULO TARIFAS CC '!$Q$45</f>
        <v>1.2134117333313514</v>
      </c>
      <c r="F610" s="110">
        <f t="shared" si="60"/>
        <v>0</v>
      </c>
      <c r="G610" s="55">
        <f t="shared" si="62"/>
        <v>0</v>
      </c>
      <c r="H610" s="49" t="s">
        <v>297</v>
      </c>
      <c r="I610" s="27" t="s">
        <v>476</v>
      </c>
      <c r="J610" s="27">
        <v>0</v>
      </c>
      <c r="K610" s="38"/>
      <c r="L610" s="38"/>
    </row>
    <row r="611" spans="1:12" s="267" customFormat="1" ht="14.25" customHeight="1" x14ac:dyDescent="0.25">
      <c r="A611" s="50">
        <f t="shared" si="61"/>
        <v>607</v>
      </c>
      <c r="B611" s="40"/>
      <c r="C611" s="52" t="str">
        <f t="shared" si="59"/>
        <v>2G_G14</v>
      </c>
      <c r="D611" s="52"/>
      <c r="E611" s="53">
        <f>+'CALCULO TARIFAS CC '!$Q$45</f>
        <v>1.2134117333313514</v>
      </c>
      <c r="F611" s="110">
        <f t="shared" si="60"/>
        <v>35.58</v>
      </c>
      <c r="G611" s="55">
        <f t="shared" si="62"/>
        <v>43.17</v>
      </c>
      <c r="H611" s="49" t="s">
        <v>297</v>
      </c>
      <c r="I611" s="27" t="s">
        <v>477</v>
      </c>
      <c r="J611" s="27">
        <v>35.58</v>
      </c>
      <c r="K611" s="38"/>
      <c r="L611" s="38"/>
    </row>
    <row r="612" spans="1:12" s="267" customFormat="1" ht="14.25" customHeight="1" x14ac:dyDescent="0.25">
      <c r="A612" s="50">
        <f t="shared" si="61"/>
        <v>608</v>
      </c>
      <c r="B612" s="40"/>
      <c r="C612" s="52" t="str">
        <f t="shared" si="59"/>
        <v>2G_G16</v>
      </c>
      <c r="D612" s="52"/>
      <c r="E612" s="53">
        <f>+'CALCULO TARIFAS CC '!$Q$45</f>
        <v>1.2134117333313514</v>
      </c>
      <c r="F612" s="110">
        <f t="shared" ref="F612:F613" si="65">ROUND(J612,4)</f>
        <v>66.572999999999993</v>
      </c>
      <c r="G612" s="55">
        <f t="shared" si="62"/>
        <v>80.78</v>
      </c>
      <c r="H612" s="49" t="s">
        <v>297</v>
      </c>
      <c r="I612" s="27" t="s">
        <v>763</v>
      </c>
      <c r="J612" s="27">
        <v>66.572999999999993</v>
      </c>
      <c r="K612" s="38"/>
      <c r="L612" s="38"/>
    </row>
    <row r="613" spans="1:12" s="267" customFormat="1" ht="14.25" customHeight="1" x14ac:dyDescent="0.25">
      <c r="A613" s="50">
        <f t="shared" si="61"/>
        <v>609</v>
      </c>
      <c r="B613" s="40"/>
      <c r="C613" s="52" t="str">
        <f t="shared" si="59"/>
        <v>2U_U02</v>
      </c>
      <c r="D613" s="52"/>
      <c r="E613" s="53">
        <f>+'CALCULO TARIFAS CC '!$Q$45</f>
        <v>1.2134117333313514</v>
      </c>
      <c r="F613" s="110">
        <f t="shared" si="65"/>
        <v>19312.366699999999</v>
      </c>
      <c r="G613" s="55">
        <f>+ROUND(F613*E613,2)</f>
        <v>23433.85</v>
      </c>
      <c r="H613" s="49" t="s">
        <v>297</v>
      </c>
      <c r="I613" s="27" t="s">
        <v>180</v>
      </c>
      <c r="J613" s="27">
        <v>19312.366699999999</v>
      </c>
      <c r="K613" s="38"/>
      <c r="L613" s="38"/>
    </row>
    <row r="614" spans="1:12" ht="15.75" thickBot="1" x14ac:dyDescent="0.3">
      <c r="A614" s="50">
        <f t="shared" si="61"/>
        <v>610</v>
      </c>
      <c r="B614" s="134"/>
      <c r="C614" s="52" t="str">
        <f t="shared" si="59"/>
        <v>2U_U05</v>
      </c>
      <c r="D614" s="135"/>
      <c r="E614" s="139">
        <f>+'CALCULO TARIFAS CC '!$Q$45</f>
        <v>1.2134117333313514</v>
      </c>
      <c r="F614" s="140">
        <f t="shared" si="60"/>
        <v>5297.6440000000002</v>
      </c>
      <c r="G614" s="141">
        <f>+ROUND(F614*E614,2)</f>
        <v>6428.22</v>
      </c>
      <c r="H614" s="49" t="s">
        <v>297</v>
      </c>
      <c r="I614" s="27" t="s">
        <v>181</v>
      </c>
      <c r="J614" s="27">
        <v>5297.6440000000002</v>
      </c>
      <c r="K614" s="38"/>
      <c r="L614" s="38"/>
    </row>
    <row r="615" spans="1:12" ht="12.75" customHeight="1" thickBot="1" x14ac:dyDescent="0.3">
      <c r="A615" s="95"/>
      <c r="B615" s="96"/>
      <c r="C615" s="97" t="s">
        <v>310</v>
      </c>
      <c r="D615" s="97"/>
      <c r="E615" s="97"/>
      <c r="F615" s="99">
        <f>ROUND(SUM(F572:F614),4)</f>
        <v>518325.40779999999</v>
      </c>
      <c r="G615" s="101">
        <f>SUM(G572:G614)</f>
        <v>628942.12000000011</v>
      </c>
      <c r="H615" s="37"/>
      <c r="I615" s="38"/>
      <c r="J615" s="38"/>
      <c r="K615" s="38"/>
    </row>
    <row r="616" spans="1:12" ht="12.75" customHeight="1" x14ac:dyDescent="0.25">
      <c r="A616" s="43">
        <f>A614+1</f>
        <v>611</v>
      </c>
      <c r="B616" s="44" t="s">
        <v>10</v>
      </c>
      <c r="C616" s="45" t="str">
        <f t="shared" ref="C616:C647" si="66">I616</f>
        <v>1CCOMCCELC</v>
      </c>
      <c r="D616" s="45"/>
      <c r="E616" s="46">
        <f>+'CALCULO TARIFAS CC '!$P$45</f>
        <v>0.67094360222916127</v>
      </c>
      <c r="F616" s="155">
        <f t="shared" ref="F616:F679" si="67">J616</f>
        <v>4.6399058590804254E-3</v>
      </c>
      <c r="G616" s="157">
        <f t="shared" ref="G616:G634" si="68">+ROUND(E616*F616*$F$736,2)</f>
        <v>2775.45</v>
      </c>
      <c r="H616" s="37" t="s">
        <v>293</v>
      </c>
      <c r="I616" s="302" t="s">
        <v>182</v>
      </c>
      <c r="J616" s="303">
        <v>4.6399058590804254E-3</v>
      </c>
      <c r="K616" s="38"/>
      <c r="L616" s="209"/>
    </row>
    <row r="617" spans="1:12" ht="12.75" customHeight="1" x14ac:dyDescent="0.25">
      <c r="A617" s="50">
        <f t="shared" ref="A617:A723" si="69">+A616+1</f>
        <v>612</v>
      </c>
      <c r="B617" s="51"/>
      <c r="C617" s="52" t="str">
        <f t="shared" si="66"/>
        <v>1CCOMCECEE</v>
      </c>
      <c r="D617" s="52"/>
      <c r="E617" s="53">
        <f>+'CALCULO TARIFAS CC '!$P$45</f>
        <v>0.67094360222916127</v>
      </c>
      <c r="F617" s="161">
        <f t="shared" si="67"/>
        <v>1.3900953402262202E-2</v>
      </c>
      <c r="G617" s="163">
        <f t="shared" si="68"/>
        <v>8315.1299999999992</v>
      </c>
      <c r="H617" s="37" t="s">
        <v>293</v>
      </c>
      <c r="I617" s="302" t="s">
        <v>183</v>
      </c>
      <c r="J617" s="303">
        <v>1.3900953402262202E-2</v>
      </c>
      <c r="K617" s="38"/>
      <c r="L617" s="209"/>
    </row>
    <row r="618" spans="1:12" ht="12.75" customHeight="1" x14ac:dyDescent="0.25">
      <c r="A618" s="50">
        <f t="shared" si="69"/>
        <v>613</v>
      </c>
      <c r="B618" s="51"/>
      <c r="C618" s="52" t="str">
        <f t="shared" si="66"/>
        <v>1CCOMCOELC</v>
      </c>
      <c r="D618" s="52"/>
      <c r="E618" s="53">
        <f>+'CALCULO TARIFAS CC '!$P$45</f>
        <v>0.67094360222916127</v>
      </c>
      <c r="F618" s="161">
        <f t="shared" si="67"/>
        <v>1.3105506701279364E-2</v>
      </c>
      <c r="G618" s="163">
        <f t="shared" si="68"/>
        <v>7839.32</v>
      </c>
      <c r="H618" s="37" t="s">
        <v>293</v>
      </c>
      <c r="I618" s="302" t="s">
        <v>184</v>
      </c>
      <c r="J618" s="303">
        <v>1.3105506701279364E-2</v>
      </c>
      <c r="K618" s="38"/>
      <c r="L618" s="209"/>
    </row>
    <row r="619" spans="1:12" ht="12.75" customHeight="1" x14ac:dyDescent="0.25">
      <c r="A619" s="50">
        <f t="shared" si="69"/>
        <v>614</v>
      </c>
      <c r="B619" s="51"/>
      <c r="C619" s="52" t="str">
        <f t="shared" si="66"/>
        <v>1CCOMCOELG</v>
      </c>
      <c r="D619" s="52"/>
      <c r="E619" s="53">
        <f>+'CALCULO TARIFAS CC '!$P$45</f>
        <v>0.67094360222916127</v>
      </c>
      <c r="F619" s="161">
        <f t="shared" si="67"/>
        <v>7.3831038590101178E-2</v>
      </c>
      <c r="G619" s="163">
        <f t="shared" si="68"/>
        <v>44163.48</v>
      </c>
      <c r="H619" s="37" t="s">
        <v>293</v>
      </c>
      <c r="I619" s="302" t="s">
        <v>185</v>
      </c>
      <c r="J619" s="303">
        <v>7.3831038590101178E-2</v>
      </c>
      <c r="K619" s="38"/>
      <c r="L619" s="209"/>
    </row>
    <row r="620" spans="1:12" ht="12.75" customHeight="1" x14ac:dyDescent="0.25">
      <c r="A620" s="50">
        <f t="shared" si="69"/>
        <v>615</v>
      </c>
      <c r="B620" s="51"/>
      <c r="C620" s="52" t="str">
        <f t="shared" si="66"/>
        <v>1CCOMCOELP</v>
      </c>
      <c r="D620" s="52"/>
      <c r="E620" s="53">
        <f>+'CALCULO TARIFAS CC '!$P$45</f>
        <v>0.67094360222916127</v>
      </c>
      <c r="F620" s="161">
        <f t="shared" si="67"/>
        <v>4.8896356813588979E-3</v>
      </c>
      <c r="G620" s="163">
        <f t="shared" si="68"/>
        <v>2924.83</v>
      </c>
      <c r="H620" s="37" t="s">
        <v>293</v>
      </c>
      <c r="I620" s="302" t="s">
        <v>186</v>
      </c>
      <c r="J620" s="303">
        <v>4.8896356813588979E-3</v>
      </c>
      <c r="K620" s="38"/>
      <c r="L620" s="209"/>
    </row>
    <row r="621" spans="1:12" ht="12.75" customHeight="1" x14ac:dyDescent="0.25">
      <c r="A621" s="50">
        <f t="shared" si="69"/>
        <v>616</v>
      </c>
      <c r="B621" s="51"/>
      <c r="C621" s="52" t="str">
        <f t="shared" si="66"/>
        <v>1CCOMCOELU</v>
      </c>
      <c r="D621" s="52"/>
      <c r="E621" s="53">
        <f>+'CALCULO TARIFAS CC '!$P$45</f>
        <v>0.67094360222916127</v>
      </c>
      <c r="F621" s="161">
        <f t="shared" si="67"/>
        <v>1.5937644574801201E-2</v>
      </c>
      <c r="G621" s="163">
        <f t="shared" si="68"/>
        <v>9533.41</v>
      </c>
      <c r="H621" s="37" t="s">
        <v>293</v>
      </c>
      <c r="I621" s="302" t="s">
        <v>187</v>
      </c>
      <c r="J621" s="303">
        <v>1.5937644574801201E-2</v>
      </c>
      <c r="K621" s="38"/>
      <c r="L621" s="209"/>
    </row>
    <row r="622" spans="1:12" ht="12.75" customHeight="1" x14ac:dyDescent="0.25">
      <c r="A622" s="50">
        <f t="shared" si="69"/>
        <v>617</v>
      </c>
      <c r="B622" s="51"/>
      <c r="C622" s="52" t="str">
        <f t="shared" si="66"/>
        <v>1CCOMCOEND</v>
      </c>
      <c r="D622" s="52"/>
      <c r="E622" s="53">
        <f>+'CALCULO TARIFAS CC '!$P$45</f>
        <v>0.67094360222916127</v>
      </c>
      <c r="F622" s="161">
        <f t="shared" si="67"/>
        <v>2.8691283426689689E-2</v>
      </c>
      <c r="G622" s="163">
        <f t="shared" si="68"/>
        <v>17162.25</v>
      </c>
      <c r="H622" s="37" t="s">
        <v>293</v>
      </c>
      <c r="I622" s="302" t="s">
        <v>188</v>
      </c>
      <c r="J622" s="303">
        <v>2.8691283426689689E-2</v>
      </c>
      <c r="K622" s="38"/>
      <c r="L622" s="209"/>
    </row>
    <row r="623" spans="1:12" ht="12.75" customHeight="1" x14ac:dyDescent="0.25">
      <c r="A623" s="50">
        <f t="shared" si="69"/>
        <v>618</v>
      </c>
      <c r="B623" s="51"/>
      <c r="C623" s="52" t="str">
        <f t="shared" si="66"/>
        <v>1CCOMCOESD</v>
      </c>
      <c r="D623" s="52"/>
      <c r="E623" s="53">
        <f>+'CALCULO TARIFAS CC '!$P$45</f>
        <v>0.67094360222916127</v>
      </c>
      <c r="F623" s="161">
        <f t="shared" si="67"/>
        <v>2.3982792942487528E-2</v>
      </c>
      <c r="G623" s="163">
        <f t="shared" si="68"/>
        <v>14345.78</v>
      </c>
      <c r="H623" s="37" t="s">
        <v>293</v>
      </c>
      <c r="I623" s="302" t="s">
        <v>189</v>
      </c>
      <c r="J623" s="303">
        <v>2.3982792942487528E-2</v>
      </c>
      <c r="K623" s="38"/>
      <c r="L623" s="209"/>
    </row>
    <row r="624" spans="1:12" ht="12.75" customHeight="1" x14ac:dyDescent="0.25">
      <c r="A624" s="50">
        <f t="shared" si="69"/>
        <v>619</v>
      </c>
      <c r="B624" s="51"/>
      <c r="C624" s="52" t="str">
        <f t="shared" si="66"/>
        <v>1CCOMCOGUE</v>
      </c>
      <c r="D624" s="52"/>
      <c r="E624" s="53">
        <f>+'CALCULO TARIFAS CC '!$P$45</f>
        <v>0.67094360222916127</v>
      </c>
      <c r="F624" s="161">
        <f t="shared" si="67"/>
        <v>7.1998460198124956E-3</v>
      </c>
      <c r="G624" s="163">
        <f t="shared" si="68"/>
        <v>4306.7299999999996</v>
      </c>
      <c r="H624" s="37" t="s">
        <v>293</v>
      </c>
      <c r="I624" s="302" t="s">
        <v>190</v>
      </c>
      <c r="J624" s="303">
        <v>7.1998460198124956E-3</v>
      </c>
      <c r="K624" s="38"/>
      <c r="L624" s="209"/>
    </row>
    <row r="625" spans="1:12" ht="12.75" customHeight="1" x14ac:dyDescent="0.25">
      <c r="A625" s="50">
        <f t="shared" si="69"/>
        <v>620</v>
      </c>
      <c r="B625" s="51"/>
      <c r="C625" s="52" t="str">
        <f t="shared" si="66"/>
        <v>1CCOMCOMEL</v>
      </c>
      <c r="D625" s="52"/>
      <c r="E625" s="53">
        <f>+'CALCULO TARIFAS CC '!$P$45</f>
        <v>0.67094360222916127</v>
      </c>
      <c r="F625" s="161">
        <f t="shared" si="67"/>
        <v>2.8773621435106849E-2</v>
      </c>
      <c r="G625" s="163">
        <f t="shared" si="68"/>
        <v>17211.509999999998</v>
      </c>
      <c r="H625" s="37" t="s">
        <v>293</v>
      </c>
      <c r="I625" s="302" t="s">
        <v>191</v>
      </c>
      <c r="J625" s="303">
        <v>2.8773621435106849E-2</v>
      </c>
      <c r="K625" s="38"/>
      <c r="L625" s="209"/>
    </row>
    <row r="626" spans="1:12" ht="12.75" customHeight="1" x14ac:dyDescent="0.25">
      <c r="A626" s="50">
        <f t="shared" si="69"/>
        <v>621</v>
      </c>
      <c r="B626" s="51"/>
      <c r="C626" s="52" t="str">
        <f t="shared" si="66"/>
        <v>1CCOMCUCOE</v>
      </c>
      <c r="D626" s="52"/>
      <c r="E626" s="53">
        <f>+'CALCULO TARIFAS CC '!$P$45</f>
        <v>0.67094360222916127</v>
      </c>
      <c r="F626" s="161">
        <f t="shared" si="67"/>
        <v>6.0892388678967322E-3</v>
      </c>
      <c r="G626" s="163">
        <f t="shared" si="68"/>
        <v>3642.4</v>
      </c>
      <c r="H626" s="37" t="s">
        <v>293</v>
      </c>
      <c r="I626" s="302" t="s">
        <v>192</v>
      </c>
      <c r="J626" s="303">
        <v>6.0892388678967322E-3</v>
      </c>
      <c r="K626" s="38"/>
      <c r="L626" s="209"/>
    </row>
    <row r="627" spans="1:12" ht="12.75" customHeight="1" x14ac:dyDescent="0.25">
      <c r="A627" s="50">
        <f t="shared" si="69"/>
        <v>622</v>
      </c>
      <c r="B627" s="51"/>
      <c r="C627" s="52" t="str">
        <f t="shared" si="66"/>
        <v>1CCOMECONO</v>
      </c>
      <c r="D627" s="52"/>
      <c r="E627" s="53">
        <f>+'CALCULO TARIFAS CC '!$P$45</f>
        <v>0.67094360222916127</v>
      </c>
      <c r="F627" s="161">
        <f t="shared" si="67"/>
        <v>5.436427356743192E-3</v>
      </c>
      <c r="G627" s="163">
        <f t="shared" si="68"/>
        <v>3251.91</v>
      </c>
      <c r="H627" s="37" t="s">
        <v>293</v>
      </c>
      <c r="I627" s="302" t="s">
        <v>193</v>
      </c>
      <c r="J627" s="303">
        <v>5.436427356743192E-3</v>
      </c>
      <c r="K627" s="38"/>
      <c r="L627" s="209"/>
    </row>
    <row r="628" spans="1:12" ht="12.75" customHeight="1" x14ac:dyDescent="0.25">
      <c r="A628" s="50">
        <f t="shared" si="69"/>
        <v>623</v>
      </c>
      <c r="B628" s="51"/>
      <c r="C628" s="52" t="str">
        <f t="shared" si="66"/>
        <v>1CCOMINVNA</v>
      </c>
      <c r="D628" s="52"/>
      <c r="E628" s="53">
        <f>+'CALCULO TARIFAS CC '!$P$45</f>
        <v>0.67094360222916127</v>
      </c>
      <c r="F628" s="161">
        <f t="shared" si="67"/>
        <v>7.7970611065602738E-6</v>
      </c>
      <c r="G628" s="163">
        <f t="shared" si="68"/>
        <v>4.66</v>
      </c>
      <c r="H628" s="37" t="s">
        <v>293</v>
      </c>
      <c r="I628" s="302" t="s">
        <v>364</v>
      </c>
      <c r="J628" s="303">
        <v>7.7970611065602738E-6</v>
      </c>
      <c r="K628" s="38"/>
      <c r="L628" s="209"/>
    </row>
    <row r="629" spans="1:12" ht="12.75" customHeight="1" x14ac:dyDescent="0.25">
      <c r="A629" s="50">
        <f t="shared" si="69"/>
        <v>624</v>
      </c>
      <c r="B629" s="51"/>
      <c r="C629" s="52" t="str">
        <f t="shared" si="66"/>
        <v>1CCOMIONEN</v>
      </c>
      <c r="D629" s="52"/>
      <c r="E629" s="53">
        <f>+'CALCULO TARIFAS CC '!$P$45</f>
        <v>0.67094360222916127</v>
      </c>
      <c r="F629" s="161">
        <f t="shared" si="67"/>
        <v>3.8045254705723175E-2</v>
      </c>
      <c r="G629" s="163">
        <f t="shared" si="68"/>
        <v>22757.52</v>
      </c>
      <c r="H629" s="37" t="s">
        <v>293</v>
      </c>
      <c r="I629" s="302" t="s">
        <v>194</v>
      </c>
      <c r="J629" s="303">
        <v>3.8045254705723175E-2</v>
      </c>
      <c r="K629" s="38"/>
      <c r="L629" s="209"/>
    </row>
    <row r="630" spans="1:12" ht="12.75" customHeight="1" x14ac:dyDescent="0.25">
      <c r="A630" s="50">
        <f t="shared" si="69"/>
        <v>625</v>
      </c>
      <c r="B630" s="51"/>
      <c r="C630" s="52" t="str">
        <f t="shared" si="66"/>
        <v>1CCOMMAYEL</v>
      </c>
      <c r="D630" s="52"/>
      <c r="E630" s="53">
        <f>+'CALCULO TARIFAS CC '!$P$45</f>
        <v>0.67094360222916127</v>
      </c>
      <c r="F630" s="161">
        <f t="shared" si="67"/>
        <v>9.233801542065545E-3</v>
      </c>
      <c r="G630" s="163">
        <f t="shared" si="68"/>
        <v>5523.38</v>
      </c>
      <c r="H630" s="37" t="s">
        <v>293</v>
      </c>
      <c r="I630" s="302" t="s">
        <v>195</v>
      </c>
      <c r="J630" s="303">
        <v>9.233801542065545E-3</v>
      </c>
      <c r="K630" s="38"/>
      <c r="L630" s="209"/>
    </row>
    <row r="631" spans="1:12" ht="12.75" customHeight="1" x14ac:dyDescent="0.25">
      <c r="A631" s="50">
        <f t="shared" si="69"/>
        <v>626</v>
      </c>
      <c r="B631" s="51"/>
      <c r="C631" s="52" t="str">
        <f t="shared" si="66"/>
        <v>1CCOMRECGE</v>
      </c>
      <c r="D631" s="52"/>
      <c r="E631" s="53">
        <f>+'CALCULO TARIFAS CC '!$P$45</f>
        <v>0.67094360222916127</v>
      </c>
      <c r="F631" s="161">
        <f t="shared" si="67"/>
        <v>1.0305781251841842E-2</v>
      </c>
      <c r="G631" s="163">
        <f t="shared" si="68"/>
        <v>6164.61</v>
      </c>
      <c r="H631" s="37" t="s">
        <v>293</v>
      </c>
      <c r="I631" s="302" t="s">
        <v>196</v>
      </c>
      <c r="J631" s="303">
        <v>1.0305781251841842E-2</v>
      </c>
      <c r="K631" s="38"/>
      <c r="L631" s="209"/>
    </row>
    <row r="632" spans="1:12" ht="12.75" customHeight="1" x14ac:dyDescent="0.25">
      <c r="A632" s="50">
        <f t="shared" si="69"/>
        <v>627</v>
      </c>
      <c r="B632" s="51"/>
      <c r="C632" s="52" t="str">
        <f t="shared" si="66"/>
        <v>1CCOMSOLGU</v>
      </c>
      <c r="D632" s="52"/>
      <c r="E632" s="53">
        <f>+'CALCULO TARIFAS CC '!$P$45</f>
        <v>0.67094360222916127</v>
      </c>
      <c r="F632" s="161">
        <f t="shared" si="67"/>
        <v>5.6534183136738364E-3</v>
      </c>
      <c r="G632" s="163">
        <f t="shared" si="68"/>
        <v>3381.7</v>
      </c>
      <c r="H632" s="37" t="s">
        <v>293</v>
      </c>
      <c r="I632" s="302" t="s">
        <v>197</v>
      </c>
      <c r="J632" s="303">
        <v>5.6534183136738364E-3</v>
      </c>
      <c r="K632" s="38"/>
      <c r="L632" s="209"/>
    </row>
    <row r="633" spans="1:12" ht="12.75" customHeight="1" x14ac:dyDescent="0.25">
      <c r="A633" s="50">
        <f t="shared" si="69"/>
        <v>628</v>
      </c>
      <c r="B633" s="51"/>
      <c r="C633" s="52" t="str">
        <f t="shared" si="66"/>
        <v>1DDISDIELO</v>
      </c>
      <c r="D633" s="52"/>
      <c r="E633" s="53">
        <f>+'CALCULO TARIFAS CC '!$P$45</f>
        <v>0.67094360222916127</v>
      </c>
      <c r="F633" s="161">
        <f t="shared" si="67"/>
        <v>0.16067950729975169</v>
      </c>
      <c r="G633" s="163">
        <f t="shared" si="68"/>
        <v>96113.600000000006</v>
      </c>
      <c r="H633" s="37" t="s">
        <v>293</v>
      </c>
      <c r="I633" s="302" t="s">
        <v>198</v>
      </c>
      <c r="J633" s="303">
        <v>0.16067950729975169</v>
      </c>
      <c r="K633" s="38"/>
      <c r="L633" s="209"/>
    </row>
    <row r="634" spans="1:12" ht="12.75" customHeight="1" x14ac:dyDescent="0.25">
      <c r="A634" s="50">
        <f t="shared" si="69"/>
        <v>629</v>
      </c>
      <c r="B634" s="51"/>
      <c r="C634" s="52" t="str">
        <f t="shared" si="66"/>
        <v>1DDISDISEL</v>
      </c>
      <c r="D634" s="52"/>
      <c r="E634" s="53">
        <f>+'CALCULO TARIFAS CC '!$P$45</f>
        <v>0.67094360222916127</v>
      </c>
      <c r="F634" s="161">
        <f t="shared" si="67"/>
        <v>0.12756997086419469</v>
      </c>
      <c r="G634" s="163">
        <f t="shared" si="68"/>
        <v>76308.479999999996</v>
      </c>
      <c r="H634" s="37" t="s">
        <v>293</v>
      </c>
      <c r="I634" s="302" t="s">
        <v>199</v>
      </c>
      <c r="J634" s="303">
        <v>0.12756997086419469</v>
      </c>
      <c r="K634" s="38"/>
      <c r="L634" s="209"/>
    </row>
    <row r="635" spans="1:12" ht="12.75" customHeight="1" x14ac:dyDescent="0.25">
      <c r="A635" s="50">
        <f t="shared" si="69"/>
        <v>630</v>
      </c>
      <c r="B635" s="51"/>
      <c r="C635" s="52" t="str">
        <f t="shared" si="66"/>
        <v>1DDISEMPEL</v>
      </c>
      <c r="D635" s="52"/>
      <c r="E635" s="53">
        <f>+'CALCULO TARIFAS CC '!$P$45</f>
        <v>0.67094360222916127</v>
      </c>
      <c r="F635" s="161">
        <f t="shared" si="67"/>
        <v>0.34017560281720954</v>
      </c>
      <c r="G635" s="163">
        <f>+ROUND(E635*F635*$F$736,2)+0.02</f>
        <v>203482.72999999998</v>
      </c>
      <c r="H635" s="37" t="s">
        <v>293</v>
      </c>
      <c r="I635" s="302" t="s">
        <v>200</v>
      </c>
      <c r="J635" s="303">
        <v>0.34017560281720954</v>
      </c>
      <c r="K635" s="38"/>
      <c r="L635" s="209"/>
    </row>
    <row r="636" spans="1:12" ht="12.75" customHeight="1" x14ac:dyDescent="0.25">
      <c r="A636" s="212">
        <f t="shared" si="69"/>
        <v>631</v>
      </c>
      <c r="B636" s="51"/>
      <c r="C636" s="213" t="str">
        <f t="shared" si="66"/>
        <v>1DDISEMREP</v>
      </c>
      <c r="D636" s="213"/>
      <c r="E636" s="214">
        <f>+'CALCULO TARIFAS CC '!$P$45</f>
        <v>0.67094360222916127</v>
      </c>
      <c r="F636" s="215">
        <f t="shared" si="67"/>
        <v>7.6962543666068734E-4</v>
      </c>
      <c r="G636" s="216">
        <f t="shared" ref="G636:G667" si="70">+ROUND(E636*F636*$F$736,2)</f>
        <v>460.37</v>
      </c>
      <c r="H636" s="37" t="s">
        <v>293</v>
      </c>
      <c r="I636" s="361" t="s">
        <v>201</v>
      </c>
      <c r="J636" s="303">
        <v>7.6962543666068734E-4</v>
      </c>
      <c r="K636" s="38"/>
      <c r="L636" s="209"/>
    </row>
    <row r="637" spans="1:12" ht="12.75" customHeight="1" x14ac:dyDescent="0.25">
      <c r="A637" s="50">
        <f t="shared" si="69"/>
        <v>632</v>
      </c>
      <c r="B637" s="51"/>
      <c r="C637" s="52" t="str">
        <f t="shared" si="66"/>
        <v>1GGDRAGAAC</v>
      </c>
      <c r="D637" s="52"/>
      <c r="E637" s="53">
        <f>+'CALCULO TARIFAS CC '!$P$45</f>
        <v>0.67094360222916127</v>
      </c>
      <c r="F637" s="161">
        <f t="shared" si="67"/>
        <v>1.64114448731747E-8</v>
      </c>
      <c r="G637" s="163">
        <f t="shared" si="70"/>
        <v>0.01</v>
      </c>
      <c r="H637" s="37" t="s">
        <v>293</v>
      </c>
      <c r="I637" s="302" t="s">
        <v>202</v>
      </c>
      <c r="J637" s="303">
        <v>1.64114448731747E-8</v>
      </c>
      <c r="K637" s="38"/>
      <c r="L637" s="209"/>
    </row>
    <row r="638" spans="1:12" ht="12.75" customHeight="1" x14ac:dyDescent="0.25">
      <c r="A638" s="50">
        <f t="shared" si="69"/>
        <v>633</v>
      </c>
      <c r="B638" s="51"/>
      <c r="C638" s="52" t="str">
        <f t="shared" si="66"/>
        <v>1GGDRAGELC</v>
      </c>
      <c r="D638" s="52"/>
      <c r="E638" s="53">
        <f>+'CALCULO TARIFAS CC '!$P$45</f>
        <v>0.67094360222916127</v>
      </c>
      <c r="F638" s="161">
        <f t="shared" si="67"/>
        <v>4.023974007021689E-9</v>
      </c>
      <c r="G638" s="163">
        <f t="shared" si="70"/>
        <v>0</v>
      </c>
      <c r="H638" s="37" t="s">
        <v>293</v>
      </c>
      <c r="I638" s="302" t="s">
        <v>203</v>
      </c>
      <c r="J638" s="303">
        <v>4.023974007021689E-9</v>
      </c>
      <c r="K638" s="38"/>
      <c r="L638" s="209"/>
    </row>
    <row r="639" spans="1:12" ht="12.75" customHeight="1" x14ac:dyDescent="0.25">
      <c r="A639" s="50">
        <f t="shared" si="69"/>
        <v>634</v>
      </c>
      <c r="B639" s="51"/>
      <c r="C639" s="52" t="str">
        <f t="shared" si="66"/>
        <v>1GGDRAGLAE</v>
      </c>
      <c r="D639" s="52"/>
      <c r="E639" s="53">
        <f>+'CALCULO TARIFAS CC '!$P$45</f>
        <v>0.67094360222916127</v>
      </c>
      <c r="F639" s="161">
        <f t="shared" si="67"/>
        <v>2.1207694550369293E-6</v>
      </c>
      <c r="G639" s="163">
        <f t="shared" si="70"/>
        <v>1.27</v>
      </c>
      <c r="H639" s="37" t="s">
        <v>293</v>
      </c>
      <c r="I639" s="302" t="s">
        <v>431</v>
      </c>
      <c r="J639" s="303">
        <v>2.1207694550369293E-6</v>
      </c>
      <c r="K639" s="38"/>
      <c r="L639" s="209"/>
    </row>
    <row r="640" spans="1:12" ht="12.75" customHeight="1" x14ac:dyDescent="0.25">
      <c r="A640" s="50">
        <f t="shared" si="69"/>
        <v>635</v>
      </c>
      <c r="B640" s="51"/>
      <c r="C640" s="52" t="str">
        <f t="shared" si="66"/>
        <v>1GGDRAGPIN</v>
      </c>
      <c r="D640" s="52"/>
      <c r="E640" s="53">
        <f>+'CALCULO TARIFAS CC '!$P$45</f>
        <v>0.67094360222916127</v>
      </c>
      <c r="F640" s="161">
        <f t="shared" si="67"/>
        <v>3.9457711434017139E-7</v>
      </c>
      <c r="G640" s="163">
        <f t="shared" si="70"/>
        <v>0.24</v>
      </c>
      <c r="H640" s="37" t="s">
        <v>293</v>
      </c>
      <c r="I640" s="302" t="s">
        <v>204</v>
      </c>
      <c r="J640" s="303">
        <v>3.9457711434017139E-7</v>
      </c>
      <c r="K640" s="38"/>
      <c r="L640" s="209"/>
    </row>
    <row r="641" spans="1:12" ht="12.75" customHeight="1" x14ac:dyDescent="0.25">
      <c r="A641" s="50">
        <f t="shared" si="69"/>
        <v>636</v>
      </c>
      <c r="B641" s="51"/>
      <c r="C641" s="52" t="str">
        <f t="shared" si="66"/>
        <v>1GGDRAGRAL</v>
      </c>
      <c r="D641" s="52"/>
      <c r="E641" s="53">
        <f>+'CALCULO TARIFAS CC '!$P$45</f>
        <v>0.67094360222916127</v>
      </c>
      <c r="F641" s="161">
        <f t="shared" si="67"/>
        <v>1.0245863829682772E-7</v>
      </c>
      <c r="G641" s="163">
        <f t="shared" si="70"/>
        <v>0.06</v>
      </c>
      <c r="H641" s="37" t="s">
        <v>293</v>
      </c>
      <c r="I641" s="302" t="s">
        <v>205</v>
      </c>
      <c r="J641" s="303">
        <v>1.0245863829682772E-7</v>
      </c>
      <c r="K641" s="38"/>
      <c r="L641" s="209"/>
    </row>
    <row r="642" spans="1:12" ht="12.75" customHeight="1" x14ac:dyDescent="0.25">
      <c r="A642" s="50">
        <f t="shared" si="69"/>
        <v>637</v>
      </c>
      <c r="B642" s="51"/>
      <c r="C642" s="52" t="str">
        <f t="shared" si="66"/>
        <v>1GGDRAGROG</v>
      </c>
      <c r="D642" s="52"/>
      <c r="E642" s="53">
        <f>+'CALCULO TARIFAS CC '!$P$45</f>
        <v>0.67094360222916127</v>
      </c>
      <c r="F642" s="161">
        <f t="shared" si="67"/>
        <v>1.5383647750125054E-5</v>
      </c>
      <c r="G642" s="163">
        <f t="shared" si="70"/>
        <v>9.1999999999999993</v>
      </c>
      <c r="H642" s="37" t="s">
        <v>293</v>
      </c>
      <c r="I642" s="302" t="s">
        <v>206</v>
      </c>
      <c r="J642" s="303">
        <v>1.5383647750125054E-5</v>
      </c>
      <c r="K642" s="38"/>
      <c r="L642" s="209"/>
    </row>
    <row r="643" spans="1:12" ht="12.75" customHeight="1" x14ac:dyDescent="0.25">
      <c r="A643" s="50">
        <f t="shared" si="69"/>
        <v>638</v>
      </c>
      <c r="B643" s="51"/>
      <c r="C643" s="52" t="str">
        <f t="shared" si="66"/>
        <v>1GGDRAGROP</v>
      </c>
      <c r="D643" s="52"/>
      <c r="E643" s="53">
        <f>+'CALCULO TARIFAS CC '!$P$45</f>
        <v>0.67094360222916127</v>
      </c>
      <c r="F643" s="161">
        <f t="shared" si="67"/>
        <v>1.7569001491404735E-8</v>
      </c>
      <c r="G643" s="163">
        <f t="shared" si="70"/>
        <v>0.01</v>
      </c>
      <c r="H643" s="37" t="s">
        <v>293</v>
      </c>
      <c r="I643" s="302" t="s">
        <v>207</v>
      </c>
      <c r="J643" s="303">
        <v>1.7569001491404735E-8</v>
      </c>
      <c r="K643" s="38"/>
      <c r="L643" s="209"/>
    </row>
    <row r="644" spans="1:12" ht="12.75" customHeight="1" x14ac:dyDescent="0.25">
      <c r="A644" s="50">
        <f t="shared" si="69"/>
        <v>639</v>
      </c>
      <c r="B644" s="51"/>
      <c r="C644" s="52" t="str">
        <f t="shared" si="66"/>
        <v>1GGDRCAURE</v>
      </c>
      <c r="D644" s="52"/>
      <c r="E644" s="53">
        <f>+'CALCULO TARIFAS CC '!$P$45</f>
        <v>0.67094360222916127</v>
      </c>
      <c r="F644" s="161">
        <f t="shared" si="67"/>
        <v>4.231745763476044E-8</v>
      </c>
      <c r="G644" s="163">
        <f t="shared" si="70"/>
        <v>0.03</v>
      </c>
      <c r="H644" s="37" t="s">
        <v>293</v>
      </c>
      <c r="I644" s="302" t="s">
        <v>208</v>
      </c>
      <c r="J644" s="303">
        <v>4.231745763476044E-8</v>
      </c>
      <c r="K644" s="38"/>
      <c r="L644" s="209"/>
    </row>
    <row r="645" spans="1:12" ht="12.75" customHeight="1" x14ac:dyDescent="0.25">
      <c r="A645" s="50">
        <f t="shared" si="69"/>
        <v>640</v>
      </c>
      <c r="B645" s="51"/>
      <c r="C645" s="52" t="str">
        <f t="shared" si="66"/>
        <v>1GGDRCOAGO</v>
      </c>
      <c r="D645" s="52"/>
      <c r="E645" s="53">
        <f>+'CALCULO TARIFAS CC '!$P$45</f>
        <v>0.67094360222916127</v>
      </c>
      <c r="F645" s="161">
        <f t="shared" si="67"/>
        <v>2.7393281563931888E-7</v>
      </c>
      <c r="G645" s="163">
        <f t="shared" si="70"/>
        <v>0.16</v>
      </c>
      <c r="H645" s="37" t="s">
        <v>293</v>
      </c>
      <c r="I645" s="302" t="s">
        <v>209</v>
      </c>
      <c r="J645" s="303">
        <v>2.7393281563931888E-7</v>
      </c>
      <c r="K645" s="38"/>
      <c r="L645" s="209"/>
    </row>
    <row r="646" spans="1:12" ht="12.75" customHeight="1" x14ac:dyDescent="0.25">
      <c r="A646" s="50">
        <f t="shared" si="69"/>
        <v>641</v>
      </c>
      <c r="B646" s="51"/>
      <c r="C646" s="52" t="str">
        <f t="shared" si="66"/>
        <v>1GGDRCOMAP</v>
      </c>
      <c r="D646" s="52"/>
      <c r="E646" s="53">
        <f>+'CALCULO TARIFAS CC '!$P$45</f>
        <v>0.67094360222916127</v>
      </c>
      <c r="F646" s="161">
        <f t="shared" si="67"/>
        <v>1.309263364187909E-7</v>
      </c>
      <c r="G646" s="163">
        <f t="shared" si="70"/>
        <v>0.08</v>
      </c>
      <c r="H646" s="37" t="s">
        <v>293</v>
      </c>
      <c r="I646" s="302" t="s">
        <v>210</v>
      </c>
      <c r="J646" s="303">
        <v>1.309263364187909E-7</v>
      </c>
      <c r="K646" s="38"/>
      <c r="L646" s="209"/>
    </row>
    <row r="647" spans="1:12" ht="12.75" customHeight="1" x14ac:dyDescent="0.25">
      <c r="A647" s="50">
        <f t="shared" si="69"/>
        <v>642</v>
      </c>
      <c r="B647" s="51"/>
      <c r="C647" s="52" t="str">
        <f t="shared" si="66"/>
        <v>1GGDRCOMOE</v>
      </c>
      <c r="D647" s="52"/>
      <c r="E647" s="53">
        <f>+'CALCULO TARIFAS CC '!$P$45</f>
        <v>0.67094360222916127</v>
      </c>
      <c r="F647" s="161">
        <f t="shared" si="67"/>
        <v>7.7888772257298508E-7</v>
      </c>
      <c r="G647" s="163">
        <f t="shared" si="70"/>
        <v>0.47</v>
      </c>
      <c r="H647" s="37" t="s">
        <v>293</v>
      </c>
      <c r="I647" s="302" t="s">
        <v>764</v>
      </c>
      <c r="J647" s="303">
        <v>7.7888772257298508E-7</v>
      </c>
      <c r="K647" s="38"/>
      <c r="L647" s="209"/>
    </row>
    <row r="648" spans="1:12" ht="12.75" customHeight="1" x14ac:dyDescent="0.25">
      <c r="A648" s="50">
        <f t="shared" si="69"/>
        <v>643</v>
      </c>
      <c r="B648" s="51"/>
      <c r="C648" s="52" t="str">
        <f t="shared" ref="C648:C679" si="71">I648</f>
        <v>1GGDRCORAL</v>
      </c>
      <c r="D648" s="52"/>
      <c r="E648" s="53">
        <f>+'CALCULO TARIFAS CC '!$P$45</f>
        <v>0.67094360222916127</v>
      </c>
      <c r="F648" s="161">
        <f t="shared" si="67"/>
        <v>9.2507646465349948E-7</v>
      </c>
      <c r="G648" s="163">
        <f t="shared" si="70"/>
        <v>0.55000000000000004</v>
      </c>
      <c r="H648" s="37" t="s">
        <v>293</v>
      </c>
      <c r="I648" s="302" t="s">
        <v>211</v>
      </c>
      <c r="J648" s="303">
        <v>9.2507646465349948E-7</v>
      </c>
      <c r="K648" s="38"/>
      <c r="L648" s="209"/>
    </row>
    <row r="649" spans="1:12" ht="12.75" customHeight="1" x14ac:dyDescent="0.25">
      <c r="A649" s="50">
        <f t="shared" si="69"/>
        <v>644</v>
      </c>
      <c r="B649" s="51"/>
      <c r="C649" s="52" t="str">
        <f t="shared" si="71"/>
        <v>1GGDRDELAU</v>
      </c>
      <c r="D649" s="52"/>
      <c r="E649" s="53">
        <f>+'CALCULO TARIFAS CC '!$P$45</f>
        <v>0.67094360222916127</v>
      </c>
      <c r="F649" s="161">
        <f t="shared" si="67"/>
        <v>3.6504548305126454E-6</v>
      </c>
      <c r="G649" s="163">
        <f t="shared" si="70"/>
        <v>2.1800000000000002</v>
      </c>
      <c r="H649" s="37" t="s">
        <v>293</v>
      </c>
      <c r="I649" s="302" t="s">
        <v>212</v>
      </c>
      <c r="J649" s="303">
        <v>3.6504548305126454E-6</v>
      </c>
      <c r="K649" s="38"/>
      <c r="L649" s="209"/>
    </row>
    <row r="650" spans="1:12" ht="12.75" customHeight="1" x14ac:dyDescent="0.25">
      <c r="A650" s="50">
        <f t="shared" si="69"/>
        <v>645</v>
      </c>
      <c r="B650" s="51"/>
      <c r="C650" s="52" t="str">
        <f t="shared" si="71"/>
        <v>1GGDRENREA</v>
      </c>
      <c r="D650" s="52"/>
      <c r="E650" s="53">
        <f>+'CALCULO TARIFAS CC '!$P$45</f>
        <v>0.67094360222916127</v>
      </c>
      <c r="F650" s="161">
        <f t="shared" si="67"/>
        <v>1.7610223599153363E-6</v>
      </c>
      <c r="G650" s="163">
        <f t="shared" si="70"/>
        <v>1.05</v>
      </c>
      <c r="H650" s="37" t="s">
        <v>293</v>
      </c>
      <c r="I650" s="302" t="s">
        <v>213</v>
      </c>
      <c r="J650" s="303">
        <v>1.7610223599153363E-6</v>
      </c>
      <c r="K650" s="38"/>
      <c r="L650" s="209"/>
    </row>
    <row r="651" spans="1:12" ht="12.75" customHeight="1" x14ac:dyDescent="0.25">
      <c r="A651" s="50">
        <f t="shared" si="69"/>
        <v>646</v>
      </c>
      <c r="B651" s="51"/>
      <c r="C651" s="52" t="str">
        <f t="shared" si="71"/>
        <v>1GGDRGEELP</v>
      </c>
      <c r="D651" s="52"/>
      <c r="E651" s="53">
        <f>+'CALCULO TARIFAS CC '!$P$45</f>
        <v>0.67094360222916127</v>
      </c>
      <c r="F651" s="161">
        <f t="shared" si="67"/>
        <v>7.8582703385855725E-8</v>
      </c>
      <c r="G651" s="163">
        <f t="shared" si="70"/>
        <v>0.05</v>
      </c>
      <c r="H651" s="37" t="s">
        <v>293</v>
      </c>
      <c r="I651" s="302" t="s">
        <v>214</v>
      </c>
      <c r="J651" s="303">
        <v>7.8582703385855725E-8</v>
      </c>
      <c r="K651" s="38"/>
      <c r="L651" s="209"/>
    </row>
    <row r="652" spans="1:12" ht="12.75" customHeight="1" x14ac:dyDescent="0.25">
      <c r="A652" s="50">
        <f t="shared" si="69"/>
        <v>647</v>
      </c>
      <c r="B652" s="51"/>
      <c r="C652" s="52" t="str">
        <f t="shared" si="71"/>
        <v>1GGDRGEENP</v>
      </c>
      <c r="D652" s="52"/>
      <c r="E652" s="53">
        <f>+'CALCULO TARIFAS CC '!$P$45</f>
        <v>0.67094360222916127</v>
      </c>
      <c r="F652" s="161">
        <f t="shared" si="67"/>
        <v>4.4439727013160086E-6</v>
      </c>
      <c r="G652" s="163">
        <f t="shared" si="70"/>
        <v>2.66</v>
      </c>
      <c r="H652" s="37" t="s">
        <v>293</v>
      </c>
      <c r="I652" s="302" t="s">
        <v>215</v>
      </c>
      <c r="J652" s="303">
        <v>4.4439727013160086E-6</v>
      </c>
      <c r="K652" s="38"/>
      <c r="L652" s="209"/>
    </row>
    <row r="653" spans="1:12" ht="12.75" customHeight="1" x14ac:dyDescent="0.25">
      <c r="A653" s="50">
        <f t="shared" si="69"/>
        <v>648</v>
      </c>
      <c r="B653" s="51"/>
      <c r="C653" s="52" t="str">
        <f t="shared" si="71"/>
        <v>1GGDRGEVEL</v>
      </c>
      <c r="D653" s="52"/>
      <c r="E653" s="53">
        <f>+'CALCULO TARIFAS CC '!$P$45</f>
        <v>0.67094360222916127</v>
      </c>
      <c r="F653" s="161">
        <f t="shared" si="67"/>
        <v>5.4275594550367882E-8</v>
      </c>
      <c r="G653" s="163">
        <f t="shared" si="70"/>
        <v>0.03</v>
      </c>
      <c r="H653" s="37" t="s">
        <v>293</v>
      </c>
      <c r="I653" s="302" t="s">
        <v>216</v>
      </c>
      <c r="J653" s="303">
        <v>5.4275594550367882E-8</v>
      </c>
      <c r="K653" s="38"/>
      <c r="L653" s="209"/>
    </row>
    <row r="654" spans="1:12" ht="12.75" customHeight="1" x14ac:dyDescent="0.25">
      <c r="A654" s="50">
        <f t="shared" si="69"/>
        <v>649</v>
      </c>
      <c r="B654" s="51"/>
      <c r="C654" s="52" t="str">
        <f t="shared" si="71"/>
        <v>1GGDRGRUCU</v>
      </c>
      <c r="D654" s="52"/>
      <c r="E654" s="53">
        <f>+'CALCULO TARIFAS CC '!$P$45</f>
        <v>0.67094360222916127</v>
      </c>
      <c r="F654" s="161">
        <f t="shared" si="67"/>
        <v>1.4790486684528345E-6</v>
      </c>
      <c r="G654" s="163">
        <f t="shared" si="70"/>
        <v>0.88</v>
      </c>
      <c r="H654" s="37" t="s">
        <v>293</v>
      </c>
      <c r="I654" s="302" t="s">
        <v>217</v>
      </c>
      <c r="J654" s="303">
        <v>1.4790486684528345E-6</v>
      </c>
      <c r="K654" s="38"/>
      <c r="L654" s="209"/>
    </row>
    <row r="655" spans="1:12" ht="12.75" customHeight="1" x14ac:dyDescent="0.25">
      <c r="A655" s="50">
        <f t="shared" si="69"/>
        <v>650</v>
      </c>
      <c r="B655" s="51"/>
      <c r="C655" s="52" t="str">
        <f t="shared" si="71"/>
        <v>1GGDRHICAA</v>
      </c>
      <c r="D655" s="52"/>
      <c r="E655" s="53">
        <f>+'CALCULO TARIFAS CC '!$P$45</f>
        <v>0.67094360222916127</v>
      </c>
      <c r="F655" s="161">
        <f t="shared" si="67"/>
        <v>5.1952501402555505E-7</v>
      </c>
      <c r="G655" s="163">
        <f t="shared" si="70"/>
        <v>0.31</v>
      </c>
      <c r="H655" s="37" t="s">
        <v>293</v>
      </c>
      <c r="I655" s="302" t="s">
        <v>218</v>
      </c>
      <c r="J655" s="303">
        <v>5.1952501402555505E-7</v>
      </c>
      <c r="K655" s="38"/>
      <c r="L655" s="209"/>
    </row>
    <row r="656" spans="1:12" ht="12.75" customHeight="1" x14ac:dyDescent="0.25">
      <c r="A656" s="50">
        <f t="shared" si="69"/>
        <v>651</v>
      </c>
      <c r="B656" s="51"/>
      <c r="C656" s="52" t="str">
        <f t="shared" si="71"/>
        <v>1GGDRHIDCH</v>
      </c>
      <c r="D656" s="52"/>
      <c r="E656" s="53">
        <f>+'CALCULO TARIFAS CC '!$P$45</f>
        <v>0.67094360222916127</v>
      </c>
      <c r="F656" s="161">
        <f t="shared" si="67"/>
        <v>9.2459361087826931E-7</v>
      </c>
      <c r="G656" s="163">
        <f t="shared" si="70"/>
        <v>0.55000000000000004</v>
      </c>
      <c r="H656" s="37" t="s">
        <v>293</v>
      </c>
      <c r="I656" s="302" t="s">
        <v>765</v>
      </c>
      <c r="J656" s="303">
        <v>9.2459361087826931E-7</v>
      </c>
      <c r="K656" s="38"/>
      <c r="L656" s="209"/>
    </row>
    <row r="657" spans="1:12" ht="12.75" customHeight="1" x14ac:dyDescent="0.25">
      <c r="A657" s="50">
        <f t="shared" si="69"/>
        <v>652</v>
      </c>
      <c r="B657" s="51"/>
      <c r="C657" s="52" t="str">
        <f t="shared" si="71"/>
        <v>1GGDRHIDMA</v>
      </c>
      <c r="D657" s="52"/>
      <c r="E657" s="53">
        <f>+'CALCULO TARIFAS CC '!$P$45</f>
        <v>0.67094360222916127</v>
      </c>
      <c r="F657" s="161">
        <f t="shared" si="67"/>
        <v>8.8237693776197379E-6</v>
      </c>
      <c r="G657" s="163">
        <f t="shared" si="70"/>
        <v>5.28</v>
      </c>
      <c r="H657" s="37" t="s">
        <v>293</v>
      </c>
      <c r="I657" s="302" t="s">
        <v>219</v>
      </c>
      <c r="J657" s="303">
        <v>8.8237693776197379E-6</v>
      </c>
      <c r="K657" s="38"/>
      <c r="L657" s="209"/>
    </row>
    <row r="658" spans="1:12" ht="12.75" customHeight="1" x14ac:dyDescent="0.25">
      <c r="A658" s="50">
        <f t="shared" si="69"/>
        <v>653</v>
      </c>
      <c r="B658" s="51"/>
      <c r="C658" s="52" t="str">
        <f t="shared" si="71"/>
        <v>1GGDRHIDRL</v>
      </c>
      <c r="D658" s="52"/>
      <c r="E658" s="53">
        <f>+'CALCULO TARIFAS CC '!$P$45</f>
        <v>0.67094360222916127</v>
      </c>
      <c r="F658" s="161">
        <f t="shared" si="67"/>
        <v>1.731461799775074E-6</v>
      </c>
      <c r="G658" s="163">
        <f t="shared" si="70"/>
        <v>1.04</v>
      </c>
      <c r="H658" s="37" t="s">
        <v>293</v>
      </c>
      <c r="I658" s="302" t="s">
        <v>220</v>
      </c>
      <c r="J658" s="303">
        <v>1.731461799775074E-6</v>
      </c>
      <c r="K658" s="38"/>
      <c r="L658" s="209"/>
    </row>
    <row r="659" spans="1:12" ht="12.75" customHeight="1" x14ac:dyDescent="0.25">
      <c r="A659" s="50">
        <f t="shared" si="69"/>
        <v>654</v>
      </c>
      <c r="B659" s="51"/>
      <c r="C659" s="52" t="str">
        <f t="shared" si="71"/>
        <v>1GGDRHIDRO</v>
      </c>
      <c r="D659" s="52"/>
      <c r="E659" s="53">
        <f>+'CALCULO TARIFAS CC '!$P$45</f>
        <v>0.67094360222916127</v>
      </c>
      <c r="F659" s="161">
        <f t="shared" si="67"/>
        <v>2.6924096933024282E-6</v>
      </c>
      <c r="G659" s="163">
        <f t="shared" si="70"/>
        <v>1.61</v>
      </c>
      <c r="H659" s="37" t="s">
        <v>293</v>
      </c>
      <c r="I659" s="302" t="s">
        <v>221</v>
      </c>
      <c r="J659" s="303">
        <v>2.6924096933024282E-6</v>
      </c>
      <c r="K659" s="38"/>
      <c r="L659" s="209"/>
    </row>
    <row r="660" spans="1:12" ht="12.75" customHeight="1" x14ac:dyDescent="0.25">
      <c r="A660" s="50">
        <f t="shared" si="69"/>
        <v>655</v>
      </c>
      <c r="B660" s="51"/>
      <c r="C660" s="52" t="str">
        <f t="shared" si="71"/>
        <v>1GGDRHIDRX</v>
      </c>
      <c r="D660" s="52"/>
      <c r="E660" s="53">
        <f>+'CALCULO TARIFAS CC '!$P$45</f>
        <v>0.67094360222916127</v>
      </c>
      <c r="F660" s="161">
        <f t="shared" si="67"/>
        <v>1.2179512547489429E-8</v>
      </c>
      <c r="G660" s="163">
        <f t="shared" si="70"/>
        <v>0.01</v>
      </c>
      <c r="H660" s="37" t="s">
        <v>293</v>
      </c>
      <c r="I660" s="302" t="s">
        <v>426</v>
      </c>
      <c r="J660" s="303">
        <v>1.2179512547489429E-8</v>
      </c>
      <c r="K660" s="38"/>
      <c r="L660" s="209"/>
    </row>
    <row r="661" spans="1:12" ht="12.75" customHeight="1" x14ac:dyDescent="0.25">
      <c r="A661" s="50">
        <f t="shared" si="69"/>
        <v>656</v>
      </c>
      <c r="B661" s="51"/>
      <c r="C661" s="52" t="str">
        <f t="shared" si="71"/>
        <v>1GGDRHIDSA</v>
      </c>
      <c r="D661" s="52"/>
      <c r="E661" s="53">
        <f>+'CALCULO TARIFAS CC '!$P$45</f>
        <v>0.67094360222916127</v>
      </c>
      <c r="F661" s="161">
        <f t="shared" si="67"/>
        <v>1.4303846131353866E-7</v>
      </c>
      <c r="G661" s="163">
        <f t="shared" si="70"/>
        <v>0.09</v>
      </c>
      <c r="H661" s="37" t="s">
        <v>293</v>
      </c>
      <c r="I661" s="302" t="s">
        <v>487</v>
      </c>
      <c r="J661" s="303">
        <v>1.4303846131353866E-7</v>
      </c>
      <c r="K661" s="38"/>
      <c r="L661" s="209"/>
    </row>
    <row r="662" spans="1:12" ht="12.75" customHeight="1" x14ac:dyDescent="0.25">
      <c r="A662" s="50">
        <f t="shared" si="69"/>
        <v>657</v>
      </c>
      <c r="B662" s="51"/>
      <c r="C662" s="52" t="str">
        <f t="shared" si="71"/>
        <v>1GGDRHIDSD</v>
      </c>
      <c r="D662" s="52"/>
      <c r="E662" s="53">
        <f>+'CALCULO TARIFAS CC '!$P$45</f>
        <v>0.67094360222916127</v>
      </c>
      <c r="F662" s="161">
        <f t="shared" si="67"/>
        <v>6.7780102462518225E-9</v>
      </c>
      <c r="G662" s="163">
        <f t="shared" si="70"/>
        <v>0</v>
      </c>
      <c r="H662" s="37" t="s">
        <v>293</v>
      </c>
      <c r="I662" s="302" t="s">
        <v>222</v>
      </c>
      <c r="J662" s="303">
        <v>6.7780102462518225E-9</v>
      </c>
      <c r="K662" s="38"/>
      <c r="L662" s="209"/>
    </row>
    <row r="663" spans="1:12" ht="12.75" customHeight="1" x14ac:dyDescent="0.25">
      <c r="A663" s="50">
        <f t="shared" si="69"/>
        <v>658</v>
      </c>
      <c r="B663" s="51"/>
      <c r="C663" s="52" t="str">
        <f t="shared" si="71"/>
        <v>1GGDRHIDSM</v>
      </c>
      <c r="D663" s="52"/>
      <c r="E663" s="53">
        <f>+'CALCULO TARIFAS CC '!$P$45</f>
        <v>0.67094360222916127</v>
      </c>
      <c r="F663" s="161">
        <f t="shared" si="67"/>
        <v>6.7881609365915405E-7</v>
      </c>
      <c r="G663" s="163">
        <f t="shared" si="70"/>
        <v>0.41</v>
      </c>
      <c r="H663" s="37" t="s">
        <v>293</v>
      </c>
      <c r="I663" s="302" t="s">
        <v>223</v>
      </c>
      <c r="J663" s="303">
        <v>6.7881609365915405E-7</v>
      </c>
      <c r="K663" s="38"/>
      <c r="L663" s="209"/>
    </row>
    <row r="664" spans="1:12" ht="12.75" customHeight="1" x14ac:dyDescent="0.25">
      <c r="A664" s="50">
        <f t="shared" si="69"/>
        <v>659</v>
      </c>
      <c r="B664" s="51"/>
      <c r="C664" s="52" t="str">
        <f t="shared" si="71"/>
        <v>1GGDRHIELB</v>
      </c>
      <c r="D664" s="52"/>
      <c r="E664" s="53">
        <f>+'CALCULO TARIFAS CC '!$P$45</f>
        <v>0.67094360222916127</v>
      </c>
      <c r="F664" s="161">
        <f t="shared" si="67"/>
        <v>2.8147698770138655E-6</v>
      </c>
      <c r="G664" s="163">
        <f t="shared" si="70"/>
        <v>1.68</v>
      </c>
      <c r="H664" s="37" t="s">
        <v>293</v>
      </c>
      <c r="I664" s="302" t="s">
        <v>224</v>
      </c>
      <c r="J664" s="303">
        <v>2.8147698770138655E-6</v>
      </c>
      <c r="K664" s="38"/>
      <c r="L664" s="209"/>
    </row>
    <row r="665" spans="1:12" ht="12.75" customHeight="1" x14ac:dyDescent="0.25">
      <c r="A665" s="50">
        <f t="shared" si="69"/>
        <v>660</v>
      </c>
      <c r="B665" s="51"/>
      <c r="C665" s="52" t="str">
        <f t="shared" si="71"/>
        <v>1GGDRHIELC</v>
      </c>
      <c r="D665" s="52"/>
      <c r="E665" s="53">
        <f>+'CALCULO TARIFAS CC '!$P$45</f>
        <v>0.67094360222916127</v>
      </c>
      <c r="F665" s="161">
        <f t="shared" si="67"/>
        <v>8.1009865572940493E-7</v>
      </c>
      <c r="G665" s="163">
        <f t="shared" si="70"/>
        <v>0.48</v>
      </c>
      <c r="H665" s="37" t="s">
        <v>293</v>
      </c>
      <c r="I665" s="302" t="s">
        <v>225</v>
      </c>
      <c r="J665" s="303">
        <v>8.1009865572940493E-7</v>
      </c>
      <c r="K665" s="38"/>
      <c r="L665" s="209"/>
    </row>
    <row r="666" spans="1:12" ht="12.75" customHeight="1" x14ac:dyDescent="0.25">
      <c r="A666" s="50">
        <f t="shared" si="69"/>
        <v>661</v>
      </c>
      <c r="B666" s="51"/>
      <c r="C666" s="52" t="str">
        <f t="shared" si="71"/>
        <v>1GGDRHISAA</v>
      </c>
      <c r="D666" s="52"/>
      <c r="E666" s="53">
        <f>+'CALCULO TARIFAS CC '!$P$45</f>
        <v>0.67094360222916127</v>
      </c>
      <c r="F666" s="161">
        <f t="shared" si="67"/>
        <v>1.2182633399824237E-6</v>
      </c>
      <c r="G666" s="163">
        <f t="shared" si="70"/>
        <v>0.73</v>
      </c>
      <c r="H666" s="37" t="s">
        <v>293</v>
      </c>
      <c r="I666" s="302" t="s">
        <v>226</v>
      </c>
      <c r="J666" s="303">
        <v>1.2182633399824237E-6</v>
      </c>
      <c r="K666" s="38"/>
      <c r="L666" s="209"/>
    </row>
    <row r="667" spans="1:12" ht="12.75" customHeight="1" x14ac:dyDescent="0.25">
      <c r="A667" s="50">
        <f t="shared" si="69"/>
        <v>662</v>
      </c>
      <c r="B667" s="51"/>
      <c r="C667" s="52" t="str">
        <f t="shared" si="71"/>
        <v>1GGDRINDBI</v>
      </c>
      <c r="D667" s="52"/>
      <c r="E667" s="53">
        <f>+'CALCULO TARIFAS CC '!$P$45</f>
        <v>0.67094360222916127</v>
      </c>
      <c r="F667" s="161">
        <f t="shared" si="67"/>
        <v>7.7410466340155069E-7</v>
      </c>
      <c r="G667" s="163">
        <f t="shared" si="70"/>
        <v>0.46</v>
      </c>
      <c r="H667" s="37" t="s">
        <v>293</v>
      </c>
      <c r="I667" s="302" t="s">
        <v>227</v>
      </c>
      <c r="J667" s="303">
        <v>7.7410466340155069E-7</v>
      </c>
      <c r="K667" s="38"/>
      <c r="L667" s="209"/>
    </row>
    <row r="668" spans="1:12" ht="12.75" customHeight="1" x14ac:dyDescent="0.25">
      <c r="A668" s="50">
        <f t="shared" si="69"/>
        <v>663</v>
      </c>
      <c r="B668" s="51"/>
      <c r="C668" s="52" t="str">
        <f t="shared" si="71"/>
        <v>1GGDRLEEVE</v>
      </c>
      <c r="D668" s="52"/>
      <c r="E668" s="53">
        <f>+'CALCULO TARIFAS CC '!$P$45</f>
        <v>0.67094360222916127</v>
      </c>
      <c r="F668" s="161">
        <f t="shared" si="67"/>
        <v>5.4559967545584906E-8</v>
      </c>
      <c r="G668" s="163">
        <f t="shared" ref="G668:G699" si="72">+ROUND(E668*F668*$F$736,2)</f>
        <v>0.03</v>
      </c>
      <c r="H668" s="37" t="s">
        <v>293</v>
      </c>
      <c r="I668" s="302" t="s">
        <v>455</v>
      </c>
      <c r="J668" s="303">
        <v>5.4559967545584906E-8</v>
      </c>
      <c r="K668" s="38"/>
      <c r="L668" s="209"/>
    </row>
    <row r="669" spans="1:12" ht="12.75" customHeight="1" x14ac:dyDescent="0.25">
      <c r="A669" s="50">
        <f t="shared" si="69"/>
        <v>664</v>
      </c>
      <c r="B669" s="51"/>
      <c r="C669" s="52" t="str">
        <f t="shared" si="71"/>
        <v>1GGDRMONMA</v>
      </c>
      <c r="D669" s="52"/>
      <c r="E669" s="53">
        <f>+'CALCULO TARIFAS CC '!$P$45</f>
        <v>0.67094360222916127</v>
      </c>
      <c r="F669" s="161">
        <f t="shared" si="67"/>
        <v>5.9331017820239825E-8</v>
      </c>
      <c r="G669" s="163">
        <f t="shared" si="72"/>
        <v>0.04</v>
      </c>
      <c r="H669" s="37" t="s">
        <v>293</v>
      </c>
      <c r="I669" s="302" t="s">
        <v>228</v>
      </c>
      <c r="J669" s="303">
        <v>5.9331017820239825E-8</v>
      </c>
      <c r="K669" s="38"/>
      <c r="L669" s="209"/>
    </row>
    <row r="670" spans="1:12" ht="12.75" customHeight="1" x14ac:dyDescent="0.25">
      <c r="A670" s="50">
        <f t="shared" si="69"/>
        <v>665</v>
      </c>
      <c r="B670" s="51"/>
      <c r="C670" s="52" t="str">
        <f t="shared" si="71"/>
        <v>1GGDROSCAN</v>
      </c>
      <c r="D670" s="52"/>
      <c r="E670" s="53">
        <f>+'CALCULO TARIFAS CC '!$P$45</f>
        <v>0.67094360222916127</v>
      </c>
      <c r="F670" s="161">
        <f t="shared" si="67"/>
        <v>8.5266345270147159E-7</v>
      </c>
      <c r="G670" s="163">
        <f t="shared" si="72"/>
        <v>0.51</v>
      </c>
      <c r="H670" s="37" t="s">
        <v>293</v>
      </c>
      <c r="I670" s="302" t="s">
        <v>229</v>
      </c>
      <c r="J670" s="303">
        <v>8.5266345270147159E-7</v>
      </c>
      <c r="K670" s="38"/>
      <c r="L670" s="209"/>
    </row>
    <row r="671" spans="1:12" ht="12.75" customHeight="1" x14ac:dyDescent="0.25">
      <c r="A671" s="50">
        <f t="shared" si="69"/>
        <v>666</v>
      </c>
      <c r="B671" s="51"/>
      <c r="C671" s="52" t="str">
        <f t="shared" si="71"/>
        <v>1GGDRPRSOG</v>
      </c>
      <c r="D671" s="52"/>
      <c r="E671" s="53">
        <f>+'CALCULO TARIFAS CC '!$P$45</f>
        <v>0.67094360222916127</v>
      </c>
      <c r="F671" s="161">
        <f t="shared" si="67"/>
        <v>3.0359609539309544E-6</v>
      </c>
      <c r="G671" s="163">
        <f t="shared" si="72"/>
        <v>1.82</v>
      </c>
      <c r="H671" s="37" t="s">
        <v>293</v>
      </c>
      <c r="I671" s="302" t="s">
        <v>230</v>
      </c>
      <c r="J671" s="303">
        <v>3.0359609539309544E-6</v>
      </c>
      <c r="K671" s="38"/>
      <c r="L671" s="209"/>
    </row>
    <row r="672" spans="1:12" ht="12.75" customHeight="1" x14ac:dyDescent="0.25">
      <c r="A672" s="50">
        <f t="shared" si="69"/>
        <v>667</v>
      </c>
      <c r="B672" s="51"/>
      <c r="C672" s="52" t="str">
        <f t="shared" si="71"/>
        <v>1GGDRPUNCI</v>
      </c>
      <c r="D672" s="52"/>
      <c r="E672" s="53">
        <f>+'CALCULO TARIFAS CC '!$P$45</f>
        <v>0.67094360222916127</v>
      </c>
      <c r="F672" s="161">
        <f t="shared" si="67"/>
        <v>1.1510347468572131E-6</v>
      </c>
      <c r="G672" s="163">
        <f t="shared" si="72"/>
        <v>0.69</v>
      </c>
      <c r="H672" s="37" t="s">
        <v>293</v>
      </c>
      <c r="I672" s="302" t="s">
        <v>824</v>
      </c>
      <c r="J672" s="303">
        <v>1.1510347468572131E-6</v>
      </c>
      <c r="K672" s="38"/>
      <c r="L672" s="209"/>
    </row>
    <row r="673" spans="1:12" ht="12.75" customHeight="1" x14ac:dyDescent="0.25">
      <c r="A673" s="50">
        <f t="shared" si="69"/>
        <v>668</v>
      </c>
      <c r="B673" s="51"/>
      <c r="C673" s="52" t="str">
        <f t="shared" si="71"/>
        <v>1GGDRREGEN</v>
      </c>
      <c r="D673" s="52"/>
      <c r="E673" s="53">
        <f>+'CALCULO TARIFAS CC '!$P$45</f>
        <v>0.67094360222916127</v>
      </c>
      <c r="F673" s="161">
        <f t="shared" si="67"/>
        <v>1.7420951610077611E-6</v>
      </c>
      <c r="G673" s="163">
        <f t="shared" si="72"/>
        <v>1.04</v>
      </c>
      <c r="H673" s="37" t="s">
        <v>293</v>
      </c>
      <c r="I673" s="302" t="s">
        <v>231</v>
      </c>
      <c r="J673" s="303">
        <v>1.7420951610077611E-6</v>
      </c>
      <c r="K673" s="38"/>
      <c r="L673" s="209"/>
    </row>
    <row r="674" spans="1:12" ht="12.75" customHeight="1" x14ac:dyDescent="0.25">
      <c r="A674" s="50">
        <f t="shared" si="69"/>
        <v>669</v>
      </c>
      <c r="B674" s="51"/>
      <c r="C674" s="52" t="str">
        <f t="shared" si="71"/>
        <v>1GGDRSERGE</v>
      </c>
      <c r="D674" s="52"/>
      <c r="E674" s="53">
        <f>+'CALCULO TARIFAS CC '!$P$45</f>
        <v>0.67094360222916127</v>
      </c>
      <c r="F674" s="161">
        <f t="shared" si="67"/>
        <v>1.8025397556077982E-8</v>
      </c>
      <c r="G674" s="163">
        <f t="shared" si="72"/>
        <v>0.01</v>
      </c>
      <c r="H674" s="37" t="s">
        <v>293</v>
      </c>
      <c r="I674" s="302" t="s">
        <v>232</v>
      </c>
      <c r="J674" s="303">
        <v>1.8025397556077982E-8</v>
      </c>
      <c r="K674" s="38"/>
      <c r="L674" s="209"/>
    </row>
    <row r="675" spans="1:12" ht="12.75" customHeight="1" x14ac:dyDescent="0.25">
      <c r="A675" s="50">
        <f t="shared" si="69"/>
        <v>670</v>
      </c>
      <c r="B675" s="51"/>
      <c r="C675" s="52" t="str">
        <f t="shared" si="71"/>
        <v>1GGDRSIBOS</v>
      </c>
      <c r="D675" s="52"/>
      <c r="E675" s="53">
        <f>+'CALCULO TARIFAS CC '!$P$45</f>
        <v>0.67094360222916127</v>
      </c>
      <c r="F675" s="161">
        <f t="shared" si="67"/>
        <v>6.6593419323971297E-6</v>
      </c>
      <c r="G675" s="163">
        <f t="shared" si="72"/>
        <v>3.98</v>
      </c>
      <c r="H675" s="37" t="s">
        <v>293</v>
      </c>
      <c r="I675" s="302" t="s">
        <v>233</v>
      </c>
      <c r="J675" s="303">
        <v>6.6593419323971297E-6</v>
      </c>
      <c r="K675" s="38"/>
      <c r="L675" s="209"/>
    </row>
    <row r="676" spans="1:12" ht="12.75" customHeight="1" x14ac:dyDescent="0.25">
      <c r="A676" s="50">
        <f t="shared" si="69"/>
        <v>671</v>
      </c>
      <c r="B676" s="51"/>
      <c r="C676" s="52" t="str">
        <f t="shared" si="71"/>
        <v>1GGDRTUNCA</v>
      </c>
      <c r="D676" s="52"/>
      <c r="E676" s="53">
        <f>+'CALCULO TARIFAS CC '!$P$45</f>
        <v>0.67094360222916127</v>
      </c>
      <c r="F676" s="161">
        <f t="shared" si="67"/>
        <v>5.306062742116072E-6</v>
      </c>
      <c r="G676" s="163">
        <f t="shared" si="72"/>
        <v>3.17</v>
      </c>
      <c r="H676" s="37" t="s">
        <v>293</v>
      </c>
      <c r="I676" s="302" t="s">
        <v>234</v>
      </c>
      <c r="J676" s="303">
        <v>5.306062742116072E-6</v>
      </c>
      <c r="K676" s="38"/>
      <c r="L676" s="209"/>
    </row>
    <row r="677" spans="1:12" ht="12.75" customHeight="1" x14ac:dyDescent="0.25">
      <c r="A677" s="50">
        <f t="shared" si="69"/>
        <v>672</v>
      </c>
      <c r="B677" s="51"/>
      <c r="C677" s="52" t="str">
        <f t="shared" si="71"/>
        <v>1GGDRXOLPR</v>
      </c>
      <c r="D677" s="52"/>
      <c r="E677" s="53">
        <f>+'CALCULO TARIFAS CC '!$P$45</f>
        <v>0.67094360222916127</v>
      </c>
      <c r="F677" s="161">
        <f t="shared" si="67"/>
        <v>4.9084997782342668E-6</v>
      </c>
      <c r="G677" s="163">
        <f t="shared" si="72"/>
        <v>2.94</v>
      </c>
      <c r="H677" s="37" t="s">
        <v>293</v>
      </c>
      <c r="I677" s="302" t="s">
        <v>235</v>
      </c>
      <c r="J677" s="303">
        <v>4.9084997782342668E-6</v>
      </c>
      <c r="K677" s="38"/>
      <c r="L677" s="209"/>
    </row>
    <row r="678" spans="1:12" ht="12.75" customHeight="1" x14ac:dyDescent="0.25">
      <c r="A678" s="50">
        <f t="shared" si="69"/>
        <v>673</v>
      </c>
      <c r="B678" s="51"/>
      <c r="C678" s="52" t="str">
        <f t="shared" si="71"/>
        <v>1GGENAGENA</v>
      </c>
      <c r="D678" s="52"/>
      <c r="E678" s="53">
        <f>+'CALCULO TARIFAS CC '!$P$45</f>
        <v>0.67094360222916127</v>
      </c>
      <c r="F678" s="161">
        <f t="shared" si="67"/>
        <v>1.7692956634807164E-7</v>
      </c>
      <c r="G678" s="163">
        <f t="shared" si="72"/>
        <v>0.11</v>
      </c>
      <c r="H678" s="37" t="s">
        <v>293</v>
      </c>
      <c r="I678" s="302" t="s">
        <v>784</v>
      </c>
      <c r="J678" s="303">
        <v>1.7692956634807164E-7</v>
      </c>
      <c r="K678" s="38"/>
      <c r="L678" s="209"/>
    </row>
    <row r="679" spans="1:12" ht="12.75" customHeight="1" x14ac:dyDescent="0.25">
      <c r="A679" s="50">
        <f t="shared" si="69"/>
        <v>674</v>
      </c>
      <c r="B679" s="51"/>
      <c r="C679" s="52" t="str">
        <f t="shared" si="71"/>
        <v>1GGENAGRPO</v>
      </c>
      <c r="D679" s="52"/>
      <c r="E679" s="53">
        <f>+'CALCULO TARIFAS CC '!$P$45</f>
        <v>0.67094360222916127</v>
      </c>
      <c r="F679" s="161">
        <f t="shared" si="67"/>
        <v>1.9202838062663331E-5</v>
      </c>
      <c r="G679" s="163">
        <f t="shared" si="72"/>
        <v>11.49</v>
      </c>
      <c r="H679" s="37" t="s">
        <v>293</v>
      </c>
      <c r="I679" s="302" t="s">
        <v>236</v>
      </c>
      <c r="J679" s="303">
        <v>1.9202838062663331E-5</v>
      </c>
      <c r="K679" s="38"/>
      <c r="L679" s="209"/>
    </row>
    <row r="680" spans="1:12" ht="12.75" customHeight="1" x14ac:dyDescent="0.25">
      <c r="A680" s="50">
        <f t="shared" si="69"/>
        <v>675</v>
      </c>
      <c r="B680" s="51"/>
      <c r="C680" s="52" t="str">
        <f t="shared" ref="C680:C735" si="73">I680</f>
        <v>1GGENALENR</v>
      </c>
      <c r="D680" s="52"/>
      <c r="E680" s="53">
        <f>+'CALCULO TARIFAS CC '!$P$45</f>
        <v>0.67094360222916127</v>
      </c>
      <c r="F680" s="161">
        <f t="shared" ref="F680:F735" si="74">J680</f>
        <v>1.1511173210306294E-4</v>
      </c>
      <c r="G680" s="163">
        <f t="shared" si="72"/>
        <v>68.86</v>
      </c>
      <c r="H680" s="37" t="s">
        <v>293</v>
      </c>
      <c r="I680" s="302" t="s">
        <v>237</v>
      </c>
      <c r="J680" s="303">
        <v>1.1511173210306294E-4</v>
      </c>
      <c r="K680" s="38"/>
      <c r="L680" s="209"/>
    </row>
    <row r="681" spans="1:12" ht="12.75" customHeight="1" x14ac:dyDescent="0.25">
      <c r="A681" s="50">
        <f t="shared" si="69"/>
        <v>676</v>
      </c>
      <c r="B681" s="51"/>
      <c r="C681" s="52" t="str">
        <f t="shared" si="73"/>
        <v>1GGENANACA</v>
      </c>
      <c r="D681" s="52"/>
      <c r="E681" s="53">
        <f>+'CALCULO TARIFAS CC '!$P$45</f>
        <v>0.67094360222916127</v>
      </c>
      <c r="F681" s="161">
        <f t="shared" si="74"/>
        <v>1.3874650982868933E-4</v>
      </c>
      <c r="G681" s="163">
        <f t="shared" si="72"/>
        <v>82.99</v>
      </c>
      <c r="H681" s="37" t="s">
        <v>293</v>
      </c>
      <c r="I681" s="302" t="s">
        <v>238</v>
      </c>
      <c r="J681" s="303">
        <v>1.3874650982868933E-4</v>
      </c>
      <c r="K681" s="38"/>
      <c r="L681" s="209"/>
    </row>
    <row r="682" spans="1:12" ht="12.75" customHeight="1" x14ac:dyDescent="0.25">
      <c r="A682" s="50">
        <f t="shared" si="69"/>
        <v>677</v>
      </c>
      <c r="B682" s="51"/>
      <c r="C682" s="52" t="str">
        <f t="shared" si="73"/>
        <v>1GGENBIOEN</v>
      </c>
      <c r="D682" s="52"/>
      <c r="E682" s="53">
        <f>+'CALCULO TARIFAS CC '!$P$45</f>
        <v>0.67094360222916127</v>
      </c>
      <c r="F682" s="161">
        <f t="shared" si="74"/>
        <v>3.9068475750731053E-5</v>
      </c>
      <c r="G682" s="163">
        <f t="shared" si="72"/>
        <v>23.37</v>
      </c>
      <c r="H682" s="37" t="s">
        <v>293</v>
      </c>
      <c r="I682" s="302" t="s">
        <v>825</v>
      </c>
      <c r="J682" s="303">
        <v>3.9068475750731053E-5</v>
      </c>
      <c r="K682" s="38"/>
      <c r="L682" s="209"/>
    </row>
    <row r="683" spans="1:12" ht="12.75" customHeight="1" x14ac:dyDescent="0.25">
      <c r="A683" s="50">
        <f t="shared" si="69"/>
        <v>678</v>
      </c>
      <c r="B683" s="51"/>
      <c r="C683" s="52" t="str">
        <f t="shared" si="73"/>
        <v>1GGENCAISA</v>
      </c>
      <c r="D683" s="52"/>
      <c r="E683" s="53">
        <f>+'CALCULO TARIFAS CC '!$P$45</f>
        <v>0.67094360222916127</v>
      </c>
      <c r="F683" s="161">
        <f t="shared" si="74"/>
        <v>5.7257870862552026E-7</v>
      </c>
      <c r="G683" s="163">
        <f t="shared" si="72"/>
        <v>0.34</v>
      </c>
      <c r="H683" s="37" t="s">
        <v>293</v>
      </c>
      <c r="I683" s="302" t="s">
        <v>239</v>
      </c>
      <c r="J683" s="303">
        <v>5.7257870862552026E-7</v>
      </c>
      <c r="K683" s="38"/>
      <c r="L683" s="209"/>
    </row>
    <row r="684" spans="1:12" ht="12.75" customHeight="1" x14ac:dyDescent="0.25">
      <c r="A684" s="50">
        <f t="shared" si="69"/>
        <v>679</v>
      </c>
      <c r="B684" s="51"/>
      <c r="C684" s="52" t="str">
        <f t="shared" si="73"/>
        <v>1GGENCEAIG</v>
      </c>
      <c r="D684" s="52"/>
      <c r="E684" s="53">
        <f>+'CALCULO TARIFAS CC '!$P$45</f>
        <v>0.67094360222916127</v>
      </c>
      <c r="F684" s="161">
        <f t="shared" si="74"/>
        <v>1.2005282652283011E-5</v>
      </c>
      <c r="G684" s="163">
        <f t="shared" si="72"/>
        <v>7.18</v>
      </c>
      <c r="H684" s="37" t="s">
        <v>293</v>
      </c>
      <c r="I684" s="302" t="s">
        <v>240</v>
      </c>
      <c r="J684" s="303">
        <v>1.2005282652283011E-5</v>
      </c>
      <c r="K684" s="38"/>
      <c r="L684" s="209"/>
    </row>
    <row r="685" spans="1:12" ht="12.75" customHeight="1" x14ac:dyDescent="0.25">
      <c r="A685" s="50">
        <f t="shared" si="69"/>
        <v>680</v>
      </c>
      <c r="B685" s="51"/>
      <c r="C685" s="52" t="str">
        <f t="shared" si="73"/>
        <v>1GGENCINMC</v>
      </c>
      <c r="D685" s="52"/>
      <c r="E685" s="53">
        <f>+'CALCULO TARIFAS CC '!$P$45</f>
        <v>0.67094360222916127</v>
      </c>
      <c r="F685" s="161">
        <f t="shared" si="74"/>
        <v>2.9463316006039684E-5</v>
      </c>
      <c r="G685" s="163">
        <f t="shared" si="72"/>
        <v>17.62</v>
      </c>
      <c r="H685" s="37" t="s">
        <v>293</v>
      </c>
      <c r="I685" s="302" t="s">
        <v>241</v>
      </c>
      <c r="J685" s="303">
        <v>2.9463316006039684E-5</v>
      </c>
      <c r="K685" s="38"/>
      <c r="L685" s="209"/>
    </row>
    <row r="686" spans="1:12" ht="12.75" customHeight="1" x14ac:dyDescent="0.25">
      <c r="A686" s="50">
        <f t="shared" si="69"/>
        <v>681</v>
      </c>
      <c r="B686" s="51"/>
      <c r="C686" s="52" t="str">
        <f t="shared" si="73"/>
        <v>1GGENCOELL</v>
      </c>
      <c r="D686" s="52"/>
      <c r="E686" s="53">
        <f>+'CALCULO TARIFAS CC '!$P$45</f>
        <v>0.67094360222916127</v>
      </c>
      <c r="F686" s="161">
        <f t="shared" si="74"/>
        <v>5.1683526657943886E-4</v>
      </c>
      <c r="G686" s="163">
        <f t="shared" si="72"/>
        <v>309.16000000000003</v>
      </c>
      <c r="H686" s="37" t="s">
        <v>293</v>
      </c>
      <c r="I686" s="302" t="s">
        <v>505</v>
      </c>
      <c r="J686" s="303">
        <v>5.1683526657943886E-4</v>
      </c>
      <c r="K686" s="38"/>
      <c r="L686" s="209"/>
    </row>
    <row r="687" spans="1:12" ht="12.75" customHeight="1" x14ac:dyDescent="0.25">
      <c r="A687" s="50">
        <f t="shared" si="69"/>
        <v>682</v>
      </c>
      <c r="B687" s="51"/>
      <c r="C687" s="52" t="str">
        <f t="shared" si="73"/>
        <v>1GGENELEGE</v>
      </c>
      <c r="D687" s="52"/>
      <c r="E687" s="53">
        <f>+'CALCULO TARIFAS CC '!$P$45</f>
        <v>0.67094360222916127</v>
      </c>
      <c r="F687" s="161">
        <f t="shared" si="74"/>
        <v>1.8577444897314005E-5</v>
      </c>
      <c r="G687" s="163">
        <f t="shared" si="72"/>
        <v>11.11</v>
      </c>
      <c r="H687" s="37" t="s">
        <v>293</v>
      </c>
      <c r="I687" s="302" t="s">
        <v>242</v>
      </c>
      <c r="J687" s="303">
        <v>1.8577444897314005E-5</v>
      </c>
      <c r="K687" s="38"/>
      <c r="L687" s="209"/>
    </row>
    <row r="688" spans="1:12" ht="12.75" customHeight="1" x14ac:dyDescent="0.25">
      <c r="A688" s="50">
        <f t="shared" si="69"/>
        <v>683</v>
      </c>
      <c r="B688" s="51"/>
      <c r="C688" s="52" t="str">
        <f t="shared" si="73"/>
        <v>1GGENEMGEE</v>
      </c>
      <c r="D688" s="52"/>
      <c r="E688" s="53">
        <f>+'CALCULO TARIFAS CC '!$P$45</f>
        <v>0.67094360222916127</v>
      </c>
      <c r="F688" s="161">
        <f t="shared" si="74"/>
        <v>7.3475290025005843E-2</v>
      </c>
      <c r="G688" s="163">
        <f t="shared" si="72"/>
        <v>43950.69</v>
      </c>
      <c r="H688" s="37" t="s">
        <v>293</v>
      </c>
      <c r="I688" s="302" t="s">
        <v>243</v>
      </c>
      <c r="J688" s="303">
        <v>7.3475290025005843E-2</v>
      </c>
      <c r="K688" s="38"/>
      <c r="L688" s="209"/>
    </row>
    <row r="689" spans="1:12" ht="12.75" customHeight="1" x14ac:dyDescent="0.25">
      <c r="A689" s="50">
        <f t="shared" si="69"/>
        <v>684</v>
      </c>
      <c r="B689" s="51"/>
      <c r="C689" s="52" t="str">
        <f t="shared" si="73"/>
        <v>1GGENENDEO</v>
      </c>
      <c r="D689" s="52"/>
      <c r="E689" s="53">
        <f>+'CALCULO TARIFAS CC '!$P$45</f>
        <v>0.67094360222916127</v>
      </c>
      <c r="F689" s="161">
        <f t="shared" si="74"/>
        <v>2.2438880675438829E-5</v>
      </c>
      <c r="G689" s="163">
        <f t="shared" si="72"/>
        <v>13.42</v>
      </c>
      <c r="H689" s="37" t="s">
        <v>293</v>
      </c>
      <c r="I689" s="302" t="s">
        <v>244</v>
      </c>
      <c r="J689" s="303">
        <v>2.2438880675438829E-5</v>
      </c>
      <c r="K689" s="38"/>
      <c r="L689" s="209"/>
    </row>
    <row r="690" spans="1:12" ht="12.75" customHeight="1" x14ac:dyDescent="0.25">
      <c r="A690" s="50">
        <f t="shared" si="69"/>
        <v>685</v>
      </c>
      <c r="B690" s="51"/>
      <c r="C690" s="52" t="str">
        <f t="shared" si="73"/>
        <v>1GGENENLIG</v>
      </c>
      <c r="D690" s="52"/>
      <c r="E690" s="53">
        <f>+'CALCULO TARIFAS CC '!$P$45</f>
        <v>0.67094360222916127</v>
      </c>
      <c r="F690" s="161">
        <f t="shared" si="74"/>
        <v>1.6828203761374601E-6</v>
      </c>
      <c r="G690" s="163">
        <f t="shared" si="72"/>
        <v>1.01</v>
      </c>
      <c r="H690" s="37" t="s">
        <v>293</v>
      </c>
      <c r="I690" s="302" t="s">
        <v>245</v>
      </c>
      <c r="J690" s="303">
        <v>1.6828203761374601E-6</v>
      </c>
      <c r="K690" s="38"/>
      <c r="L690" s="209"/>
    </row>
    <row r="691" spans="1:12" ht="12.75" customHeight="1" x14ac:dyDescent="0.25">
      <c r="A691" s="50">
        <f t="shared" si="69"/>
        <v>686</v>
      </c>
      <c r="B691" s="51"/>
      <c r="C691" s="52" t="str">
        <f t="shared" si="73"/>
        <v>1GGENESAES</v>
      </c>
      <c r="D691" s="52"/>
      <c r="E691" s="53">
        <f>+'CALCULO TARIFAS CC '!$P$45</f>
        <v>0.67094360222916127</v>
      </c>
      <c r="F691" s="161">
        <f t="shared" si="74"/>
        <v>1.1675798051313388E-4</v>
      </c>
      <c r="G691" s="163">
        <f t="shared" si="72"/>
        <v>69.84</v>
      </c>
      <c r="H691" s="37" t="s">
        <v>293</v>
      </c>
      <c r="I691" s="302" t="s">
        <v>785</v>
      </c>
      <c r="J691" s="303">
        <v>1.1675798051313388E-4</v>
      </c>
      <c r="K691" s="38"/>
      <c r="L691" s="209"/>
    </row>
    <row r="692" spans="1:12" ht="12.75" customHeight="1" x14ac:dyDescent="0.25">
      <c r="A692" s="50">
        <f t="shared" si="69"/>
        <v>687</v>
      </c>
      <c r="B692" s="51"/>
      <c r="C692" s="52" t="str">
        <f t="shared" si="73"/>
        <v>1GGENESIES</v>
      </c>
      <c r="D692" s="52"/>
      <c r="E692" s="53">
        <f>+'CALCULO TARIFAS CC '!$P$45</f>
        <v>0.67094360222916127</v>
      </c>
      <c r="F692" s="161">
        <f t="shared" si="74"/>
        <v>2.0858051334419343E-5</v>
      </c>
      <c r="G692" s="163">
        <f t="shared" si="72"/>
        <v>12.48</v>
      </c>
      <c r="H692" s="37" t="s">
        <v>293</v>
      </c>
      <c r="I692" s="302" t="s">
        <v>432</v>
      </c>
      <c r="J692" s="303">
        <v>2.0858051334419343E-5</v>
      </c>
      <c r="K692" s="38"/>
      <c r="L692" s="209"/>
    </row>
    <row r="693" spans="1:12" ht="12.75" customHeight="1" x14ac:dyDescent="0.25">
      <c r="A693" s="50">
        <f t="shared" si="69"/>
        <v>688</v>
      </c>
      <c r="B693" s="51"/>
      <c r="C693" s="52" t="str">
        <f t="shared" si="73"/>
        <v>1GGENGEELN</v>
      </c>
      <c r="D693" s="52"/>
      <c r="E693" s="53">
        <f>+'CALCULO TARIFAS CC '!$P$45</f>
        <v>0.67094360222916127</v>
      </c>
      <c r="F693" s="161">
        <f t="shared" si="74"/>
        <v>9.2238229670671906E-5</v>
      </c>
      <c r="G693" s="163">
        <f t="shared" si="72"/>
        <v>55.17</v>
      </c>
      <c r="H693" s="37" t="s">
        <v>293</v>
      </c>
      <c r="I693" s="302" t="s">
        <v>246</v>
      </c>
      <c r="J693" s="303">
        <v>9.2238229670671906E-5</v>
      </c>
      <c r="K693" s="38"/>
      <c r="L693" s="209"/>
    </row>
    <row r="694" spans="1:12" ht="12.75" customHeight="1" x14ac:dyDescent="0.25">
      <c r="A694" s="50">
        <f t="shared" si="69"/>
        <v>689</v>
      </c>
      <c r="B694" s="51"/>
      <c r="C694" s="52" t="str">
        <f t="shared" si="73"/>
        <v>1GGENGENAT</v>
      </c>
      <c r="D694" s="52"/>
      <c r="E694" s="53">
        <f>+'CALCULO TARIFAS CC '!$P$45</f>
        <v>0.67094360222916127</v>
      </c>
      <c r="F694" s="161">
        <f t="shared" si="74"/>
        <v>2.050776699236351E-5</v>
      </c>
      <c r="G694" s="163">
        <f t="shared" si="72"/>
        <v>12.27</v>
      </c>
      <c r="H694" s="37" t="s">
        <v>293</v>
      </c>
      <c r="I694" s="302" t="s">
        <v>247</v>
      </c>
      <c r="J694" s="303">
        <v>2.050776699236351E-5</v>
      </c>
      <c r="K694" s="38"/>
      <c r="L694" s="209"/>
    </row>
    <row r="695" spans="1:12" ht="12.75" customHeight="1" x14ac:dyDescent="0.25">
      <c r="A695" s="50">
        <f t="shared" si="69"/>
        <v>690</v>
      </c>
      <c r="B695" s="51"/>
      <c r="C695" s="52" t="str">
        <f t="shared" si="73"/>
        <v>1GGENGENEP</v>
      </c>
      <c r="D695" s="52"/>
      <c r="E695" s="53">
        <f>+'CALCULO TARIFAS CC '!$P$45</f>
        <v>0.67094360222916127</v>
      </c>
      <c r="F695" s="161">
        <f t="shared" si="74"/>
        <v>1.1810625644842524E-5</v>
      </c>
      <c r="G695" s="163">
        <f t="shared" si="72"/>
        <v>7.06</v>
      </c>
      <c r="H695" s="37" t="s">
        <v>293</v>
      </c>
      <c r="I695" s="302" t="s">
        <v>826</v>
      </c>
      <c r="J695" s="303">
        <v>1.1810625644842524E-5</v>
      </c>
      <c r="K695" s="38"/>
      <c r="L695" s="209"/>
    </row>
    <row r="696" spans="1:12" ht="12.75" customHeight="1" x14ac:dyDescent="0.25">
      <c r="A696" s="50">
        <f t="shared" si="69"/>
        <v>691</v>
      </c>
      <c r="B696" s="51"/>
      <c r="C696" s="52" t="str">
        <f t="shared" si="73"/>
        <v>1GGENGENES</v>
      </c>
      <c r="D696" s="52"/>
      <c r="E696" s="53">
        <f>+'CALCULO TARIFAS CC '!$P$45</f>
        <v>0.67094360222916127</v>
      </c>
      <c r="F696" s="161">
        <f t="shared" si="74"/>
        <v>9.3007411994894197E-4</v>
      </c>
      <c r="G696" s="163">
        <f t="shared" si="72"/>
        <v>556.34</v>
      </c>
      <c r="H696" s="37" t="s">
        <v>293</v>
      </c>
      <c r="I696" s="302" t="s">
        <v>248</v>
      </c>
      <c r="J696" s="303">
        <v>9.3007411994894197E-4</v>
      </c>
      <c r="K696" s="38"/>
      <c r="L696" s="209"/>
    </row>
    <row r="697" spans="1:12" ht="12.75" customHeight="1" x14ac:dyDescent="0.25">
      <c r="A697" s="50">
        <f t="shared" si="69"/>
        <v>692</v>
      </c>
      <c r="B697" s="51"/>
      <c r="C697" s="52" t="str">
        <f t="shared" si="73"/>
        <v>1GGENGENOC</v>
      </c>
      <c r="D697" s="52"/>
      <c r="E697" s="53">
        <f>+'CALCULO TARIFAS CC '!$P$45</f>
        <v>0.67094360222916127</v>
      </c>
      <c r="F697" s="161">
        <f t="shared" si="74"/>
        <v>1.3640823467650203E-5</v>
      </c>
      <c r="G697" s="163">
        <f t="shared" si="72"/>
        <v>8.16</v>
      </c>
      <c r="H697" s="37" t="s">
        <v>293</v>
      </c>
      <c r="I697" s="302" t="s">
        <v>249</v>
      </c>
      <c r="J697" s="303">
        <v>1.3640823467650203E-5</v>
      </c>
      <c r="K697" s="38"/>
      <c r="L697" s="209"/>
    </row>
    <row r="698" spans="1:12" ht="12.75" customHeight="1" x14ac:dyDescent="0.25">
      <c r="A698" s="50">
        <f t="shared" si="69"/>
        <v>693</v>
      </c>
      <c r="B698" s="51"/>
      <c r="C698" s="52" t="str">
        <f t="shared" si="73"/>
        <v>1GGENGRGEO</v>
      </c>
      <c r="D698" s="52"/>
      <c r="E698" s="53">
        <f>+'CALCULO TARIFAS CC '!$P$45</f>
        <v>0.67094360222916127</v>
      </c>
      <c r="F698" s="161">
        <f t="shared" si="74"/>
        <v>4.9204480323708953E-5</v>
      </c>
      <c r="G698" s="163">
        <f t="shared" si="72"/>
        <v>29.43</v>
      </c>
      <c r="H698" s="37" t="s">
        <v>293</v>
      </c>
      <c r="I698" s="302" t="s">
        <v>250</v>
      </c>
      <c r="J698" s="303">
        <v>4.9204480323708953E-5</v>
      </c>
      <c r="K698" s="38"/>
      <c r="L698" s="209"/>
    </row>
    <row r="699" spans="1:12" ht="12.75" customHeight="1" x14ac:dyDescent="0.25">
      <c r="A699" s="50">
        <f t="shared" si="69"/>
        <v>694</v>
      </c>
      <c r="B699" s="51"/>
      <c r="C699" s="52" t="str">
        <f t="shared" si="73"/>
        <v>1GGENHIDCA</v>
      </c>
      <c r="D699" s="52"/>
      <c r="E699" s="53">
        <f>+'CALCULO TARIFAS CC '!$P$45</f>
        <v>0.67094360222916127</v>
      </c>
      <c r="F699" s="161">
        <f t="shared" si="74"/>
        <v>3.9767754352147785E-6</v>
      </c>
      <c r="G699" s="163">
        <f t="shared" si="72"/>
        <v>2.38</v>
      </c>
      <c r="H699" s="37" t="s">
        <v>293</v>
      </c>
      <c r="I699" s="302" t="s">
        <v>478</v>
      </c>
      <c r="J699" s="303">
        <v>3.9767754352147785E-6</v>
      </c>
      <c r="K699" s="38"/>
      <c r="L699" s="209"/>
    </row>
    <row r="700" spans="1:12" ht="12.75" customHeight="1" x14ac:dyDescent="0.25">
      <c r="A700" s="50">
        <f t="shared" si="69"/>
        <v>695</v>
      </c>
      <c r="B700" s="51"/>
      <c r="C700" s="52" t="str">
        <f t="shared" si="73"/>
        <v>1GGENHIDCO</v>
      </c>
      <c r="D700" s="52"/>
      <c r="E700" s="53">
        <f>+'CALCULO TARIFAS CC '!$P$45</f>
        <v>0.67094360222916127</v>
      </c>
      <c r="F700" s="161">
        <f t="shared" si="74"/>
        <v>2.3943799614322527E-5</v>
      </c>
      <c r="G700" s="163">
        <f t="shared" ref="G700:G729" si="75">+ROUND(E700*F700*$F$736,2)</f>
        <v>14.32</v>
      </c>
      <c r="H700" s="37" t="s">
        <v>293</v>
      </c>
      <c r="I700" s="302" t="s">
        <v>251</v>
      </c>
      <c r="J700" s="303">
        <v>2.3943799614322527E-5</v>
      </c>
      <c r="K700" s="38"/>
      <c r="L700" s="209"/>
    </row>
    <row r="701" spans="1:12" ht="12.75" customHeight="1" x14ac:dyDescent="0.25">
      <c r="A701" s="50">
        <f t="shared" si="69"/>
        <v>696</v>
      </c>
      <c r="B701" s="51"/>
      <c r="C701" s="52" t="str">
        <f t="shared" si="73"/>
        <v>1GGENHIDRA</v>
      </c>
      <c r="D701" s="52"/>
      <c r="E701" s="53">
        <f>+'CALCULO TARIFAS CC '!$P$45</f>
        <v>0.67094360222916127</v>
      </c>
      <c r="F701" s="161">
        <f t="shared" si="74"/>
        <v>2.4705196682610897E-8</v>
      </c>
      <c r="G701" s="163">
        <f t="shared" si="75"/>
        <v>0.01</v>
      </c>
      <c r="H701" s="37" t="s">
        <v>293</v>
      </c>
      <c r="I701" s="302" t="s">
        <v>827</v>
      </c>
      <c r="J701" s="303">
        <v>2.4705196682610897E-8</v>
      </c>
      <c r="K701" s="38"/>
      <c r="L701" s="209"/>
    </row>
    <row r="702" spans="1:12" ht="12.75" customHeight="1" x14ac:dyDescent="0.25">
      <c r="A702" s="50">
        <f t="shared" si="69"/>
        <v>697</v>
      </c>
      <c r="B702" s="51"/>
      <c r="C702" s="52" t="str">
        <f t="shared" si="73"/>
        <v>1GGENHIHIJ</v>
      </c>
      <c r="D702" s="52"/>
      <c r="E702" s="53">
        <f>+'CALCULO TARIFAS CC '!$P$45</f>
        <v>0.67094360222916127</v>
      </c>
      <c r="F702" s="161">
        <f t="shared" si="74"/>
        <v>1.2851867270350172E-5</v>
      </c>
      <c r="G702" s="163">
        <f t="shared" si="75"/>
        <v>7.69</v>
      </c>
      <c r="H702" s="37" t="s">
        <v>293</v>
      </c>
      <c r="I702" s="302" t="s">
        <v>252</v>
      </c>
      <c r="J702" s="303">
        <v>1.2851867270350172E-5</v>
      </c>
      <c r="K702" s="38"/>
      <c r="L702" s="209"/>
    </row>
    <row r="703" spans="1:12" ht="12.75" customHeight="1" x14ac:dyDescent="0.25">
      <c r="A703" s="50">
        <f t="shared" si="69"/>
        <v>698</v>
      </c>
      <c r="B703" s="51"/>
      <c r="C703" s="52" t="str">
        <f t="shared" si="73"/>
        <v>1GGENHIVIA</v>
      </c>
      <c r="D703" s="52"/>
      <c r="E703" s="53">
        <f>+'CALCULO TARIFAS CC '!$P$45</f>
        <v>0.67094360222916127</v>
      </c>
      <c r="F703" s="161">
        <f t="shared" si="74"/>
        <v>1.3902397265111767E-6</v>
      </c>
      <c r="G703" s="163">
        <f t="shared" si="75"/>
        <v>0.83</v>
      </c>
      <c r="H703" s="37" t="s">
        <v>293</v>
      </c>
      <c r="I703" s="302" t="s">
        <v>253</v>
      </c>
      <c r="J703" s="303">
        <v>1.3902397265111767E-6</v>
      </c>
      <c r="K703" s="38"/>
      <c r="L703" s="209"/>
    </row>
    <row r="704" spans="1:12" ht="12.75" customHeight="1" x14ac:dyDescent="0.25">
      <c r="A704" s="50">
        <f t="shared" si="69"/>
        <v>699</v>
      </c>
      <c r="B704" s="51"/>
      <c r="C704" s="52" t="str">
        <f t="shared" si="73"/>
        <v>1GGENHIXAC</v>
      </c>
      <c r="D704" s="52"/>
      <c r="E704" s="53">
        <f>+'CALCULO TARIFAS CC '!$P$45</f>
        <v>0.67094360222916127</v>
      </c>
      <c r="F704" s="161">
        <f t="shared" si="74"/>
        <v>2.0154217241142734E-4</v>
      </c>
      <c r="G704" s="163">
        <f t="shared" si="75"/>
        <v>120.56</v>
      </c>
      <c r="H704" s="37" t="s">
        <v>293</v>
      </c>
      <c r="I704" s="302" t="s">
        <v>254</v>
      </c>
      <c r="J704" s="303">
        <v>2.0154217241142734E-4</v>
      </c>
      <c r="K704" s="38"/>
      <c r="L704" s="209"/>
    </row>
    <row r="705" spans="1:12" ht="12.75" customHeight="1" x14ac:dyDescent="0.25">
      <c r="A705" s="50">
        <f t="shared" si="69"/>
        <v>700</v>
      </c>
      <c r="B705" s="51"/>
      <c r="C705" s="52" t="str">
        <f t="shared" si="73"/>
        <v>1GGENINGMA</v>
      </c>
      <c r="D705" s="52"/>
      <c r="E705" s="53">
        <f>+'CALCULO TARIFAS CC '!$P$45</f>
        <v>0.67094360222916127</v>
      </c>
      <c r="F705" s="161">
        <f t="shared" si="74"/>
        <v>4.8006301674574462E-5</v>
      </c>
      <c r="G705" s="163">
        <f t="shared" si="75"/>
        <v>28.72</v>
      </c>
      <c r="H705" s="37" t="s">
        <v>293</v>
      </c>
      <c r="I705" s="302" t="s">
        <v>255</v>
      </c>
      <c r="J705" s="303">
        <v>4.8006301674574462E-5</v>
      </c>
      <c r="K705" s="38"/>
      <c r="L705" s="209"/>
    </row>
    <row r="706" spans="1:12" ht="12.75" customHeight="1" x14ac:dyDescent="0.25">
      <c r="A706" s="50">
        <f t="shared" si="69"/>
        <v>701</v>
      </c>
      <c r="B706" s="51"/>
      <c r="C706" s="52" t="str">
        <f t="shared" si="73"/>
        <v>1GGENINGSD</v>
      </c>
      <c r="D706" s="52"/>
      <c r="E706" s="53">
        <f>+'CALCULO TARIFAS CC '!$P$45</f>
        <v>0.67094360222916127</v>
      </c>
      <c r="F706" s="161">
        <f t="shared" si="74"/>
        <v>5.3707203670449544E-5</v>
      </c>
      <c r="G706" s="163">
        <f t="shared" si="75"/>
        <v>32.130000000000003</v>
      </c>
      <c r="H706" s="37" t="s">
        <v>293</v>
      </c>
      <c r="I706" s="302" t="s">
        <v>828</v>
      </c>
      <c r="J706" s="303">
        <v>5.3707203670449544E-5</v>
      </c>
      <c r="K706" s="38"/>
      <c r="L706" s="209"/>
    </row>
    <row r="707" spans="1:12" ht="12.75" customHeight="1" x14ac:dyDescent="0.25">
      <c r="A707" s="50">
        <f t="shared" si="69"/>
        <v>702</v>
      </c>
      <c r="B707" s="51"/>
      <c r="C707" s="52" t="str">
        <f t="shared" si="73"/>
        <v>1GGENINPAG</v>
      </c>
      <c r="D707" s="52"/>
      <c r="E707" s="53">
        <f>+'CALCULO TARIFAS CC '!$P$45</f>
        <v>0.67094360222916127</v>
      </c>
      <c r="F707" s="161">
        <f t="shared" si="74"/>
        <v>1.7140858835909198E-5</v>
      </c>
      <c r="G707" s="163">
        <f t="shared" si="75"/>
        <v>10.25</v>
      </c>
      <c r="H707" s="37" t="s">
        <v>293</v>
      </c>
      <c r="I707" s="302" t="s">
        <v>669</v>
      </c>
      <c r="J707" s="303">
        <v>1.7140858835909198E-5</v>
      </c>
      <c r="K707" s="38"/>
      <c r="L707" s="209"/>
    </row>
    <row r="708" spans="1:12" ht="12.75" customHeight="1" x14ac:dyDescent="0.25">
      <c r="A708" s="50">
        <f t="shared" si="69"/>
        <v>703</v>
      </c>
      <c r="B708" s="51"/>
      <c r="C708" s="52" t="str">
        <f t="shared" si="73"/>
        <v>1GGENINVPA</v>
      </c>
      <c r="D708" s="52"/>
      <c r="E708" s="53">
        <f>+'CALCULO TARIFAS CC '!$P$45</f>
        <v>0.67094360222916127</v>
      </c>
      <c r="F708" s="161">
        <f t="shared" si="74"/>
        <v>7.9271788134488793E-9</v>
      </c>
      <c r="G708" s="163">
        <f t="shared" si="75"/>
        <v>0</v>
      </c>
      <c r="H708" s="37" t="s">
        <v>293</v>
      </c>
      <c r="I708" s="302" t="s">
        <v>855</v>
      </c>
      <c r="J708" s="303">
        <v>7.9271788134488793E-9</v>
      </c>
      <c r="K708" s="38"/>
      <c r="L708" s="209"/>
    </row>
    <row r="709" spans="1:12" ht="12.75" customHeight="1" x14ac:dyDescent="0.25">
      <c r="A709" s="50">
        <f t="shared" si="69"/>
        <v>704</v>
      </c>
      <c r="B709" s="51"/>
      <c r="C709" s="52" t="str">
        <f t="shared" si="73"/>
        <v>1GGENLUFEG</v>
      </c>
      <c r="D709" s="52"/>
      <c r="E709" s="53">
        <f>+'CALCULO TARIFAS CC '!$P$45</f>
        <v>0.67094360222916127</v>
      </c>
      <c r="F709" s="161">
        <f t="shared" si="74"/>
        <v>1.4853763837316172E-4</v>
      </c>
      <c r="G709" s="163">
        <f t="shared" si="75"/>
        <v>88.85</v>
      </c>
      <c r="H709" s="37" t="s">
        <v>293</v>
      </c>
      <c r="I709" s="302" t="s">
        <v>256</v>
      </c>
      <c r="J709" s="303">
        <v>1.4853763837316172E-4</v>
      </c>
      <c r="K709" s="38"/>
      <c r="L709" s="209"/>
    </row>
    <row r="710" spans="1:12" ht="12.75" customHeight="1" x14ac:dyDescent="0.25">
      <c r="A710" s="50">
        <f t="shared" si="69"/>
        <v>705</v>
      </c>
      <c r="B710" s="51"/>
      <c r="C710" s="52" t="str">
        <f t="shared" si="73"/>
        <v>1GGENOEGYC</v>
      </c>
      <c r="D710" s="52"/>
      <c r="E710" s="53">
        <f>+'CALCULO TARIFAS CC '!$P$45</f>
        <v>0.67094360222916127</v>
      </c>
      <c r="F710" s="161">
        <f t="shared" si="74"/>
        <v>9.7341708499073208E-4</v>
      </c>
      <c r="G710" s="163">
        <f t="shared" si="75"/>
        <v>582.27</v>
      </c>
      <c r="H710" s="37" t="s">
        <v>293</v>
      </c>
      <c r="I710" s="302" t="s">
        <v>257</v>
      </c>
      <c r="J710" s="303">
        <v>9.7341708499073208E-4</v>
      </c>
      <c r="K710" s="38"/>
      <c r="L710" s="209"/>
    </row>
    <row r="711" spans="1:12" ht="12.75" customHeight="1" x14ac:dyDescent="0.25">
      <c r="A711" s="50">
        <f t="shared" si="69"/>
        <v>706</v>
      </c>
      <c r="B711" s="51"/>
      <c r="C711" s="52" t="str">
        <f t="shared" si="73"/>
        <v>1GGENOXECO</v>
      </c>
      <c r="D711" s="52"/>
      <c r="E711" s="53">
        <f>+'CALCULO TARIFAS CC '!$P$45</f>
        <v>0.67094360222916127</v>
      </c>
      <c r="F711" s="161">
        <f t="shared" si="74"/>
        <v>1.0030097263662635E-5</v>
      </c>
      <c r="G711" s="163">
        <f t="shared" si="75"/>
        <v>6</v>
      </c>
      <c r="H711" s="37" t="s">
        <v>293</v>
      </c>
      <c r="I711" s="302" t="s">
        <v>258</v>
      </c>
      <c r="J711" s="303">
        <v>1.0030097263662635E-5</v>
      </c>
      <c r="K711" s="38"/>
      <c r="L711" s="209"/>
    </row>
    <row r="712" spans="1:12" ht="12.75" customHeight="1" x14ac:dyDescent="0.25">
      <c r="A712" s="50">
        <f t="shared" si="69"/>
        <v>707</v>
      </c>
      <c r="B712" s="51"/>
      <c r="C712" s="52" t="str">
        <f t="shared" si="73"/>
        <v>1GGENOXEII</v>
      </c>
      <c r="D712" s="52"/>
      <c r="E712" s="53">
        <f>+'CALCULO TARIFAS CC '!$P$45</f>
        <v>0.67094360222916127</v>
      </c>
      <c r="F712" s="161">
        <f t="shared" si="74"/>
        <v>8.4363003436685081E-6</v>
      </c>
      <c r="G712" s="163">
        <f t="shared" si="75"/>
        <v>5.05</v>
      </c>
      <c r="H712" s="37" t="s">
        <v>293</v>
      </c>
      <c r="I712" s="302" t="s">
        <v>427</v>
      </c>
      <c r="J712" s="303">
        <v>8.4363003436685081E-6</v>
      </c>
      <c r="K712" s="38"/>
      <c r="L712" s="209"/>
    </row>
    <row r="713" spans="1:12" ht="12.75" customHeight="1" x14ac:dyDescent="0.25">
      <c r="A713" s="50">
        <f t="shared" si="69"/>
        <v>708</v>
      </c>
      <c r="B713" s="51"/>
      <c r="C713" s="52" t="str">
        <f t="shared" si="73"/>
        <v>1GGENPAPEL</v>
      </c>
      <c r="D713" s="52"/>
      <c r="E713" s="53">
        <f>+'CALCULO TARIFAS CC '!$P$45</f>
        <v>0.67094360222916127</v>
      </c>
      <c r="F713" s="161">
        <f t="shared" si="74"/>
        <v>1.0823695555825264E-5</v>
      </c>
      <c r="G713" s="163">
        <f t="shared" si="75"/>
        <v>6.47</v>
      </c>
      <c r="H713" s="37" t="s">
        <v>293</v>
      </c>
      <c r="I713" s="302" t="s">
        <v>259</v>
      </c>
      <c r="J713" s="303">
        <v>1.0823695555825264E-5</v>
      </c>
      <c r="K713" s="38"/>
      <c r="L713" s="209"/>
    </row>
    <row r="714" spans="1:12" ht="12.75" customHeight="1" x14ac:dyDescent="0.25">
      <c r="A714" s="50">
        <f t="shared" si="69"/>
        <v>709</v>
      </c>
      <c r="B714" s="51"/>
      <c r="C714" s="52" t="str">
        <f t="shared" si="73"/>
        <v>1GGENPUQPL</v>
      </c>
      <c r="D714" s="52"/>
      <c r="E714" s="53">
        <f>+'CALCULO TARIFAS CC '!$P$45</f>
        <v>0.67094360222916127</v>
      </c>
      <c r="F714" s="161">
        <f t="shared" si="74"/>
        <v>2.8686305456246484E-4</v>
      </c>
      <c r="G714" s="163">
        <f t="shared" si="75"/>
        <v>171.59</v>
      </c>
      <c r="H714" s="37" t="s">
        <v>293</v>
      </c>
      <c r="I714" s="302" t="s">
        <v>260</v>
      </c>
      <c r="J714" s="303">
        <v>2.8686305456246484E-4</v>
      </c>
      <c r="K714" s="38"/>
      <c r="L714" s="209"/>
    </row>
    <row r="715" spans="1:12" ht="12.75" customHeight="1" x14ac:dyDescent="0.25">
      <c r="A715" s="50">
        <f t="shared" si="69"/>
        <v>710</v>
      </c>
      <c r="B715" s="51"/>
      <c r="C715" s="52" t="str">
        <f t="shared" si="73"/>
        <v>1GGENRENGU</v>
      </c>
      <c r="D715" s="52"/>
      <c r="E715" s="53">
        <f>+'CALCULO TARIFAS CC '!$P$45</f>
        <v>0.67094360222916127</v>
      </c>
      <c r="F715" s="161">
        <f t="shared" si="74"/>
        <v>1.9693125447815336E-4</v>
      </c>
      <c r="G715" s="163">
        <f t="shared" si="75"/>
        <v>117.8</v>
      </c>
      <c r="H715" s="37" t="s">
        <v>293</v>
      </c>
      <c r="I715" s="302" t="s">
        <v>261</v>
      </c>
      <c r="J715" s="303">
        <v>1.9693125447815336E-4</v>
      </c>
      <c r="K715" s="38"/>
      <c r="L715" s="209"/>
    </row>
    <row r="716" spans="1:12" ht="12.75" customHeight="1" x14ac:dyDescent="0.25">
      <c r="A716" s="50">
        <f t="shared" si="69"/>
        <v>711</v>
      </c>
      <c r="B716" s="51"/>
      <c r="C716" s="52" t="str">
        <f t="shared" si="73"/>
        <v>1GGENRNACE</v>
      </c>
      <c r="D716" s="52"/>
      <c r="E716" s="53">
        <f>+'CALCULO TARIFAS CC '!$P$45</f>
        <v>0.67094360222916127</v>
      </c>
      <c r="F716" s="161">
        <f t="shared" si="74"/>
        <v>6.0872521538099711E-5</v>
      </c>
      <c r="G716" s="163">
        <f t="shared" si="75"/>
        <v>36.409999999999997</v>
      </c>
      <c r="H716" s="37" t="s">
        <v>293</v>
      </c>
      <c r="I716" s="302" t="s">
        <v>262</v>
      </c>
      <c r="J716" s="303">
        <v>6.0872521538099711E-5</v>
      </c>
      <c r="K716" s="38"/>
      <c r="L716" s="209"/>
    </row>
    <row r="717" spans="1:12" ht="12.75" customHeight="1" x14ac:dyDescent="0.25">
      <c r="A717" s="50">
        <f t="shared" si="69"/>
        <v>712</v>
      </c>
      <c r="B717" s="51"/>
      <c r="C717" s="52" t="str">
        <f t="shared" si="73"/>
        <v>1GGENSERCM</v>
      </c>
      <c r="D717" s="52"/>
      <c r="E717" s="53">
        <f>+'CALCULO TARIFAS CC '!$P$45</f>
        <v>0.67094360222916127</v>
      </c>
      <c r="F717" s="161">
        <f t="shared" si="74"/>
        <v>1.9434026060953657E-4</v>
      </c>
      <c r="G717" s="163">
        <f t="shared" si="75"/>
        <v>116.25</v>
      </c>
      <c r="H717" s="37" t="s">
        <v>293</v>
      </c>
      <c r="I717" s="302" t="s">
        <v>263</v>
      </c>
      <c r="J717" s="303">
        <v>1.9434026060953657E-4</v>
      </c>
      <c r="K717" s="38"/>
      <c r="L717" s="209"/>
    </row>
    <row r="718" spans="1:12" s="256" customFormat="1" ht="12.75" customHeight="1" x14ac:dyDescent="0.25">
      <c r="A718" s="50">
        <f t="shared" si="69"/>
        <v>713</v>
      </c>
      <c r="B718" s="51"/>
      <c r="C718" s="52" t="str">
        <f t="shared" si="73"/>
        <v>1GGENTERMI</v>
      </c>
      <c r="D718" s="52"/>
      <c r="E718" s="53">
        <f>+'CALCULO TARIFAS CC '!$P$45</f>
        <v>0.67094360222916127</v>
      </c>
      <c r="F718" s="161">
        <f t="shared" si="74"/>
        <v>1.1434234411591739E-4</v>
      </c>
      <c r="G718" s="163">
        <f t="shared" si="75"/>
        <v>68.400000000000006</v>
      </c>
      <c r="H718" s="37" t="s">
        <v>293</v>
      </c>
      <c r="I718" s="302" t="s">
        <v>264</v>
      </c>
      <c r="J718" s="303">
        <v>1.1434234411591739E-4</v>
      </c>
      <c r="K718" s="38"/>
      <c r="L718" s="209"/>
    </row>
    <row r="719" spans="1:12" s="256" customFormat="1" ht="12.75" customHeight="1" x14ac:dyDescent="0.25">
      <c r="A719" s="50">
        <f t="shared" si="69"/>
        <v>714</v>
      </c>
      <c r="B719" s="51"/>
      <c r="C719" s="52" t="str">
        <f t="shared" si="73"/>
        <v>1GGENTRAEL</v>
      </c>
      <c r="D719" s="52"/>
      <c r="E719" s="53">
        <f>+'CALCULO TARIFAS CC '!$P$45</f>
        <v>0.67094360222916127</v>
      </c>
      <c r="F719" s="161">
        <f t="shared" si="74"/>
        <v>2.2196126183041499E-5</v>
      </c>
      <c r="G719" s="163">
        <f t="shared" si="75"/>
        <v>13.28</v>
      </c>
      <c r="H719" s="37" t="s">
        <v>293</v>
      </c>
      <c r="I719" s="302" t="s">
        <v>365</v>
      </c>
      <c r="J719" s="303">
        <v>2.2196126183041499E-5</v>
      </c>
      <c r="K719" s="38"/>
      <c r="L719" s="209"/>
    </row>
    <row r="720" spans="1:12" s="256" customFormat="1" ht="12.75" customHeight="1" x14ac:dyDescent="0.25">
      <c r="A720" s="50">
        <f t="shared" si="69"/>
        <v>715</v>
      </c>
      <c r="B720" s="51"/>
      <c r="C720" s="52" t="str">
        <f t="shared" si="73"/>
        <v>1GGENVIEBL</v>
      </c>
      <c r="D720" s="52"/>
      <c r="E720" s="53">
        <f>+'CALCULO TARIFAS CC '!$P$45</f>
        <v>0.67094360222916127</v>
      </c>
      <c r="F720" s="161">
        <f t="shared" si="74"/>
        <v>2.921292850652186E-5</v>
      </c>
      <c r="G720" s="163">
        <f t="shared" si="75"/>
        <v>17.47</v>
      </c>
      <c r="H720" s="37" t="s">
        <v>293</v>
      </c>
      <c r="I720" s="302" t="s">
        <v>265</v>
      </c>
      <c r="J720" s="303">
        <v>2.921292850652186E-5</v>
      </c>
      <c r="K720" s="38"/>
      <c r="L720" s="209"/>
    </row>
    <row r="721" spans="1:12" ht="12.75" customHeight="1" x14ac:dyDescent="0.25">
      <c r="A721" s="50">
        <f t="shared" si="69"/>
        <v>716</v>
      </c>
      <c r="B721" s="51"/>
      <c r="C721" s="52" t="str">
        <f t="shared" si="73"/>
        <v>1TTRAEMPRR</v>
      </c>
      <c r="D721" s="52"/>
      <c r="E721" s="53">
        <f>+'CALCULO TARIFAS CC '!$P$45</f>
        <v>0.67094360222916127</v>
      </c>
      <c r="F721" s="161">
        <f t="shared" si="74"/>
        <v>9.2402853948312413E-6</v>
      </c>
      <c r="G721" s="163">
        <f t="shared" si="75"/>
        <v>5.53</v>
      </c>
      <c r="H721" s="37" t="s">
        <v>293</v>
      </c>
      <c r="I721" s="302" t="s">
        <v>266</v>
      </c>
      <c r="J721" s="303">
        <v>9.2402853948312413E-6</v>
      </c>
      <c r="K721" s="38"/>
      <c r="L721" s="209"/>
    </row>
    <row r="722" spans="1:12" ht="12.75" customHeight="1" x14ac:dyDescent="0.25">
      <c r="A722" s="50">
        <f t="shared" si="69"/>
        <v>717</v>
      </c>
      <c r="B722" s="51"/>
      <c r="C722" s="52" t="str">
        <f t="shared" si="73"/>
        <v>1TTRAETCEE</v>
      </c>
      <c r="D722" s="52"/>
      <c r="E722" s="53">
        <f>+'CALCULO TARIFAS CC '!$P$45</f>
        <v>0.67094360222916127</v>
      </c>
      <c r="F722" s="161">
        <f t="shared" si="74"/>
        <v>4.4968729949442871E-4</v>
      </c>
      <c r="G722" s="163">
        <f t="shared" si="75"/>
        <v>268.99</v>
      </c>
      <c r="H722" s="37" t="s">
        <v>293</v>
      </c>
      <c r="I722" s="302" t="s">
        <v>267</v>
      </c>
      <c r="J722" s="303">
        <v>4.4968729949442871E-4</v>
      </c>
      <c r="K722" s="38"/>
      <c r="L722" s="209"/>
    </row>
    <row r="723" spans="1:12" ht="12.75" customHeight="1" x14ac:dyDescent="0.25">
      <c r="A723" s="50">
        <f t="shared" si="69"/>
        <v>718</v>
      </c>
      <c r="B723" s="51"/>
      <c r="C723" s="52" t="str">
        <f t="shared" si="73"/>
        <v>1TTRAREELC</v>
      </c>
      <c r="D723" s="52"/>
      <c r="E723" s="53">
        <f>+'CALCULO TARIFAS CC '!$P$45</f>
        <v>0.67094360222916127</v>
      </c>
      <c r="F723" s="161">
        <f t="shared" si="74"/>
        <v>4.2858378535193808E-6</v>
      </c>
      <c r="G723" s="163">
        <f t="shared" si="75"/>
        <v>2.56</v>
      </c>
      <c r="H723" s="37" t="s">
        <v>293</v>
      </c>
      <c r="I723" s="302" t="s">
        <v>786</v>
      </c>
      <c r="J723" s="303">
        <v>4.2858378535193808E-6</v>
      </c>
      <c r="K723" s="38"/>
      <c r="L723" s="209"/>
    </row>
    <row r="724" spans="1:12" s="197" customFormat="1" ht="12.75" customHeight="1" x14ac:dyDescent="0.25">
      <c r="A724" s="50">
        <f>+A723+1</f>
        <v>719</v>
      </c>
      <c r="B724" s="51"/>
      <c r="C724" s="52" t="str">
        <f t="shared" si="73"/>
        <v>1TTRATEEDN</v>
      </c>
      <c r="D724" s="52"/>
      <c r="E724" s="53">
        <f>+'CALCULO TARIFAS CC '!$P$45</f>
        <v>0.67094360222916127</v>
      </c>
      <c r="F724" s="161">
        <f t="shared" si="74"/>
        <v>1.2129156739813935E-5</v>
      </c>
      <c r="G724" s="163">
        <f t="shared" si="75"/>
        <v>7.26</v>
      </c>
      <c r="H724" s="37" t="s">
        <v>293</v>
      </c>
      <c r="I724" s="302" t="s">
        <v>479</v>
      </c>
      <c r="J724" s="303">
        <v>1.2129156739813935E-5</v>
      </c>
      <c r="K724" s="38"/>
      <c r="L724" s="209"/>
    </row>
    <row r="725" spans="1:12" s="294" customFormat="1" ht="12.75" customHeight="1" x14ac:dyDescent="0.25">
      <c r="A725" s="50">
        <f t="shared" ref="A725:A735" si="76">+A724+1</f>
        <v>720</v>
      </c>
      <c r="B725" s="51"/>
      <c r="C725" s="52" t="str">
        <f t="shared" si="73"/>
        <v>1TTRATRELC</v>
      </c>
      <c r="D725" s="52"/>
      <c r="E725" s="53">
        <f>+'CALCULO TARIFAS CC '!$P$45</f>
        <v>0.67094360222916127</v>
      </c>
      <c r="F725" s="161">
        <f t="shared" si="74"/>
        <v>1.1190304407887148E-4</v>
      </c>
      <c r="G725" s="163">
        <f t="shared" si="75"/>
        <v>66.94</v>
      </c>
      <c r="H725" s="37" t="s">
        <v>293</v>
      </c>
      <c r="I725" s="302" t="s">
        <v>268</v>
      </c>
      <c r="J725" s="303">
        <v>1.1190304407887148E-4</v>
      </c>
      <c r="K725" s="38"/>
      <c r="L725" s="209"/>
    </row>
    <row r="726" spans="1:12" s="294" customFormat="1" ht="12.75" customHeight="1" x14ac:dyDescent="0.25">
      <c r="A726" s="50">
        <f t="shared" si="76"/>
        <v>721</v>
      </c>
      <c r="B726" s="51"/>
      <c r="C726" s="52" t="str">
        <f t="shared" si="73"/>
        <v>1TTRATRENC</v>
      </c>
      <c r="D726" s="52"/>
      <c r="E726" s="53">
        <f>+'CALCULO TARIFAS CC '!$P$45</f>
        <v>0.67094360222916127</v>
      </c>
      <c r="F726" s="161">
        <f t="shared" si="74"/>
        <v>1.0036258996149661E-4</v>
      </c>
      <c r="G726" s="163">
        <f t="shared" si="75"/>
        <v>60.03</v>
      </c>
      <c r="H726" s="37" t="s">
        <v>293</v>
      </c>
      <c r="I726" s="302" t="s">
        <v>443</v>
      </c>
      <c r="J726" s="303">
        <v>1.0036258996149661E-4</v>
      </c>
      <c r="K726" s="38"/>
      <c r="L726" s="209"/>
    </row>
    <row r="727" spans="1:12" s="294" customFormat="1" ht="12.75" customHeight="1" x14ac:dyDescent="0.25">
      <c r="A727" s="50">
        <f t="shared" si="76"/>
        <v>722</v>
      </c>
      <c r="B727" s="51"/>
      <c r="C727" s="52" t="str">
        <f t="shared" si="73"/>
        <v>1TTRATRENR</v>
      </c>
      <c r="D727" s="52"/>
      <c r="E727" s="53">
        <f>+'CALCULO TARIFAS CC '!$P$45</f>
        <v>0.67094360222916127</v>
      </c>
      <c r="F727" s="161">
        <f t="shared" si="74"/>
        <v>8.5313458863035044E-6</v>
      </c>
      <c r="G727" s="163">
        <f t="shared" si="75"/>
        <v>5.0999999999999996</v>
      </c>
      <c r="H727" s="37" t="s">
        <v>293</v>
      </c>
      <c r="I727" s="302" t="s">
        <v>488</v>
      </c>
      <c r="J727" s="303">
        <v>8.5313458863035044E-6</v>
      </c>
      <c r="K727" s="38"/>
      <c r="L727" s="209"/>
    </row>
    <row r="728" spans="1:12" s="197" customFormat="1" ht="12.75" customHeight="1" x14ac:dyDescent="0.25">
      <c r="A728" s="50">
        <f t="shared" si="76"/>
        <v>723</v>
      </c>
      <c r="B728" s="51"/>
      <c r="C728" s="52" t="str">
        <f t="shared" si="73"/>
        <v>1UGUSAGJIC</v>
      </c>
      <c r="D728" s="52"/>
      <c r="E728" s="53">
        <f>+'CALCULO TARIFAS CC '!$P$45</f>
        <v>0.67094360222916127</v>
      </c>
      <c r="F728" s="161">
        <f t="shared" si="74"/>
        <v>9.6395485605661057E-5</v>
      </c>
      <c r="G728" s="163">
        <f t="shared" si="75"/>
        <v>57.66</v>
      </c>
      <c r="H728" s="37" t="s">
        <v>293</v>
      </c>
      <c r="I728" s="302" t="s">
        <v>269</v>
      </c>
      <c r="J728" s="303">
        <v>9.6395485605661057E-5</v>
      </c>
      <c r="K728" s="38"/>
      <c r="L728" s="209"/>
    </row>
    <row r="729" spans="1:12" s="197" customFormat="1" ht="12.75" customHeight="1" x14ac:dyDescent="0.25">
      <c r="A729" s="50">
        <f t="shared" si="76"/>
        <v>724</v>
      </c>
      <c r="B729" s="51"/>
      <c r="C729" s="52" t="str">
        <f t="shared" si="73"/>
        <v>1UGUSEMGEE</v>
      </c>
      <c r="D729" s="52"/>
      <c r="E729" s="53">
        <f>+'CALCULO TARIFAS CC '!$P$45</f>
        <v>0.67094360222916127</v>
      </c>
      <c r="F729" s="161">
        <f t="shared" si="74"/>
        <v>1.2292304344225849E-4</v>
      </c>
      <c r="G729" s="163">
        <f t="shared" si="75"/>
        <v>73.53</v>
      </c>
      <c r="H729" s="37" t="s">
        <v>293</v>
      </c>
      <c r="I729" s="302" t="s">
        <v>270</v>
      </c>
      <c r="J729" s="303">
        <v>1.2292304344225849E-4</v>
      </c>
      <c r="K729" s="38"/>
      <c r="L729" s="209"/>
    </row>
    <row r="730" spans="1:12" s="363" customFormat="1" ht="12.75" customHeight="1" x14ac:dyDescent="0.25">
      <c r="A730" s="50">
        <f t="shared" si="76"/>
        <v>725</v>
      </c>
      <c r="B730" s="51"/>
      <c r="C730" s="52" t="str">
        <f t="shared" si="73"/>
        <v>1UGUSENRSW</v>
      </c>
      <c r="D730" s="52"/>
      <c r="E730" s="53">
        <f>+'CALCULO TARIFAS CC '!$P$45</f>
        <v>0.67094360222916127</v>
      </c>
      <c r="F730" s="161">
        <f t="shared" si="74"/>
        <v>1.6076881185977837E-4</v>
      </c>
      <c r="G730" s="163">
        <f t="shared" ref="G730:G735" si="77">+ROUND(E730*F730*$F$736,2)</f>
        <v>96.17</v>
      </c>
      <c r="H730" s="37" t="s">
        <v>293</v>
      </c>
      <c r="I730" s="302" t="s">
        <v>368</v>
      </c>
      <c r="J730" s="303">
        <v>1.6076881185977837E-4</v>
      </c>
      <c r="K730" s="38"/>
      <c r="L730" s="209"/>
    </row>
    <row r="731" spans="1:12" s="363" customFormat="1" ht="12.75" customHeight="1" x14ac:dyDescent="0.25">
      <c r="A731" s="50">
        <f t="shared" si="76"/>
        <v>726</v>
      </c>
      <c r="B731" s="51"/>
      <c r="C731" s="52" t="str">
        <f t="shared" si="73"/>
        <v>1UGUSENTRI</v>
      </c>
      <c r="D731" s="52"/>
      <c r="E731" s="53">
        <f>+'CALCULO TARIFAS CC '!$P$45</f>
        <v>0.67094360222916127</v>
      </c>
      <c r="F731" s="161">
        <f t="shared" si="74"/>
        <v>1.083670136031489E-4</v>
      </c>
      <c r="G731" s="163">
        <f t="shared" si="77"/>
        <v>64.819999999999993</v>
      </c>
      <c r="H731" s="37" t="s">
        <v>293</v>
      </c>
      <c r="I731" s="302" t="s">
        <v>369</v>
      </c>
      <c r="J731" s="303">
        <v>1.083670136031489E-4</v>
      </c>
      <c r="K731" s="38"/>
      <c r="L731" s="209"/>
    </row>
    <row r="732" spans="1:12" s="319" customFormat="1" ht="12.75" customHeight="1" x14ac:dyDescent="0.25">
      <c r="A732" s="50">
        <f t="shared" si="76"/>
        <v>727</v>
      </c>
      <c r="B732" s="51"/>
      <c r="C732" s="52" t="str">
        <f t="shared" si="73"/>
        <v>1UGUSGUAMO</v>
      </c>
      <c r="D732" s="52"/>
      <c r="E732" s="53">
        <f>+'CALCULO TARIFAS CC '!$P$45</f>
        <v>0.67094360222916127</v>
      </c>
      <c r="F732" s="161">
        <f t="shared" si="74"/>
        <v>5.1776557836552019E-4</v>
      </c>
      <c r="G732" s="163">
        <f t="shared" si="77"/>
        <v>309.70999999999998</v>
      </c>
      <c r="H732" s="37" t="s">
        <v>293</v>
      </c>
      <c r="I732" s="302" t="s">
        <v>271</v>
      </c>
      <c r="J732" s="303">
        <v>5.1776557836552019E-4</v>
      </c>
      <c r="K732" s="38"/>
      <c r="L732" s="209"/>
    </row>
    <row r="733" spans="1:12" s="319" customFormat="1" ht="12.75" customHeight="1" x14ac:dyDescent="0.25">
      <c r="A733" s="50">
        <f t="shared" si="76"/>
        <v>728</v>
      </c>
      <c r="B733" s="51"/>
      <c r="C733" s="52" t="str">
        <f t="shared" si="73"/>
        <v>1UGUSINMRO</v>
      </c>
      <c r="D733" s="52"/>
      <c r="E733" s="53">
        <f>+'CALCULO TARIFAS CC '!$P$45</f>
        <v>0.67094360222916127</v>
      </c>
      <c r="F733" s="161">
        <f t="shared" si="74"/>
        <v>2.0998858134794627E-4</v>
      </c>
      <c r="G733" s="163">
        <f t="shared" si="77"/>
        <v>125.61</v>
      </c>
      <c r="H733" s="37" t="s">
        <v>293</v>
      </c>
      <c r="I733" s="302" t="s">
        <v>272</v>
      </c>
      <c r="J733" s="303">
        <v>2.0998858134794627E-4</v>
      </c>
      <c r="K733" s="38"/>
      <c r="L733" s="209"/>
    </row>
    <row r="734" spans="1:12" s="319" customFormat="1" ht="12.75" customHeight="1" x14ac:dyDescent="0.25">
      <c r="A734" s="50">
        <f t="shared" si="76"/>
        <v>729</v>
      </c>
      <c r="B734" s="51"/>
      <c r="C734" s="52" t="str">
        <f t="shared" si="73"/>
        <v>1UGUSIRTRA</v>
      </c>
      <c r="D734" s="52"/>
      <c r="E734" s="53">
        <f>+'CALCULO TARIFAS CC '!$P$45</f>
        <v>0.67094360222916127</v>
      </c>
      <c r="F734" s="161">
        <f t="shared" si="74"/>
        <v>1.0134702722757324E-3</v>
      </c>
      <c r="G734" s="163">
        <f t="shared" si="77"/>
        <v>606.23</v>
      </c>
      <c r="H734" s="37" t="s">
        <v>293</v>
      </c>
      <c r="I734" t="s">
        <v>273</v>
      </c>
      <c r="J734" s="303">
        <v>1.0134702722757324E-3</v>
      </c>
      <c r="K734" s="38"/>
      <c r="L734" s="209"/>
    </row>
    <row r="735" spans="1:12" ht="12.75" customHeight="1" thickBot="1" x14ac:dyDescent="0.3">
      <c r="A735" s="50">
        <f t="shared" si="76"/>
        <v>730</v>
      </c>
      <c r="B735" s="51"/>
      <c r="C735" s="52" t="str">
        <f t="shared" si="73"/>
        <v>1UGUSOEGYC</v>
      </c>
      <c r="D735" s="52"/>
      <c r="E735" s="53">
        <f>+'CALCULO TARIFAS CC '!$P$45</f>
        <v>0.67094360222916127</v>
      </c>
      <c r="F735" s="161">
        <f t="shared" si="74"/>
        <v>1.6072830307313855E-5</v>
      </c>
      <c r="G735" s="163">
        <f t="shared" si="77"/>
        <v>9.61</v>
      </c>
      <c r="H735" s="37" t="s">
        <v>293</v>
      </c>
      <c r="I735" t="s">
        <v>274</v>
      </c>
      <c r="J735" s="303">
        <v>1.6072830307313855E-5</v>
      </c>
      <c r="K735" s="38"/>
      <c r="L735" s="209"/>
    </row>
    <row r="736" spans="1:12" ht="12.75" customHeight="1" thickBot="1" x14ac:dyDescent="0.3">
      <c r="A736" s="95"/>
      <c r="B736" s="97"/>
      <c r="C736" s="97" t="s">
        <v>310</v>
      </c>
      <c r="D736" s="97"/>
      <c r="E736" s="97"/>
      <c r="F736" s="183">
        <v>891534.87139999995</v>
      </c>
      <c r="G736" s="101">
        <f>SUM(G616:G735)</f>
        <v>598169.6400000006</v>
      </c>
      <c r="H736" s="37"/>
      <c r="K736" s="38"/>
    </row>
    <row r="737" spans="1:11" ht="12.75" customHeight="1" x14ac:dyDescent="0.25">
      <c r="A737" s="184"/>
      <c r="B737" s="38"/>
      <c r="C737" s="38"/>
      <c r="D737" s="38"/>
      <c r="E737" s="38"/>
      <c r="F737" s="185"/>
      <c r="G737" s="186"/>
      <c r="H737" s="37"/>
      <c r="K737" s="38"/>
    </row>
    <row r="738" spans="1:11" ht="12.75" customHeight="1" thickBot="1" x14ac:dyDescent="0.3">
      <c r="A738" s="184"/>
      <c r="B738" s="38"/>
      <c r="C738" s="187" t="s">
        <v>334</v>
      </c>
      <c r="D738" s="187"/>
      <c r="E738" s="187"/>
      <c r="F738" s="188"/>
      <c r="G738" s="187"/>
      <c r="H738" s="37"/>
      <c r="J738" s="330"/>
      <c r="K738" s="38"/>
    </row>
    <row r="739" spans="1:11" ht="12.75" customHeight="1" thickBot="1" x14ac:dyDescent="0.3">
      <c r="A739" s="184"/>
      <c r="B739" s="38"/>
      <c r="C739" s="189" t="s">
        <v>276</v>
      </c>
      <c r="D739" s="190"/>
      <c r="E739" s="190" t="s">
        <v>335</v>
      </c>
      <c r="F739" s="191" t="s">
        <v>336</v>
      </c>
      <c r="G739" s="192" t="s">
        <v>337</v>
      </c>
      <c r="H739" s="37"/>
      <c r="K739" s="38"/>
    </row>
    <row r="740" spans="1:11" ht="12.75" customHeight="1" x14ac:dyDescent="0.25">
      <c r="A740" s="184"/>
      <c r="B740" s="38"/>
      <c r="C740" s="225" t="s">
        <v>338</v>
      </c>
      <c r="D740" s="226"/>
      <c r="E740" s="227">
        <f>+'CALCULO TARIFAS CC '!P45</f>
        <v>0.67094360222916127</v>
      </c>
      <c r="F740" s="336">
        <f>+F736</f>
        <v>891534.87139999995</v>
      </c>
      <c r="G740" s="219">
        <f>+ROUND(G736,2)</f>
        <v>598169.64</v>
      </c>
      <c r="H740" s="193"/>
      <c r="I740" s="367"/>
      <c r="J740" s="355"/>
      <c r="K740" s="38"/>
    </row>
    <row r="741" spans="1:11" ht="12.75" customHeight="1" x14ac:dyDescent="0.25">
      <c r="A741" s="184"/>
      <c r="B741" s="38"/>
      <c r="C741" s="228" t="s">
        <v>339</v>
      </c>
      <c r="D741" s="229"/>
      <c r="E741" s="230">
        <f>+'CALCULO TARIFAS CC '!Q45</f>
        <v>1.2134117333313514</v>
      </c>
      <c r="F741" s="220">
        <f>+F615</f>
        <v>518325.40779999999</v>
      </c>
      <c r="G741" s="221">
        <f>+ROUND(G615,2)</f>
        <v>628942.12</v>
      </c>
      <c r="H741" s="193"/>
      <c r="I741" s="334"/>
      <c r="J741" s="355"/>
      <c r="K741" s="38"/>
    </row>
    <row r="742" spans="1:11" ht="12.75" customHeight="1" x14ac:dyDescent="0.25">
      <c r="A742" s="184"/>
      <c r="B742" s="38"/>
      <c r="C742" s="228" t="s">
        <v>340</v>
      </c>
      <c r="D742" s="229"/>
      <c r="E742" s="230">
        <f>+'CALCULO TARIFAS CC '!R45</f>
        <v>0.49429161675070138</v>
      </c>
      <c r="F742" s="220">
        <f>+F571</f>
        <v>723245.62800000003</v>
      </c>
      <c r="G742" s="221">
        <f>+ROUND(G571,2)</f>
        <v>357494.25</v>
      </c>
      <c r="H742" s="193"/>
      <c r="I742" s="367"/>
      <c r="J742" s="355"/>
      <c r="K742" s="38"/>
    </row>
    <row r="743" spans="1:11" ht="12.75" customHeight="1" x14ac:dyDescent="0.25">
      <c r="A743" s="184"/>
      <c r="B743" s="38"/>
      <c r="C743" s="228" t="s">
        <v>341</v>
      </c>
      <c r="D743" s="229"/>
      <c r="E743" s="230">
        <f>+'CALCULO TARIFAS CC '!S45</f>
        <v>0.76662320549035723</v>
      </c>
      <c r="F743" s="220">
        <f>+F570</f>
        <v>376673.40700000001</v>
      </c>
      <c r="G743" s="221">
        <f>+ROUND(G570,2)</f>
        <v>288766.56</v>
      </c>
      <c r="H743" s="193"/>
      <c r="I743" s="367"/>
      <c r="J743" s="355"/>
      <c r="K743" s="38"/>
    </row>
    <row r="744" spans="1:11" ht="12.75" customHeight="1" x14ac:dyDescent="0.25">
      <c r="A744" s="184"/>
      <c r="B744" s="38"/>
      <c r="C744" s="228" t="s">
        <v>342</v>
      </c>
      <c r="D744" s="229"/>
      <c r="E744" s="230">
        <f>+'CALCULO TARIFAS CC '!T45</f>
        <v>1.5701411953263147</v>
      </c>
      <c r="F744" s="220">
        <f>+F531</f>
        <v>846177.68</v>
      </c>
      <c r="G744" s="221">
        <f>+ROUND(G531,2)</f>
        <v>1328618.43</v>
      </c>
      <c r="H744" s="193"/>
      <c r="I744" s="367"/>
      <c r="J744" s="355"/>
      <c r="K744" s="38"/>
    </row>
    <row r="745" spans="1:11" ht="12.75" customHeight="1" thickBot="1" x14ac:dyDescent="0.3">
      <c r="A745" s="184"/>
      <c r="B745" s="38"/>
      <c r="C745" s="231" t="s">
        <v>343</v>
      </c>
      <c r="D745" s="232"/>
      <c r="E745" s="233">
        <f>+'CALCULO TARIFAS CC '!U45</f>
        <v>0.70980083296468055</v>
      </c>
      <c r="F745" s="222">
        <f>+F530</f>
        <v>867964.48010000004</v>
      </c>
      <c r="G745" s="223">
        <f>+ROUND(G530,2)</f>
        <v>616081.93999999994</v>
      </c>
      <c r="H745" s="365"/>
      <c r="I745" s="367"/>
      <c r="J745" s="355"/>
      <c r="K745" s="38"/>
    </row>
    <row r="746" spans="1:11" ht="12.75" customHeight="1" thickBot="1" x14ac:dyDescent="0.3">
      <c r="A746" s="184"/>
      <c r="B746" s="38"/>
      <c r="C746" s="38"/>
      <c r="D746" s="38"/>
      <c r="E746" s="38"/>
      <c r="F746" s="224">
        <f t="shared" ref="F746:G746" si="78">SUM(F740:F745)</f>
        <v>4223921.4743000008</v>
      </c>
      <c r="G746" s="218">
        <f t="shared" si="78"/>
        <v>3818072.94</v>
      </c>
      <c r="H746" s="37"/>
      <c r="I746" s="38"/>
      <c r="J746" s="355"/>
      <c r="K746" s="38"/>
    </row>
    <row r="747" spans="1:11" ht="12.75" customHeight="1" x14ac:dyDescent="0.25">
      <c r="A747" s="184"/>
      <c r="B747" s="38"/>
      <c r="C747" s="38"/>
      <c r="D747" s="38"/>
      <c r="E747" s="38"/>
      <c r="F747" s="185"/>
      <c r="G747" s="194"/>
      <c r="I747" s="38"/>
      <c r="J747" s="210"/>
      <c r="K747" s="38"/>
    </row>
    <row r="748" spans="1:11" ht="12.75" customHeight="1" x14ac:dyDescent="0.25">
      <c r="A748" s="38"/>
      <c r="B748" s="38"/>
      <c r="C748" s="38"/>
      <c r="D748" s="38"/>
      <c r="E748" s="38"/>
      <c r="F748" s="185"/>
      <c r="G748" s="335"/>
      <c r="H748" s="37"/>
      <c r="I748" s="37"/>
      <c r="J748" s="211"/>
      <c r="K748" s="38"/>
    </row>
    <row r="749" spans="1:11" ht="12.75" customHeight="1" x14ac:dyDescent="0.25">
      <c r="A749" s="38"/>
      <c r="B749" s="38"/>
      <c r="C749" s="38"/>
      <c r="D749" s="38"/>
      <c r="E749" s="38"/>
      <c r="F749" s="185"/>
      <c r="G749" s="185"/>
      <c r="H749" s="37"/>
      <c r="I749" s="37"/>
      <c r="J749" s="37"/>
      <c r="K749" s="38"/>
    </row>
    <row r="750" spans="1:11" ht="12.75" customHeight="1" x14ac:dyDescent="0.25">
      <c r="A750" s="38"/>
      <c r="B750" s="38"/>
      <c r="C750" s="38"/>
      <c r="D750" s="38"/>
      <c r="E750" s="195"/>
      <c r="F750" s="196"/>
      <c r="G750" s="185"/>
      <c r="H750" s="37"/>
      <c r="I750" s="37"/>
      <c r="J750" s="37"/>
      <c r="K750" s="38"/>
    </row>
    <row r="751" spans="1:11" ht="12.75" customHeight="1" x14ac:dyDescent="0.25">
      <c r="A751" s="38"/>
      <c r="B751" s="38"/>
      <c r="C751" s="38"/>
      <c r="D751" s="38"/>
      <c r="E751" s="195"/>
      <c r="F751" s="185"/>
      <c r="G751" s="185"/>
      <c r="H751" s="37"/>
      <c r="I751" s="37"/>
      <c r="J751" s="37"/>
      <c r="K751" s="38"/>
    </row>
    <row r="752" spans="1:11" ht="12.75" customHeight="1" x14ac:dyDescent="0.25">
      <c r="A752" s="38"/>
      <c r="B752" s="38"/>
      <c r="C752" s="38"/>
      <c r="D752" s="38"/>
      <c r="E752" s="195"/>
      <c r="F752" s="185"/>
      <c r="G752" s="185"/>
      <c r="H752" s="37"/>
      <c r="I752" s="37"/>
      <c r="J752" s="37"/>
      <c r="K752" s="38"/>
    </row>
    <row r="753" spans="1:11" ht="12.75" customHeight="1" x14ac:dyDescent="0.25">
      <c r="A753" s="38"/>
      <c r="B753" s="38"/>
      <c r="C753" s="38"/>
      <c r="D753" s="38"/>
      <c r="E753" s="195"/>
      <c r="F753" s="185"/>
      <c r="G753" s="185"/>
      <c r="H753" s="280"/>
      <c r="I753" s="37"/>
      <c r="J753" s="37"/>
      <c r="K753" s="38"/>
    </row>
    <row r="754" spans="1:11" ht="12.75" customHeight="1" x14ac:dyDescent="0.25">
      <c r="A754" s="38"/>
      <c r="B754" s="38"/>
      <c r="C754" s="38"/>
      <c r="D754" s="38"/>
      <c r="E754" s="195"/>
      <c r="F754" s="185"/>
      <c r="G754" s="185"/>
      <c r="H754" s="37"/>
      <c r="I754" s="37"/>
      <c r="J754" s="37"/>
      <c r="K754" s="38"/>
    </row>
    <row r="755" spans="1:11" ht="12.75" customHeight="1" x14ac:dyDescent="0.25">
      <c r="A755" s="38"/>
      <c r="B755" s="38"/>
      <c r="C755" s="38"/>
      <c r="D755" s="38"/>
      <c r="E755" s="38"/>
      <c r="F755" s="185"/>
      <c r="G755" s="185"/>
      <c r="H755" s="37"/>
      <c r="I755" s="37"/>
      <c r="J755" s="37"/>
      <c r="K755" s="38"/>
    </row>
    <row r="756" spans="1:11" ht="12.75" customHeight="1" x14ac:dyDescent="0.25">
      <c r="A756" s="38"/>
      <c r="B756" s="38"/>
      <c r="C756" s="38"/>
      <c r="D756" s="38"/>
      <c r="E756" s="38"/>
      <c r="F756" s="185"/>
      <c r="G756" s="36"/>
      <c r="H756" s="37"/>
      <c r="I756" s="37"/>
      <c r="J756" s="37"/>
      <c r="K756" s="38"/>
    </row>
    <row r="757" spans="1:11" ht="12.75" customHeight="1" x14ac:dyDescent="0.25">
      <c r="A757" s="38"/>
      <c r="B757" s="38"/>
      <c r="C757" s="38"/>
      <c r="D757" s="38"/>
      <c r="E757" s="38"/>
      <c r="F757" s="185"/>
      <c r="G757" s="185"/>
      <c r="H757" s="37"/>
      <c r="I757" s="37"/>
      <c r="J757" s="37"/>
      <c r="K757" s="38"/>
    </row>
    <row r="758" spans="1:11" ht="12.75" customHeight="1" x14ac:dyDescent="0.25">
      <c r="A758" s="38"/>
      <c r="B758" s="38"/>
      <c r="C758" s="38"/>
      <c r="D758" s="38"/>
      <c r="E758" s="38"/>
      <c r="F758" s="185"/>
      <c r="G758" s="331"/>
      <c r="H758" s="37"/>
      <c r="I758" s="37"/>
      <c r="J758" s="37"/>
      <c r="K758" s="38"/>
    </row>
    <row r="759" spans="1:11" ht="12.75" customHeight="1" x14ac:dyDescent="0.25">
      <c r="A759" s="38"/>
      <c r="B759" s="38"/>
      <c r="C759" s="38"/>
      <c r="D759" s="38"/>
      <c r="E759" s="38"/>
      <c r="F759" s="185"/>
      <c r="G759" s="185"/>
      <c r="H759" s="37"/>
      <c r="I759" s="37"/>
      <c r="J759" s="37"/>
      <c r="K759" s="38"/>
    </row>
    <row r="760" spans="1:11" ht="12.75" customHeight="1" x14ac:dyDescent="0.25">
      <c r="A760" s="38"/>
      <c r="B760" s="38"/>
      <c r="C760" s="38"/>
      <c r="D760" s="38"/>
      <c r="E760" s="38"/>
      <c r="F760" s="185"/>
      <c r="G760" s="185"/>
      <c r="H760" s="37"/>
      <c r="I760" s="37"/>
      <c r="J760" s="37"/>
      <c r="K760" s="38"/>
    </row>
    <row r="761" spans="1:11" ht="12.75" customHeight="1" x14ac:dyDescent="0.25">
      <c r="A761" s="38"/>
      <c r="B761" s="38"/>
      <c r="C761" s="38"/>
      <c r="D761" s="38"/>
      <c r="E761" s="38"/>
      <c r="F761" s="185"/>
      <c r="G761" s="185"/>
      <c r="H761" s="37"/>
      <c r="I761" s="37"/>
      <c r="J761" s="37"/>
      <c r="K761" s="38"/>
    </row>
    <row r="762" spans="1:11" ht="12.75" customHeight="1" x14ac:dyDescent="0.25">
      <c r="A762" s="38"/>
      <c r="B762" s="38"/>
      <c r="C762" s="38"/>
      <c r="D762" s="38"/>
      <c r="E762" s="38"/>
      <c r="F762" s="185"/>
      <c r="G762" s="185"/>
      <c r="H762" s="37"/>
      <c r="I762" s="37"/>
      <c r="J762" s="37"/>
      <c r="K762" s="38"/>
    </row>
    <row r="763" spans="1:11" ht="12.75" customHeight="1" x14ac:dyDescent="0.25">
      <c r="A763" s="184"/>
      <c r="B763" s="38"/>
      <c r="C763" s="38"/>
      <c r="D763" s="38"/>
      <c r="E763" s="38"/>
      <c r="F763" s="185"/>
      <c r="G763" s="185"/>
      <c r="H763" s="37"/>
      <c r="I763" s="37"/>
      <c r="J763" s="37"/>
      <c r="K763" s="38"/>
    </row>
    <row r="764" spans="1:11" ht="12.75" customHeight="1" x14ac:dyDescent="0.25">
      <c r="A764" s="184"/>
      <c r="B764" s="38"/>
      <c r="C764" s="38"/>
      <c r="D764" s="38"/>
      <c r="E764" s="38"/>
      <c r="F764" s="185"/>
      <c r="G764" s="185"/>
      <c r="H764" s="37"/>
      <c r="I764" s="37"/>
      <c r="J764" s="37"/>
      <c r="K764" s="38"/>
    </row>
    <row r="765" spans="1:11" ht="12.75" customHeight="1" x14ac:dyDescent="0.25">
      <c r="A765" s="184"/>
      <c r="B765" s="38"/>
      <c r="C765" s="38"/>
      <c r="D765" s="38"/>
      <c r="E765" s="38"/>
      <c r="F765" s="38"/>
      <c r="G765" s="38"/>
      <c r="H765" s="37"/>
      <c r="I765" s="37"/>
      <c r="J765" s="37"/>
      <c r="K765" s="38"/>
    </row>
    <row r="766" spans="1:11" ht="12.75" customHeight="1" x14ac:dyDescent="0.25">
      <c r="A766" s="184"/>
      <c r="B766" s="38"/>
      <c r="C766" s="38"/>
      <c r="D766" s="38"/>
      <c r="E766" s="38"/>
      <c r="F766" s="185"/>
      <c r="G766" s="186"/>
      <c r="H766" s="37"/>
      <c r="I766" s="37"/>
      <c r="J766" s="37"/>
      <c r="K766" s="38"/>
    </row>
    <row r="767" spans="1:11" ht="12.75" customHeight="1" x14ac:dyDescent="0.25">
      <c r="A767" s="184"/>
      <c r="B767" s="38"/>
      <c r="C767" s="38"/>
      <c r="D767" s="38"/>
      <c r="E767" s="38"/>
      <c r="F767" s="185"/>
      <c r="G767" s="186"/>
      <c r="H767" s="37"/>
      <c r="I767" s="37"/>
      <c r="J767" s="37"/>
      <c r="K767" s="38"/>
    </row>
    <row r="768" spans="1:11" ht="12.75" customHeight="1" x14ac:dyDescent="0.25">
      <c r="A768" s="184"/>
      <c r="B768" s="38"/>
      <c r="C768" s="38"/>
      <c r="D768" s="38"/>
      <c r="E768" s="38"/>
      <c r="F768" s="185"/>
      <c r="G768" s="186"/>
      <c r="H768" s="37"/>
      <c r="I768" s="37"/>
      <c r="J768" s="37"/>
      <c r="K768" s="38"/>
    </row>
    <row r="769" spans="1:11" ht="12.75" customHeight="1" x14ac:dyDescent="0.25">
      <c r="A769" s="184"/>
      <c r="B769" s="38"/>
      <c r="C769" s="38"/>
      <c r="D769" s="38"/>
      <c r="E769" s="38"/>
      <c r="F769" s="185"/>
      <c r="G769" s="186"/>
      <c r="H769" s="37"/>
      <c r="I769" s="37"/>
      <c r="J769" s="37"/>
      <c r="K769" s="38"/>
    </row>
    <row r="770" spans="1:11" ht="12.75" customHeight="1" x14ac:dyDescent="0.25">
      <c r="A770" s="184"/>
      <c r="B770" s="38"/>
      <c r="C770" s="38"/>
      <c r="D770" s="38"/>
      <c r="E770" s="38"/>
      <c r="F770" s="185"/>
      <c r="G770" s="186"/>
      <c r="H770" s="37"/>
      <c r="I770" s="37"/>
      <c r="J770" s="37"/>
      <c r="K770" s="38"/>
    </row>
    <row r="771" spans="1:11" ht="12.75" customHeight="1" x14ac:dyDescent="0.25">
      <c r="A771" s="184"/>
      <c r="B771" s="38"/>
      <c r="C771" s="38"/>
      <c r="D771" s="38"/>
      <c r="E771" s="38"/>
      <c r="F771" s="185"/>
      <c r="G771" s="186"/>
      <c r="H771" s="37"/>
      <c r="I771" s="37"/>
      <c r="J771" s="37"/>
      <c r="K771" s="38"/>
    </row>
    <row r="772" spans="1:11" ht="12.75" customHeight="1" x14ac:dyDescent="0.25">
      <c r="A772" s="184"/>
      <c r="B772" s="38"/>
      <c r="C772" s="38"/>
      <c r="D772" s="38"/>
      <c r="E772" s="38"/>
      <c r="F772" s="185"/>
      <c r="G772" s="186"/>
      <c r="H772" s="37"/>
      <c r="I772" s="37"/>
      <c r="J772" s="37"/>
      <c r="K772" s="38"/>
    </row>
    <row r="773" spans="1:11" ht="12.75" customHeight="1" x14ac:dyDescent="0.25">
      <c r="A773" s="184"/>
      <c r="B773" s="38"/>
      <c r="C773" s="38"/>
      <c r="D773" s="38"/>
      <c r="E773" s="38"/>
      <c r="F773" s="185"/>
      <c r="G773" s="186"/>
      <c r="H773" s="37"/>
      <c r="I773" s="37"/>
      <c r="J773" s="37"/>
      <c r="K773" s="38"/>
    </row>
    <row r="774" spans="1:11" ht="12.75" customHeight="1" x14ac:dyDescent="0.25">
      <c r="A774" s="184"/>
      <c r="B774" s="38"/>
      <c r="C774" s="38"/>
      <c r="D774" s="38"/>
      <c r="E774" s="38"/>
      <c r="F774" s="185"/>
      <c r="G774" s="186"/>
      <c r="H774" s="37"/>
      <c r="I774" s="37"/>
      <c r="J774" s="37"/>
      <c r="K774" s="38"/>
    </row>
    <row r="775" spans="1:11" ht="12.75" customHeight="1" x14ac:dyDescent="0.25">
      <c r="A775" s="184"/>
      <c r="B775" s="38"/>
      <c r="C775" s="38"/>
      <c r="D775" s="38"/>
      <c r="E775" s="38"/>
      <c r="F775" s="185"/>
      <c r="G775" s="186"/>
      <c r="H775" s="37"/>
      <c r="I775" s="37"/>
      <c r="J775" s="37"/>
      <c r="K775" s="38"/>
    </row>
    <row r="776" spans="1:11" ht="12.75" customHeight="1" x14ac:dyDescent="0.25">
      <c r="A776" s="184"/>
      <c r="B776" s="38"/>
      <c r="C776" s="38"/>
      <c r="D776" s="38"/>
      <c r="E776" s="38"/>
      <c r="F776" s="185"/>
      <c r="G776" s="186"/>
      <c r="H776" s="37"/>
      <c r="I776" s="37"/>
      <c r="J776" s="37"/>
      <c r="K776" s="38"/>
    </row>
    <row r="777" spans="1:11" ht="12.75" customHeight="1" x14ac:dyDescent="0.25">
      <c r="A777" s="184"/>
      <c r="B777" s="38"/>
      <c r="C777" s="38"/>
      <c r="D777" s="38"/>
      <c r="E777" s="38"/>
      <c r="F777" s="185"/>
      <c r="G777" s="186"/>
      <c r="H777" s="37"/>
      <c r="I777" s="37"/>
      <c r="J777" s="37"/>
      <c r="K777" s="38"/>
    </row>
    <row r="778" spans="1:11" ht="12.75" customHeight="1" x14ac:dyDescent="0.25">
      <c r="A778" s="184"/>
      <c r="B778" s="38"/>
      <c r="C778" s="38"/>
      <c r="D778" s="38"/>
      <c r="E778" s="38"/>
      <c r="F778" s="185"/>
      <c r="G778" s="186"/>
      <c r="H778" s="37"/>
      <c r="I778" s="37"/>
      <c r="J778" s="37"/>
      <c r="K778" s="38"/>
    </row>
    <row r="779" spans="1:11" ht="12.75" customHeight="1" x14ac:dyDescent="0.25">
      <c r="A779" s="184"/>
      <c r="B779" s="38"/>
      <c r="C779" s="38"/>
      <c r="D779" s="38"/>
      <c r="E779" s="38"/>
      <c r="F779" s="185"/>
      <c r="G779" s="186"/>
      <c r="H779" s="37"/>
      <c r="I779" s="37"/>
      <c r="J779" s="37"/>
      <c r="K779" s="38"/>
    </row>
    <row r="780" spans="1:11" ht="12.75" customHeight="1" x14ac:dyDescent="0.25">
      <c r="A780" s="184"/>
      <c r="B780" s="38"/>
      <c r="C780" s="38"/>
      <c r="D780" s="38"/>
      <c r="E780" s="38"/>
      <c r="F780" s="185"/>
      <c r="G780" s="186"/>
      <c r="H780" s="37"/>
      <c r="I780" s="37"/>
      <c r="J780" s="37"/>
      <c r="K780" s="38"/>
    </row>
    <row r="781" spans="1:11" ht="12.75" customHeight="1" x14ac:dyDescent="0.25">
      <c r="A781" s="184"/>
      <c r="B781" s="38"/>
      <c r="C781" s="38"/>
      <c r="D781" s="38"/>
      <c r="E781" s="38"/>
      <c r="F781" s="185"/>
      <c r="G781" s="186"/>
      <c r="H781" s="37"/>
      <c r="I781" s="37"/>
      <c r="J781" s="37"/>
      <c r="K781" s="38"/>
    </row>
    <row r="782" spans="1:11" ht="12.75" customHeight="1" x14ac:dyDescent="0.25">
      <c r="A782" s="184"/>
      <c r="B782" s="38"/>
      <c r="C782" s="38"/>
      <c r="D782" s="38"/>
      <c r="E782" s="38"/>
      <c r="F782" s="185"/>
      <c r="G782" s="186"/>
      <c r="H782" s="37"/>
      <c r="I782" s="37"/>
      <c r="J782" s="37"/>
      <c r="K782" s="38"/>
    </row>
    <row r="783" spans="1:11" ht="12.75" customHeight="1" x14ac:dyDescent="0.25">
      <c r="A783" s="184"/>
      <c r="B783" s="38"/>
      <c r="C783" s="38"/>
      <c r="D783" s="38"/>
      <c r="E783" s="38"/>
      <c r="F783" s="185"/>
      <c r="G783" s="186"/>
      <c r="H783" s="37"/>
      <c r="I783" s="37"/>
      <c r="J783" s="37"/>
      <c r="K783" s="38"/>
    </row>
    <row r="784" spans="1:11" ht="12.75" customHeight="1" x14ac:dyDescent="0.25">
      <c r="A784" s="184"/>
      <c r="B784" s="38"/>
      <c r="C784" s="38"/>
      <c r="D784" s="38"/>
      <c r="E784" s="38"/>
      <c r="F784" s="185"/>
      <c r="G784" s="186"/>
      <c r="H784" s="37"/>
      <c r="I784" s="37"/>
      <c r="J784" s="37"/>
      <c r="K784" s="38"/>
    </row>
    <row r="785" spans="1:11" ht="12.75" customHeight="1" x14ac:dyDescent="0.25">
      <c r="A785" s="184"/>
      <c r="B785" s="38"/>
      <c r="C785" s="38"/>
      <c r="D785" s="38"/>
      <c r="E785" s="38"/>
      <c r="F785" s="185"/>
      <c r="G785" s="186"/>
      <c r="H785" s="37"/>
      <c r="I785" s="37"/>
      <c r="J785" s="37"/>
      <c r="K785" s="38"/>
    </row>
    <row r="786" spans="1:11" ht="12.75" customHeight="1" x14ac:dyDescent="0.25">
      <c r="A786" s="184"/>
      <c r="B786" s="38"/>
      <c r="C786" s="38"/>
      <c r="D786" s="38"/>
      <c r="E786" s="38"/>
      <c r="F786" s="185"/>
      <c r="G786" s="186"/>
      <c r="H786" s="37"/>
      <c r="I786" s="37"/>
      <c r="J786" s="37"/>
      <c r="K786" s="38"/>
    </row>
    <row r="787" spans="1:11" ht="12.75" customHeight="1" x14ac:dyDescent="0.25">
      <c r="A787" s="184"/>
      <c r="B787" s="38"/>
      <c r="C787" s="38"/>
      <c r="D787" s="38"/>
      <c r="E787" s="38"/>
      <c r="F787" s="185"/>
      <c r="G787" s="186"/>
      <c r="H787" s="37"/>
      <c r="I787" s="37"/>
      <c r="J787" s="37"/>
      <c r="K787" s="38"/>
    </row>
    <row r="788" spans="1:11" ht="12.75" customHeight="1" x14ac:dyDescent="0.25">
      <c r="A788" s="184"/>
      <c r="B788" s="38"/>
      <c r="C788" s="38"/>
      <c r="D788" s="38"/>
      <c r="E788" s="38"/>
      <c r="F788" s="185"/>
      <c r="G788" s="186"/>
      <c r="H788" s="37"/>
      <c r="I788" s="37"/>
      <c r="J788" s="37"/>
      <c r="K788" s="38"/>
    </row>
    <row r="789" spans="1:11" ht="12.75" customHeight="1" x14ac:dyDescent="0.25">
      <c r="A789" s="184"/>
      <c r="B789" s="38"/>
      <c r="C789" s="38"/>
      <c r="D789" s="38"/>
      <c r="E789" s="38"/>
      <c r="F789" s="185"/>
      <c r="G789" s="186"/>
      <c r="H789" s="37"/>
      <c r="I789" s="37"/>
      <c r="J789" s="37"/>
      <c r="K789" s="38"/>
    </row>
    <row r="790" spans="1:11" ht="12.75" customHeight="1" x14ac:dyDescent="0.25">
      <c r="A790" s="184"/>
      <c r="B790" s="38"/>
      <c r="C790" s="38"/>
      <c r="D790" s="38"/>
      <c r="E790" s="38"/>
      <c r="F790" s="185"/>
      <c r="G790" s="186"/>
      <c r="H790" s="37"/>
      <c r="I790" s="37"/>
      <c r="J790" s="37"/>
      <c r="K790" s="38"/>
    </row>
    <row r="791" spans="1:11" ht="12.75" customHeight="1" x14ac:dyDescent="0.25">
      <c r="A791" s="184"/>
      <c r="B791" s="38"/>
      <c r="C791" s="38"/>
      <c r="D791" s="38"/>
      <c r="E791" s="38"/>
      <c r="F791" s="185"/>
      <c r="G791" s="186"/>
      <c r="H791" s="37"/>
      <c r="I791" s="37"/>
      <c r="J791" s="37"/>
      <c r="K791" s="38"/>
    </row>
    <row r="792" spans="1:11" ht="12.75" customHeight="1" x14ac:dyDescent="0.25">
      <c r="A792" s="184"/>
      <c r="B792" s="38"/>
      <c r="C792" s="38"/>
      <c r="D792" s="38"/>
      <c r="E792" s="38"/>
      <c r="F792" s="185"/>
      <c r="G792" s="186"/>
      <c r="H792" s="37"/>
      <c r="I792" s="37"/>
      <c r="J792" s="37"/>
      <c r="K792" s="38"/>
    </row>
    <row r="793" spans="1:11" ht="12.75" customHeight="1" x14ac:dyDescent="0.25">
      <c r="A793" s="184"/>
      <c r="B793" s="38"/>
      <c r="C793" s="38"/>
      <c r="D793" s="38"/>
      <c r="E793" s="38"/>
      <c r="F793" s="185"/>
      <c r="G793" s="186"/>
      <c r="H793" s="37"/>
      <c r="I793" s="37"/>
      <c r="J793" s="37"/>
      <c r="K793" s="38"/>
    </row>
    <row r="794" spans="1:11" ht="12.75" customHeight="1" x14ac:dyDescent="0.25">
      <c r="A794" s="184"/>
      <c r="B794" s="38"/>
      <c r="C794" s="38"/>
      <c r="D794" s="38"/>
      <c r="E794" s="38"/>
      <c r="F794" s="185"/>
      <c r="G794" s="186"/>
      <c r="H794" s="37"/>
      <c r="I794" s="37"/>
      <c r="J794" s="37"/>
      <c r="K794" s="38"/>
    </row>
    <row r="795" spans="1:11" ht="12.75" customHeight="1" x14ac:dyDescent="0.25">
      <c r="A795" s="184"/>
      <c r="B795" s="38"/>
      <c r="C795" s="38"/>
      <c r="D795" s="38"/>
      <c r="E795" s="38"/>
      <c r="F795" s="185"/>
      <c r="G795" s="186"/>
      <c r="H795" s="37"/>
      <c r="I795" s="37"/>
      <c r="J795" s="37"/>
      <c r="K795" s="38"/>
    </row>
    <row r="796" spans="1:11" ht="12.75" customHeight="1" x14ac:dyDescent="0.25">
      <c r="A796" s="184"/>
      <c r="B796" s="38"/>
      <c r="C796" s="38"/>
      <c r="D796" s="38"/>
      <c r="E796" s="38"/>
      <c r="F796" s="185"/>
      <c r="G796" s="186"/>
      <c r="H796" s="37"/>
      <c r="I796" s="37"/>
      <c r="J796" s="37"/>
      <c r="K796" s="38"/>
    </row>
    <row r="797" spans="1:11" ht="12.75" customHeight="1" x14ac:dyDescent="0.25">
      <c r="A797" s="184"/>
      <c r="B797" s="38"/>
      <c r="C797" s="38"/>
      <c r="D797" s="38"/>
      <c r="E797" s="38"/>
      <c r="F797" s="185"/>
      <c r="G797" s="186"/>
      <c r="H797" s="37"/>
      <c r="I797" s="37"/>
      <c r="J797" s="37"/>
      <c r="K797" s="38"/>
    </row>
    <row r="798" spans="1:11" ht="12.75" customHeight="1" x14ac:dyDescent="0.25">
      <c r="A798" s="184"/>
      <c r="B798" s="38"/>
      <c r="C798" s="38"/>
      <c r="D798" s="38"/>
      <c r="E798" s="38"/>
      <c r="F798" s="185"/>
      <c r="G798" s="186"/>
      <c r="H798" s="37"/>
      <c r="I798" s="37"/>
      <c r="J798" s="37"/>
      <c r="K798" s="38"/>
    </row>
    <row r="799" spans="1:11" ht="12.75" customHeight="1" x14ac:dyDescent="0.25">
      <c r="A799" s="184"/>
      <c r="B799" s="38"/>
      <c r="C799" s="38"/>
      <c r="D799" s="38"/>
      <c r="E799" s="38"/>
      <c r="F799" s="185"/>
      <c r="G799" s="186"/>
      <c r="H799" s="37"/>
      <c r="I799" s="37"/>
      <c r="J799" s="37"/>
      <c r="K799" s="38"/>
    </row>
    <row r="800" spans="1:11" ht="12.75" customHeight="1" x14ac:dyDescent="0.25">
      <c r="A800" s="184"/>
      <c r="B800" s="38"/>
      <c r="C800" s="38"/>
      <c r="D800" s="38"/>
      <c r="E800" s="38"/>
      <c r="F800" s="185"/>
      <c r="G800" s="186"/>
      <c r="H800" s="37"/>
      <c r="I800" s="37"/>
      <c r="J800" s="37"/>
      <c r="K800" s="38"/>
    </row>
    <row r="801" spans="1:11" ht="12.75" customHeight="1" x14ac:dyDescent="0.25">
      <c r="A801" s="184"/>
      <c r="B801" s="38"/>
      <c r="C801" s="38"/>
      <c r="D801" s="38"/>
      <c r="E801" s="38"/>
      <c r="F801" s="185"/>
      <c r="G801" s="186"/>
      <c r="H801" s="37"/>
      <c r="I801" s="37"/>
      <c r="J801" s="37"/>
      <c r="K801" s="38"/>
    </row>
    <row r="802" spans="1:11" ht="12.75" customHeight="1" x14ac:dyDescent="0.25">
      <c r="A802" s="184"/>
      <c r="B802" s="38"/>
      <c r="C802" s="38"/>
      <c r="D802" s="38"/>
      <c r="E802" s="38"/>
      <c r="F802" s="185"/>
      <c r="G802" s="186"/>
      <c r="H802" s="37"/>
      <c r="I802" s="37"/>
      <c r="J802" s="37"/>
      <c r="K802" s="38"/>
    </row>
    <row r="803" spans="1:11" ht="12.75" customHeight="1" x14ac:dyDescent="0.25">
      <c r="A803" s="184"/>
      <c r="B803" s="38"/>
      <c r="C803" s="38"/>
      <c r="D803" s="38"/>
      <c r="E803" s="38"/>
      <c r="F803" s="185"/>
      <c r="G803" s="186"/>
      <c r="H803" s="37"/>
      <c r="I803" s="37"/>
      <c r="J803" s="37"/>
      <c r="K803" s="38"/>
    </row>
    <row r="804" spans="1:11" ht="12.75" customHeight="1" x14ac:dyDescent="0.25">
      <c r="A804" s="184"/>
      <c r="B804" s="38"/>
      <c r="C804" s="38"/>
      <c r="D804" s="38"/>
      <c r="E804" s="38"/>
      <c r="F804" s="185"/>
      <c r="G804" s="186"/>
      <c r="H804" s="37"/>
      <c r="I804" s="37"/>
      <c r="J804" s="37"/>
      <c r="K804" s="38"/>
    </row>
    <row r="805" spans="1:11" ht="12.75" customHeight="1" x14ac:dyDescent="0.25">
      <c r="A805" s="184"/>
      <c r="B805" s="38"/>
      <c r="C805" s="38"/>
      <c r="D805" s="38"/>
      <c r="E805" s="38"/>
      <c r="F805" s="185"/>
      <c r="G805" s="186"/>
      <c r="H805" s="37"/>
      <c r="I805" s="37"/>
      <c r="J805" s="37"/>
      <c r="K805" s="38"/>
    </row>
    <row r="806" spans="1:11" ht="12.75" customHeight="1" x14ac:dyDescent="0.25">
      <c r="A806" s="184"/>
      <c r="B806" s="38"/>
      <c r="C806" s="38"/>
      <c r="D806" s="38"/>
      <c r="E806" s="38"/>
      <c r="F806" s="185"/>
      <c r="G806" s="186"/>
      <c r="H806" s="37"/>
      <c r="I806" s="37"/>
      <c r="J806" s="37"/>
      <c r="K806" s="38"/>
    </row>
    <row r="807" spans="1:11" ht="12.75" customHeight="1" x14ac:dyDescent="0.25">
      <c r="A807" s="184"/>
      <c r="B807" s="38"/>
      <c r="C807" s="38"/>
      <c r="D807" s="38"/>
      <c r="E807" s="38"/>
      <c r="F807" s="185"/>
      <c r="G807" s="186"/>
      <c r="H807" s="37"/>
      <c r="I807" s="37"/>
      <c r="J807" s="37"/>
      <c r="K807" s="38"/>
    </row>
    <row r="808" spans="1:11" ht="12.75" customHeight="1" x14ac:dyDescent="0.25">
      <c r="A808" s="184"/>
      <c r="B808" s="38"/>
      <c r="C808" s="38"/>
      <c r="D808" s="38"/>
      <c r="E808" s="38"/>
      <c r="F808" s="185"/>
      <c r="G808" s="186"/>
      <c r="H808" s="37"/>
      <c r="I808" s="37"/>
      <c r="J808" s="37"/>
      <c r="K808" s="38"/>
    </row>
    <row r="809" spans="1:11" ht="12.75" customHeight="1" x14ac:dyDescent="0.25">
      <c r="A809" s="184"/>
      <c r="B809" s="38"/>
      <c r="C809" s="38"/>
      <c r="D809" s="38"/>
      <c r="E809" s="38"/>
      <c r="F809" s="185"/>
      <c r="G809" s="186"/>
      <c r="H809" s="37"/>
      <c r="I809" s="37"/>
      <c r="J809" s="37"/>
      <c r="K809" s="38"/>
    </row>
    <row r="810" spans="1:11" ht="12.75" customHeight="1" x14ac:dyDescent="0.25">
      <c r="A810" s="184"/>
      <c r="B810" s="38"/>
      <c r="C810" s="38"/>
      <c r="D810" s="38"/>
      <c r="E810" s="38"/>
      <c r="F810" s="185"/>
      <c r="G810" s="186"/>
      <c r="H810" s="37"/>
      <c r="I810" s="37"/>
      <c r="J810" s="37"/>
      <c r="K810" s="38"/>
    </row>
    <row r="811" spans="1:11" ht="12.75" customHeight="1" x14ac:dyDescent="0.25">
      <c r="A811" s="184"/>
      <c r="B811" s="38"/>
      <c r="C811" s="38"/>
      <c r="D811" s="38"/>
      <c r="E811" s="38"/>
      <c r="F811" s="185"/>
      <c r="G811" s="186"/>
      <c r="H811" s="37"/>
      <c r="I811" s="37"/>
      <c r="J811" s="37"/>
      <c r="K811" s="38"/>
    </row>
    <row r="812" spans="1:11" ht="12.75" customHeight="1" x14ac:dyDescent="0.25">
      <c r="A812" s="184"/>
      <c r="B812" s="38"/>
      <c r="C812" s="38"/>
      <c r="D812" s="38"/>
      <c r="E812" s="38"/>
      <c r="F812" s="185"/>
      <c r="G812" s="186"/>
      <c r="H812" s="37"/>
      <c r="I812" s="37"/>
      <c r="J812" s="37"/>
      <c r="K812" s="38"/>
    </row>
    <row r="813" spans="1:11" ht="12.75" customHeight="1" x14ac:dyDescent="0.25">
      <c r="A813" s="184"/>
      <c r="B813" s="38"/>
      <c r="C813" s="38"/>
      <c r="D813" s="38"/>
      <c r="E813" s="38"/>
      <c r="F813" s="185"/>
      <c r="G813" s="186"/>
      <c r="H813" s="37"/>
      <c r="I813" s="37"/>
      <c r="J813" s="37"/>
      <c r="K813" s="38"/>
    </row>
    <row r="814" spans="1:11" ht="12.75" customHeight="1" x14ac:dyDescent="0.25">
      <c r="A814" s="184"/>
      <c r="B814" s="38"/>
      <c r="C814" s="38"/>
      <c r="D814" s="38"/>
      <c r="E814" s="38"/>
      <c r="F814" s="185"/>
      <c r="G814" s="186"/>
      <c r="H814" s="37"/>
      <c r="I814" s="37"/>
      <c r="J814" s="37"/>
      <c r="K814" s="38"/>
    </row>
    <row r="815" spans="1:11" ht="12.75" customHeight="1" x14ac:dyDescent="0.25">
      <c r="A815" s="184"/>
      <c r="B815" s="38"/>
      <c r="C815" s="38"/>
      <c r="D815" s="38"/>
      <c r="E815" s="38"/>
      <c r="F815" s="185"/>
      <c r="G815" s="186"/>
      <c r="H815" s="37"/>
      <c r="I815" s="37"/>
      <c r="J815" s="37"/>
      <c r="K815" s="38"/>
    </row>
    <row r="816" spans="1:11" ht="12.75" customHeight="1" x14ac:dyDescent="0.25">
      <c r="A816" s="184"/>
      <c r="B816" s="38"/>
      <c r="C816" s="38"/>
      <c r="D816" s="38"/>
      <c r="E816" s="38"/>
      <c r="F816" s="185"/>
      <c r="G816" s="186"/>
      <c r="H816" s="37"/>
      <c r="I816" s="37"/>
      <c r="J816" s="37"/>
      <c r="K816" s="38"/>
    </row>
    <row r="817" spans="1:11" ht="12.75" customHeight="1" x14ac:dyDescent="0.25">
      <c r="A817" s="184"/>
      <c r="B817" s="38"/>
      <c r="C817" s="38"/>
      <c r="D817" s="38"/>
      <c r="E817" s="38"/>
      <c r="F817" s="185"/>
      <c r="G817" s="186"/>
      <c r="H817" s="37"/>
      <c r="I817" s="37"/>
      <c r="J817" s="37"/>
      <c r="K817" s="38"/>
    </row>
    <row r="818" spans="1:11" ht="12.75" customHeight="1" x14ac:dyDescent="0.25">
      <c r="A818" s="184"/>
      <c r="B818" s="38"/>
      <c r="C818" s="38"/>
      <c r="D818" s="38"/>
      <c r="E818" s="38"/>
      <c r="F818" s="185"/>
      <c r="G818" s="186"/>
      <c r="H818" s="37"/>
      <c r="I818" s="37"/>
      <c r="J818" s="37"/>
      <c r="K818" s="38"/>
    </row>
    <row r="819" spans="1:11" ht="12.75" customHeight="1" x14ac:dyDescent="0.25">
      <c r="A819" s="184"/>
      <c r="B819" s="38"/>
      <c r="C819" s="38"/>
      <c r="D819" s="38"/>
      <c r="E819" s="38"/>
      <c r="F819" s="185"/>
      <c r="G819" s="186"/>
      <c r="H819" s="37"/>
      <c r="I819" s="37"/>
      <c r="J819" s="37"/>
      <c r="K819" s="38"/>
    </row>
    <row r="820" spans="1:11" ht="12.75" customHeight="1" x14ac:dyDescent="0.25">
      <c r="A820" s="184"/>
      <c r="B820" s="38"/>
      <c r="C820" s="38"/>
      <c r="D820" s="38"/>
      <c r="E820" s="38"/>
      <c r="F820" s="185"/>
      <c r="G820" s="186"/>
      <c r="H820" s="37"/>
      <c r="I820" s="37"/>
      <c r="J820" s="37"/>
      <c r="K820" s="38"/>
    </row>
    <row r="821" spans="1:11" ht="12.75" customHeight="1" x14ac:dyDescent="0.25">
      <c r="A821" s="184"/>
      <c r="B821" s="38"/>
      <c r="C821" s="38"/>
      <c r="D821" s="38"/>
      <c r="E821" s="38"/>
      <c r="F821" s="185"/>
      <c r="G821" s="186"/>
      <c r="H821" s="37"/>
      <c r="I821" s="37"/>
      <c r="J821" s="37"/>
      <c r="K821" s="38"/>
    </row>
    <row r="822" spans="1:11" ht="12.75" customHeight="1" x14ac:dyDescent="0.25">
      <c r="A822" s="184"/>
      <c r="B822" s="38"/>
      <c r="C822" s="38"/>
      <c r="D822" s="38"/>
      <c r="E822" s="38"/>
      <c r="F822" s="185"/>
      <c r="G822" s="186"/>
      <c r="H822" s="37"/>
      <c r="I822" s="37"/>
      <c r="J822" s="37"/>
      <c r="K822" s="38"/>
    </row>
    <row r="823" spans="1:11" ht="12.75" customHeight="1" x14ac:dyDescent="0.25">
      <c r="A823" s="184"/>
      <c r="B823" s="38"/>
      <c r="C823" s="38"/>
      <c r="D823" s="38"/>
      <c r="E823" s="38"/>
      <c r="F823" s="185"/>
      <c r="G823" s="186"/>
      <c r="H823" s="37"/>
      <c r="I823" s="37"/>
      <c r="J823" s="37"/>
      <c r="K823" s="38"/>
    </row>
    <row r="824" spans="1:11" ht="12.75" customHeight="1" x14ac:dyDescent="0.25">
      <c r="A824" s="184"/>
      <c r="B824" s="38"/>
      <c r="C824" s="38"/>
      <c r="D824" s="38"/>
      <c r="E824" s="38"/>
      <c r="F824" s="185"/>
      <c r="G824" s="186"/>
      <c r="H824" s="37"/>
      <c r="I824" s="37"/>
      <c r="J824" s="37"/>
      <c r="K824" s="38"/>
    </row>
    <row r="825" spans="1:11" ht="12.75" customHeight="1" x14ac:dyDescent="0.25">
      <c r="A825" s="184"/>
      <c r="B825" s="38"/>
      <c r="C825" s="38"/>
      <c r="D825" s="38"/>
      <c r="E825" s="38"/>
      <c r="F825" s="185"/>
      <c r="G825" s="186"/>
      <c r="H825" s="37"/>
      <c r="I825" s="37"/>
      <c r="J825" s="37"/>
      <c r="K825" s="38"/>
    </row>
    <row r="826" spans="1:11" ht="12.75" customHeight="1" x14ac:dyDescent="0.25">
      <c r="A826" s="184"/>
      <c r="B826" s="38"/>
      <c r="C826" s="38"/>
      <c r="D826" s="38"/>
      <c r="E826" s="38"/>
      <c r="F826" s="185"/>
      <c r="G826" s="186"/>
      <c r="H826" s="37"/>
      <c r="I826" s="37"/>
      <c r="J826" s="37"/>
      <c r="K826" s="38"/>
    </row>
    <row r="827" spans="1:11" ht="12.75" customHeight="1" x14ac:dyDescent="0.25">
      <c r="A827" s="184"/>
      <c r="B827" s="38"/>
      <c r="C827" s="38"/>
      <c r="D827" s="38"/>
      <c r="E827" s="38"/>
      <c r="F827" s="185"/>
      <c r="G827" s="186"/>
      <c r="H827" s="37"/>
      <c r="I827" s="37"/>
      <c r="J827" s="37"/>
      <c r="K827" s="38"/>
    </row>
    <row r="828" spans="1:11" ht="12.75" customHeight="1" x14ac:dyDescent="0.25">
      <c r="A828" s="184"/>
      <c r="B828" s="38"/>
      <c r="C828" s="38"/>
      <c r="D828" s="38"/>
      <c r="E828" s="38"/>
      <c r="F828" s="185"/>
      <c r="G828" s="186"/>
      <c r="H828" s="37"/>
      <c r="I828" s="37"/>
      <c r="J828" s="37"/>
      <c r="K828" s="38"/>
    </row>
    <row r="829" spans="1:11" ht="12.75" customHeight="1" x14ac:dyDescent="0.25">
      <c r="A829" s="184"/>
      <c r="B829" s="38"/>
      <c r="C829" s="38"/>
      <c r="D829" s="38"/>
      <c r="E829" s="38"/>
      <c r="F829" s="185"/>
      <c r="G829" s="186"/>
      <c r="H829" s="37"/>
      <c r="I829" s="37"/>
      <c r="J829" s="37"/>
      <c r="K829" s="38"/>
    </row>
    <row r="830" spans="1:11" ht="12.75" customHeight="1" x14ac:dyDescent="0.25">
      <c r="A830" s="184"/>
      <c r="B830" s="38"/>
      <c r="C830" s="38"/>
      <c r="D830" s="38"/>
      <c r="E830" s="38"/>
      <c r="F830" s="185"/>
      <c r="G830" s="186"/>
      <c r="H830" s="37"/>
      <c r="I830" s="37"/>
      <c r="J830" s="37"/>
      <c r="K830" s="38"/>
    </row>
    <row r="831" spans="1:11" ht="12.75" customHeight="1" x14ac:dyDescent="0.25">
      <c r="A831" s="184"/>
      <c r="B831" s="38"/>
      <c r="C831" s="38"/>
      <c r="D831" s="38"/>
      <c r="E831" s="38"/>
      <c r="F831" s="185"/>
      <c r="G831" s="186"/>
      <c r="H831" s="37"/>
      <c r="I831" s="37"/>
      <c r="J831" s="37"/>
      <c r="K831" s="38"/>
    </row>
    <row r="832" spans="1:11" ht="12.75" customHeight="1" x14ac:dyDescent="0.25">
      <c r="A832" s="184"/>
      <c r="B832" s="38"/>
      <c r="C832" s="38"/>
      <c r="D832" s="38"/>
      <c r="E832" s="38"/>
      <c r="F832" s="185"/>
      <c r="G832" s="186"/>
      <c r="H832" s="37"/>
      <c r="I832" s="37"/>
      <c r="J832" s="37"/>
      <c r="K832" s="38"/>
    </row>
    <row r="833" spans="1:11" ht="12.75" customHeight="1" x14ac:dyDescent="0.25">
      <c r="A833" s="184"/>
      <c r="B833" s="38"/>
      <c r="C833" s="38"/>
      <c r="D833" s="38"/>
      <c r="E833" s="38"/>
      <c r="F833" s="185"/>
      <c r="G833" s="186"/>
      <c r="H833" s="37"/>
      <c r="I833" s="37"/>
      <c r="J833" s="37"/>
      <c r="K833" s="38"/>
    </row>
    <row r="834" spans="1:11" ht="12.75" customHeight="1" x14ac:dyDescent="0.25">
      <c r="A834" s="184"/>
      <c r="B834" s="38"/>
      <c r="C834" s="38"/>
      <c r="D834" s="38"/>
      <c r="E834" s="38"/>
      <c r="F834" s="185"/>
      <c r="G834" s="186"/>
      <c r="H834" s="37"/>
      <c r="I834" s="37"/>
      <c r="J834" s="37"/>
      <c r="K834" s="38"/>
    </row>
    <row r="835" spans="1:11" ht="12.75" customHeight="1" x14ac:dyDescent="0.25">
      <c r="A835" s="184"/>
      <c r="B835" s="38"/>
      <c r="C835" s="38"/>
      <c r="D835" s="38"/>
      <c r="E835" s="38"/>
      <c r="F835" s="185"/>
      <c r="G835" s="186"/>
      <c r="H835" s="37"/>
      <c r="I835" s="37"/>
      <c r="J835" s="37"/>
      <c r="K835" s="38"/>
    </row>
    <row r="836" spans="1:11" ht="12.75" customHeight="1" x14ac:dyDescent="0.25">
      <c r="A836" s="184"/>
      <c r="B836" s="38"/>
      <c r="C836" s="38"/>
      <c r="D836" s="38"/>
      <c r="E836" s="38"/>
      <c r="F836" s="185"/>
      <c r="G836" s="186"/>
      <c r="H836" s="37"/>
      <c r="I836" s="37"/>
      <c r="J836" s="37"/>
      <c r="K836" s="38"/>
    </row>
    <row r="837" spans="1:11" ht="12.75" customHeight="1" x14ac:dyDescent="0.25">
      <c r="A837" s="184"/>
      <c r="B837" s="38"/>
      <c r="C837" s="38"/>
      <c r="D837" s="38"/>
      <c r="E837" s="38"/>
      <c r="F837" s="185"/>
      <c r="G837" s="186"/>
      <c r="H837" s="37"/>
      <c r="I837" s="37"/>
      <c r="J837" s="37"/>
      <c r="K837" s="38"/>
    </row>
    <row r="838" spans="1:11" ht="12.75" customHeight="1" x14ac:dyDescent="0.25">
      <c r="A838" s="184"/>
      <c r="B838" s="38"/>
      <c r="C838" s="38"/>
      <c r="D838" s="38"/>
      <c r="E838" s="38"/>
      <c r="F838" s="185"/>
      <c r="G838" s="186"/>
      <c r="H838" s="37"/>
      <c r="I838" s="37"/>
      <c r="J838" s="37"/>
      <c r="K838" s="38"/>
    </row>
    <row r="839" spans="1:11" ht="12.75" customHeight="1" x14ac:dyDescent="0.25">
      <c r="A839" s="184"/>
      <c r="B839" s="38"/>
      <c r="C839" s="38"/>
      <c r="D839" s="38"/>
      <c r="E839" s="38"/>
      <c r="F839" s="185"/>
      <c r="G839" s="186"/>
      <c r="H839" s="37"/>
      <c r="I839" s="37"/>
      <c r="J839" s="37"/>
      <c r="K839" s="38"/>
    </row>
    <row r="840" spans="1:11" ht="12.75" customHeight="1" x14ac:dyDescent="0.25">
      <c r="A840" s="184"/>
      <c r="B840" s="38"/>
      <c r="C840" s="38"/>
      <c r="D840" s="38"/>
      <c r="E840" s="38"/>
      <c r="F840" s="185"/>
      <c r="G840" s="186"/>
      <c r="H840" s="37"/>
      <c r="I840" s="37"/>
      <c r="J840" s="37"/>
      <c r="K840" s="38"/>
    </row>
    <row r="841" spans="1:11" ht="12.75" customHeight="1" x14ac:dyDescent="0.25">
      <c r="A841" s="184"/>
      <c r="B841" s="38"/>
      <c r="C841" s="38"/>
      <c r="D841" s="38"/>
      <c r="E841" s="38"/>
      <c r="F841" s="185"/>
      <c r="G841" s="186"/>
      <c r="H841" s="37"/>
      <c r="I841" s="37"/>
      <c r="J841" s="37"/>
      <c r="K841" s="38"/>
    </row>
    <row r="842" spans="1:11" ht="12.75" customHeight="1" x14ac:dyDescent="0.25">
      <c r="A842" s="184"/>
      <c r="B842" s="38"/>
      <c r="C842" s="38"/>
      <c r="D842" s="38"/>
      <c r="E842" s="38"/>
      <c r="F842" s="185"/>
      <c r="G842" s="186"/>
      <c r="H842" s="37"/>
      <c r="I842" s="37"/>
      <c r="J842" s="37"/>
      <c r="K842" s="38"/>
    </row>
    <row r="843" spans="1:11" ht="12.75" customHeight="1" x14ac:dyDescent="0.25">
      <c r="A843" s="184"/>
      <c r="B843" s="38"/>
      <c r="C843" s="38"/>
      <c r="D843" s="38"/>
      <c r="E843" s="38"/>
      <c r="F843" s="185"/>
      <c r="G843" s="186"/>
      <c r="H843" s="37"/>
      <c r="I843" s="37"/>
      <c r="J843" s="37"/>
      <c r="K843" s="38"/>
    </row>
    <row r="844" spans="1:11" ht="12.75" customHeight="1" x14ac:dyDescent="0.25">
      <c r="A844" s="184"/>
      <c r="B844" s="38"/>
      <c r="C844" s="38"/>
      <c r="D844" s="38"/>
      <c r="E844" s="38"/>
      <c r="F844" s="185"/>
      <c r="G844" s="186"/>
      <c r="H844" s="37"/>
      <c r="I844" s="37"/>
      <c r="J844" s="37"/>
      <c r="K844" s="38"/>
    </row>
    <row r="845" spans="1:11" ht="12.75" customHeight="1" x14ac:dyDescent="0.25">
      <c r="A845" s="184"/>
      <c r="B845" s="38"/>
      <c r="C845" s="38"/>
      <c r="D845" s="38"/>
      <c r="E845" s="38"/>
      <c r="F845" s="185"/>
      <c r="G845" s="186"/>
      <c r="H845" s="37"/>
      <c r="I845" s="37"/>
      <c r="J845" s="37"/>
      <c r="K845" s="38"/>
    </row>
    <row r="846" spans="1:11" ht="12.75" customHeight="1" x14ac:dyDescent="0.25">
      <c r="A846" s="184"/>
      <c r="B846" s="38"/>
      <c r="C846" s="38"/>
      <c r="D846" s="38"/>
      <c r="E846" s="38"/>
      <c r="F846" s="185"/>
      <c r="G846" s="186"/>
      <c r="H846" s="37"/>
      <c r="I846" s="37"/>
      <c r="J846" s="37"/>
      <c r="K846" s="38"/>
    </row>
    <row r="847" spans="1:11" ht="12.75" customHeight="1" x14ac:dyDescent="0.25">
      <c r="A847" s="184"/>
      <c r="B847" s="38"/>
      <c r="C847" s="38"/>
      <c r="D847" s="38"/>
      <c r="E847" s="38"/>
      <c r="F847" s="185"/>
      <c r="G847" s="186"/>
      <c r="H847" s="37"/>
      <c r="I847" s="37"/>
      <c r="J847" s="37"/>
      <c r="K847" s="38"/>
    </row>
    <row r="848" spans="1:11" ht="12.75" customHeight="1" x14ac:dyDescent="0.25">
      <c r="A848" s="184"/>
      <c r="B848" s="38"/>
      <c r="C848" s="38"/>
      <c r="D848" s="38"/>
      <c r="E848" s="38"/>
      <c r="F848" s="185"/>
      <c r="G848" s="186"/>
      <c r="H848" s="37"/>
      <c r="I848" s="37"/>
      <c r="J848" s="37"/>
      <c r="K848" s="38"/>
    </row>
    <row r="849" spans="1:11" ht="12.75" customHeight="1" x14ac:dyDescent="0.25">
      <c r="A849" s="184"/>
      <c r="B849" s="38"/>
      <c r="C849" s="38"/>
      <c r="D849" s="38"/>
      <c r="E849" s="38"/>
      <c r="F849" s="185"/>
      <c r="G849" s="186"/>
      <c r="H849" s="37"/>
      <c r="I849" s="37"/>
      <c r="J849" s="37"/>
      <c r="K849" s="38"/>
    </row>
    <row r="850" spans="1:11" ht="12.75" customHeight="1" x14ac:dyDescent="0.25">
      <c r="A850" s="184"/>
      <c r="B850" s="38"/>
      <c r="C850" s="38"/>
      <c r="D850" s="38"/>
      <c r="E850" s="38"/>
      <c r="F850" s="185"/>
      <c r="G850" s="186"/>
      <c r="H850" s="37"/>
      <c r="I850" s="37"/>
      <c r="J850" s="37"/>
      <c r="K850" s="38"/>
    </row>
    <row r="851" spans="1:11" ht="12.75" customHeight="1" x14ac:dyDescent="0.25">
      <c r="A851" s="184"/>
      <c r="B851" s="38"/>
      <c r="C851" s="38"/>
      <c r="D851" s="38"/>
      <c r="E851" s="38"/>
      <c r="F851" s="185"/>
      <c r="G851" s="186"/>
      <c r="H851" s="37"/>
      <c r="I851" s="37"/>
      <c r="J851" s="37"/>
      <c r="K851" s="38"/>
    </row>
    <row r="852" spans="1:11" ht="12.75" customHeight="1" x14ac:dyDescent="0.25">
      <c r="A852" s="184"/>
      <c r="B852" s="38"/>
      <c r="C852" s="38"/>
      <c r="D852" s="38"/>
      <c r="E852" s="38"/>
      <c r="F852" s="185"/>
      <c r="G852" s="186"/>
      <c r="H852" s="37"/>
      <c r="I852" s="37"/>
      <c r="J852" s="37"/>
      <c r="K852" s="38"/>
    </row>
    <row r="853" spans="1:11" ht="12.75" customHeight="1" x14ac:dyDescent="0.25">
      <c r="A853" s="184"/>
      <c r="B853" s="38"/>
      <c r="C853" s="38"/>
      <c r="D853" s="38"/>
      <c r="E853" s="38"/>
      <c r="F853" s="185"/>
      <c r="G853" s="186"/>
      <c r="H853" s="37"/>
      <c r="I853" s="37"/>
      <c r="J853" s="37"/>
      <c r="K853" s="38"/>
    </row>
    <row r="854" spans="1:11" ht="12.75" customHeight="1" x14ac:dyDescent="0.25">
      <c r="A854" s="184"/>
      <c r="B854" s="38"/>
      <c r="C854" s="38"/>
      <c r="D854" s="38"/>
      <c r="E854" s="38"/>
      <c r="F854" s="185"/>
      <c r="G854" s="186"/>
      <c r="H854" s="37"/>
      <c r="I854" s="37"/>
      <c r="J854" s="37"/>
      <c r="K854" s="38"/>
    </row>
    <row r="855" spans="1:11" ht="12.75" customHeight="1" x14ac:dyDescent="0.25">
      <c r="A855" s="184"/>
      <c r="B855" s="38"/>
      <c r="C855" s="38"/>
      <c r="D855" s="38"/>
      <c r="E855" s="38"/>
      <c r="F855" s="185"/>
      <c r="G855" s="186"/>
      <c r="H855" s="37"/>
      <c r="I855" s="37"/>
      <c r="J855" s="37"/>
      <c r="K855" s="38"/>
    </row>
    <row r="856" spans="1:11" ht="12.75" customHeight="1" x14ac:dyDescent="0.25">
      <c r="A856" s="184"/>
      <c r="B856" s="38"/>
      <c r="C856" s="38"/>
      <c r="D856" s="38"/>
      <c r="E856" s="38"/>
      <c r="F856" s="185"/>
      <c r="G856" s="186"/>
      <c r="H856" s="37"/>
      <c r="I856" s="37"/>
      <c r="J856" s="37"/>
      <c r="K856" s="38"/>
    </row>
    <row r="857" spans="1:11" ht="12.75" customHeight="1" x14ac:dyDescent="0.25">
      <c r="A857" s="184"/>
      <c r="B857" s="38"/>
      <c r="C857" s="38"/>
      <c r="D857" s="38"/>
      <c r="E857" s="38"/>
      <c r="F857" s="185"/>
      <c r="G857" s="186"/>
      <c r="H857" s="37"/>
      <c r="I857" s="37"/>
      <c r="J857" s="37"/>
      <c r="K857" s="38"/>
    </row>
    <row r="858" spans="1:11" ht="12.75" customHeight="1" x14ac:dyDescent="0.25">
      <c r="A858" s="184"/>
      <c r="B858" s="38"/>
      <c r="C858" s="38"/>
      <c r="D858" s="38"/>
      <c r="E858" s="38"/>
      <c r="F858" s="185"/>
      <c r="G858" s="186"/>
      <c r="H858" s="37"/>
      <c r="I858" s="37"/>
      <c r="J858" s="37"/>
      <c r="K858" s="38"/>
    </row>
    <row r="859" spans="1:11" ht="12.75" customHeight="1" x14ac:dyDescent="0.25">
      <c r="A859" s="184"/>
      <c r="B859" s="38"/>
      <c r="C859" s="38"/>
      <c r="D859" s="38"/>
      <c r="E859" s="38"/>
      <c r="F859" s="185"/>
      <c r="G859" s="186"/>
      <c r="H859" s="37"/>
      <c r="I859" s="37"/>
      <c r="J859" s="37"/>
      <c r="K859" s="38"/>
    </row>
    <row r="860" spans="1:11" ht="12.75" customHeight="1" x14ac:dyDescent="0.25">
      <c r="A860" s="184"/>
      <c r="B860" s="38"/>
      <c r="C860" s="38"/>
      <c r="D860" s="38"/>
      <c r="E860" s="38"/>
      <c r="F860" s="185"/>
      <c r="G860" s="186"/>
      <c r="H860" s="37"/>
      <c r="I860" s="37"/>
      <c r="J860" s="37"/>
      <c r="K860" s="38"/>
    </row>
    <row r="861" spans="1:11" ht="12.75" customHeight="1" x14ac:dyDescent="0.25">
      <c r="A861" s="184"/>
      <c r="B861" s="38"/>
      <c r="C861" s="38"/>
      <c r="D861" s="38"/>
      <c r="E861" s="38"/>
      <c r="F861" s="185"/>
      <c r="G861" s="186"/>
      <c r="H861" s="37"/>
      <c r="I861" s="37"/>
      <c r="J861" s="37"/>
      <c r="K861" s="38"/>
    </row>
    <row r="862" spans="1:11" ht="12.75" customHeight="1" x14ac:dyDescent="0.25">
      <c r="A862" s="184"/>
      <c r="B862" s="38"/>
      <c r="C862" s="38"/>
      <c r="D862" s="38"/>
      <c r="E862" s="38"/>
      <c r="F862" s="185"/>
      <c r="G862" s="186"/>
      <c r="H862" s="37"/>
      <c r="I862" s="37"/>
      <c r="J862" s="37"/>
      <c r="K862" s="38"/>
    </row>
    <row r="863" spans="1:11" ht="12.75" customHeight="1" x14ac:dyDescent="0.25">
      <c r="A863" s="184"/>
      <c r="B863" s="38"/>
      <c r="C863" s="38"/>
      <c r="D863" s="38"/>
      <c r="E863" s="38"/>
      <c r="F863" s="185"/>
      <c r="G863" s="186"/>
      <c r="H863" s="37"/>
      <c r="I863" s="37"/>
      <c r="J863" s="37"/>
      <c r="K863" s="38"/>
    </row>
    <row r="864" spans="1:11" ht="12.75" customHeight="1" x14ac:dyDescent="0.25">
      <c r="A864" s="184"/>
      <c r="B864" s="38"/>
      <c r="C864" s="38"/>
      <c r="D864" s="38"/>
      <c r="E864" s="38"/>
      <c r="F864" s="185"/>
      <c r="G864" s="186"/>
      <c r="H864" s="37"/>
      <c r="I864" s="37"/>
      <c r="J864" s="37"/>
      <c r="K864" s="38"/>
    </row>
    <row r="865" spans="1:11" ht="12.75" customHeight="1" x14ac:dyDescent="0.25">
      <c r="A865" s="184"/>
      <c r="B865" s="38"/>
      <c r="C865" s="38"/>
      <c r="D865" s="38"/>
      <c r="E865" s="38"/>
      <c r="F865" s="185"/>
      <c r="G865" s="186"/>
      <c r="H865" s="37"/>
      <c r="I865" s="37"/>
      <c r="J865" s="37"/>
      <c r="K865" s="38"/>
    </row>
    <row r="866" spans="1:11" ht="12.75" customHeight="1" x14ac:dyDescent="0.25">
      <c r="A866" s="184"/>
      <c r="B866" s="38"/>
      <c r="C866" s="38"/>
      <c r="D866" s="38"/>
      <c r="E866" s="38"/>
      <c r="F866" s="185"/>
      <c r="G866" s="186"/>
      <c r="H866" s="37"/>
      <c r="I866" s="37"/>
      <c r="J866" s="37"/>
      <c r="K866" s="38"/>
    </row>
    <row r="867" spans="1:11" ht="12.75" customHeight="1" x14ac:dyDescent="0.25">
      <c r="A867" s="184"/>
      <c r="B867" s="38"/>
      <c r="C867" s="38"/>
      <c r="D867" s="38"/>
      <c r="E867" s="38"/>
      <c r="F867" s="185"/>
      <c r="G867" s="186"/>
      <c r="H867" s="37"/>
      <c r="I867" s="37"/>
      <c r="J867" s="37"/>
      <c r="K867" s="38"/>
    </row>
    <row r="868" spans="1:11" ht="12.75" customHeight="1" x14ac:dyDescent="0.25">
      <c r="A868" s="184"/>
      <c r="B868" s="38"/>
      <c r="C868" s="38"/>
      <c r="D868" s="38"/>
      <c r="E868" s="38"/>
      <c r="F868" s="185"/>
      <c r="G868" s="186"/>
      <c r="H868" s="37"/>
      <c r="I868" s="37"/>
      <c r="J868" s="37"/>
      <c r="K868" s="38"/>
    </row>
    <row r="869" spans="1:11" ht="12.75" customHeight="1" x14ac:dyDescent="0.25">
      <c r="A869" s="184"/>
      <c r="B869" s="38"/>
      <c r="C869" s="38"/>
      <c r="D869" s="38"/>
      <c r="E869" s="38"/>
      <c r="F869" s="185"/>
      <c r="G869" s="186"/>
      <c r="H869" s="37"/>
      <c r="I869" s="37"/>
      <c r="J869" s="37"/>
      <c r="K869" s="38"/>
    </row>
    <row r="870" spans="1:11" ht="12.75" customHeight="1" x14ac:dyDescent="0.25">
      <c r="A870" s="184"/>
      <c r="B870" s="38"/>
      <c r="C870" s="38"/>
      <c r="D870" s="38"/>
      <c r="E870" s="38"/>
      <c r="F870" s="185"/>
      <c r="G870" s="186"/>
      <c r="H870" s="37"/>
      <c r="I870" s="37"/>
      <c r="J870" s="37"/>
      <c r="K870" s="38"/>
    </row>
    <row r="871" spans="1:11" ht="12.75" customHeight="1" x14ac:dyDescent="0.25">
      <c r="A871" s="184"/>
      <c r="B871" s="38"/>
      <c r="C871" s="38"/>
      <c r="D871" s="38"/>
      <c r="E871" s="38"/>
      <c r="F871" s="185"/>
      <c r="G871" s="186"/>
      <c r="H871" s="37"/>
      <c r="I871" s="37"/>
      <c r="J871" s="37"/>
      <c r="K871" s="38"/>
    </row>
    <row r="872" spans="1:11" ht="12.75" customHeight="1" x14ac:dyDescent="0.25">
      <c r="A872" s="184"/>
      <c r="B872" s="38"/>
      <c r="C872" s="38"/>
      <c r="D872" s="38"/>
      <c r="E872" s="38"/>
      <c r="F872" s="185"/>
      <c r="G872" s="186"/>
      <c r="H872" s="37"/>
      <c r="I872" s="37"/>
      <c r="J872" s="37"/>
      <c r="K872" s="38"/>
    </row>
    <row r="873" spans="1:11" ht="12.75" customHeight="1" x14ac:dyDescent="0.25">
      <c r="A873" s="184"/>
      <c r="B873" s="38"/>
      <c r="C873" s="38"/>
      <c r="D873" s="38"/>
      <c r="E873" s="38"/>
      <c r="F873" s="185"/>
      <c r="G873" s="186"/>
      <c r="H873" s="37"/>
      <c r="I873" s="37"/>
      <c r="J873" s="37"/>
      <c r="K873" s="38"/>
    </row>
    <row r="874" spans="1:11" ht="12.75" customHeight="1" x14ac:dyDescent="0.25">
      <c r="A874" s="184"/>
      <c r="B874" s="38"/>
      <c r="C874" s="38"/>
      <c r="D874" s="38"/>
      <c r="E874" s="38"/>
      <c r="F874" s="185"/>
      <c r="G874" s="186"/>
      <c r="H874" s="37"/>
      <c r="I874" s="37"/>
      <c r="J874" s="37"/>
      <c r="K874" s="38"/>
    </row>
    <row r="875" spans="1:11" ht="12.75" customHeight="1" x14ac:dyDescent="0.25">
      <c r="A875" s="184"/>
      <c r="B875" s="38"/>
      <c r="C875" s="38"/>
      <c r="D875" s="38"/>
      <c r="E875" s="38"/>
      <c r="F875" s="185"/>
      <c r="G875" s="186"/>
      <c r="H875" s="37"/>
      <c r="I875" s="37"/>
      <c r="J875" s="37"/>
      <c r="K875" s="38"/>
    </row>
    <row r="876" spans="1:11" ht="12.75" customHeight="1" x14ac:dyDescent="0.25">
      <c r="A876" s="184"/>
      <c r="B876" s="38"/>
      <c r="C876" s="38"/>
      <c r="D876" s="38"/>
      <c r="E876" s="38"/>
      <c r="F876" s="185"/>
      <c r="G876" s="186"/>
      <c r="H876" s="37"/>
      <c r="I876" s="37"/>
      <c r="J876" s="37"/>
      <c r="K876" s="38"/>
    </row>
    <row r="877" spans="1:11" ht="12.75" customHeight="1" x14ac:dyDescent="0.25">
      <c r="A877" s="184"/>
      <c r="B877" s="38"/>
      <c r="C877" s="38"/>
      <c r="D877" s="38"/>
      <c r="E877" s="38"/>
      <c r="F877" s="185"/>
      <c r="G877" s="186"/>
      <c r="H877" s="37"/>
      <c r="I877" s="37"/>
      <c r="J877" s="37"/>
      <c r="K877" s="38"/>
    </row>
    <row r="878" spans="1:11" ht="12.75" customHeight="1" x14ac:dyDescent="0.25">
      <c r="A878" s="184"/>
      <c r="B878" s="38"/>
      <c r="C878" s="38"/>
      <c r="D878" s="38"/>
      <c r="E878" s="38"/>
      <c r="F878" s="185"/>
      <c r="G878" s="186"/>
      <c r="H878" s="37"/>
      <c r="I878" s="37"/>
      <c r="J878" s="37"/>
      <c r="K878" s="38"/>
    </row>
    <row r="879" spans="1:11" ht="12.75" customHeight="1" x14ac:dyDescent="0.25">
      <c r="A879" s="184"/>
      <c r="B879" s="38"/>
      <c r="C879" s="38"/>
      <c r="D879" s="38"/>
      <c r="E879" s="38"/>
      <c r="F879" s="185"/>
      <c r="G879" s="186"/>
      <c r="H879" s="37"/>
      <c r="I879" s="37"/>
      <c r="J879" s="37"/>
      <c r="K879" s="38"/>
    </row>
    <row r="880" spans="1:11" ht="12.75" customHeight="1" x14ac:dyDescent="0.25">
      <c r="A880" s="184"/>
      <c r="B880" s="38"/>
      <c r="C880" s="38"/>
      <c r="D880" s="38"/>
      <c r="E880" s="38"/>
      <c r="F880" s="185"/>
      <c r="G880" s="186"/>
      <c r="H880" s="37"/>
      <c r="I880" s="37"/>
      <c r="J880" s="37"/>
      <c r="K880" s="38"/>
    </row>
    <row r="881" spans="1:11" ht="12.75" customHeight="1" x14ac:dyDescent="0.25">
      <c r="A881" s="184"/>
      <c r="B881" s="38"/>
      <c r="C881" s="38"/>
      <c r="D881" s="38"/>
      <c r="E881" s="38"/>
      <c r="F881" s="185"/>
      <c r="G881" s="186"/>
      <c r="H881" s="37"/>
      <c r="I881" s="37"/>
      <c r="J881" s="37"/>
      <c r="K881" s="38"/>
    </row>
    <row r="882" spans="1:11" ht="12.75" customHeight="1" x14ac:dyDescent="0.25">
      <c r="A882" s="184"/>
      <c r="B882" s="38"/>
      <c r="C882" s="38"/>
      <c r="D882" s="38"/>
      <c r="E882" s="38"/>
      <c r="F882" s="185"/>
      <c r="G882" s="186"/>
      <c r="H882" s="37"/>
      <c r="I882" s="37"/>
      <c r="J882" s="37"/>
      <c r="K882" s="38"/>
    </row>
    <row r="883" spans="1:11" ht="12.75" customHeight="1" x14ac:dyDescent="0.25">
      <c r="A883" s="184"/>
      <c r="B883" s="38"/>
      <c r="C883" s="38"/>
      <c r="D883" s="38"/>
      <c r="E883" s="38"/>
      <c r="F883" s="185"/>
      <c r="G883" s="186"/>
      <c r="H883" s="37"/>
      <c r="I883" s="37"/>
      <c r="J883" s="37"/>
      <c r="K883" s="38"/>
    </row>
    <row r="884" spans="1:11" ht="12.75" customHeight="1" x14ac:dyDescent="0.25">
      <c r="A884" s="184"/>
      <c r="B884" s="38"/>
      <c r="C884" s="38"/>
      <c r="D884" s="38"/>
      <c r="E884" s="38"/>
      <c r="F884" s="185"/>
      <c r="G884" s="186"/>
      <c r="H884" s="37"/>
      <c r="I884" s="37"/>
      <c r="J884" s="37"/>
      <c r="K884" s="38"/>
    </row>
    <row r="885" spans="1:11" ht="12.75" customHeight="1" x14ac:dyDescent="0.25">
      <c r="A885" s="184"/>
      <c r="B885" s="38"/>
      <c r="C885" s="38"/>
      <c r="D885" s="38"/>
      <c r="E885" s="38"/>
      <c r="F885" s="185"/>
      <c r="G885" s="186"/>
      <c r="H885" s="37"/>
      <c r="I885" s="37"/>
      <c r="J885" s="37"/>
      <c r="K885" s="38"/>
    </row>
    <row r="886" spans="1:11" ht="12.75" customHeight="1" x14ac:dyDescent="0.25">
      <c r="A886" s="184"/>
      <c r="B886" s="38"/>
      <c r="C886" s="38"/>
      <c r="D886" s="38"/>
      <c r="E886" s="38"/>
      <c r="F886" s="185"/>
      <c r="G886" s="186"/>
      <c r="H886" s="37"/>
      <c r="I886" s="37"/>
      <c r="J886" s="37"/>
      <c r="K886" s="38"/>
    </row>
    <row r="887" spans="1:11" ht="12.75" customHeight="1" x14ac:dyDescent="0.25">
      <c r="A887" s="184"/>
      <c r="B887" s="38"/>
      <c r="C887" s="38"/>
      <c r="D887" s="38"/>
      <c r="E887" s="38"/>
      <c r="F887" s="185"/>
      <c r="G887" s="186"/>
      <c r="H887" s="37"/>
      <c r="I887" s="37"/>
      <c r="J887" s="37"/>
      <c r="K887" s="38"/>
    </row>
    <row r="888" spans="1:11" ht="12.75" customHeight="1" x14ac:dyDescent="0.25">
      <c r="A888" s="184"/>
      <c r="B888" s="38"/>
      <c r="C888" s="38"/>
      <c r="D888" s="38"/>
      <c r="E888" s="38"/>
      <c r="F888" s="185"/>
      <c r="G888" s="186"/>
      <c r="H888" s="37"/>
      <c r="I888" s="37"/>
      <c r="J888" s="37"/>
      <c r="K888" s="38"/>
    </row>
    <row r="889" spans="1:11" ht="12.75" customHeight="1" x14ac:dyDescent="0.25">
      <c r="A889" s="184"/>
      <c r="B889" s="38"/>
      <c r="C889" s="38"/>
      <c r="D889" s="38"/>
      <c r="E889" s="38"/>
      <c r="F889" s="185"/>
      <c r="G889" s="186"/>
      <c r="H889" s="37"/>
      <c r="I889" s="37"/>
      <c r="J889" s="37"/>
      <c r="K889" s="38"/>
    </row>
    <row r="890" spans="1:11" ht="12.75" customHeight="1" x14ac:dyDescent="0.25">
      <c r="A890" s="184"/>
      <c r="B890" s="38"/>
      <c r="C890" s="38"/>
      <c r="D890" s="38"/>
      <c r="E890" s="38"/>
      <c r="F890" s="185"/>
      <c r="G890" s="186"/>
      <c r="H890" s="37"/>
      <c r="I890" s="37"/>
      <c r="J890" s="37"/>
      <c r="K890" s="38"/>
    </row>
    <row r="891" spans="1:11" ht="12.75" customHeight="1" x14ac:dyDescent="0.25">
      <c r="A891" s="184"/>
      <c r="B891" s="38"/>
      <c r="C891" s="38"/>
      <c r="D891" s="38"/>
      <c r="E891" s="38"/>
      <c r="F891" s="185"/>
      <c r="G891" s="186"/>
      <c r="H891" s="37"/>
      <c r="I891" s="37"/>
      <c r="J891" s="37"/>
      <c r="K891" s="38"/>
    </row>
    <row r="892" spans="1:11" ht="12.75" customHeight="1" x14ac:dyDescent="0.25">
      <c r="A892" s="184"/>
      <c r="B892" s="38"/>
      <c r="C892" s="38"/>
      <c r="D892" s="38"/>
      <c r="E892" s="38"/>
      <c r="F892" s="185"/>
      <c r="G892" s="186"/>
      <c r="H892" s="37"/>
      <c r="I892" s="37"/>
      <c r="J892" s="37"/>
      <c r="K892" s="38"/>
    </row>
    <row r="893" spans="1:11" ht="12.75" customHeight="1" x14ac:dyDescent="0.25">
      <c r="A893" s="184"/>
      <c r="B893" s="38"/>
      <c r="C893" s="38"/>
      <c r="D893" s="38"/>
      <c r="E893" s="38"/>
      <c r="F893" s="185"/>
      <c r="G893" s="186"/>
      <c r="H893" s="37"/>
      <c r="I893" s="37"/>
      <c r="J893" s="37"/>
      <c r="K893" s="38"/>
    </row>
    <row r="894" spans="1:11" ht="12.75" customHeight="1" x14ac:dyDescent="0.25">
      <c r="A894" s="184"/>
      <c r="B894" s="38"/>
      <c r="C894" s="38"/>
      <c r="D894" s="38"/>
      <c r="E894" s="38"/>
      <c r="F894" s="185"/>
      <c r="G894" s="186"/>
      <c r="H894" s="37"/>
      <c r="I894" s="37"/>
      <c r="J894" s="37"/>
      <c r="K894" s="38"/>
    </row>
    <row r="895" spans="1:11" ht="12.75" customHeight="1" x14ac:dyDescent="0.25">
      <c r="A895" s="184"/>
      <c r="B895" s="38"/>
      <c r="C895" s="38"/>
      <c r="D895" s="38"/>
      <c r="E895" s="38"/>
      <c r="F895" s="185"/>
      <c r="G895" s="186"/>
      <c r="H895" s="37"/>
      <c r="I895" s="37"/>
      <c r="J895" s="37"/>
      <c r="K895" s="38"/>
    </row>
    <row r="896" spans="1:11" ht="12.75" customHeight="1" x14ac:dyDescent="0.25">
      <c r="A896" s="184"/>
      <c r="B896" s="38"/>
      <c r="C896" s="38"/>
      <c r="D896" s="38"/>
      <c r="E896" s="38"/>
      <c r="F896" s="185"/>
      <c r="G896" s="186"/>
      <c r="H896" s="37"/>
      <c r="I896" s="37"/>
      <c r="J896" s="37"/>
      <c r="K896" s="38"/>
    </row>
    <row r="897" spans="1:11" ht="12.75" customHeight="1" x14ac:dyDescent="0.25">
      <c r="A897" s="184"/>
      <c r="B897" s="38"/>
      <c r="C897" s="38"/>
      <c r="D897" s="38"/>
      <c r="E897" s="38"/>
      <c r="F897" s="185"/>
      <c r="G897" s="186"/>
      <c r="H897" s="37"/>
      <c r="I897" s="37"/>
      <c r="J897" s="37"/>
      <c r="K897" s="38"/>
    </row>
    <row r="898" spans="1:11" ht="12.75" customHeight="1" x14ac:dyDescent="0.25">
      <c r="A898" s="184"/>
      <c r="B898" s="38"/>
      <c r="C898" s="38"/>
      <c r="D898" s="38"/>
      <c r="E898" s="38"/>
      <c r="F898" s="185"/>
      <c r="G898" s="186"/>
      <c r="H898" s="37"/>
      <c r="I898" s="37"/>
      <c r="J898" s="37"/>
      <c r="K898" s="38"/>
    </row>
    <row r="899" spans="1:11" ht="12.75" customHeight="1" x14ac:dyDescent="0.25">
      <c r="A899" s="184"/>
      <c r="B899" s="38"/>
      <c r="C899" s="38"/>
      <c r="D899" s="38"/>
      <c r="E899" s="38"/>
      <c r="F899" s="185"/>
      <c r="G899" s="186"/>
      <c r="H899" s="37"/>
      <c r="I899" s="37"/>
      <c r="J899" s="37"/>
      <c r="K899" s="38"/>
    </row>
    <row r="900" spans="1:11" ht="12.75" customHeight="1" x14ac:dyDescent="0.25">
      <c r="A900" s="184"/>
      <c r="B900" s="38"/>
      <c r="C900" s="38"/>
      <c r="D900" s="38"/>
      <c r="E900" s="38"/>
      <c r="F900" s="185"/>
      <c r="G900" s="186"/>
      <c r="H900" s="37"/>
      <c r="I900" s="37"/>
      <c r="J900" s="37"/>
      <c r="K900" s="38"/>
    </row>
    <row r="901" spans="1:11" ht="12.75" customHeight="1" x14ac:dyDescent="0.25">
      <c r="A901" s="184"/>
      <c r="B901" s="38"/>
      <c r="C901" s="38"/>
      <c r="D901" s="38"/>
      <c r="E901" s="38"/>
      <c r="F901" s="185"/>
      <c r="G901" s="186"/>
      <c r="H901" s="37"/>
      <c r="I901" s="37"/>
      <c r="J901" s="37"/>
      <c r="K901" s="38"/>
    </row>
    <row r="902" spans="1:11" ht="12.75" customHeight="1" x14ac:dyDescent="0.25">
      <c r="A902" s="184"/>
      <c r="B902" s="38"/>
      <c r="C902" s="38"/>
      <c r="D902" s="38"/>
      <c r="E902" s="38"/>
      <c r="F902" s="185"/>
      <c r="G902" s="186"/>
      <c r="H902" s="37"/>
      <c r="I902" s="37"/>
      <c r="J902" s="37"/>
      <c r="K902" s="38"/>
    </row>
    <row r="903" spans="1:11" ht="12.75" customHeight="1" x14ac:dyDescent="0.25">
      <c r="A903" s="184"/>
      <c r="B903" s="38"/>
      <c r="C903" s="38"/>
      <c r="D903" s="38"/>
      <c r="E903" s="38"/>
      <c r="F903" s="185"/>
      <c r="G903" s="186"/>
      <c r="H903" s="37"/>
      <c r="I903" s="37"/>
      <c r="J903" s="37"/>
      <c r="K903" s="38"/>
    </row>
    <row r="904" spans="1:11" ht="12.75" customHeight="1" x14ac:dyDescent="0.25">
      <c r="A904" s="184"/>
      <c r="B904" s="38"/>
      <c r="C904" s="38"/>
      <c r="D904" s="38"/>
      <c r="E904" s="38"/>
      <c r="F904" s="185"/>
      <c r="G904" s="186"/>
      <c r="H904" s="37"/>
      <c r="I904" s="37"/>
      <c r="J904" s="37"/>
      <c r="K904" s="38"/>
    </row>
    <row r="905" spans="1:11" ht="12.75" customHeight="1" x14ac:dyDescent="0.25">
      <c r="A905" s="184"/>
      <c r="B905" s="38"/>
      <c r="C905" s="38"/>
      <c r="D905" s="38"/>
      <c r="E905" s="38"/>
      <c r="F905" s="185"/>
      <c r="G905" s="186"/>
      <c r="H905" s="37"/>
      <c r="I905" s="37"/>
      <c r="J905" s="37"/>
      <c r="K905" s="38"/>
    </row>
    <row r="906" spans="1:11" ht="12.75" customHeight="1" x14ac:dyDescent="0.25">
      <c r="A906" s="184"/>
      <c r="B906" s="38"/>
      <c r="C906" s="38"/>
      <c r="D906" s="38"/>
      <c r="E906" s="38"/>
      <c r="F906" s="185"/>
      <c r="G906" s="186"/>
      <c r="H906" s="37"/>
      <c r="I906" s="37"/>
      <c r="J906" s="37"/>
      <c r="K906" s="38"/>
    </row>
    <row r="907" spans="1:11" ht="12.75" customHeight="1" x14ac:dyDescent="0.25">
      <c r="A907" s="184"/>
      <c r="B907" s="38"/>
      <c r="C907" s="38"/>
      <c r="D907" s="38"/>
      <c r="E907" s="38"/>
      <c r="F907" s="185"/>
      <c r="G907" s="186"/>
      <c r="H907" s="37"/>
      <c r="I907" s="37"/>
      <c r="J907" s="37"/>
      <c r="K907" s="38"/>
    </row>
    <row r="908" spans="1:11" ht="12.75" customHeight="1" x14ac:dyDescent="0.25">
      <c r="A908" s="184"/>
      <c r="B908" s="38"/>
      <c r="C908" s="38"/>
      <c r="D908" s="38"/>
      <c r="E908" s="38"/>
      <c r="F908" s="185"/>
      <c r="G908" s="186"/>
      <c r="H908" s="37"/>
      <c r="I908" s="37"/>
      <c r="J908" s="37"/>
      <c r="K908" s="38"/>
    </row>
    <row r="909" spans="1:11" ht="12.75" customHeight="1" x14ac:dyDescent="0.25">
      <c r="A909" s="184"/>
      <c r="B909" s="38"/>
      <c r="C909" s="38"/>
      <c r="D909" s="38"/>
      <c r="E909" s="38"/>
      <c r="F909" s="185"/>
      <c r="G909" s="186"/>
      <c r="H909" s="37"/>
      <c r="I909" s="37"/>
      <c r="J909" s="37"/>
      <c r="K909" s="38"/>
    </row>
    <row r="910" spans="1:11" ht="12.75" customHeight="1" x14ac:dyDescent="0.25">
      <c r="A910" s="184"/>
      <c r="B910" s="38"/>
      <c r="C910" s="38"/>
      <c r="D910" s="38"/>
      <c r="E910" s="38"/>
      <c r="F910" s="185"/>
      <c r="G910" s="186"/>
      <c r="H910" s="37"/>
      <c r="I910" s="37"/>
      <c r="J910" s="37"/>
      <c r="K910" s="38"/>
    </row>
    <row r="911" spans="1:11" ht="12.75" customHeight="1" x14ac:dyDescent="0.25">
      <c r="A911" s="184"/>
      <c r="B911" s="38"/>
      <c r="C911" s="38"/>
      <c r="D911" s="38"/>
      <c r="E911" s="38"/>
      <c r="F911" s="185"/>
      <c r="G911" s="186"/>
      <c r="H911" s="37"/>
      <c r="I911" s="37"/>
      <c r="J911" s="37"/>
      <c r="K911" s="38"/>
    </row>
    <row r="912" spans="1:11" ht="12.75" customHeight="1" x14ac:dyDescent="0.25">
      <c r="A912" s="184"/>
      <c r="B912" s="38"/>
      <c r="C912" s="38"/>
      <c r="D912" s="38"/>
      <c r="E912" s="38"/>
      <c r="F912" s="185"/>
      <c r="G912" s="186"/>
      <c r="H912" s="37"/>
      <c r="I912" s="37"/>
      <c r="J912" s="37"/>
      <c r="K912" s="38"/>
    </row>
    <row r="913" spans="1:11" ht="12.75" customHeight="1" x14ac:dyDescent="0.25">
      <c r="A913" s="184"/>
      <c r="B913" s="38"/>
      <c r="C913" s="38"/>
      <c r="D913" s="38"/>
      <c r="E913" s="38"/>
      <c r="F913" s="185"/>
      <c r="G913" s="186"/>
      <c r="H913" s="37"/>
      <c r="I913" s="37"/>
      <c r="J913" s="37"/>
      <c r="K913" s="38"/>
    </row>
    <row r="914" spans="1:11" ht="12.75" customHeight="1" x14ac:dyDescent="0.25">
      <c r="A914" s="184"/>
      <c r="B914" s="38"/>
      <c r="C914" s="38"/>
      <c r="D914" s="38"/>
      <c r="E914" s="38"/>
      <c r="F914" s="185"/>
      <c r="G914" s="186"/>
      <c r="H914" s="37"/>
      <c r="I914" s="37"/>
      <c r="J914" s="37"/>
      <c r="K914" s="38"/>
    </row>
    <row r="915" spans="1:11" ht="12.75" customHeight="1" x14ac:dyDescent="0.25">
      <c r="A915" s="184"/>
      <c r="B915" s="38"/>
      <c r="C915" s="38"/>
      <c r="D915" s="38"/>
      <c r="E915" s="38"/>
      <c r="F915" s="185"/>
      <c r="G915" s="186"/>
      <c r="H915" s="37"/>
      <c r="I915" s="37"/>
      <c r="J915" s="37"/>
      <c r="K915" s="38"/>
    </row>
    <row r="916" spans="1:11" ht="12.75" customHeight="1" x14ac:dyDescent="0.25">
      <c r="A916" s="184"/>
      <c r="B916" s="38"/>
      <c r="C916" s="38"/>
      <c r="D916" s="38"/>
      <c r="E916" s="38"/>
      <c r="F916" s="185"/>
      <c r="G916" s="186"/>
      <c r="H916" s="37"/>
      <c r="I916" s="37"/>
      <c r="J916" s="37"/>
      <c r="K916" s="38"/>
    </row>
    <row r="917" spans="1:11" ht="12.75" customHeight="1" x14ac:dyDescent="0.25">
      <c r="A917" s="184"/>
      <c r="B917" s="38"/>
      <c r="C917" s="38"/>
      <c r="D917" s="38"/>
      <c r="E917" s="38"/>
      <c r="F917" s="185"/>
      <c r="G917" s="186"/>
      <c r="H917" s="37"/>
      <c r="I917" s="37"/>
      <c r="J917" s="37"/>
      <c r="K917" s="38"/>
    </row>
    <row r="918" spans="1:11" ht="12.75" customHeight="1" x14ac:dyDescent="0.25">
      <c r="A918" s="184"/>
      <c r="B918" s="38"/>
      <c r="C918" s="38"/>
      <c r="D918" s="38"/>
      <c r="E918" s="38"/>
      <c r="F918" s="185"/>
      <c r="G918" s="186"/>
      <c r="H918" s="37"/>
      <c r="I918" s="37"/>
      <c r="J918" s="37"/>
      <c r="K918" s="38"/>
    </row>
    <row r="919" spans="1:11" ht="12.75" customHeight="1" x14ac:dyDescent="0.25">
      <c r="A919" s="184"/>
      <c r="B919" s="38"/>
      <c r="C919" s="38"/>
      <c r="D919" s="38"/>
      <c r="E919" s="38"/>
      <c r="F919" s="185"/>
      <c r="G919" s="186"/>
      <c r="H919" s="37"/>
      <c r="I919" s="37"/>
      <c r="J919" s="37"/>
      <c r="K919" s="38"/>
    </row>
    <row r="920" spans="1:11" ht="12.75" customHeight="1" x14ac:dyDescent="0.25">
      <c r="A920" s="184"/>
      <c r="B920" s="38"/>
      <c r="C920" s="38"/>
      <c r="D920" s="38"/>
      <c r="E920" s="38"/>
      <c r="F920" s="185"/>
      <c r="G920" s="186"/>
      <c r="H920" s="37"/>
      <c r="I920" s="37"/>
      <c r="J920" s="37"/>
      <c r="K920" s="38"/>
    </row>
    <row r="921" spans="1:11" ht="12.75" customHeight="1" x14ac:dyDescent="0.25">
      <c r="A921" s="184"/>
      <c r="B921" s="38"/>
      <c r="C921" s="38"/>
      <c r="D921" s="38"/>
      <c r="E921" s="38"/>
      <c r="F921" s="185"/>
      <c r="G921" s="186"/>
      <c r="H921" s="37"/>
      <c r="I921" s="37"/>
      <c r="J921" s="37"/>
      <c r="K921" s="38"/>
    </row>
    <row r="922" spans="1:11" ht="12.75" customHeight="1" x14ac:dyDescent="0.25">
      <c r="A922" s="184"/>
      <c r="B922" s="38"/>
      <c r="C922" s="38"/>
      <c r="D922" s="38"/>
      <c r="E922" s="38"/>
      <c r="F922" s="185"/>
      <c r="G922" s="186"/>
      <c r="H922" s="37"/>
      <c r="I922" s="37"/>
      <c r="J922" s="37"/>
      <c r="K922" s="38"/>
    </row>
    <row r="923" spans="1:11" ht="12.75" customHeight="1" x14ac:dyDescent="0.25">
      <c r="A923" s="184"/>
      <c r="B923" s="38"/>
      <c r="C923" s="38"/>
      <c r="D923" s="38"/>
      <c r="E923" s="38"/>
      <c r="F923" s="185"/>
      <c r="G923" s="186"/>
      <c r="H923" s="37"/>
      <c r="I923" s="37"/>
      <c r="J923" s="37"/>
      <c r="K923" s="38"/>
    </row>
    <row r="924" spans="1:11" ht="12.75" customHeight="1" x14ac:dyDescent="0.25">
      <c r="A924" s="184"/>
      <c r="B924" s="38"/>
      <c r="C924" s="38"/>
      <c r="D924" s="38"/>
      <c r="E924" s="38"/>
      <c r="F924" s="185"/>
      <c r="G924" s="186"/>
      <c r="H924" s="37"/>
      <c r="I924" s="37"/>
      <c r="J924" s="37"/>
      <c r="K924" s="38"/>
    </row>
    <row r="925" spans="1:11" ht="12.75" customHeight="1" x14ac:dyDescent="0.25">
      <c r="A925" s="184"/>
      <c r="B925" s="38"/>
      <c r="C925" s="38"/>
      <c r="D925" s="38"/>
      <c r="E925" s="38"/>
      <c r="F925" s="185"/>
      <c r="G925" s="186"/>
      <c r="H925" s="37"/>
      <c r="I925" s="37"/>
      <c r="J925" s="37"/>
      <c r="K925" s="38"/>
    </row>
    <row r="926" spans="1:11" ht="12.75" customHeight="1" x14ac:dyDescent="0.25">
      <c r="A926" s="184"/>
      <c r="B926" s="38"/>
      <c r="C926" s="38"/>
      <c r="D926" s="38"/>
      <c r="E926" s="38"/>
      <c r="F926" s="185"/>
      <c r="G926" s="186"/>
      <c r="H926" s="37"/>
      <c r="I926" s="37"/>
      <c r="J926" s="37"/>
      <c r="K926" s="38"/>
    </row>
    <row r="927" spans="1:11" ht="12.75" customHeight="1" x14ac:dyDescent="0.25">
      <c r="A927" s="184"/>
      <c r="B927" s="38"/>
      <c r="C927" s="38"/>
      <c r="D927" s="38"/>
      <c r="E927" s="38"/>
      <c r="F927" s="185"/>
      <c r="G927" s="186"/>
      <c r="H927" s="37"/>
      <c r="I927" s="37"/>
      <c r="J927" s="37"/>
      <c r="K927" s="38"/>
    </row>
    <row r="928" spans="1:11" ht="12.75" customHeight="1" x14ac:dyDescent="0.25">
      <c r="A928" s="184"/>
      <c r="B928" s="38"/>
      <c r="C928" s="38"/>
      <c r="D928" s="38"/>
      <c r="E928" s="38"/>
      <c r="F928" s="185"/>
      <c r="G928" s="186"/>
      <c r="H928" s="37"/>
      <c r="I928" s="37"/>
      <c r="J928" s="37"/>
      <c r="K928" s="38"/>
    </row>
    <row r="929" spans="1:11" ht="12.75" customHeight="1" x14ac:dyDescent="0.25">
      <c r="A929" s="184"/>
      <c r="B929" s="38"/>
      <c r="C929" s="38"/>
      <c r="D929" s="38"/>
      <c r="E929" s="38"/>
      <c r="F929" s="185"/>
      <c r="G929" s="186"/>
      <c r="H929" s="37"/>
      <c r="I929" s="37"/>
      <c r="J929" s="37"/>
      <c r="K929" s="38"/>
    </row>
    <row r="930" spans="1:11" ht="12.75" customHeight="1" x14ac:dyDescent="0.25">
      <c r="A930" s="184"/>
      <c r="B930" s="38"/>
      <c r="C930" s="38"/>
      <c r="D930" s="38"/>
      <c r="E930" s="38"/>
      <c r="F930" s="185"/>
      <c r="G930" s="186"/>
      <c r="H930" s="37"/>
      <c r="I930" s="37"/>
      <c r="J930" s="37"/>
      <c r="K930" s="38"/>
    </row>
    <row r="931" spans="1:11" ht="12.75" customHeight="1" x14ac:dyDescent="0.25">
      <c r="A931" s="184"/>
      <c r="B931" s="38"/>
      <c r="C931" s="38"/>
      <c r="D931" s="38"/>
      <c r="E931" s="38"/>
      <c r="F931" s="185"/>
      <c r="G931" s="186"/>
      <c r="H931" s="37"/>
      <c r="I931" s="37"/>
      <c r="J931" s="37"/>
      <c r="K931" s="38"/>
    </row>
    <row r="932" spans="1:11" ht="12.75" customHeight="1" x14ac:dyDescent="0.25">
      <c r="A932" s="184"/>
      <c r="B932" s="38"/>
      <c r="C932" s="38"/>
      <c r="D932" s="38"/>
      <c r="E932" s="38"/>
      <c r="F932" s="185"/>
      <c r="G932" s="186"/>
      <c r="H932" s="37"/>
      <c r="I932" s="37"/>
      <c r="J932" s="37"/>
      <c r="K932" s="38"/>
    </row>
    <row r="933" spans="1:11" ht="12.75" customHeight="1" x14ac:dyDescent="0.25">
      <c r="A933" s="184"/>
      <c r="B933" s="38"/>
      <c r="C933" s="38"/>
      <c r="D933" s="38"/>
      <c r="E933" s="38"/>
      <c r="F933" s="185"/>
      <c r="G933" s="186"/>
      <c r="H933" s="37"/>
      <c r="I933" s="37"/>
      <c r="J933" s="37"/>
      <c r="K933" s="38"/>
    </row>
    <row r="934" spans="1:11" ht="12.75" customHeight="1" x14ac:dyDescent="0.25">
      <c r="A934" s="184"/>
      <c r="B934" s="38"/>
      <c r="C934" s="38"/>
      <c r="D934" s="38"/>
      <c r="E934" s="38"/>
      <c r="F934" s="185"/>
      <c r="G934" s="186"/>
      <c r="H934" s="37"/>
      <c r="I934" s="37"/>
      <c r="J934" s="37"/>
      <c r="K934" s="38"/>
    </row>
    <row r="935" spans="1:11" ht="12.75" customHeight="1" x14ac:dyDescent="0.25">
      <c r="A935" s="184"/>
      <c r="B935" s="38"/>
      <c r="C935" s="38"/>
      <c r="D935" s="38"/>
      <c r="E935" s="38"/>
      <c r="F935" s="185"/>
      <c r="G935" s="186"/>
      <c r="H935" s="37"/>
      <c r="I935" s="37"/>
      <c r="J935" s="37"/>
      <c r="K935" s="38"/>
    </row>
    <row r="936" spans="1:11" ht="12.75" customHeight="1" x14ac:dyDescent="0.25">
      <c r="A936" s="184"/>
      <c r="B936" s="38"/>
      <c r="C936" s="38"/>
      <c r="D936" s="38"/>
      <c r="E936" s="38"/>
      <c r="F936" s="185"/>
      <c r="G936" s="186"/>
      <c r="H936" s="37"/>
      <c r="I936" s="37"/>
      <c r="J936" s="37"/>
      <c r="K936" s="38"/>
    </row>
    <row r="937" spans="1:11" ht="12.75" customHeight="1" x14ac:dyDescent="0.25">
      <c r="A937" s="184"/>
      <c r="B937" s="38"/>
      <c r="C937" s="38"/>
      <c r="D937" s="38"/>
      <c r="E937" s="38"/>
      <c r="F937" s="185"/>
      <c r="G937" s="186"/>
      <c r="H937" s="37"/>
      <c r="I937" s="37"/>
      <c r="J937" s="37"/>
      <c r="K937" s="38"/>
    </row>
    <row r="938" spans="1:11" ht="12.75" customHeight="1" x14ac:dyDescent="0.25">
      <c r="A938" s="184"/>
      <c r="B938" s="38"/>
      <c r="C938" s="38"/>
      <c r="D938" s="38"/>
      <c r="E938" s="38"/>
      <c r="F938" s="185"/>
      <c r="G938" s="186"/>
      <c r="H938" s="37"/>
      <c r="I938" s="37"/>
      <c r="J938" s="37"/>
      <c r="K938" s="38"/>
    </row>
    <row r="939" spans="1:11" ht="12.75" customHeight="1" x14ac:dyDescent="0.25">
      <c r="A939" s="184"/>
      <c r="B939" s="38"/>
      <c r="C939" s="38"/>
      <c r="D939" s="38"/>
      <c r="E939" s="38"/>
      <c r="F939" s="185"/>
      <c r="G939" s="186"/>
      <c r="H939" s="37"/>
      <c r="I939" s="37"/>
      <c r="J939" s="37"/>
      <c r="K939" s="38"/>
    </row>
    <row r="940" spans="1:11" ht="12.75" customHeight="1" x14ac:dyDescent="0.25">
      <c r="A940" s="184"/>
      <c r="B940" s="38"/>
      <c r="C940" s="38"/>
      <c r="D940" s="38"/>
      <c r="E940" s="38"/>
      <c r="F940" s="185"/>
      <c r="G940" s="186"/>
      <c r="H940" s="37"/>
      <c r="I940" s="37"/>
      <c r="J940" s="37"/>
      <c r="K940" s="38"/>
    </row>
    <row r="941" spans="1:11" ht="12.75" customHeight="1" x14ac:dyDescent="0.25">
      <c r="A941" s="184"/>
      <c r="B941" s="38"/>
      <c r="C941" s="38"/>
      <c r="D941" s="38"/>
      <c r="E941" s="38"/>
      <c r="F941" s="185"/>
      <c r="G941" s="186"/>
      <c r="H941" s="37"/>
      <c r="I941" s="37"/>
      <c r="J941" s="37"/>
      <c r="K941" s="38"/>
    </row>
    <row r="942" spans="1:11" ht="12.75" customHeight="1" x14ac:dyDescent="0.25">
      <c r="A942" s="184"/>
      <c r="B942" s="38"/>
      <c r="C942" s="38"/>
      <c r="D942" s="38"/>
      <c r="E942" s="38"/>
      <c r="F942" s="185"/>
      <c r="G942" s="186"/>
      <c r="H942" s="37"/>
      <c r="I942" s="37"/>
      <c r="J942" s="37"/>
      <c r="K942" s="38"/>
    </row>
    <row r="943" spans="1:11" ht="12.75" customHeight="1" x14ac:dyDescent="0.25">
      <c r="A943" s="184"/>
      <c r="B943" s="38"/>
      <c r="C943" s="38"/>
      <c r="D943" s="38"/>
      <c r="E943" s="38"/>
      <c r="F943" s="185"/>
      <c r="G943" s="186"/>
      <c r="H943" s="37"/>
      <c r="I943" s="37"/>
      <c r="J943" s="37"/>
      <c r="K943" s="38"/>
    </row>
    <row r="944" spans="1:11" ht="12.75" customHeight="1" x14ac:dyDescent="0.25">
      <c r="A944" s="184"/>
      <c r="B944" s="38"/>
      <c r="C944" s="38"/>
      <c r="D944" s="38"/>
      <c r="E944" s="38"/>
      <c r="F944" s="185"/>
      <c r="G944" s="186"/>
      <c r="H944" s="37"/>
      <c r="I944" s="37"/>
      <c r="J944" s="37"/>
      <c r="K944" s="38"/>
    </row>
    <row r="945" spans="1:11" ht="12.75" customHeight="1" x14ac:dyDescent="0.25">
      <c r="A945" s="184"/>
      <c r="B945" s="38"/>
      <c r="C945" s="38"/>
      <c r="D945" s="38"/>
      <c r="E945" s="38"/>
      <c r="F945" s="185"/>
      <c r="G945" s="186"/>
      <c r="H945" s="37"/>
      <c r="I945" s="37"/>
      <c r="J945" s="37"/>
      <c r="K945" s="38"/>
    </row>
    <row r="946" spans="1:11" ht="12.75" customHeight="1" x14ac:dyDescent="0.25">
      <c r="A946" s="184"/>
      <c r="B946" s="38"/>
      <c r="C946" s="38"/>
      <c r="D946" s="38"/>
      <c r="E946" s="38"/>
      <c r="F946" s="185"/>
      <c r="G946" s="186"/>
      <c r="H946" s="37"/>
      <c r="I946" s="37"/>
      <c r="J946" s="37"/>
      <c r="K946" s="38"/>
    </row>
    <row r="947" spans="1:11" ht="12.75" customHeight="1" x14ac:dyDescent="0.25">
      <c r="A947" s="184"/>
      <c r="B947" s="38"/>
      <c r="C947" s="38"/>
      <c r="D947" s="38"/>
      <c r="E947" s="38"/>
      <c r="F947" s="185"/>
      <c r="G947" s="186"/>
      <c r="H947" s="37"/>
      <c r="I947" s="37"/>
      <c r="J947" s="37"/>
      <c r="K947" s="38"/>
    </row>
    <row r="948" spans="1:11" ht="12.75" customHeight="1" x14ac:dyDescent="0.25">
      <c r="A948" s="184"/>
      <c r="B948" s="38"/>
      <c r="C948" s="38"/>
      <c r="D948" s="38"/>
      <c r="E948" s="38"/>
      <c r="F948" s="185"/>
      <c r="G948" s="186"/>
      <c r="H948" s="37"/>
      <c r="I948" s="37"/>
      <c r="J948" s="37"/>
      <c r="K948" s="38"/>
    </row>
    <row r="949" spans="1:11" ht="12.75" customHeight="1" x14ac:dyDescent="0.25">
      <c r="A949" s="184"/>
      <c r="B949" s="38"/>
      <c r="C949" s="38"/>
      <c r="D949" s="38"/>
      <c r="E949" s="38"/>
      <c r="F949" s="185"/>
      <c r="G949" s="186"/>
      <c r="H949" s="37"/>
      <c r="I949" s="37"/>
      <c r="J949" s="37"/>
      <c r="K949" s="38"/>
    </row>
    <row r="950" spans="1:11" ht="12.75" customHeight="1" x14ac:dyDescent="0.25">
      <c r="A950" s="184"/>
      <c r="B950" s="38"/>
      <c r="C950" s="38"/>
      <c r="D950" s="38"/>
      <c r="E950" s="38"/>
      <c r="F950" s="185"/>
      <c r="G950" s="186"/>
      <c r="H950" s="37"/>
      <c r="I950" s="37"/>
      <c r="J950" s="37"/>
      <c r="K950" s="38"/>
    </row>
    <row r="951" spans="1:11" ht="12.75" customHeight="1" x14ac:dyDescent="0.25">
      <c r="A951" s="184"/>
      <c r="B951" s="38"/>
      <c r="C951" s="38"/>
      <c r="D951" s="38"/>
      <c r="E951" s="38"/>
      <c r="F951" s="185"/>
      <c r="G951" s="186"/>
      <c r="H951" s="37"/>
      <c r="I951" s="37"/>
      <c r="J951" s="37"/>
      <c r="K951" s="38"/>
    </row>
    <row r="952" spans="1:11" ht="12.75" customHeight="1" x14ac:dyDescent="0.25">
      <c r="A952" s="184"/>
      <c r="B952" s="38"/>
      <c r="C952" s="38"/>
      <c r="D952" s="38"/>
      <c r="E952" s="38"/>
      <c r="F952" s="185"/>
      <c r="G952" s="186"/>
      <c r="H952" s="37"/>
      <c r="I952" s="37"/>
      <c r="J952" s="37"/>
      <c r="K952" s="38"/>
    </row>
    <row r="953" spans="1:11" ht="12.75" customHeight="1" x14ac:dyDescent="0.25">
      <c r="A953" s="184"/>
      <c r="B953" s="38"/>
      <c r="C953" s="38"/>
      <c r="D953" s="38"/>
      <c r="E953" s="38"/>
      <c r="F953" s="185"/>
      <c r="G953" s="186"/>
      <c r="H953" s="37"/>
      <c r="I953" s="37"/>
      <c r="J953" s="37"/>
      <c r="K953" s="38"/>
    </row>
    <row r="954" spans="1:11" ht="12.75" customHeight="1" x14ac:dyDescent="0.25">
      <c r="A954" s="184"/>
      <c r="B954" s="38"/>
      <c r="C954" s="38"/>
      <c r="D954" s="38"/>
      <c r="E954" s="38"/>
      <c r="F954" s="185"/>
      <c r="G954" s="186"/>
      <c r="H954" s="37"/>
      <c r="I954" s="37"/>
      <c r="J954" s="37"/>
      <c r="K954" s="38"/>
    </row>
    <row r="955" spans="1:11" ht="12.75" customHeight="1" x14ac:dyDescent="0.25">
      <c r="A955" s="184"/>
      <c r="B955" s="38"/>
      <c r="C955" s="38"/>
      <c r="D955" s="38"/>
      <c r="E955" s="38"/>
      <c r="F955" s="185"/>
      <c r="G955" s="186"/>
      <c r="H955" s="37"/>
      <c r="I955" s="37"/>
      <c r="J955" s="37"/>
      <c r="K955" s="38"/>
    </row>
    <row r="956" spans="1:11" ht="12.75" customHeight="1" x14ac:dyDescent="0.25">
      <c r="A956" s="184"/>
      <c r="B956" s="38"/>
      <c r="C956" s="38"/>
      <c r="D956" s="38"/>
      <c r="E956" s="38"/>
      <c r="F956" s="185"/>
      <c r="G956" s="186"/>
      <c r="H956" s="37"/>
      <c r="I956" s="37"/>
      <c r="J956" s="37"/>
      <c r="K956" s="38"/>
    </row>
    <row r="957" spans="1:11" ht="12.75" customHeight="1" x14ac:dyDescent="0.25">
      <c r="A957" s="184"/>
      <c r="B957" s="38"/>
      <c r="C957" s="38"/>
      <c r="D957" s="38"/>
      <c r="E957" s="38"/>
      <c r="F957" s="185"/>
      <c r="G957" s="186"/>
      <c r="H957" s="37"/>
      <c r="I957" s="37"/>
      <c r="J957" s="37"/>
      <c r="K957" s="38"/>
    </row>
    <row r="958" spans="1:11" ht="12.75" customHeight="1" x14ac:dyDescent="0.25">
      <c r="A958" s="184"/>
      <c r="B958" s="38"/>
      <c r="C958" s="38"/>
      <c r="D958" s="38"/>
      <c r="E958" s="38"/>
      <c r="F958" s="185"/>
      <c r="G958" s="186"/>
      <c r="H958" s="37"/>
      <c r="I958" s="37"/>
      <c r="J958" s="37"/>
      <c r="K958" s="38"/>
    </row>
    <row r="959" spans="1:11" ht="12.75" customHeight="1" x14ac:dyDescent="0.25">
      <c r="A959" s="184"/>
      <c r="B959" s="38"/>
      <c r="C959" s="38"/>
      <c r="D959" s="38"/>
      <c r="E959" s="38"/>
      <c r="F959" s="185"/>
      <c r="G959" s="186"/>
      <c r="H959" s="37"/>
      <c r="I959" s="37"/>
      <c r="J959" s="37"/>
      <c r="K959" s="38"/>
    </row>
    <row r="960" spans="1:11" ht="12.75" customHeight="1" x14ac:dyDescent="0.25">
      <c r="A960" s="184"/>
      <c r="B960" s="38"/>
      <c r="C960" s="38"/>
      <c r="D960" s="38"/>
      <c r="E960" s="38"/>
      <c r="F960" s="185"/>
      <c r="G960" s="186"/>
      <c r="H960" s="37"/>
      <c r="I960" s="37"/>
      <c r="J960" s="37"/>
      <c r="K960" s="38"/>
    </row>
    <row r="961" spans="1:11" ht="12.75" customHeight="1" x14ac:dyDescent="0.25">
      <c r="A961" s="184"/>
      <c r="B961" s="38"/>
      <c r="C961" s="38"/>
      <c r="D961" s="38"/>
      <c r="E961" s="38"/>
      <c r="F961" s="185"/>
      <c r="G961" s="186"/>
      <c r="H961" s="37"/>
      <c r="I961" s="37"/>
      <c r="J961" s="37"/>
      <c r="K961" s="38"/>
    </row>
    <row r="962" spans="1:11" ht="12.75" customHeight="1" x14ac:dyDescent="0.25">
      <c r="A962" s="184"/>
      <c r="B962" s="38"/>
      <c r="C962" s="38"/>
      <c r="D962" s="38"/>
      <c r="E962" s="38"/>
      <c r="F962" s="185"/>
      <c r="G962" s="186"/>
      <c r="H962" s="37"/>
      <c r="I962" s="37"/>
      <c r="J962" s="37"/>
      <c r="K962" s="38"/>
    </row>
    <row r="963" spans="1:11" ht="12.75" customHeight="1" x14ac:dyDescent="0.25">
      <c r="A963" s="184"/>
      <c r="B963" s="38"/>
      <c r="C963" s="38"/>
      <c r="D963" s="38"/>
      <c r="E963" s="38"/>
      <c r="F963" s="185"/>
      <c r="G963" s="186"/>
      <c r="H963" s="37"/>
      <c r="I963" s="37"/>
      <c r="J963" s="37"/>
      <c r="K963" s="38"/>
    </row>
    <row r="964" spans="1:11" ht="12.75" customHeight="1" x14ac:dyDescent="0.25">
      <c r="A964" s="184"/>
      <c r="B964" s="38"/>
      <c r="C964" s="38"/>
      <c r="D964" s="38"/>
      <c r="E964" s="38"/>
      <c r="F964" s="185"/>
      <c r="G964" s="186"/>
      <c r="H964" s="37"/>
      <c r="I964" s="37"/>
      <c r="J964" s="37"/>
      <c r="K964" s="38"/>
    </row>
    <row r="965" spans="1:11" ht="12.75" customHeight="1" x14ac:dyDescent="0.25">
      <c r="A965" s="184"/>
      <c r="B965" s="38"/>
      <c r="C965" s="38"/>
      <c r="D965" s="38"/>
      <c r="E965" s="38"/>
      <c r="F965" s="185"/>
      <c r="G965" s="186"/>
      <c r="H965" s="37"/>
      <c r="I965" s="37"/>
      <c r="J965" s="37"/>
      <c r="K965" s="38"/>
    </row>
    <row r="966" spans="1:11" ht="12.75" customHeight="1" x14ac:dyDescent="0.25">
      <c r="A966" s="184"/>
      <c r="B966" s="38"/>
      <c r="C966" s="38"/>
      <c r="D966" s="38"/>
      <c r="E966" s="38"/>
      <c r="F966" s="185"/>
      <c r="G966" s="186"/>
      <c r="H966" s="37"/>
      <c r="I966" s="37"/>
      <c r="J966" s="37"/>
      <c r="K966" s="38"/>
    </row>
    <row r="967" spans="1:11" ht="12.75" customHeight="1" x14ac:dyDescent="0.25">
      <c r="A967" s="184"/>
      <c r="B967" s="38"/>
      <c r="C967" s="38"/>
      <c r="D967" s="38"/>
      <c r="E967" s="38"/>
      <c r="F967" s="185"/>
      <c r="G967" s="186"/>
      <c r="H967" s="37"/>
      <c r="I967" s="37"/>
      <c r="J967" s="37"/>
      <c r="K967" s="38"/>
    </row>
    <row r="968" spans="1:11" ht="12.75" customHeight="1" x14ac:dyDescent="0.25">
      <c r="A968" s="184"/>
      <c r="B968" s="38"/>
      <c r="C968" s="38"/>
      <c r="D968" s="38"/>
      <c r="E968" s="38"/>
      <c r="F968" s="185"/>
      <c r="G968" s="186"/>
      <c r="H968" s="37"/>
      <c r="I968" s="37"/>
      <c r="J968" s="37"/>
      <c r="K968" s="38"/>
    </row>
    <row r="969" spans="1:11" ht="12.75" customHeight="1" x14ac:dyDescent="0.25">
      <c r="A969" s="184"/>
      <c r="B969" s="38"/>
      <c r="C969" s="38"/>
      <c r="D969" s="38"/>
      <c r="E969" s="38"/>
      <c r="F969" s="185"/>
      <c r="G969" s="186"/>
      <c r="H969" s="37"/>
      <c r="I969" s="37"/>
      <c r="J969" s="37"/>
      <c r="K969" s="38"/>
    </row>
    <row r="970" spans="1:11" ht="12.75" customHeight="1" x14ac:dyDescent="0.25">
      <c r="A970" s="184"/>
      <c r="B970" s="38"/>
      <c r="C970" s="38"/>
      <c r="D970" s="38"/>
      <c r="E970" s="38"/>
      <c r="F970" s="185"/>
      <c r="G970" s="186"/>
      <c r="H970" s="37"/>
      <c r="I970" s="37"/>
      <c r="J970" s="37"/>
      <c r="K970" s="38"/>
    </row>
    <row r="971" spans="1:11" ht="12.75" customHeight="1" x14ac:dyDescent="0.25">
      <c r="A971" s="184"/>
      <c r="B971" s="38"/>
      <c r="C971" s="38"/>
      <c r="D971" s="38"/>
      <c r="E971" s="38"/>
      <c r="F971" s="185"/>
      <c r="G971" s="186"/>
      <c r="H971" s="37"/>
      <c r="I971" s="37"/>
      <c r="J971" s="37"/>
      <c r="K971" s="38"/>
    </row>
    <row r="972" spans="1:11" ht="12.75" customHeight="1" x14ac:dyDescent="0.25">
      <c r="A972" s="184"/>
      <c r="B972" s="38"/>
      <c r="C972" s="38"/>
      <c r="D972" s="38"/>
      <c r="E972" s="38"/>
      <c r="F972" s="185"/>
      <c r="G972" s="186"/>
      <c r="H972" s="37"/>
      <c r="I972" s="37"/>
      <c r="J972" s="37"/>
      <c r="K972" s="38"/>
    </row>
    <row r="973" spans="1:11" ht="12.75" customHeight="1" x14ac:dyDescent="0.25">
      <c r="A973" s="184"/>
      <c r="B973" s="38"/>
      <c r="C973" s="38"/>
      <c r="D973" s="38"/>
      <c r="E973" s="38"/>
      <c r="F973" s="185"/>
      <c r="G973" s="186"/>
      <c r="H973" s="37"/>
      <c r="I973" s="37"/>
      <c r="J973" s="37"/>
      <c r="K973" s="38"/>
    </row>
    <row r="974" spans="1:11" ht="12.75" customHeight="1" x14ac:dyDescent="0.25">
      <c r="A974" s="184"/>
      <c r="B974" s="38"/>
      <c r="C974" s="38"/>
      <c r="D974" s="38"/>
      <c r="E974" s="38"/>
      <c r="F974" s="185"/>
      <c r="G974" s="186"/>
      <c r="H974" s="37"/>
      <c r="I974" s="37"/>
      <c r="J974" s="37"/>
      <c r="K974" s="38"/>
    </row>
    <row r="975" spans="1:11" ht="12.75" customHeight="1" x14ac:dyDescent="0.25">
      <c r="A975" s="184"/>
      <c r="B975" s="38"/>
      <c r="C975" s="38"/>
      <c r="D975" s="38"/>
      <c r="E975" s="38"/>
      <c r="F975" s="185"/>
      <c r="G975" s="186"/>
      <c r="H975" s="37"/>
      <c r="I975" s="37"/>
      <c r="J975" s="37"/>
      <c r="K975" s="38"/>
    </row>
    <row r="976" spans="1:11" ht="12.75" customHeight="1" x14ac:dyDescent="0.25">
      <c r="A976" s="184"/>
      <c r="B976" s="38"/>
      <c r="C976" s="38"/>
      <c r="D976" s="38"/>
      <c r="E976" s="38"/>
      <c r="F976" s="185"/>
      <c r="G976" s="186"/>
      <c r="H976" s="37"/>
      <c r="I976" s="37"/>
      <c r="J976" s="37"/>
      <c r="K976" s="38"/>
    </row>
    <row r="977" spans="1:11" ht="12.75" customHeight="1" x14ac:dyDescent="0.25">
      <c r="A977" s="184"/>
      <c r="B977" s="38"/>
      <c r="C977" s="38"/>
      <c r="D977" s="38"/>
      <c r="E977" s="38"/>
      <c r="F977" s="185"/>
      <c r="G977" s="186"/>
      <c r="H977" s="37"/>
      <c r="I977" s="37"/>
      <c r="J977" s="37"/>
      <c r="K977" s="38"/>
    </row>
    <row r="978" spans="1:11" ht="12.75" customHeight="1" x14ac:dyDescent="0.25">
      <c r="A978" s="184"/>
      <c r="B978" s="38"/>
      <c r="C978" s="38"/>
      <c r="D978" s="38"/>
      <c r="E978" s="38"/>
      <c r="F978" s="185"/>
      <c r="G978" s="186"/>
      <c r="H978" s="37"/>
      <c r="I978" s="37"/>
      <c r="J978" s="37"/>
      <c r="K978" s="38"/>
    </row>
    <row r="979" spans="1:11" ht="12.75" customHeight="1" x14ac:dyDescent="0.25">
      <c r="A979" s="184"/>
      <c r="B979" s="38"/>
      <c r="C979" s="38"/>
      <c r="D979" s="38"/>
      <c r="E979" s="38"/>
      <c r="F979" s="185"/>
      <c r="G979" s="186"/>
      <c r="H979" s="37"/>
      <c r="I979" s="37"/>
      <c r="J979" s="37"/>
      <c r="K979" s="38"/>
    </row>
    <row r="980" spans="1:11" ht="12.75" customHeight="1" x14ac:dyDescent="0.25">
      <c r="A980" s="184"/>
      <c r="B980" s="38"/>
      <c r="C980" s="38"/>
      <c r="D980" s="38"/>
      <c r="E980" s="38"/>
      <c r="F980" s="185"/>
      <c r="G980" s="186"/>
      <c r="H980" s="37"/>
      <c r="I980" s="37"/>
      <c r="J980" s="37"/>
      <c r="K980" s="38"/>
    </row>
    <row r="981" spans="1:11" ht="12.75" customHeight="1" x14ac:dyDescent="0.25">
      <c r="A981" s="184"/>
      <c r="B981" s="38"/>
      <c r="C981" s="38"/>
      <c r="D981" s="38"/>
      <c r="E981" s="38"/>
      <c r="F981" s="185"/>
      <c r="G981" s="186"/>
      <c r="H981" s="37"/>
      <c r="I981" s="37"/>
      <c r="J981" s="37"/>
      <c r="K981" s="38"/>
    </row>
    <row r="982" spans="1:11" ht="12.75" customHeight="1" x14ac:dyDescent="0.25">
      <c r="A982" s="184"/>
      <c r="B982" s="38"/>
      <c r="C982" s="38"/>
      <c r="D982" s="38"/>
      <c r="E982" s="38"/>
      <c r="F982" s="185"/>
      <c r="G982" s="186"/>
      <c r="H982" s="37"/>
      <c r="I982" s="37"/>
      <c r="J982" s="37"/>
      <c r="K982" s="38"/>
    </row>
    <row r="983" spans="1:11" ht="12.75" customHeight="1" x14ac:dyDescent="0.25">
      <c r="A983" s="184"/>
      <c r="B983" s="38"/>
      <c r="C983" s="38"/>
      <c r="D983" s="38"/>
      <c r="E983" s="38"/>
      <c r="F983" s="185"/>
      <c r="G983" s="186"/>
      <c r="H983" s="37"/>
      <c r="I983" s="37"/>
      <c r="J983" s="37"/>
      <c r="K983" s="38"/>
    </row>
    <row r="984" spans="1:11" ht="12.75" customHeight="1" x14ac:dyDescent="0.25">
      <c r="A984" s="184"/>
      <c r="B984" s="38"/>
      <c r="C984" s="38"/>
      <c r="D984" s="38"/>
      <c r="E984" s="38"/>
      <c r="F984" s="185"/>
      <c r="G984" s="186"/>
      <c r="H984" s="37"/>
      <c r="I984" s="37"/>
      <c r="J984" s="37"/>
      <c r="K984" s="38"/>
    </row>
    <row r="985" spans="1:11" ht="12.75" customHeight="1" x14ac:dyDescent="0.25">
      <c r="A985" s="184"/>
      <c r="B985" s="38"/>
      <c r="C985" s="38"/>
      <c r="D985" s="38"/>
      <c r="E985" s="38"/>
      <c r="F985" s="185"/>
      <c r="G985" s="186"/>
      <c r="H985" s="37"/>
      <c r="I985" s="37"/>
      <c r="J985" s="37"/>
      <c r="K985" s="38"/>
    </row>
    <row r="986" spans="1:11" ht="12.75" customHeight="1" x14ac:dyDescent="0.25">
      <c r="A986" s="184"/>
      <c r="B986" s="38"/>
      <c r="C986" s="38"/>
      <c r="D986" s="38"/>
      <c r="E986" s="38"/>
      <c r="F986" s="185"/>
      <c r="G986" s="186"/>
      <c r="H986" s="37"/>
      <c r="I986" s="37"/>
      <c r="J986" s="37"/>
      <c r="K986" s="38"/>
    </row>
    <row r="987" spans="1:11" ht="12.75" customHeight="1" x14ac:dyDescent="0.25">
      <c r="A987" s="184"/>
      <c r="B987" s="38"/>
      <c r="C987" s="38"/>
      <c r="D987" s="38"/>
      <c r="E987" s="38"/>
      <c r="F987" s="185"/>
      <c r="G987" s="186"/>
      <c r="H987" s="37"/>
      <c r="I987" s="37"/>
      <c r="J987" s="37"/>
      <c r="K987" s="38"/>
    </row>
    <row r="988" spans="1:11" ht="12.75" customHeight="1" x14ac:dyDescent="0.25">
      <c r="A988" s="184"/>
      <c r="B988" s="38"/>
      <c r="C988" s="38"/>
      <c r="D988" s="38"/>
      <c r="E988" s="38"/>
      <c r="F988" s="185"/>
      <c r="G988" s="186"/>
      <c r="H988" s="37"/>
      <c r="I988" s="37"/>
      <c r="J988" s="37"/>
      <c r="K988" s="38"/>
    </row>
    <row r="989" spans="1:11" ht="12.75" customHeight="1" x14ac:dyDescent="0.25">
      <c r="A989" s="184"/>
      <c r="B989" s="38"/>
      <c r="C989" s="38"/>
      <c r="D989" s="38"/>
      <c r="E989" s="38"/>
      <c r="F989" s="185"/>
      <c r="G989" s="186"/>
      <c r="H989" s="37"/>
      <c r="I989" s="37"/>
      <c r="J989" s="37"/>
      <c r="K989" s="38"/>
    </row>
    <row r="990" spans="1:11" ht="12.75" customHeight="1" x14ac:dyDescent="0.25">
      <c r="A990" s="184"/>
      <c r="B990" s="38"/>
      <c r="C990" s="38"/>
      <c r="D990" s="38"/>
      <c r="E990" s="38"/>
      <c r="F990" s="185"/>
      <c r="G990" s="186"/>
      <c r="H990" s="37"/>
      <c r="I990" s="37"/>
      <c r="J990" s="37"/>
      <c r="K990" s="38"/>
    </row>
    <row r="991" spans="1:11" ht="12.75" customHeight="1" x14ac:dyDescent="0.25">
      <c r="A991" s="184"/>
      <c r="B991" s="38"/>
      <c r="C991" s="38"/>
      <c r="D991" s="38"/>
      <c r="E991" s="38"/>
      <c r="F991" s="185"/>
      <c r="G991" s="186"/>
      <c r="H991" s="37"/>
      <c r="I991" s="37"/>
      <c r="J991" s="37"/>
      <c r="K991" s="38"/>
    </row>
    <row r="992" spans="1:11" ht="12.75" customHeight="1" x14ac:dyDescent="0.25">
      <c r="A992" s="184"/>
      <c r="B992" s="38"/>
      <c r="C992" s="38"/>
      <c r="D992" s="38"/>
      <c r="E992" s="38"/>
      <c r="F992" s="185"/>
      <c r="G992" s="186"/>
      <c r="H992" s="37"/>
      <c r="I992" s="37"/>
      <c r="J992" s="37"/>
      <c r="K992" s="38"/>
    </row>
    <row r="993" spans="1:11" ht="12.75" customHeight="1" x14ac:dyDescent="0.25">
      <c r="A993" s="184"/>
      <c r="B993" s="38"/>
      <c r="C993" s="38"/>
      <c r="D993" s="38"/>
      <c r="E993" s="38"/>
      <c r="F993" s="185"/>
      <c r="G993" s="186"/>
      <c r="H993" s="37"/>
      <c r="I993" s="37"/>
      <c r="J993" s="37"/>
      <c r="K993" s="38"/>
    </row>
    <row r="994" spans="1:11" ht="12.75" customHeight="1" x14ac:dyDescent="0.25">
      <c r="A994" s="184"/>
      <c r="B994" s="38"/>
      <c r="C994" s="38"/>
      <c r="D994" s="38"/>
      <c r="E994" s="38"/>
      <c r="F994" s="185"/>
      <c r="G994" s="186"/>
      <c r="H994" s="37"/>
      <c r="I994" s="37"/>
      <c r="J994" s="37"/>
      <c r="K994" s="38"/>
    </row>
    <row r="995" spans="1:11" ht="12.75" customHeight="1" x14ac:dyDescent="0.25">
      <c r="A995" s="184"/>
      <c r="B995" s="38"/>
      <c r="C995" s="38"/>
      <c r="D995" s="38"/>
      <c r="E995" s="38"/>
      <c r="F995" s="185"/>
      <c r="G995" s="186"/>
      <c r="H995" s="37"/>
      <c r="I995" s="37"/>
      <c r="J995" s="37"/>
      <c r="K995" s="38"/>
    </row>
    <row r="996" spans="1:11" ht="12.75" customHeight="1" x14ac:dyDescent="0.25">
      <c r="A996" s="184"/>
      <c r="B996" s="38"/>
      <c r="C996" s="38"/>
      <c r="D996" s="38"/>
      <c r="E996" s="38"/>
      <c r="F996" s="185"/>
      <c r="G996" s="186"/>
      <c r="H996" s="37"/>
      <c r="I996" s="37"/>
      <c r="J996" s="37"/>
      <c r="K996" s="38"/>
    </row>
    <row r="997" spans="1:11" ht="12.75" customHeight="1" x14ac:dyDescent="0.25">
      <c r="A997" s="184"/>
      <c r="B997" s="38"/>
      <c r="C997" s="38"/>
      <c r="D997" s="38"/>
      <c r="E997" s="38"/>
      <c r="F997" s="185"/>
      <c r="G997" s="186"/>
      <c r="H997" s="37"/>
      <c r="I997" s="37"/>
      <c r="J997" s="37"/>
      <c r="K997" s="38"/>
    </row>
    <row r="998" spans="1:11" ht="12.75" customHeight="1" x14ac:dyDescent="0.25">
      <c r="A998" s="184"/>
      <c r="B998" s="38"/>
      <c r="C998" s="38"/>
      <c r="D998" s="38"/>
      <c r="E998" s="38"/>
      <c r="F998" s="185"/>
      <c r="G998" s="186"/>
      <c r="H998" s="37"/>
      <c r="I998" s="37"/>
      <c r="J998" s="37"/>
      <c r="K998" s="38"/>
    </row>
    <row r="999" spans="1:11" ht="12.75" customHeight="1" x14ac:dyDescent="0.25">
      <c r="A999" s="184"/>
      <c r="B999" s="38"/>
      <c r="C999" s="38"/>
      <c r="D999" s="38"/>
      <c r="E999" s="38"/>
      <c r="F999" s="185"/>
      <c r="G999" s="186"/>
      <c r="H999" s="37"/>
      <c r="I999" s="37"/>
      <c r="J999" s="37"/>
      <c r="K999" s="38"/>
    </row>
    <row r="1000" spans="1:11" ht="12.75" customHeight="1" x14ac:dyDescent="0.25">
      <c r="A1000" s="184"/>
      <c r="B1000" s="38"/>
      <c r="C1000" s="38"/>
      <c r="D1000" s="38"/>
      <c r="E1000" s="38"/>
      <c r="F1000" s="185"/>
      <c r="G1000" s="186"/>
      <c r="H1000" s="37"/>
      <c r="I1000" s="37"/>
      <c r="J1000" s="37"/>
      <c r="K1000" s="38"/>
    </row>
    <row r="1001" spans="1:11" ht="12.75" customHeight="1" x14ac:dyDescent="0.25">
      <c r="A1001" s="184"/>
      <c r="B1001" s="38"/>
      <c r="C1001" s="38"/>
      <c r="D1001" s="38"/>
      <c r="E1001" s="38"/>
      <c r="F1001" s="185"/>
      <c r="G1001" s="186"/>
      <c r="H1001" s="37"/>
      <c r="I1001" s="37"/>
      <c r="J1001" s="37"/>
      <c r="K1001" s="38"/>
    </row>
    <row r="1002" spans="1:11" ht="12.75" customHeight="1" x14ac:dyDescent="0.25">
      <c r="A1002" s="184"/>
      <c r="B1002" s="38"/>
      <c r="C1002" s="38"/>
      <c r="D1002" s="38"/>
      <c r="E1002" s="38"/>
      <c r="F1002" s="185"/>
      <c r="G1002" s="186"/>
      <c r="H1002" s="37"/>
      <c r="I1002" s="37"/>
      <c r="J1002" s="37"/>
      <c r="K1002" s="38"/>
    </row>
    <row r="1003" spans="1:11" ht="12.75" customHeight="1" x14ac:dyDescent="0.25">
      <c r="A1003" s="184"/>
      <c r="B1003" s="38"/>
      <c r="C1003" s="38"/>
      <c r="D1003" s="38"/>
      <c r="E1003" s="38"/>
      <c r="F1003" s="185"/>
      <c r="G1003" s="186"/>
      <c r="H1003" s="37"/>
      <c r="I1003" s="37"/>
      <c r="J1003" s="37"/>
      <c r="K1003" s="38"/>
    </row>
    <row r="1004" spans="1:11" ht="12.75" customHeight="1" x14ac:dyDescent="0.25">
      <c r="A1004" s="184"/>
      <c r="B1004" s="38"/>
      <c r="C1004" s="38"/>
      <c r="D1004" s="38"/>
      <c r="E1004" s="38"/>
      <c r="F1004" s="185"/>
      <c r="G1004" s="186"/>
      <c r="H1004" s="37"/>
      <c r="I1004" s="37"/>
      <c r="J1004" s="37"/>
      <c r="K1004" s="38"/>
    </row>
    <row r="1005" spans="1:11" ht="12.75" customHeight="1" x14ac:dyDescent="0.25">
      <c r="A1005" s="184"/>
      <c r="B1005" s="38"/>
      <c r="C1005" s="38"/>
      <c r="D1005" s="38"/>
      <c r="E1005" s="38"/>
      <c r="F1005" s="185"/>
      <c r="G1005" s="186"/>
      <c r="H1005" s="37"/>
      <c r="I1005" s="37"/>
      <c r="J1005" s="37"/>
      <c r="K1005" s="38"/>
    </row>
    <row r="1006" spans="1:11" ht="12.75" customHeight="1" x14ac:dyDescent="0.25">
      <c r="A1006" s="184"/>
      <c r="B1006" s="38"/>
      <c r="C1006" s="38"/>
      <c r="D1006" s="38"/>
      <c r="E1006" s="38"/>
      <c r="F1006" s="185"/>
      <c r="G1006" s="186"/>
      <c r="H1006" s="37"/>
      <c r="I1006" s="37"/>
      <c r="J1006" s="37"/>
      <c r="K1006" s="38"/>
    </row>
    <row r="1007" spans="1:11" ht="12.75" customHeight="1" x14ac:dyDescent="0.25">
      <c r="A1007" s="184"/>
      <c r="B1007" s="38"/>
      <c r="C1007" s="38"/>
      <c r="D1007" s="38"/>
      <c r="E1007" s="38"/>
      <c r="F1007" s="185"/>
      <c r="G1007" s="186"/>
      <c r="H1007" s="37"/>
      <c r="I1007" s="37"/>
      <c r="J1007" s="37"/>
      <c r="K1007" s="38"/>
    </row>
    <row r="1008" spans="1:11" ht="12.75" customHeight="1" x14ac:dyDescent="0.25">
      <c r="A1008" s="184"/>
      <c r="B1008" s="38"/>
      <c r="C1008" s="38"/>
      <c r="D1008" s="38"/>
      <c r="E1008" s="38"/>
      <c r="F1008" s="185"/>
      <c r="G1008" s="186"/>
      <c r="H1008" s="37"/>
      <c r="I1008" s="37"/>
      <c r="J1008" s="37"/>
      <c r="K1008" s="38"/>
    </row>
    <row r="1009" spans="1:11" ht="12.75" customHeight="1" x14ac:dyDescent="0.25">
      <c r="A1009" s="184"/>
      <c r="B1009" s="38"/>
      <c r="C1009" s="38"/>
      <c r="D1009" s="38"/>
      <c r="E1009" s="38"/>
      <c r="F1009" s="185"/>
      <c r="G1009" s="186"/>
      <c r="H1009" s="37"/>
      <c r="I1009" s="37"/>
      <c r="J1009" s="37"/>
      <c r="K1009" s="38"/>
    </row>
    <row r="1010" spans="1:11" ht="12.75" customHeight="1" x14ac:dyDescent="0.25">
      <c r="A1010" s="184"/>
      <c r="B1010" s="38"/>
      <c r="C1010" s="38"/>
      <c r="D1010" s="38"/>
      <c r="E1010" s="38"/>
      <c r="F1010" s="185"/>
      <c r="G1010" s="186"/>
      <c r="H1010" s="37"/>
      <c r="I1010" s="37"/>
      <c r="J1010" s="37"/>
      <c r="K1010" s="38"/>
    </row>
    <row r="1011" spans="1:11" ht="12.75" customHeight="1" x14ac:dyDescent="0.25">
      <c r="A1011" s="184"/>
      <c r="B1011" s="38"/>
      <c r="C1011" s="38"/>
      <c r="D1011" s="38"/>
      <c r="E1011" s="38"/>
      <c r="F1011" s="185"/>
      <c r="G1011" s="186"/>
      <c r="H1011" s="37"/>
      <c r="I1011" s="37"/>
      <c r="J1011" s="37"/>
      <c r="K1011" s="38"/>
    </row>
    <row r="1012" spans="1:11" ht="12.75" customHeight="1" x14ac:dyDescent="0.25">
      <c r="A1012" s="184"/>
      <c r="B1012" s="38"/>
      <c r="C1012" s="38"/>
      <c r="D1012" s="38"/>
      <c r="E1012" s="38"/>
      <c r="F1012" s="185"/>
      <c r="G1012" s="186"/>
      <c r="H1012" s="37"/>
      <c r="I1012" s="37"/>
      <c r="J1012" s="37"/>
      <c r="K1012" s="38"/>
    </row>
    <row r="1013" spans="1:11" ht="12.75" customHeight="1" x14ac:dyDescent="0.25">
      <c r="A1013" s="184"/>
      <c r="B1013" s="38"/>
      <c r="C1013" s="38"/>
      <c r="D1013" s="38"/>
      <c r="E1013" s="38"/>
      <c r="F1013" s="185"/>
      <c r="G1013" s="186"/>
      <c r="H1013" s="37"/>
      <c r="I1013" s="37"/>
      <c r="J1013" s="37"/>
      <c r="K1013" s="38"/>
    </row>
    <row r="1014" spans="1:11" ht="12.75" customHeight="1" x14ac:dyDescent="0.25">
      <c r="A1014" s="184"/>
      <c r="B1014" s="38"/>
      <c r="C1014" s="38"/>
      <c r="D1014" s="38"/>
      <c r="E1014" s="38"/>
      <c r="F1014" s="185"/>
      <c r="G1014" s="186"/>
      <c r="H1014" s="37"/>
      <c r="I1014" s="37"/>
      <c r="J1014" s="37"/>
      <c r="K1014" s="38"/>
    </row>
    <row r="1015" spans="1:11" ht="12.75" customHeight="1" x14ac:dyDescent="0.25">
      <c r="A1015" s="184"/>
      <c r="B1015" s="38"/>
      <c r="C1015" s="38"/>
      <c r="D1015" s="38"/>
      <c r="E1015" s="38"/>
      <c r="F1015" s="185"/>
      <c r="G1015" s="186"/>
      <c r="H1015" s="37"/>
      <c r="I1015" s="37"/>
      <c r="J1015" s="37"/>
      <c r="K1015" s="38"/>
    </row>
    <row r="1016" spans="1:11" ht="12.75" customHeight="1" x14ac:dyDescent="0.25">
      <c r="A1016" s="184"/>
      <c r="B1016" s="38"/>
      <c r="C1016" s="38"/>
      <c r="D1016" s="38"/>
      <c r="E1016" s="38"/>
      <c r="F1016" s="185"/>
      <c r="G1016" s="186"/>
      <c r="H1016" s="37"/>
      <c r="I1016" s="37"/>
      <c r="J1016" s="37"/>
      <c r="K1016" s="38"/>
    </row>
    <row r="1017" spans="1:11" ht="12.75" customHeight="1" x14ac:dyDescent="0.25">
      <c r="A1017" s="184"/>
      <c r="B1017" s="38"/>
      <c r="C1017" s="38"/>
      <c r="D1017" s="38"/>
      <c r="E1017" s="38"/>
      <c r="F1017" s="185"/>
      <c r="G1017" s="186"/>
      <c r="H1017" s="37"/>
      <c r="I1017" s="37"/>
      <c r="J1017" s="37"/>
      <c r="K1017" s="38"/>
    </row>
    <row r="1018" spans="1:11" ht="12.75" customHeight="1" x14ac:dyDescent="0.25">
      <c r="A1018" s="184"/>
      <c r="B1018" s="38"/>
      <c r="C1018" s="38"/>
      <c r="D1018" s="38"/>
      <c r="E1018" s="38"/>
      <c r="F1018" s="185"/>
      <c r="G1018" s="186"/>
      <c r="H1018" s="37"/>
      <c r="I1018" s="37"/>
      <c r="J1018" s="37"/>
      <c r="K1018" s="38"/>
    </row>
    <row r="1019" spans="1:11" ht="12.75" customHeight="1" x14ac:dyDescent="0.25">
      <c r="A1019" s="184"/>
      <c r="B1019" s="38"/>
      <c r="C1019" s="38"/>
      <c r="D1019" s="38"/>
      <c r="E1019" s="38"/>
      <c r="F1019" s="185"/>
      <c r="G1019" s="186"/>
      <c r="H1019" s="37"/>
      <c r="I1019" s="37"/>
      <c r="J1019" s="37"/>
      <c r="K1019" s="38"/>
    </row>
    <row r="1020" spans="1:11" ht="12.75" customHeight="1" x14ac:dyDescent="0.25">
      <c r="A1020" s="184"/>
      <c r="B1020" s="38"/>
      <c r="C1020" s="38"/>
      <c r="D1020" s="38"/>
      <c r="E1020" s="38"/>
      <c r="F1020" s="185"/>
      <c r="G1020" s="186"/>
      <c r="H1020" s="37"/>
      <c r="I1020" s="37"/>
      <c r="J1020" s="37"/>
      <c r="K1020" s="38"/>
    </row>
    <row r="1021" spans="1:11" ht="12.75" customHeight="1" x14ac:dyDescent="0.25">
      <c r="A1021" s="184"/>
      <c r="B1021" s="38"/>
      <c r="C1021" s="38"/>
      <c r="D1021" s="38"/>
      <c r="E1021" s="38"/>
      <c r="F1021" s="185"/>
      <c r="G1021" s="186"/>
      <c r="H1021" s="37"/>
      <c r="I1021" s="37"/>
      <c r="J1021" s="37"/>
      <c r="K1021" s="38"/>
    </row>
    <row r="1022" spans="1:11" ht="12.75" customHeight="1" x14ac:dyDescent="0.25">
      <c r="A1022" s="184"/>
      <c r="B1022" s="38"/>
      <c r="C1022" s="38"/>
      <c r="D1022" s="38"/>
      <c r="E1022" s="38"/>
      <c r="F1022" s="185"/>
      <c r="G1022" s="186"/>
      <c r="H1022" s="37"/>
      <c r="I1022" s="37"/>
      <c r="J1022" s="37"/>
      <c r="K1022" s="38"/>
    </row>
    <row r="1023" spans="1:11" ht="12.75" customHeight="1" x14ac:dyDescent="0.25">
      <c r="A1023" s="184"/>
      <c r="B1023" s="38"/>
      <c r="C1023" s="38"/>
      <c r="D1023" s="38"/>
      <c r="E1023" s="38"/>
      <c r="F1023" s="185"/>
      <c r="G1023" s="186"/>
      <c r="H1023" s="37"/>
      <c r="I1023" s="37"/>
      <c r="J1023" s="37"/>
      <c r="K1023" s="38"/>
    </row>
    <row r="1024" spans="1:11" ht="12.75" customHeight="1" x14ac:dyDescent="0.25">
      <c r="A1024" s="184"/>
      <c r="B1024" s="38"/>
      <c r="C1024" s="38"/>
      <c r="D1024" s="38"/>
      <c r="E1024" s="38"/>
      <c r="F1024" s="185"/>
      <c r="G1024" s="186"/>
      <c r="H1024" s="37"/>
      <c r="I1024" s="37"/>
      <c r="J1024" s="37"/>
      <c r="K1024" s="38"/>
    </row>
    <row r="1025" spans="1:11" ht="12.75" customHeight="1" x14ac:dyDescent="0.25">
      <c r="A1025" s="184"/>
      <c r="B1025" s="38"/>
      <c r="C1025" s="38"/>
      <c r="D1025" s="38"/>
      <c r="E1025" s="38"/>
      <c r="F1025" s="185"/>
      <c r="G1025" s="186"/>
      <c r="H1025" s="37"/>
      <c r="I1025" s="37"/>
      <c r="J1025" s="37"/>
      <c r="K1025" s="38"/>
    </row>
    <row r="1026" spans="1:11" ht="12.75" customHeight="1" x14ac:dyDescent="0.25">
      <c r="A1026" s="184"/>
      <c r="B1026" s="38"/>
      <c r="C1026" s="38"/>
      <c r="D1026" s="38"/>
      <c r="E1026" s="38"/>
      <c r="F1026" s="185"/>
      <c r="G1026" s="186"/>
      <c r="H1026" s="37"/>
      <c r="I1026" s="37"/>
      <c r="J1026" s="37"/>
      <c r="K1026" s="38"/>
    </row>
    <row r="1027" spans="1:11" ht="12.75" customHeight="1" x14ac:dyDescent="0.25">
      <c r="A1027" s="184"/>
      <c r="B1027" s="38"/>
      <c r="C1027" s="38"/>
      <c r="D1027" s="38"/>
      <c r="E1027" s="38"/>
      <c r="F1027" s="185"/>
      <c r="G1027" s="186"/>
      <c r="H1027" s="37"/>
      <c r="I1027" s="37"/>
      <c r="J1027" s="37"/>
      <c r="K1027" s="38"/>
    </row>
    <row r="1028" spans="1:11" ht="12.75" customHeight="1" x14ac:dyDescent="0.25">
      <c r="A1028" s="184"/>
      <c r="B1028" s="38"/>
      <c r="C1028" s="38"/>
      <c r="D1028" s="38"/>
      <c r="E1028" s="38"/>
      <c r="F1028" s="185"/>
      <c r="G1028" s="186"/>
      <c r="H1028" s="37"/>
      <c r="I1028" s="37"/>
      <c r="J1028" s="37"/>
      <c r="K1028" s="38"/>
    </row>
    <row r="1029" spans="1:11" ht="12.75" customHeight="1" x14ac:dyDescent="0.25">
      <c r="A1029" s="184"/>
      <c r="B1029" s="38"/>
      <c r="C1029" s="38"/>
      <c r="D1029" s="38"/>
      <c r="E1029" s="38"/>
      <c r="F1029" s="185"/>
      <c r="G1029" s="186"/>
      <c r="H1029" s="37"/>
      <c r="I1029" s="37"/>
      <c r="J1029" s="37"/>
      <c r="K1029" s="38"/>
    </row>
    <row r="1030" spans="1:11" ht="12.75" customHeight="1" x14ac:dyDescent="0.25">
      <c r="A1030" s="184"/>
      <c r="B1030" s="38"/>
      <c r="C1030" s="38"/>
      <c r="D1030" s="38"/>
      <c r="E1030" s="38"/>
      <c r="F1030" s="185"/>
      <c r="G1030" s="186"/>
      <c r="H1030" s="37"/>
      <c r="I1030" s="37"/>
      <c r="J1030" s="37"/>
      <c r="K1030" s="38"/>
    </row>
    <row r="1031" spans="1:11" ht="12.75" customHeight="1" x14ac:dyDescent="0.25">
      <c r="A1031" s="184"/>
      <c r="B1031" s="38"/>
      <c r="C1031" s="38"/>
      <c r="D1031" s="38"/>
      <c r="E1031" s="38"/>
      <c r="F1031" s="185"/>
      <c r="G1031" s="186"/>
      <c r="H1031" s="37"/>
      <c r="I1031" s="37"/>
      <c r="J1031" s="37"/>
      <c r="K1031" s="38"/>
    </row>
    <row r="1032" spans="1:11" ht="12.75" customHeight="1" x14ac:dyDescent="0.25">
      <c r="A1032" s="184"/>
      <c r="B1032" s="38"/>
      <c r="C1032" s="38"/>
      <c r="D1032" s="38"/>
      <c r="E1032" s="38"/>
      <c r="F1032" s="185"/>
      <c r="G1032" s="186"/>
      <c r="H1032" s="37"/>
      <c r="I1032" s="37"/>
      <c r="J1032" s="37"/>
      <c r="K1032" s="38"/>
    </row>
    <row r="1033" spans="1:11" ht="12.75" customHeight="1" x14ac:dyDescent="0.25">
      <c r="A1033" s="184"/>
      <c r="B1033" s="38"/>
      <c r="C1033" s="38"/>
      <c r="D1033" s="38"/>
      <c r="E1033" s="38"/>
      <c r="F1033" s="185"/>
      <c r="G1033" s="186"/>
      <c r="H1033" s="37"/>
      <c r="I1033" s="37"/>
      <c r="J1033" s="37"/>
      <c r="K1033" s="38"/>
    </row>
    <row r="1034" spans="1:11" ht="12.75" customHeight="1" x14ac:dyDescent="0.25">
      <c r="A1034" s="184"/>
      <c r="B1034" s="38"/>
      <c r="C1034" s="38"/>
      <c r="D1034" s="38"/>
      <c r="E1034" s="38"/>
      <c r="F1034" s="185"/>
      <c r="G1034" s="186"/>
      <c r="H1034" s="37"/>
      <c r="I1034" s="37"/>
      <c r="J1034" s="37"/>
      <c r="K1034" s="38"/>
    </row>
    <row r="1035" spans="1:11" ht="12.75" customHeight="1" x14ac:dyDescent="0.25">
      <c r="A1035" s="184"/>
      <c r="B1035" s="38"/>
      <c r="C1035" s="38"/>
      <c r="D1035" s="38"/>
      <c r="E1035" s="38"/>
      <c r="F1035" s="185"/>
      <c r="G1035" s="186"/>
      <c r="H1035" s="37"/>
      <c r="I1035" s="37"/>
      <c r="J1035" s="37"/>
      <c r="K1035" s="38"/>
    </row>
    <row r="1036" spans="1:11" ht="12.75" customHeight="1" x14ac:dyDescent="0.25">
      <c r="A1036" s="184"/>
      <c r="B1036" s="38"/>
      <c r="C1036" s="38"/>
      <c r="D1036" s="38"/>
      <c r="E1036" s="38"/>
      <c r="F1036" s="185"/>
      <c r="G1036" s="186"/>
      <c r="H1036" s="37"/>
      <c r="I1036" s="37"/>
      <c r="J1036" s="37"/>
      <c r="K1036" s="38"/>
    </row>
    <row r="1037" spans="1:11" ht="12.75" customHeight="1" x14ac:dyDescent="0.25">
      <c r="A1037" s="184"/>
      <c r="B1037" s="38"/>
      <c r="C1037" s="38"/>
      <c r="D1037" s="38"/>
      <c r="E1037" s="38"/>
      <c r="F1037" s="185"/>
      <c r="G1037" s="186"/>
      <c r="H1037" s="37"/>
      <c r="I1037" s="37"/>
      <c r="J1037" s="37"/>
      <c r="K1037" s="38"/>
    </row>
    <row r="1038" spans="1:11" ht="12.75" customHeight="1" x14ac:dyDescent="0.25">
      <c r="A1038" s="184"/>
      <c r="B1038" s="38"/>
      <c r="C1038" s="38"/>
      <c r="D1038" s="38"/>
      <c r="E1038" s="38"/>
      <c r="F1038" s="185"/>
      <c r="G1038" s="186"/>
      <c r="H1038" s="37"/>
      <c r="I1038" s="37"/>
      <c r="J1038" s="37"/>
      <c r="K1038" s="38"/>
    </row>
    <row r="1039" spans="1:11" ht="12.75" customHeight="1" x14ac:dyDescent="0.25">
      <c r="A1039" s="184"/>
      <c r="B1039" s="38"/>
      <c r="C1039" s="38"/>
      <c r="D1039" s="38"/>
      <c r="E1039" s="38"/>
      <c r="F1039" s="185"/>
      <c r="G1039" s="186"/>
      <c r="H1039" s="37"/>
      <c r="I1039" s="37"/>
      <c r="J1039" s="37"/>
      <c r="K1039" s="38"/>
    </row>
    <row r="1040" spans="1:11" ht="12.75" customHeight="1" x14ac:dyDescent="0.25">
      <c r="A1040" s="184"/>
      <c r="B1040" s="38"/>
      <c r="C1040" s="38"/>
      <c r="D1040" s="38"/>
      <c r="E1040" s="38"/>
      <c r="F1040" s="185"/>
      <c r="G1040" s="186"/>
      <c r="H1040" s="37"/>
      <c r="I1040" s="37"/>
      <c r="J1040" s="37"/>
      <c r="K1040" s="38"/>
    </row>
    <row r="1041" spans="1:11" ht="12.75" customHeight="1" x14ac:dyDescent="0.25">
      <c r="A1041" s="184"/>
      <c r="B1041" s="38"/>
      <c r="C1041" s="38"/>
      <c r="D1041" s="38"/>
      <c r="E1041" s="38"/>
      <c r="F1041" s="185"/>
      <c r="G1041" s="186"/>
      <c r="H1041" s="37"/>
      <c r="I1041" s="37"/>
      <c r="J1041" s="37"/>
      <c r="K1041" s="38"/>
    </row>
    <row r="1042" spans="1:11" ht="12.75" customHeight="1" x14ac:dyDescent="0.25">
      <c r="A1042" s="184"/>
      <c r="B1042" s="38"/>
      <c r="C1042" s="38"/>
      <c r="D1042" s="38"/>
      <c r="E1042" s="38"/>
      <c r="F1042" s="185"/>
      <c r="G1042" s="186"/>
      <c r="H1042" s="37"/>
      <c r="I1042" s="37"/>
      <c r="J1042" s="37"/>
      <c r="K1042" s="38"/>
    </row>
    <row r="1043" spans="1:11" ht="12.75" customHeight="1" x14ac:dyDescent="0.25">
      <c r="A1043" s="184"/>
      <c r="B1043" s="38"/>
      <c r="C1043" s="38"/>
      <c r="D1043" s="38"/>
      <c r="E1043" s="38"/>
      <c r="F1043" s="185"/>
      <c r="G1043" s="186"/>
      <c r="H1043" s="37"/>
      <c r="I1043" s="37"/>
      <c r="J1043" s="37"/>
      <c r="K1043" s="38"/>
    </row>
    <row r="1044" spans="1:11" ht="12.75" customHeight="1" x14ac:dyDescent="0.25">
      <c r="A1044" s="184"/>
      <c r="B1044" s="38"/>
      <c r="C1044" s="38"/>
      <c r="D1044" s="38"/>
      <c r="E1044" s="38"/>
      <c r="F1044" s="185"/>
      <c r="G1044" s="186"/>
      <c r="H1044" s="37"/>
      <c r="I1044" s="37"/>
      <c r="J1044" s="37"/>
      <c r="K1044" s="38"/>
    </row>
    <row r="1045" spans="1:11" ht="12.75" customHeight="1" x14ac:dyDescent="0.25">
      <c r="A1045" s="184"/>
      <c r="B1045" s="38"/>
      <c r="C1045" s="38"/>
      <c r="D1045" s="38"/>
      <c r="E1045" s="38"/>
      <c r="F1045" s="185"/>
      <c r="G1045" s="186"/>
      <c r="H1045" s="37"/>
      <c r="I1045" s="37"/>
      <c r="J1045" s="37"/>
      <c r="K1045" s="38"/>
    </row>
    <row r="1046" spans="1:11" ht="12.75" customHeight="1" x14ac:dyDescent="0.25">
      <c r="A1046" s="184"/>
      <c r="B1046" s="38"/>
      <c r="C1046" s="38"/>
      <c r="D1046" s="38"/>
      <c r="E1046" s="38"/>
      <c r="F1046" s="185"/>
      <c r="G1046" s="186"/>
      <c r="H1046" s="37"/>
      <c r="I1046" s="37"/>
      <c r="J1046" s="37"/>
      <c r="K1046" s="38"/>
    </row>
    <row r="1047" spans="1:11" ht="12.75" customHeight="1" x14ac:dyDescent="0.25">
      <c r="A1047" s="184"/>
      <c r="B1047" s="38"/>
      <c r="C1047" s="38"/>
      <c r="D1047" s="38"/>
      <c r="E1047" s="38"/>
      <c r="F1047" s="185"/>
      <c r="G1047" s="186"/>
      <c r="H1047" s="37"/>
      <c r="I1047" s="37"/>
      <c r="J1047" s="37"/>
      <c r="K1047" s="38"/>
    </row>
    <row r="1048" spans="1:11" ht="12.75" customHeight="1" x14ac:dyDescent="0.25">
      <c r="A1048" s="184"/>
      <c r="B1048" s="38"/>
      <c r="C1048" s="38"/>
      <c r="D1048" s="38"/>
      <c r="E1048" s="38"/>
      <c r="F1048" s="185"/>
      <c r="G1048" s="186"/>
      <c r="H1048" s="37"/>
      <c r="I1048" s="37"/>
      <c r="J1048" s="37"/>
      <c r="K1048" s="38"/>
    </row>
    <row r="1049" spans="1:11" ht="12.75" customHeight="1" x14ac:dyDescent="0.25">
      <c r="A1049" s="184"/>
      <c r="B1049" s="38"/>
      <c r="C1049" s="38"/>
      <c r="D1049" s="38"/>
      <c r="E1049" s="38"/>
      <c r="F1049" s="185"/>
      <c r="G1049" s="186"/>
      <c r="H1049" s="37"/>
      <c r="I1049" s="37"/>
      <c r="J1049" s="37"/>
      <c r="K1049" s="38"/>
    </row>
    <row r="1050" spans="1:11" ht="12.75" customHeight="1" x14ac:dyDescent="0.25">
      <c r="A1050" s="184"/>
      <c r="B1050" s="38"/>
      <c r="C1050" s="38"/>
      <c r="D1050" s="38"/>
      <c r="E1050" s="38"/>
      <c r="F1050" s="185"/>
      <c r="G1050" s="186"/>
      <c r="H1050" s="37"/>
      <c r="I1050" s="37"/>
      <c r="J1050" s="37"/>
      <c r="K1050" s="38"/>
    </row>
    <row r="1051" spans="1:11" ht="12.75" customHeight="1" x14ac:dyDescent="0.25">
      <c r="A1051" s="184"/>
      <c r="B1051" s="38"/>
      <c r="C1051" s="38"/>
      <c r="D1051" s="38"/>
      <c r="E1051" s="38"/>
      <c r="F1051" s="185"/>
      <c r="G1051" s="186"/>
      <c r="H1051" s="37"/>
      <c r="I1051" s="37"/>
      <c r="J1051" s="37"/>
      <c r="K1051" s="38"/>
    </row>
    <row r="1052" spans="1:11" ht="12.75" customHeight="1" x14ac:dyDescent="0.25">
      <c r="A1052" s="184"/>
      <c r="B1052" s="38"/>
      <c r="C1052" s="38"/>
      <c r="D1052" s="38"/>
      <c r="E1052" s="38"/>
      <c r="F1052" s="185"/>
      <c r="G1052" s="186"/>
      <c r="H1052" s="37"/>
      <c r="I1052" s="37"/>
      <c r="J1052" s="37"/>
      <c r="K1052" s="38"/>
    </row>
    <row r="1053" spans="1:11" ht="12.75" customHeight="1" x14ac:dyDescent="0.25">
      <c r="A1053" s="184"/>
      <c r="B1053" s="38"/>
      <c r="C1053" s="38"/>
      <c r="D1053" s="38"/>
      <c r="E1053" s="38"/>
      <c r="F1053" s="185"/>
      <c r="G1053" s="186"/>
      <c r="H1053" s="37"/>
      <c r="I1053" s="37"/>
      <c r="J1053" s="37"/>
      <c r="K1053" s="38"/>
    </row>
    <row r="1054" spans="1:11" ht="12.75" customHeight="1" x14ac:dyDescent="0.25">
      <c r="A1054" s="184"/>
      <c r="B1054" s="38"/>
      <c r="C1054" s="38"/>
      <c r="D1054" s="38"/>
      <c r="E1054" s="38"/>
      <c r="F1054" s="185"/>
      <c r="G1054" s="186"/>
      <c r="H1054" s="37"/>
      <c r="I1054" s="37"/>
      <c r="J1054" s="37"/>
      <c r="K1054" s="38"/>
    </row>
    <row r="1055" spans="1:11" ht="12.75" customHeight="1" x14ac:dyDescent="0.25">
      <c r="A1055" s="184"/>
      <c r="B1055" s="38"/>
      <c r="C1055" s="38"/>
      <c r="D1055" s="38"/>
      <c r="E1055" s="38"/>
      <c r="F1055" s="185"/>
      <c r="G1055" s="186"/>
      <c r="H1055" s="37"/>
      <c r="I1055" s="37"/>
      <c r="J1055" s="37"/>
      <c r="K1055" s="38"/>
    </row>
    <row r="1056" spans="1:11" ht="12.75" customHeight="1" x14ac:dyDescent="0.25">
      <c r="A1056" s="184"/>
      <c r="B1056" s="38"/>
      <c r="C1056" s="38"/>
      <c r="D1056" s="38"/>
      <c r="E1056" s="38"/>
      <c r="F1056" s="185"/>
      <c r="G1056" s="186"/>
      <c r="H1056" s="37"/>
      <c r="I1056" s="37"/>
      <c r="J1056" s="37"/>
      <c r="K1056" s="38"/>
    </row>
    <row r="1057" spans="1:11" ht="12.75" customHeight="1" x14ac:dyDescent="0.25">
      <c r="A1057" s="184"/>
      <c r="B1057" s="38"/>
      <c r="C1057" s="38"/>
      <c r="D1057" s="38"/>
      <c r="E1057" s="38"/>
      <c r="F1057" s="185"/>
      <c r="G1057" s="186"/>
      <c r="H1057" s="37"/>
      <c r="I1057" s="37"/>
      <c r="J1057" s="37"/>
      <c r="K1057" s="38"/>
    </row>
    <row r="1058" spans="1:11" ht="12.75" customHeight="1" x14ac:dyDescent="0.25">
      <c r="A1058" s="184"/>
      <c r="B1058" s="38"/>
      <c r="C1058" s="38"/>
      <c r="D1058" s="38"/>
      <c r="E1058" s="38"/>
      <c r="F1058" s="185"/>
      <c r="G1058" s="186"/>
      <c r="H1058" s="37"/>
      <c r="I1058" s="37"/>
      <c r="J1058" s="37"/>
      <c r="K1058" s="38"/>
    </row>
    <row r="1059" spans="1:11" ht="12.75" customHeight="1" x14ac:dyDescent="0.25">
      <c r="A1059" s="184"/>
      <c r="B1059" s="38"/>
      <c r="C1059" s="38"/>
      <c r="D1059" s="38"/>
      <c r="E1059" s="38"/>
      <c r="F1059" s="185"/>
      <c r="G1059" s="186"/>
      <c r="H1059" s="37"/>
      <c r="I1059" s="37"/>
      <c r="J1059" s="37"/>
      <c r="K1059" s="38"/>
    </row>
    <row r="1060" spans="1:11" ht="12.75" customHeight="1" x14ac:dyDescent="0.25">
      <c r="A1060" s="184"/>
      <c r="B1060" s="38"/>
      <c r="C1060" s="38"/>
      <c r="D1060" s="38"/>
      <c r="E1060" s="38"/>
      <c r="F1060" s="185"/>
      <c r="G1060" s="186"/>
      <c r="H1060" s="37"/>
      <c r="I1060" s="37"/>
      <c r="J1060" s="37"/>
      <c r="K1060" s="38"/>
    </row>
    <row r="1061" spans="1:11" ht="12.75" customHeight="1" x14ac:dyDescent="0.25">
      <c r="A1061" s="184"/>
      <c r="B1061" s="38"/>
      <c r="C1061" s="38"/>
      <c r="D1061" s="38"/>
      <c r="E1061" s="38"/>
      <c r="F1061" s="185"/>
      <c r="G1061" s="186"/>
      <c r="H1061" s="37"/>
      <c r="I1061" s="37"/>
      <c r="J1061" s="37"/>
      <c r="K1061" s="38"/>
    </row>
    <row r="1062" spans="1:11" ht="12.75" customHeight="1" x14ac:dyDescent="0.25">
      <c r="A1062" s="184"/>
      <c r="B1062" s="38"/>
      <c r="C1062" s="38"/>
      <c r="D1062" s="38"/>
      <c r="E1062" s="38"/>
      <c r="F1062" s="185"/>
      <c r="G1062" s="186"/>
      <c r="H1062" s="37"/>
      <c r="I1062" s="37"/>
      <c r="J1062" s="37"/>
      <c r="K1062" s="38"/>
    </row>
    <row r="1063" spans="1:11" ht="12.75" customHeight="1" x14ac:dyDescent="0.25">
      <c r="A1063" s="184"/>
      <c r="B1063" s="38"/>
      <c r="C1063" s="38"/>
      <c r="D1063" s="38"/>
      <c r="E1063" s="38"/>
      <c r="F1063" s="185"/>
      <c r="G1063" s="186"/>
      <c r="H1063" s="37"/>
      <c r="I1063" s="37"/>
      <c r="J1063" s="37"/>
      <c r="K1063" s="38"/>
    </row>
    <row r="1064" spans="1:11" ht="12.75" customHeight="1" x14ac:dyDescent="0.25">
      <c r="A1064" s="184"/>
      <c r="B1064" s="38"/>
      <c r="C1064" s="38"/>
      <c r="D1064" s="38"/>
      <c r="E1064" s="38"/>
      <c r="F1064" s="185"/>
      <c r="G1064" s="186"/>
      <c r="H1064" s="37"/>
      <c r="I1064" s="37"/>
      <c r="J1064" s="37"/>
      <c r="K1064" s="38"/>
    </row>
    <row r="1065" spans="1:11" ht="12.75" customHeight="1" x14ac:dyDescent="0.25">
      <c r="A1065" s="184"/>
      <c r="B1065" s="38"/>
      <c r="C1065" s="38"/>
      <c r="D1065" s="38"/>
      <c r="E1065" s="38"/>
      <c r="F1065" s="185"/>
      <c r="G1065" s="186"/>
      <c r="H1065" s="37"/>
      <c r="I1065" s="37"/>
      <c r="J1065" s="37"/>
      <c r="K1065" s="38"/>
    </row>
    <row r="1066" spans="1:11" ht="12.75" customHeight="1" x14ac:dyDescent="0.25">
      <c r="A1066" s="184"/>
      <c r="B1066" s="38"/>
      <c r="C1066" s="38"/>
      <c r="D1066" s="38"/>
      <c r="E1066" s="38"/>
      <c r="F1066" s="185"/>
      <c r="G1066" s="186"/>
      <c r="H1066" s="37"/>
      <c r="I1066" s="37"/>
      <c r="J1066" s="37"/>
      <c r="K1066" s="38"/>
    </row>
    <row r="1067" spans="1:11" ht="12.75" customHeight="1" x14ac:dyDescent="0.25">
      <c r="A1067" s="184"/>
      <c r="B1067" s="38"/>
      <c r="C1067" s="38"/>
      <c r="D1067" s="38"/>
      <c r="E1067" s="38"/>
      <c r="F1067" s="185"/>
      <c r="G1067" s="186"/>
      <c r="H1067" s="37"/>
      <c r="I1067" s="37"/>
      <c r="J1067" s="37"/>
      <c r="K1067" s="38"/>
    </row>
    <row r="1068" spans="1:11" ht="12.75" customHeight="1" x14ac:dyDescent="0.25">
      <c r="A1068" s="184"/>
      <c r="B1068" s="38"/>
      <c r="C1068" s="38"/>
      <c r="D1068" s="38"/>
      <c r="E1068" s="38"/>
      <c r="F1068" s="185"/>
      <c r="G1068" s="186"/>
      <c r="H1068" s="37"/>
      <c r="I1068" s="37"/>
      <c r="J1068" s="37"/>
      <c r="K1068" s="38"/>
    </row>
    <row r="1069" spans="1:11" ht="12.75" customHeight="1" x14ac:dyDescent="0.25">
      <c r="A1069" s="184"/>
      <c r="B1069" s="38"/>
      <c r="C1069" s="38"/>
      <c r="D1069" s="38"/>
      <c r="E1069" s="38"/>
      <c r="F1069" s="185"/>
      <c r="G1069" s="186"/>
      <c r="H1069" s="37"/>
      <c r="I1069" s="37"/>
      <c r="J1069" s="37"/>
      <c r="K1069" s="38"/>
    </row>
    <row r="1070" spans="1:11" ht="12.75" customHeight="1" x14ac:dyDescent="0.25">
      <c r="A1070" s="184"/>
      <c r="B1070" s="38"/>
      <c r="C1070" s="38"/>
      <c r="D1070" s="38"/>
      <c r="E1070" s="38"/>
      <c r="F1070" s="185"/>
      <c r="G1070" s="186"/>
      <c r="H1070" s="37"/>
      <c r="I1070" s="37"/>
      <c r="J1070" s="37"/>
      <c r="K1070" s="38"/>
    </row>
    <row r="1071" spans="1:11" ht="12.75" customHeight="1" x14ac:dyDescent="0.25">
      <c r="A1071" s="184"/>
      <c r="B1071" s="38"/>
      <c r="C1071" s="38"/>
      <c r="D1071" s="38"/>
      <c r="E1071" s="38"/>
      <c r="F1071" s="185"/>
      <c r="G1071" s="186"/>
      <c r="H1071" s="37"/>
      <c r="I1071" s="37"/>
      <c r="J1071" s="37"/>
      <c r="K1071" s="38"/>
    </row>
    <row r="1072" spans="1:11" ht="12.75" customHeight="1" x14ac:dyDescent="0.25">
      <c r="A1072" s="184"/>
      <c r="B1072" s="38"/>
      <c r="C1072" s="38"/>
      <c r="D1072" s="38"/>
      <c r="E1072" s="38"/>
      <c r="F1072" s="185"/>
      <c r="G1072" s="186"/>
      <c r="H1072" s="37"/>
      <c r="I1072" s="37"/>
      <c r="J1072" s="37"/>
      <c r="K1072" s="38"/>
    </row>
    <row r="1073" spans="1:11" ht="12.75" customHeight="1" x14ac:dyDescent="0.25">
      <c r="A1073" s="184"/>
      <c r="B1073" s="38"/>
      <c r="C1073" s="38"/>
      <c r="D1073" s="38"/>
      <c r="E1073" s="38"/>
      <c r="F1073" s="185"/>
      <c r="G1073" s="186"/>
      <c r="H1073" s="37"/>
      <c r="I1073" s="37"/>
      <c r="J1073" s="37"/>
      <c r="K1073" s="38"/>
    </row>
    <row r="1074" spans="1:11" ht="12.75" customHeight="1" x14ac:dyDescent="0.25">
      <c r="A1074" s="184"/>
      <c r="B1074" s="38"/>
      <c r="C1074" s="38"/>
      <c r="D1074" s="38"/>
      <c r="E1074" s="38"/>
      <c r="F1074" s="185"/>
      <c r="G1074" s="186"/>
      <c r="H1074" s="37"/>
      <c r="I1074" s="37"/>
      <c r="J1074" s="37"/>
      <c r="K1074" s="38"/>
    </row>
    <row r="1075" spans="1:11" ht="12.75" customHeight="1" x14ac:dyDescent="0.25">
      <c r="A1075" s="184"/>
      <c r="B1075" s="38"/>
      <c r="C1075" s="38"/>
      <c r="D1075" s="38"/>
      <c r="E1075" s="38"/>
      <c r="F1075" s="185"/>
      <c r="G1075" s="186"/>
      <c r="H1075" s="37"/>
      <c r="I1075" s="37"/>
      <c r="J1075" s="37"/>
      <c r="K1075" s="38"/>
    </row>
    <row r="1076" spans="1:11" ht="12.75" customHeight="1" x14ac:dyDescent="0.25">
      <c r="A1076" s="184"/>
      <c r="B1076" s="38"/>
      <c r="C1076" s="38"/>
      <c r="D1076" s="38"/>
      <c r="E1076" s="38"/>
      <c r="F1076" s="185"/>
      <c r="G1076" s="186"/>
      <c r="H1076" s="37"/>
      <c r="I1076" s="37"/>
      <c r="J1076" s="37"/>
      <c r="K1076" s="38"/>
    </row>
    <row r="1077" spans="1:11" ht="12.75" customHeight="1" x14ac:dyDescent="0.25">
      <c r="A1077" s="184"/>
      <c r="B1077" s="38"/>
      <c r="C1077" s="38"/>
      <c r="D1077" s="38"/>
      <c r="E1077" s="38"/>
      <c r="F1077" s="185"/>
      <c r="G1077" s="186"/>
      <c r="H1077" s="37"/>
      <c r="I1077" s="37"/>
      <c r="J1077" s="37"/>
      <c r="K1077" s="38"/>
    </row>
    <row r="1078" spans="1:11" ht="12.75" customHeight="1" x14ac:dyDescent="0.25">
      <c r="A1078" s="184"/>
      <c r="B1078" s="38"/>
      <c r="C1078" s="38"/>
      <c r="D1078" s="38"/>
      <c r="E1078" s="38"/>
      <c r="F1078" s="185"/>
      <c r="G1078" s="186"/>
      <c r="H1078" s="37"/>
      <c r="I1078" s="37"/>
      <c r="J1078" s="37"/>
      <c r="K1078" s="38"/>
    </row>
    <row r="1079" spans="1:11" ht="12.75" customHeight="1" x14ac:dyDescent="0.25">
      <c r="A1079" s="184"/>
      <c r="B1079" s="38"/>
      <c r="C1079" s="38"/>
      <c r="D1079" s="38"/>
      <c r="E1079" s="38"/>
      <c r="F1079" s="185"/>
      <c r="G1079" s="186"/>
      <c r="H1079" s="37"/>
      <c r="I1079" s="37"/>
      <c r="J1079" s="37"/>
      <c r="K1079" s="38"/>
    </row>
    <row r="1080" spans="1:11" ht="12.75" customHeight="1" x14ac:dyDescent="0.25">
      <c r="A1080" s="184"/>
      <c r="B1080" s="38"/>
      <c r="C1080" s="38"/>
      <c r="D1080" s="38"/>
      <c r="E1080" s="38"/>
      <c r="F1080" s="185"/>
      <c r="G1080" s="186"/>
      <c r="H1080" s="37"/>
      <c r="I1080" s="37"/>
      <c r="J1080" s="37"/>
      <c r="K1080" s="38"/>
    </row>
    <row r="1081" spans="1:11" ht="12.75" customHeight="1" x14ac:dyDescent="0.25">
      <c r="A1081" s="184"/>
      <c r="B1081" s="38"/>
      <c r="C1081" s="38"/>
      <c r="D1081" s="38"/>
      <c r="E1081" s="38"/>
      <c r="F1081" s="185"/>
      <c r="G1081" s="186"/>
      <c r="H1081" s="37"/>
      <c r="I1081" s="37"/>
      <c r="J1081" s="37"/>
      <c r="K1081" s="38"/>
    </row>
    <row r="1082" spans="1:11" ht="12.75" customHeight="1" x14ac:dyDescent="0.25">
      <c r="A1082" s="184"/>
      <c r="B1082" s="38"/>
      <c r="C1082" s="38"/>
      <c r="D1082" s="38"/>
      <c r="E1082" s="38"/>
      <c r="F1082" s="185"/>
      <c r="G1082" s="186"/>
      <c r="H1082" s="37"/>
      <c r="I1082" s="37"/>
      <c r="J1082" s="37"/>
      <c r="K1082" s="38"/>
    </row>
    <row r="1083" spans="1:11" ht="12.75" customHeight="1" x14ac:dyDescent="0.25">
      <c r="A1083" s="184"/>
      <c r="B1083" s="38"/>
      <c r="C1083" s="38"/>
      <c r="D1083" s="38"/>
      <c r="E1083" s="38"/>
      <c r="F1083" s="185"/>
      <c r="G1083" s="186"/>
      <c r="H1083" s="37"/>
      <c r="I1083" s="37"/>
      <c r="J1083" s="37"/>
      <c r="K1083" s="38"/>
    </row>
    <row r="1084" spans="1:11" ht="12.75" customHeight="1" x14ac:dyDescent="0.25">
      <c r="A1084" s="184"/>
      <c r="B1084" s="38"/>
      <c r="C1084" s="38"/>
      <c r="D1084" s="38"/>
      <c r="E1084" s="38"/>
      <c r="F1084" s="185"/>
      <c r="G1084" s="186"/>
      <c r="H1084" s="37"/>
      <c r="I1084" s="37"/>
      <c r="J1084" s="37"/>
      <c r="K1084" s="38"/>
    </row>
    <row r="1085" spans="1:11" ht="12.75" customHeight="1" x14ac:dyDescent="0.25">
      <c r="A1085" s="184"/>
      <c r="B1085" s="38"/>
      <c r="C1085" s="38"/>
      <c r="D1085" s="38"/>
      <c r="E1085" s="38"/>
      <c r="F1085" s="185"/>
      <c r="G1085" s="186"/>
      <c r="H1085" s="37"/>
      <c r="I1085" s="37"/>
      <c r="J1085" s="37"/>
      <c r="K1085" s="38"/>
    </row>
    <row r="1086" spans="1:11" ht="12.75" customHeight="1" x14ac:dyDescent="0.25">
      <c r="A1086" s="184"/>
      <c r="B1086" s="38"/>
      <c r="C1086" s="38"/>
      <c r="D1086" s="38"/>
      <c r="E1086" s="38"/>
      <c r="F1086" s="185"/>
      <c r="G1086" s="186"/>
      <c r="H1086" s="37"/>
      <c r="I1086" s="37"/>
      <c r="J1086" s="37"/>
      <c r="K1086" s="38"/>
    </row>
    <row r="1087" spans="1:11" ht="12.75" customHeight="1" x14ac:dyDescent="0.25">
      <c r="A1087" s="184"/>
      <c r="B1087" s="38"/>
      <c r="C1087" s="38"/>
      <c r="D1087" s="38"/>
      <c r="E1087" s="38"/>
      <c r="F1087" s="185"/>
      <c r="G1087" s="186"/>
      <c r="H1087" s="37"/>
      <c r="I1087" s="37"/>
      <c r="J1087" s="37"/>
      <c r="K1087" s="38"/>
    </row>
    <row r="1088" spans="1:11" ht="12.75" customHeight="1" x14ac:dyDescent="0.25">
      <c r="A1088" s="184"/>
      <c r="B1088" s="38"/>
      <c r="C1088" s="38"/>
      <c r="D1088" s="38"/>
      <c r="E1088" s="38"/>
      <c r="F1088" s="185"/>
      <c r="G1088" s="186"/>
      <c r="H1088" s="37"/>
      <c r="I1088" s="37"/>
      <c r="J1088" s="37"/>
      <c r="K1088" s="38"/>
    </row>
    <row r="1089" spans="1:11" ht="12.75" customHeight="1" x14ac:dyDescent="0.25">
      <c r="A1089" s="184"/>
      <c r="B1089" s="38"/>
      <c r="C1089" s="38"/>
      <c r="D1089" s="38"/>
      <c r="E1089" s="38"/>
      <c r="F1089" s="185"/>
      <c r="G1089" s="186"/>
      <c r="H1089" s="37"/>
      <c r="I1089" s="37"/>
      <c r="J1089" s="37"/>
      <c r="K1089" s="38"/>
    </row>
    <row r="1090" spans="1:11" ht="12.75" customHeight="1" x14ac:dyDescent="0.25">
      <c r="A1090" s="184"/>
      <c r="B1090" s="38"/>
      <c r="C1090" s="38"/>
      <c r="D1090" s="38"/>
      <c r="E1090" s="38"/>
      <c r="F1090" s="185"/>
      <c r="G1090" s="186"/>
      <c r="H1090" s="37"/>
      <c r="I1090" s="37"/>
      <c r="J1090" s="37"/>
      <c r="K1090" s="38"/>
    </row>
    <row r="1091" spans="1:11" ht="12.75" customHeight="1" x14ac:dyDescent="0.25">
      <c r="A1091" s="184"/>
      <c r="B1091" s="38"/>
      <c r="C1091" s="38"/>
      <c r="D1091" s="38"/>
      <c r="E1091" s="38"/>
      <c r="F1091" s="185"/>
      <c r="G1091" s="186"/>
      <c r="H1091" s="37"/>
      <c r="I1091" s="37"/>
      <c r="J1091" s="37"/>
      <c r="K1091" s="38"/>
    </row>
    <row r="1092" spans="1:11" ht="12.75" customHeight="1" x14ac:dyDescent="0.25">
      <c r="A1092" s="184"/>
      <c r="B1092" s="38"/>
      <c r="C1092" s="38"/>
      <c r="D1092" s="38"/>
      <c r="E1092" s="38"/>
      <c r="F1092" s="185"/>
      <c r="G1092" s="186"/>
      <c r="H1092" s="37"/>
      <c r="I1092" s="37"/>
      <c r="J1092" s="37"/>
      <c r="K1092" s="38"/>
    </row>
    <row r="1093" spans="1:11" ht="12.75" customHeight="1" x14ac:dyDescent="0.25">
      <c r="A1093" s="184"/>
      <c r="B1093" s="38"/>
      <c r="C1093" s="38"/>
      <c r="D1093" s="38"/>
      <c r="E1093" s="38"/>
      <c r="F1093" s="185"/>
      <c r="G1093" s="186"/>
      <c r="H1093" s="37"/>
      <c r="I1093" s="37"/>
      <c r="J1093" s="37"/>
      <c r="K1093" s="38"/>
    </row>
    <row r="1094" spans="1:11" ht="12.75" customHeight="1" x14ac:dyDescent="0.25">
      <c r="A1094" s="184"/>
      <c r="B1094" s="38"/>
      <c r="C1094" s="38"/>
      <c r="D1094" s="38"/>
      <c r="E1094" s="38"/>
      <c r="F1094" s="185"/>
      <c r="G1094" s="186"/>
      <c r="H1094" s="37"/>
      <c r="I1094" s="37"/>
      <c r="J1094" s="37"/>
      <c r="K1094" s="38"/>
    </row>
    <row r="1095" spans="1:11" ht="12.75" customHeight="1" x14ac:dyDescent="0.25">
      <c r="A1095" s="184"/>
      <c r="B1095" s="38"/>
      <c r="C1095" s="38"/>
      <c r="D1095" s="38"/>
      <c r="E1095" s="38"/>
      <c r="F1095" s="185"/>
      <c r="G1095" s="186"/>
      <c r="H1095" s="37"/>
      <c r="I1095" s="37"/>
      <c r="J1095" s="37"/>
      <c r="K1095" s="38"/>
    </row>
    <row r="1096" spans="1:11" ht="12.75" customHeight="1" x14ac:dyDescent="0.25">
      <c r="A1096" s="184"/>
      <c r="B1096" s="38"/>
      <c r="C1096" s="38"/>
      <c r="D1096" s="38"/>
      <c r="E1096" s="38"/>
      <c r="F1096" s="185"/>
      <c r="G1096" s="186"/>
      <c r="H1096" s="37"/>
      <c r="I1096" s="37"/>
      <c r="J1096" s="37"/>
      <c r="K1096" s="38"/>
    </row>
    <row r="1097" spans="1:11" ht="12.75" customHeight="1" x14ac:dyDescent="0.25">
      <c r="A1097" s="184"/>
      <c r="B1097" s="38"/>
      <c r="C1097" s="38"/>
      <c r="D1097" s="38"/>
      <c r="E1097" s="38"/>
      <c r="F1097" s="185"/>
      <c r="G1097" s="186"/>
      <c r="H1097" s="37"/>
      <c r="I1097" s="37"/>
      <c r="J1097" s="37"/>
      <c r="K1097" s="38"/>
    </row>
    <row r="1098" spans="1:11" ht="12.75" customHeight="1" x14ac:dyDescent="0.25">
      <c r="A1098" s="184"/>
      <c r="B1098" s="38"/>
      <c r="C1098" s="38"/>
      <c r="D1098" s="38"/>
      <c r="E1098" s="38"/>
      <c r="F1098" s="185"/>
      <c r="G1098" s="186"/>
      <c r="H1098" s="37"/>
      <c r="I1098" s="37"/>
      <c r="J1098" s="37"/>
      <c r="K1098" s="38"/>
    </row>
    <row r="1099" spans="1:11" ht="12.75" customHeight="1" x14ac:dyDescent="0.25">
      <c r="A1099" s="184"/>
      <c r="B1099" s="38"/>
      <c r="C1099" s="38"/>
      <c r="D1099" s="38"/>
      <c r="E1099" s="38"/>
      <c r="F1099" s="185"/>
      <c r="G1099" s="186"/>
      <c r="H1099" s="37"/>
      <c r="I1099" s="37"/>
      <c r="J1099" s="37"/>
      <c r="K1099" s="38"/>
    </row>
    <row r="1100" spans="1:11" ht="12.75" customHeight="1" x14ac:dyDescent="0.25">
      <c r="A1100" s="184"/>
      <c r="B1100" s="38"/>
      <c r="C1100" s="38"/>
      <c r="D1100" s="38"/>
      <c r="E1100" s="38"/>
      <c r="F1100" s="185"/>
      <c r="G1100" s="186"/>
      <c r="H1100" s="37"/>
      <c r="I1100" s="37"/>
      <c r="J1100" s="37"/>
      <c r="K1100" s="38"/>
    </row>
    <row r="1101" spans="1:11" ht="12.75" customHeight="1" x14ac:dyDescent="0.25">
      <c r="A1101" s="184"/>
      <c r="B1101" s="38"/>
      <c r="C1101" s="38"/>
      <c r="D1101" s="38"/>
      <c r="E1101" s="38"/>
      <c r="F1101" s="185"/>
      <c r="G1101" s="186"/>
      <c r="H1101" s="37"/>
      <c r="I1101" s="37"/>
      <c r="J1101" s="37"/>
      <c r="K1101" s="38"/>
    </row>
    <row r="1102" spans="1:11" ht="12.75" customHeight="1" x14ac:dyDescent="0.25">
      <c r="A1102" s="184"/>
      <c r="B1102" s="38"/>
      <c r="C1102" s="38"/>
      <c r="D1102" s="38"/>
      <c r="E1102" s="38"/>
      <c r="F1102" s="185"/>
      <c r="G1102" s="186"/>
      <c r="H1102" s="37"/>
      <c r="I1102" s="37"/>
      <c r="J1102" s="37"/>
      <c r="K1102" s="38"/>
    </row>
    <row r="1103" spans="1:11" ht="12.75" customHeight="1" x14ac:dyDescent="0.25">
      <c r="A1103" s="184"/>
      <c r="B1103" s="38"/>
      <c r="C1103" s="38"/>
      <c r="D1103" s="38"/>
      <c r="E1103" s="38"/>
      <c r="F1103" s="185"/>
      <c r="G1103" s="186"/>
      <c r="H1103" s="37"/>
      <c r="I1103" s="37"/>
      <c r="J1103" s="37"/>
      <c r="K1103" s="38"/>
    </row>
    <row r="1104" spans="1:11" ht="12.75" customHeight="1" x14ac:dyDescent="0.25">
      <c r="A1104" s="184"/>
      <c r="B1104" s="38"/>
      <c r="C1104" s="38"/>
      <c r="D1104" s="38"/>
      <c r="E1104" s="38"/>
      <c r="F1104" s="185"/>
      <c r="G1104" s="186"/>
      <c r="H1104" s="37"/>
      <c r="I1104" s="37"/>
      <c r="J1104" s="37"/>
      <c r="K1104" s="38"/>
    </row>
    <row r="1105" spans="1:11" ht="12.75" customHeight="1" x14ac:dyDescent="0.25">
      <c r="A1105" s="184"/>
      <c r="B1105" s="38"/>
      <c r="C1105" s="38"/>
      <c r="D1105" s="38"/>
      <c r="E1105" s="38"/>
      <c r="F1105" s="185"/>
      <c r="G1105" s="186"/>
      <c r="H1105" s="37"/>
      <c r="I1105" s="37"/>
      <c r="J1105" s="37"/>
      <c r="K1105" s="38"/>
    </row>
    <row r="1106" spans="1:11" ht="12.75" customHeight="1" x14ac:dyDescent="0.25">
      <c r="A1106" s="184"/>
      <c r="B1106" s="38"/>
      <c r="C1106" s="38"/>
      <c r="D1106" s="38"/>
      <c r="E1106" s="38"/>
      <c r="F1106" s="185"/>
      <c r="G1106" s="186"/>
      <c r="H1106" s="37"/>
      <c r="I1106" s="37"/>
      <c r="J1106" s="37"/>
      <c r="K1106" s="38"/>
    </row>
    <row r="1107" spans="1:11" ht="12.75" customHeight="1" x14ac:dyDescent="0.25">
      <c r="A1107" s="184"/>
      <c r="B1107" s="38"/>
      <c r="C1107" s="38"/>
      <c r="D1107" s="38"/>
      <c r="E1107" s="38"/>
      <c r="F1107" s="185"/>
      <c r="G1107" s="186"/>
      <c r="H1107" s="37"/>
      <c r="I1107" s="37"/>
      <c r="J1107" s="37"/>
      <c r="K1107" s="38"/>
    </row>
    <row r="1108" spans="1:11" ht="12.75" customHeight="1" x14ac:dyDescent="0.25">
      <c r="A1108" s="184"/>
      <c r="B1108" s="38"/>
      <c r="C1108" s="38"/>
      <c r="D1108" s="38"/>
      <c r="E1108" s="38"/>
      <c r="F1108" s="185"/>
      <c r="G1108" s="186"/>
      <c r="H1108" s="37"/>
      <c r="I1108" s="37"/>
      <c r="J1108" s="37"/>
      <c r="K1108" s="38"/>
    </row>
    <row r="1109" spans="1:11" ht="12.75" customHeight="1" x14ac:dyDescent="0.25">
      <c r="A1109" s="184"/>
      <c r="B1109" s="38"/>
      <c r="C1109" s="38"/>
      <c r="D1109" s="38"/>
      <c r="E1109" s="38"/>
      <c r="F1109" s="185"/>
      <c r="G1109" s="186"/>
      <c r="H1109" s="37"/>
      <c r="I1109" s="37"/>
      <c r="J1109" s="37"/>
      <c r="K1109" s="38"/>
    </row>
    <row r="1110" spans="1:11" ht="12.75" customHeight="1" x14ac:dyDescent="0.25">
      <c r="A1110" s="184"/>
      <c r="B1110" s="38"/>
      <c r="C1110" s="38"/>
      <c r="D1110" s="38"/>
      <c r="E1110" s="38"/>
      <c r="F1110" s="185"/>
      <c r="G1110" s="186"/>
      <c r="H1110" s="37"/>
      <c r="I1110" s="37"/>
      <c r="J1110" s="37"/>
      <c r="K1110" s="38"/>
    </row>
    <row r="1111" spans="1:11" ht="12.75" customHeight="1" x14ac:dyDescent="0.25">
      <c r="A1111" s="184"/>
      <c r="B1111" s="38"/>
      <c r="C1111" s="38"/>
      <c r="D1111" s="38"/>
      <c r="E1111" s="38"/>
      <c r="F1111" s="185"/>
      <c r="G1111" s="186"/>
      <c r="H1111" s="37"/>
      <c r="I1111" s="37"/>
      <c r="J1111" s="37"/>
      <c r="K1111" s="38"/>
    </row>
    <row r="1112" spans="1:11" ht="12.75" customHeight="1" x14ac:dyDescent="0.25">
      <c r="A1112" s="184"/>
      <c r="B1112" s="38"/>
      <c r="C1112" s="38"/>
      <c r="D1112" s="38"/>
      <c r="E1112" s="38"/>
      <c r="F1112" s="185"/>
      <c r="G1112" s="186"/>
      <c r="H1112" s="37"/>
      <c r="I1112" s="37"/>
      <c r="J1112" s="37"/>
      <c r="K1112" s="38"/>
    </row>
    <row r="1113" spans="1:11" ht="12.75" customHeight="1" x14ac:dyDescent="0.25">
      <c r="A1113" s="184"/>
      <c r="B1113" s="38"/>
      <c r="C1113" s="38"/>
      <c r="D1113" s="38"/>
      <c r="E1113" s="38"/>
      <c r="F1113" s="185"/>
      <c r="G1113" s="186"/>
      <c r="H1113" s="37"/>
      <c r="I1113" s="37"/>
      <c r="J1113" s="37"/>
      <c r="K1113" s="38"/>
    </row>
    <row r="1114" spans="1:11" ht="12.75" customHeight="1" x14ac:dyDescent="0.25">
      <c r="A1114" s="184"/>
      <c r="B1114" s="38"/>
      <c r="C1114" s="38"/>
      <c r="D1114" s="38"/>
      <c r="E1114" s="38"/>
      <c r="F1114" s="185"/>
      <c r="G1114" s="186"/>
      <c r="H1114" s="37"/>
      <c r="I1114" s="37"/>
      <c r="J1114" s="37"/>
      <c r="K1114" s="38"/>
    </row>
    <row r="1115" spans="1:11" ht="12.75" customHeight="1" x14ac:dyDescent="0.25">
      <c r="A1115" s="184"/>
      <c r="B1115" s="38"/>
      <c r="C1115" s="38"/>
      <c r="D1115" s="38"/>
      <c r="E1115" s="38"/>
      <c r="F1115" s="185"/>
      <c r="G1115" s="186"/>
      <c r="H1115" s="37"/>
      <c r="I1115" s="37"/>
      <c r="J1115" s="37"/>
      <c r="K1115" s="38"/>
    </row>
    <row r="1116" spans="1:11" ht="12.75" customHeight="1" x14ac:dyDescent="0.25">
      <c r="A1116" s="184"/>
      <c r="B1116" s="38"/>
      <c r="C1116" s="38"/>
      <c r="D1116" s="38"/>
      <c r="E1116" s="38"/>
      <c r="F1116" s="185"/>
      <c r="G1116" s="186"/>
      <c r="H1116" s="37"/>
      <c r="I1116" s="37"/>
      <c r="J1116" s="37"/>
      <c r="K1116" s="38"/>
    </row>
    <row r="1117" spans="1:11" ht="12.75" customHeight="1" x14ac:dyDescent="0.25">
      <c r="A1117" s="184"/>
      <c r="B1117" s="38"/>
      <c r="C1117" s="38"/>
      <c r="D1117" s="38"/>
      <c r="E1117" s="38"/>
      <c r="F1117" s="185"/>
      <c r="G1117" s="186"/>
      <c r="H1117" s="37"/>
      <c r="I1117" s="37"/>
      <c r="J1117" s="37"/>
      <c r="K1117" s="38"/>
    </row>
    <row r="1118" spans="1:11" ht="12.75" customHeight="1" x14ac:dyDescent="0.25">
      <c r="A1118" s="184"/>
      <c r="B1118" s="38"/>
      <c r="C1118" s="38"/>
      <c r="D1118" s="38"/>
      <c r="E1118" s="38"/>
      <c r="F1118" s="185"/>
      <c r="G1118" s="186"/>
      <c r="H1118" s="37"/>
      <c r="I1118" s="37"/>
      <c r="J1118" s="37"/>
      <c r="K1118" s="38"/>
    </row>
    <row r="1119" spans="1:11" ht="12.75" customHeight="1" x14ac:dyDescent="0.25">
      <c r="A1119" s="184"/>
      <c r="B1119" s="38"/>
      <c r="C1119" s="38"/>
      <c r="D1119" s="38"/>
      <c r="E1119" s="38"/>
      <c r="F1119" s="185"/>
      <c r="G1119" s="186"/>
      <c r="H1119" s="37"/>
      <c r="I1119" s="37"/>
      <c r="J1119" s="37"/>
      <c r="K1119" s="38"/>
    </row>
    <row r="1120" spans="1:11" ht="12.75" customHeight="1" x14ac:dyDescent="0.25">
      <c r="A1120" s="184"/>
      <c r="B1120" s="38"/>
      <c r="C1120" s="38"/>
      <c r="D1120" s="38"/>
      <c r="E1120" s="38"/>
      <c r="F1120" s="185"/>
      <c r="G1120" s="186"/>
      <c r="H1120" s="37"/>
      <c r="I1120" s="37"/>
      <c r="J1120" s="37"/>
      <c r="K1120" s="38"/>
    </row>
    <row r="1121" spans="1:11" ht="12.75" customHeight="1" x14ac:dyDescent="0.25">
      <c r="A1121" s="184"/>
      <c r="B1121" s="38"/>
      <c r="C1121" s="38"/>
      <c r="D1121" s="38"/>
      <c r="E1121" s="38"/>
      <c r="F1121" s="185"/>
      <c r="G1121" s="186"/>
      <c r="H1121" s="37"/>
      <c r="I1121" s="37"/>
      <c r="J1121" s="37"/>
      <c r="K1121" s="38"/>
    </row>
    <row r="1122" spans="1:11" ht="12.75" customHeight="1" x14ac:dyDescent="0.25">
      <c r="A1122" s="184"/>
      <c r="B1122" s="38"/>
      <c r="C1122" s="38"/>
      <c r="D1122" s="38"/>
      <c r="E1122" s="38"/>
      <c r="F1122" s="185"/>
      <c r="G1122" s="186"/>
      <c r="H1122" s="37"/>
      <c r="I1122" s="37"/>
      <c r="J1122" s="37"/>
      <c r="K1122" s="38"/>
    </row>
    <row r="1123" spans="1:11" ht="12.75" customHeight="1" x14ac:dyDescent="0.25">
      <c r="A1123" s="184"/>
      <c r="B1123" s="38"/>
      <c r="C1123" s="38"/>
      <c r="D1123" s="38"/>
      <c r="E1123" s="38"/>
      <c r="F1123" s="185"/>
      <c r="G1123" s="186"/>
      <c r="H1123" s="37"/>
      <c r="I1123" s="37"/>
      <c r="J1123" s="37"/>
      <c r="K1123" s="38"/>
    </row>
    <row r="1124" spans="1:11" ht="12.75" customHeight="1" x14ac:dyDescent="0.25">
      <c r="A1124" s="184"/>
      <c r="B1124" s="38"/>
      <c r="C1124" s="38"/>
      <c r="D1124" s="38"/>
      <c r="E1124" s="38"/>
      <c r="F1124" s="185"/>
      <c r="G1124" s="186"/>
      <c r="H1124" s="37"/>
      <c r="I1124" s="37"/>
      <c r="J1124" s="37"/>
      <c r="K1124" s="38"/>
    </row>
    <row r="1125" spans="1:11" ht="12.75" customHeight="1" x14ac:dyDescent="0.25">
      <c r="A1125" s="184"/>
      <c r="B1125" s="38"/>
      <c r="C1125" s="38"/>
      <c r="D1125" s="38"/>
      <c r="E1125" s="38"/>
      <c r="F1125" s="185"/>
      <c r="G1125" s="186"/>
      <c r="H1125" s="37"/>
      <c r="I1125" s="37"/>
      <c r="J1125" s="37"/>
      <c r="K1125" s="38"/>
    </row>
    <row r="1126" spans="1:11" ht="12.75" customHeight="1" x14ac:dyDescent="0.25">
      <c r="A1126" s="184"/>
      <c r="B1126" s="38"/>
      <c r="C1126" s="38"/>
      <c r="D1126" s="38"/>
      <c r="E1126" s="38"/>
      <c r="F1126" s="185"/>
      <c r="G1126" s="186"/>
      <c r="H1126" s="37"/>
      <c r="I1126" s="37"/>
      <c r="J1126" s="37"/>
      <c r="K1126" s="38"/>
    </row>
    <row r="1127" spans="1:11" ht="12.75" customHeight="1" x14ac:dyDescent="0.25">
      <c r="A1127" s="184"/>
      <c r="B1127" s="38"/>
      <c r="C1127" s="38"/>
      <c r="D1127" s="38"/>
      <c r="E1127" s="38"/>
      <c r="F1127" s="185"/>
      <c r="G1127" s="186"/>
      <c r="H1127" s="37"/>
      <c r="I1127" s="37"/>
      <c r="J1127" s="37"/>
      <c r="K1127" s="38"/>
    </row>
    <row r="1128" spans="1:11" ht="12.75" customHeight="1" x14ac:dyDescent="0.25">
      <c r="A1128" s="184"/>
      <c r="B1128" s="38"/>
      <c r="C1128" s="38"/>
      <c r="D1128" s="38"/>
      <c r="E1128" s="38"/>
      <c r="F1128" s="185"/>
      <c r="G1128" s="186"/>
      <c r="H1128" s="37"/>
      <c r="I1128" s="37"/>
      <c r="J1128" s="37"/>
      <c r="K1128" s="38"/>
    </row>
    <row r="1129" spans="1:11" ht="12.75" customHeight="1" x14ac:dyDescent="0.25">
      <c r="A1129" s="184"/>
      <c r="B1129" s="38"/>
      <c r="C1129" s="38"/>
      <c r="D1129" s="38"/>
      <c r="E1129" s="38"/>
      <c r="F1129" s="185"/>
      <c r="G1129" s="186"/>
      <c r="H1129" s="37"/>
      <c r="I1129" s="37"/>
      <c r="J1129" s="37"/>
      <c r="K1129" s="38"/>
    </row>
    <row r="1130" spans="1:11" ht="12.75" customHeight="1" x14ac:dyDescent="0.25">
      <c r="A1130" s="184"/>
      <c r="B1130" s="38"/>
      <c r="C1130" s="38"/>
      <c r="D1130" s="38"/>
      <c r="E1130" s="38"/>
      <c r="F1130" s="185"/>
      <c r="G1130" s="186"/>
      <c r="H1130" s="37"/>
      <c r="I1130" s="37"/>
      <c r="J1130" s="37"/>
      <c r="K1130" s="38"/>
    </row>
    <row r="1131" spans="1:11" ht="12.75" customHeight="1" x14ac:dyDescent="0.25">
      <c r="A1131" s="184"/>
      <c r="B1131" s="38"/>
      <c r="C1131" s="38"/>
      <c r="D1131" s="38"/>
      <c r="E1131" s="38"/>
      <c r="F1131" s="185"/>
      <c r="G1131" s="186"/>
      <c r="H1131" s="37"/>
      <c r="I1131" s="37"/>
      <c r="J1131" s="37"/>
      <c r="K1131" s="38"/>
    </row>
    <row r="1132" spans="1:11" ht="12.75" customHeight="1" x14ac:dyDescent="0.25">
      <c r="A1132" s="184"/>
      <c r="B1132" s="38"/>
      <c r="C1132" s="38"/>
      <c r="D1132" s="38"/>
      <c r="E1132" s="38"/>
      <c r="F1132" s="185"/>
      <c r="G1132" s="186"/>
      <c r="H1132" s="37"/>
      <c r="I1132" s="37"/>
      <c r="J1132" s="37"/>
      <c r="K1132" s="38"/>
    </row>
    <row r="1133" spans="1:11" ht="12.75" customHeight="1" x14ac:dyDescent="0.25">
      <c r="A1133" s="184"/>
      <c r="B1133" s="38"/>
      <c r="C1133" s="38"/>
      <c r="D1133" s="38"/>
      <c r="E1133" s="38"/>
      <c r="F1133" s="185"/>
      <c r="G1133" s="186"/>
      <c r="H1133" s="37"/>
      <c r="I1133" s="37"/>
      <c r="J1133" s="37"/>
      <c r="K1133" s="38"/>
    </row>
    <row r="1134" spans="1:11" ht="12.75" customHeight="1" x14ac:dyDescent="0.25">
      <c r="A1134" s="184"/>
      <c r="B1134" s="38"/>
      <c r="C1134" s="38"/>
      <c r="D1134" s="38"/>
      <c r="E1134" s="38"/>
      <c r="F1134" s="185"/>
      <c r="G1134" s="186"/>
      <c r="H1134" s="37"/>
      <c r="I1134" s="37"/>
      <c r="J1134" s="37"/>
      <c r="K1134" s="38"/>
    </row>
    <row r="1135" spans="1:11" ht="12.75" customHeight="1" x14ac:dyDescent="0.25">
      <c r="A1135" s="184"/>
      <c r="B1135" s="38"/>
      <c r="C1135" s="38"/>
      <c r="D1135" s="38"/>
      <c r="E1135" s="38"/>
      <c r="F1135" s="185"/>
      <c r="G1135" s="186"/>
      <c r="H1135" s="37"/>
      <c r="I1135" s="37"/>
      <c r="J1135" s="37"/>
      <c r="K1135" s="38"/>
    </row>
    <row r="1136" spans="1:11" ht="12.75" customHeight="1" x14ac:dyDescent="0.25">
      <c r="A1136" s="184"/>
      <c r="B1136" s="38"/>
      <c r="C1136" s="38"/>
      <c r="D1136" s="38"/>
      <c r="E1136" s="38"/>
      <c r="F1136" s="185"/>
      <c r="G1136" s="186"/>
      <c r="H1136" s="37"/>
      <c r="I1136" s="37"/>
      <c r="J1136" s="37"/>
      <c r="K1136" s="38"/>
    </row>
    <row r="1137" spans="1:11" ht="12.75" customHeight="1" x14ac:dyDescent="0.25">
      <c r="A1137" s="184"/>
      <c r="B1137" s="38"/>
      <c r="C1137" s="38"/>
      <c r="D1137" s="38"/>
      <c r="E1137" s="38"/>
      <c r="F1137" s="185"/>
      <c r="G1137" s="186"/>
      <c r="H1137" s="37"/>
      <c r="I1137" s="37"/>
      <c r="J1137" s="37"/>
      <c r="K1137" s="38"/>
    </row>
    <row r="1138" spans="1:11" ht="12.75" customHeight="1" x14ac:dyDescent="0.25">
      <c r="A1138" s="184"/>
      <c r="B1138" s="38"/>
      <c r="C1138" s="38"/>
      <c r="D1138" s="38"/>
      <c r="E1138" s="38"/>
      <c r="F1138" s="185"/>
      <c r="G1138" s="186"/>
      <c r="H1138" s="37"/>
      <c r="I1138" s="37"/>
      <c r="J1138" s="37"/>
      <c r="K1138" s="38"/>
    </row>
    <row r="1139" spans="1:11" ht="12.75" customHeight="1" x14ac:dyDescent="0.25">
      <c r="A1139" s="184"/>
      <c r="B1139" s="38"/>
      <c r="C1139" s="38"/>
      <c r="D1139" s="38"/>
      <c r="E1139" s="38"/>
      <c r="F1139" s="185"/>
      <c r="G1139" s="186"/>
      <c r="H1139" s="37"/>
      <c r="I1139" s="37"/>
      <c r="J1139" s="37"/>
      <c r="K1139" s="38"/>
    </row>
    <row r="1140" spans="1:11" ht="12.75" customHeight="1" x14ac:dyDescent="0.25">
      <c r="A1140" s="184"/>
      <c r="B1140" s="38"/>
      <c r="C1140" s="38"/>
      <c r="D1140" s="38"/>
      <c r="E1140" s="38"/>
      <c r="F1140" s="185"/>
      <c r="G1140" s="186"/>
      <c r="H1140" s="37"/>
      <c r="I1140" s="37"/>
      <c r="J1140" s="37"/>
      <c r="K1140" s="38"/>
    </row>
    <row r="1141" spans="1:11" ht="12.75" customHeight="1" x14ac:dyDescent="0.25">
      <c r="A1141" s="184"/>
      <c r="B1141" s="38"/>
      <c r="C1141" s="38"/>
      <c r="D1141" s="38"/>
      <c r="E1141" s="38"/>
      <c r="F1141" s="185"/>
      <c r="G1141" s="186"/>
      <c r="H1141" s="37"/>
      <c r="I1141" s="37"/>
      <c r="J1141" s="37"/>
      <c r="K1141" s="38"/>
    </row>
    <row r="1142" spans="1:11" ht="12.75" customHeight="1" x14ac:dyDescent="0.25">
      <c r="A1142" s="184"/>
      <c r="B1142" s="38"/>
      <c r="C1142" s="38"/>
      <c r="D1142" s="38"/>
      <c r="E1142" s="38"/>
      <c r="F1142" s="185"/>
      <c r="G1142" s="186"/>
      <c r="H1142" s="37"/>
      <c r="I1142" s="37"/>
      <c r="J1142" s="37"/>
      <c r="K1142" s="38"/>
    </row>
    <row r="1143" spans="1:11" ht="12.75" customHeight="1" x14ac:dyDescent="0.25">
      <c r="A1143" s="184"/>
      <c r="B1143" s="38"/>
      <c r="C1143" s="38"/>
      <c r="D1143" s="38"/>
      <c r="E1143" s="38"/>
      <c r="F1143" s="185"/>
      <c r="G1143" s="186"/>
      <c r="H1143" s="37"/>
      <c r="I1143" s="37"/>
      <c r="J1143" s="37"/>
      <c r="K1143" s="38"/>
    </row>
    <row r="1144" spans="1:11" ht="12.75" customHeight="1" x14ac:dyDescent="0.25">
      <c r="A1144" s="184"/>
      <c r="B1144" s="38"/>
      <c r="C1144" s="38"/>
      <c r="D1144" s="38"/>
      <c r="E1144" s="38"/>
      <c r="F1144" s="185"/>
      <c r="G1144" s="186"/>
      <c r="H1144" s="37"/>
      <c r="I1144" s="37"/>
      <c r="J1144" s="37"/>
      <c r="K1144" s="38"/>
    </row>
    <row r="1145" spans="1:11" ht="12.75" customHeight="1" x14ac:dyDescent="0.25">
      <c r="A1145" s="184"/>
      <c r="B1145" s="38"/>
      <c r="C1145" s="38"/>
      <c r="D1145" s="38"/>
      <c r="E1145" s="38"/>
      <c r="F1145" s="185"/>
      <c r="G1145" s="186"/>
      <c r="H1145" s="37"/>
      <c r="I1145" s="37"/>
      <c r="J1145" s="37"/>
      <c r="K1145" s="38"/>
    </row>
    <row r="1146" spans="1:11" ht="12.75" customHeight="1" x14ac:dyDescent="0.25">
      <c r="A1146" s="184"/>
      <c r="B1146" s="38"/>
      <c r="C1146" s="38"/>
      <c r="D1146" s="38"/>
      <c r="E1146" s="38"/>
      <c r="F1146" s="185"/>
      <c r="G1146" s="186"/>
      <c r="H1146" s="37"/>
      <c r="I1146" s="37"/>
      <c r="J1146" s="37"/>
      <c r="K1146" s="38"/>
    </row>
    <row r="1147" spans="1:11" ht="12.75" customHeight="1" x14ac:dyDescent="0.25">
      <c r="A1147" s="184"/>
      <c r="B1147" s="38"/>
      <c r="C1147" s="38"/>
      <c r="D1147" s="38"/>
      <c r="E1147" s="38"/>
      <c r="F1147" s="185"/>
      <c r="G1147" s="186"/>
      <c r="H1147" s="37"/>
      <c r="I1147" s="37"/>
      <c r="J1147" s="37"/>
      <c r="K1147" s="38"/>
    </row>
    <row r="1148" spans="1:11" ht="12.75" customHeight="1" x14ac:dyDescent="0.25">
      <c r="A1148" s="184"/>
      <c r="B1148" s="38"/>
      <c r="C1148" s="38"/>
      <c r="D1148" s="38"/>
      <c r="E1148" s="38"/>
      <c r="F1148" s="185"/>
      <c r="G1148" s="186"/>
      <c r="H1148" s="37"/>
      <c r="I1148" s="37"/>
      <c r="J1148" s="37"/>
      <c r="K1148" s="38"/>
    </row>
    <row r="1149" spans="1:11" ht="12.75" customHeight="1" x14ac:dyDescent="0.25">
      <c r="A1149" s="184"/>
      <c r="B1149" s="38"/>
      <c r="C1149" s="38"/>
      <c r="D1149" s="38"/>
      <c r="E1149" s="38"/>
      <c r="F1149" s="185"/>
      <c r="G1149" s="186"/>
      <c r="H1149" s="37"/>
      <c r="I1149" s="37"/>
      <c r="J1149" s="37"/>
      <c r="K1149" s="38"/>
    </row>
    <row r="1150" spans="1:11" ht="12.75" customHeight="1" x14ac:dyDescent="0.25">
      <c r="A1150" s="184"/>
      <c r="B1150" s="38"/>
      <c r="C1150" s="38"/>
      <c r="D1150" s="38"/>
      <c r="E1150" s="38"/>
      <c r="F1150" s="185"/>
      <c r="G1150" s="186"/>
      <c r="H1150" s="37"/>
      <c r="I1150" s="37"/>
      <c r="J1150" s="37"/>
      <c r="K1150" s="38"/>
    </row>
    <row r="1151" spans="1:11" ht="12.75" customHeight="1" x14ac:dyDescent="0.25">
      <c r="A1151" s="184"/>
      <c r="B1151" s="38"/>
      <c r="C1151" s="38"/>
      <c r="D1151" s="38"/>
      <c r="E1151" s="38"/>
      <c r="F1151" s="185"/>
      <c r="G1151" s="186"/>
      <c r="H1151" s="37"/>
      <c r="I1151" s="37"/>
      <c r="J1151" s="37"/>
      <c r="K1151" s="38"/>
    </row>
    <row r="1152" spans="1:11" ht="12.75" customHeight="1" x14ac:dyDescent="0.25">
      <c r="A1152" s="184"/>
      <c r="B1152" s="38"/>
      <c r="C1152" s="38"/>
      <c r="D1152" s="38"/>
      <c r="E1152" s="38"/>
      <c r="F1152" s="185"/>
      <c r="G1152" s="186"/>
      <c r="H1152" s="37"/>
      <c r="I1152" s="37"/>
      <c r="J1152" s="37"/>
      <c r="K1152" s="38"/>
    </row>
    <row r="1153" spans="1:11" ht="12.75" customHeight="1" x14ac:dyDescent="0.25">
      <c r="A1153" s="184"/>
      <c r="B1153" s="38"/>
      <c r="C1153" s="38"/>
      <c r="D1153" s="38"/>
      <c r="E1153" s="38"/>
      <c r="F1153" s="185"/>
      <c r="G1153" s="186"/>
      <c r="H1153" s="37"/>
      <c r="I1153" s="37"/>
      <c r="J1153" s="37"/>
      <c r="K1153" s="38"/>
    </row>
    <row r="1154" spans="1:11" ht="12.75" customHeight="1" x14ac:dyDescent="0.25">
      <c r="A1154" s="184"/>
      <c r="B1154" s="38"/>
      <c r="C1154" s="38"/>
      <c r="D1154" s="38"/>
      <c r="E1154" s="38"/>
      <c r="F1154" s="185"/>
      <c r="G1154" s="186"/>
      <c r="H1154" s="37"/>
      <c r="I1154" s="37"/>
      <c r="J1154" s="37"/>
      <c r="K1154" s="38"/>
    </row>
    <row r="1155" spans="1:11" ht="12.75" customHeight="1" x14ac:dyDescent="0.25">
      <c r="A1155" s="184"/>
      <c r="B1155" s="38"/>
      <c r="C1155" s="38"/>
      <c r="D1155" s="38"/>
      <c r="E1155" s="38"/>
      <c r="F1155" s="185"/>
      <c r="G1155" s="186"/>
      <c r="H1155" s="37"/>
      <c r="I1155" s="37"/>
      <c r="J1155" s="37"/>
      <c r="K1155" s="38"/>
    </row>
    <row r="1156" spans="1:11" ht="12.75" customHeight="1" x14ac:dyDescent="0.25">
      <c r="A1156" s="184"/>
      <c r="B1156" s="38"/>
      <c r="C1156" s="38"/>
      <c r="D1156" s="38"/>
      <c r="E1156" s="38"/>
      <c r="F1156" s="185"/>
      <c r="G1156" s="186"/>
      <c r="H1156" s="37"/>
      <c r="I1156" s="37"/>
      <c r="J1156" s="37"/>
      <c r="K1156" s="38"/>
    </row>
    <row r="1157" spans="1:11" ht="12.75" customHeight="1" x14ac:dyDescent="0.25">
      <c r="A1157" s="184"/>
      <c r="B1157" s="38"/>
      <c r="C1157" s="38"/>
      <c r="D1157" s="38"/>
      <c r="E1157" s="38"/>
      <c r="F1157" s="185"/>
      <c r="G1157" s="186"/>
      <c r="H1157" s="37"/>
      <c r="I1157" s="37"/>
      <c r="J1157" s="37"/>
      <c r="K1157" s="38"/>
    </row>
    <row r="1158" spans="1:11" ht="12.75" customHeight="1" x14ac:dyDescent="0.25">
      <c r="A1158" s="184"/>
      <c r="B1158" s="38"/>
      <c r="C1158" s="38"/>
      <c r="D1158" s="38"/>
      <c r="E1158" s="38"/>
      <c r="F1158" s="185"/>
      <c r="G1158" s="186"/>
      <c r="H1158" s="37"/>
      <c r="I1158" s="37"/>
      <c r="J1158" s="37"/>
      <c r="K1158" s="38"/>
    </row>
    <row r="1159" spans="1:11" ht="12.75" customHeight="1" x14ac:dyDescent="0.25">
      <c r="A1159" s="184"/>
      <c r="B1159" s="38"/>
      <c r="C1159" s="38"/>
      <c r="D1159" s="38"/>
      <c r="E1159" s="38"/>
      <c r="F1159" s="185"/>
      <c r="G1159" s="186"/>
      <c r="H1159" s="37"/>
      <c r="I1159" s="37"/>
      <c r="J1159" s="37"/>
      <c r="K1159" s="38"/>
    </row>
    <row r="1160" spans="1:11" ht="12.75" customHeight="1" x14ac:dyDescent="0.25">
      <c r="A1160" s="184"/>
      <c r="B1160" s="38"/>
      <c r="C1160" s="38"/>
      <c r="D1160" s="38"/>
      <c r="E1160" s="38"/>
      <c r="F1160" s="185"/>
      <c r="G1160" s="186"/>
      <c r="H1160" s="37"/>
      <c r="I1160" s="37"/>
      <c r="J1160" s="37"/>
      <c r="K1160" s="38"/>
    </row>
    <row r="1161" spans="1:11" ht="12.75" customHeight="1" x14ac:dyDescent="0.25">
      <c r="A1161" s="184"/>
      <c r="B1161" s="38"/>
      <c r="C1161" s="38"/>
      <c r="D1161" s="38"/>
      <c r="E1161" s="38"/>
      <c r="F1161" s="185"/>
      <c r="G1161" s="186"/>
      <c r="H1161" s="37"/>
      <c r="I1161" s="37"/>
      <c r="J1161" s="37"/>
      <c r="K1161" s="38"/>
    </row>
    <row r="1162" spans="1:11" ht="12.75" customHeight="1" x14ac:dyDescent="0.25">
      <c r="A1162" s="184"/>
      <c r="B1162" s="38"/>
      <c r="C1162" s="38"/>
      <c r="D1162" s="38"/>
      <c r="E1162" s="38"/>
      <c r="F1162" s="185"/>
      <c r="G1162" s="186"/>
      <c r="H1162" s="37"/>
      <c r="I1162" s="37"/>
      <c r="J1162" s="37"/>
      <c r="K1162" s="38"/>
    </row>
    <row r="1163" spans="1:11" ht="12.75" customHeight="1" x14ac:dyDescent="0.25">
      <c r="A1163" s="184"/>
      <c r="B1163" s="38"/>
      <c r="C1163" s="38"/>
      <c r="D1163" s="38"/>
      <c r="E1163" s="38"/>
      <c r="F1163" s="185"/>
      <c r="G1163" s="186"/>
      <c r="H1163" s="37"/>
      <c r="I1163" s="37"/>
      <c r="J1163" s="37"/>
      <c r="K1163" s="38"/>
    </row>
    <row r="1164" spans="1:11" ht="12.75" customHeight="1" x14ac:dyDescent="0.25">
      <c r="A1164" s="184"/>
      <c r="B1164" s="38"/>
      <c r="C1164" s="38"/>
      <c r="D1164" s="38"/>
      <c r="E1164" s="38"/>
      <c r="F1164" s="185"/>
      <c r="G1164" s="186"/>
      <c r="H1164" s="37"/>
      <c r="I1164" s="37"/>
      <c r="J1164" s="37"/>
      <c r="K1164" s="38"/>
    </row>
    <row r="1165" spans="1:11" ht="12.75" customHeight="1" x14ac:dyDescent="0.25">
      <c r="A1165" s="184"/>
      <c r="B1165" s="38"/>
      <c r="C1165" s="38"/>
      <c r="D1165" s="38"/>
      <c r="E1165" s="38"/>
      <c r="F1165" s="185"/>
      <c r="G1165" s="186"/>
      <c r="H1165" s="37"/>
      <c r="I1165" s="37"/>
      <c r="J1165" s="37"/>
      <c r="K1165" s="38"/>
    </row>
    <row r="1166" spans="1:11" ht="12.75" customHeight="1" x14ac:dyDescent="0.25">
      <c r="A1166" s="184"/>
      <c r="B1166" s="38"/>
      <c r="C1166" s="38"/>
      <c r="D1166" s="38"/>
      <c r="E1166" s="38"/>
      <c r="F1166" s="185"/>
      <c r="G1166" s="186"/>
      <c r="H1166" s="37"/>
      <c r="I1166" s="37"/>
      <c r="J1166" s="37"/>
      <c r="K1166" s="38"/>
    </row>
    <row r="1167" spans="1:11" ht="12.75" customHeight="1" x14ac:dyDescent="0.25">
      <c r="A1167" s="184"/>
      <c r="B1167" s="38"/>
      <c r="C1167" s="38"/>
      <c r="D1167" s="38"/>
      <c r="E1167" s="38"/>
      <c r="F1167" s="185"/>
      <c r="G1167" s="186"/>
      <c r="H1167" s="37"/>
      <c r="I1167" s="37"/>
      <c r="J1167" s="37"/>
      <c r="K1167" s="38"/>
    </row>
    <row r="1168" spans="1:11" ht="12.75" customHeight="1" x14ac:dyDescent="0.25">
      <c r="A1168" s="184"/>
      <c r="B1168" s="38"/>
      <c r="C1168" s="38"/>
      <c r="D1168" s="38"/>
      <c r="E1168" s="38"/>
      <c r="F1168" s="185"/>
      <c r="G1168" s="186"/>
      <c r="H1168" s="37"/>
      <c r="I1168" s="37"/>
      <c r="J1168" s="37"/>
      <c r="K1168" s="38"/>
    </row>
    <row r="1169" spans="1:11" ht="12.75" customHeight="1" x14ac:dyDescent="0.25">
      <c r="A1169" s="184"/>
      <c r="B1169" s="38"/>
      <c r="C1169" s="38"/>
      <c r="D1169" s="38"/>
      <c r="E1169" s="38"/>
      <c r="F1169" s="185"/>
      <c r="G1169" s="186"/>
      <c r="H1169" s="37"/>
      <c r="I1169" s="37"/>
      <c r="J1169" s="37"/>
      <c r="K1169" s="38"/>
    </row>
    <row r="1170" spans="1:11" ht="12.75" customHeight="1" x14ac:dyDescent="0.25">
      <c r="A1170" s="184"/>
      <c r="B1170" s="38"/>
      <c r="C1170" s="38"/>
      <c r="D1170" s="38"/>
      <c r="E1170" s="38"/>
      <c r="F1170" s="185"/>
      <c r="G1170" s="186"/>
      <c r="H1170" s="37"/>
      <c r="I1170" s="37"/>
      <c r="J1170" s="37"/>
      <c r="K1170" s="38"/>
    </row>
    <row r="1171" spans="1:11" ht="12.75" customHeight="1" x14ac:dyDescent="0.25">
      <c r="A1171" s="184"/>
      <c r="B1171" s="38"/>
      <c r="C1171" s="38"/>
      <c r="D1171" s="38"/>
      <c r="E1171" s="38"/>
      <c r="F1171" s="185"/>
      <c r="G1171" s="186"/>
      <c r="H1171" s="37"/>
      <c r="I1171" s="37"/>
      <c r="J1171" s="37"/>
      <c r="K1171" s="38"/>
    </row>
    <row r="1172" spans="1:11" ht="12.75" customHeight="1" x14ac:dyDescent="0.25">
      <c r="A1172" s="184"/>
      <c r="B1172" s="38"/>
      <c r="C1172" s="38"/>
      <c r="D1172" s="38"/>
      <c r="E1172" s="38"/>
      <c r="F1172" s="185"/>
      <c r="G1172" s="186"/>
      <c r="H1172" s="37"/>
      <c r="I1172" s="37"/>
      <c r="J1172" s="37"/>
      <c r="K1172" s="38"/>
    </row>
    <row r="1173" spans="1:11" ht="12.75" customHeight="1" x14ac:dyDescent="0.25">
      <c r="A1173" s="184"/>
      <c r="B1173" s="38"/>
      <c r="C1173" s="38"/>
      <c r="D1173" s="38"/>
      <c r="E1173" s="38"/>
      <c r="F1173" s="185"/>
      <c r="G1173" s="186"/>
      <c r="H1173" s="37"/>
      <c r="I1173" s="37"/>
      <c r="J1173" s="37"/>
      <c r="K1173" s="38"/>
    </row>
    <row r="1174" spans="1:11" ht="12.75" customHeight="1" x14ac:dyDescent="0.25">
      <c r="A1174" s="184"/>
      <c r="B1174" s="38"/>
      <c r="C1174" s="38"/>
      <c r="D1174" s="38"/>
      <c r="E1174" s="38"/>
      <c r="F1174" s="185"/>
      <c r="G1174" s="186"/>
      <c r="H1174" s="37"/>
      <c r="I1174" s="37"/>
      <c r="J1174" s="37"/>
      <c r="K1174" s="38"/>
    </row>
    <row r="1175" spans="1:11" ht="12.75" customHeight="1" x14ac:dyDescent="0.25">
      <c r="A1175" s="184"/>
      <c r="B1175" s="38"/>
      <c r="C1175" s="38"/>
      <c r="D1175" s="38"/>
      <c r="E1175" s="38"/>
      <c r="F1175" s="185"/>
      <c r="G1175" s="186"/>
      <c r="H1175" s="37"/>
      <c r="I1175" s="37"/>
      <c r="J1175" s="37"/>
      <c r="K1175" s="38"/>
    </row>
    <row r="1176" spans="1:11" ht="12.75" customHeight="1" x14ac:dyDescent="0.25">
      <c r="A1176" s="184"/>
      <c r="B1176" s="38"/>
      <c r="C1176" s="38"/>
      <c r="D1176" s="38"/>
      <c r="E1176" s="38"/>
      <c r="F1176" s="185"/>
      <c r="G1176" s="186"/>
      <c r="H1176" s="37"/>
      <c r="I1176" s="37"/>
      <c r="J1176" s="37"/>
      <c r="K1176" s="38"/>
    </row>
    <row r="1177" spans="1:11" ht="12.75" customHeight="1" x14ac:dyDescent="0.25">
      <c r="A1177" s="184"/>
      <c r="B1177" s="38"/>
      <c r="C1177" s="38"/>
      <c r="D1177" s="38"/>
      <c r="E1177" s="38"/>
      <c r="F1177" s="185"/>
      <c r="G1177" s="186"/>
      <c r="H1177" s="37"/>
      <c r="I1177" s="37"/>
      <c r="J1177" s="37"/>
      <c r="K1177" s="38"/>
    </row>
    <row r="1178" spans="1:11" ht="12.75" customHeight="1" x14ac:dyDescent="0.25">
      <c r="A1178" s="184"/>
      <c r="B1178" s="38"/>
      <c r="C1178" s="38"/>
      <c r="D1178" s="38"/>
      <c r="E1178" s="38"/>
      <c r="F1178" s="185"/>
      <c r="G1178" s="186"/>
      <c r="H1178" s="37"/>
      <c r="I1178" s="37"/>
      <c r="J1178" s="37"/>
      <c r="K1178" s="38"/>
    </row>
    <row r="1179" spans="1:11" ht="12.75" customHeight="1" x14ac:dyDescent="0.25">
      <c r="A1179" s="184"/>
      <c r="B1179" s="38"/>
      <c r="C1179" s="38"/>
      <c r="D1179" s="38"/>
      <c r="E1179" s="38"/>
      <c r="F1179" s="185"/>
      <c r="G1179" s="186"/>
      <c r="H1179" s="37"/>
      <c r="I1179" s="37"/>
      <c r="J1179" s="37"/>
      <c r="K1179" s="38"/>
    </row>
    <row r="1180" spans="1:11" ht="12.75" customHeight="1" x14ac:dyDescent="0.25">
      <c r="A1180" s="184"/>
      <c r="B1180" s="38"/>
      <c r="C1180" s="38"/>
      <c r="D1180" s="38"/>
      <c r="E1180" s="38"/>
      <c r="F1180" s="185"/>
      <c r="G1180" s="186"/>
      <c r="H1180" s="37"/>
      <c r="I1180" s="37"/>
      <c r="J1180" s="37"/>
      <c r="K1180" s="38"/>
    </row>
    <row r="1181" spans="1:11" ht="12.75" customHeight="1" x14ac:dyDescent="0.25">
      <c r="A1181" s="184"/>
      <c r="B1181" s="38"/>
      <c r="C1181" s="38"/>
      <c r="D1181" s="38"/>
      <c r="E1181" s="38"/>
      <c r="F1181" s="185"/>
      <c r="G1181" s="186"/>
      <c r="H1181" s="37"/>
      <c r="I1181" s="37"/>
      <c r="J1181" s="37"/>
      <c r="K1181" s="38"/>
    </row>
    <row r="1182" spans="1:11" ht="12.75" customHeight="1" x14ac:dyDescent="0.25">
      <c r="A1182" s="184"/>
      <c r="B1182" s="38"/>
      <c r="C1182" s="38"/>
      <c r="D1182" s="38"/>
      <c r="E1182" s="38"/>
      <c r="F1182" s="185"/>
      <c r="G1182" s="186"/>
      <c r="H1182" s="37"/>
      <c r="I1182" s="37"/>
      <c r="J1182" s="37"/>
      <c r="K1182" s="38"/>
    </row>
    <row r="1183" spans="1:11" ht="12.75" customHeight="1" x14ac:dyDescent="0.25">
      <c r="A1183" s="184"/>
      <c r="B1183" s="38"/>
      <c r="C1183" s="38"/>
      <c r="D1183" s="38"/>
      <c r="E1183" s="38"/>
      <c r="F1183" s="185"/>
      <c r="G1183" s="186"/>
      <c r="H1183" s="37"/>
      <c r="I1183" s="37"/>
      <c r="J1183" s="37"/>
      <c r="K1183" s="38"/>
    </row>
    <row r="1184" spans="1:11" ht="12.75" customHeight="1" x14ac:dyDescent="0.25">
      <c r="A1184" s="184"/>
      <c r="B1184" s="38"/>
      <c r="C1184" s="38"/>
      <c r="D1184" s="38"/>
      <c r="E1184" s="38"/>
      <c r="F1184" s="185"/>
      <c r="G1184" s="186"/>
      <c r="H1184" s="37"/>
      <c r="I1184" s="37"/>
      <c r="J1184" s="37"/>
      <c r="K1184" s="38"/>
    </row>
    <row r="1185" spans="1:11" ht="12.75" customHeight="1" x14ac:dyDescent="0.25">
      <c r="A1185" s="184"/>
      <c r="B1185" s="38"/>
      <c r="C1185" s="38"/>
      <c r="D1185" s="38"/>
      <c r="E1185" s="38"/>
      <c r="F1185" s="185"/>
      <c r="G1185" s="186"/>
      <c r="H1185" s="37"/>
      <c r="I1185" s="37"/>
      <c r="J1185" s="37"/>
      <c r="K1185" s="38"/>
    </row>
    <row r="1186" spans="1:11" ht="12.75" customHeight="1" x14ac:dyDescent="0.25">
      <c r="A1186" s="184"/>
      <c r="B1186" s="38"/>
      <c r="C1186" s="38"/>
      <c r="D1186" s="38"/>
      <c r="E1186" s="38"/>
      <c r="F1186" s="185"/>
      <c r="G1186" s="186"/>
      <c r="H1186" s="37"/>
      <c r="I1186" s="37"/>
      <c r="J1186" s="37"/>
      <c r="K1186" s="38"/>
    </row>
    <row r="1187" spans="1:11" ht="12.75" customHeight="1" x14ac:dyDescent="0.25">
      <c r="A1187" s="184"/>
      <c r="B1187" s="38"/>
      <c r="C1187" s="38"/>
      <c r="D1187" s="38"/>
      <c r="E1187" s="38"/>
      <c r="F1187" s="185"/>
      <c r="G1187" s="186"/>
      <c r="H1187" s="37"/>
      <c r="I1187" s="37"/>
      <c r="J1187" s="37"/>
      <c r="K1187" s="38"/>
    </row>
    <row r="1188" spans="1:11" ht="12.75" customHeight="1" x14ac:dyDescent="0.25">
      <c r="A1188" s="184"/>
      <c r="B1188" s="38"/>
      <c r="C1188" s="38"/>
      <c r="D1188" s="38"/>
      <c r="E1188" s="38"/>
      <c r="F1188" s="185"/>
      <c r="G1188" s="186"/>
      <c r="H1188" s="37"/>
      <c r="I1188" s="37"/>
      <c r="J1188" s="37"/>
      <c r="K1188" s="38"/>
    </row>
    <row r="1189" spans="1:11" ht="12.75" customHeight="1" x14ac:dyDescent="0.25">
      <c r="A1189" s="184"/>
      <c r="B1189" s="38"/>
      <c r="C1189" s="38"/>
      <c r="D1189" s="38"/>
      <c r="E1189" s="38"/>
      <c r="F1189" s="185"/>
      <c r="G1189" s="186"/>
      <c r="H1189" s="37"/>
      <c r="I1189" s="37"/>
      <c r="J1189" s="37"/>
      <c r="K1189" s="38"/>
    </row>
    <row r="1190" spans="1:11" ht="12.75" customHeight="1" x14ac:dyDescent="0.25">
      <c r="A1190" s="184"/>
      <c r="B1190" s="38"/>
      <c r="C1190" s="38"/>
      <c r="D1190" s="38"/>
      <c r="E1190" s="38"/>
      <c r="F1190" s="185"/>
      <c r="G1190" s="186"/>
      <c r="H1190" s="37"/>
      <c r="I1190" s="37"/>
      <c r="J1190" s="37"/>
      <c r="K1190" s="38"/>
    </row>
    <row r="1191" spans="1:11" ht="12.75" customHeight="1" x14ac:dyDescent="0.25">
      <c r="A1191" s="184"/>
      <c r="B1191" s="38"/>
      <c r="C1191" s="38"/>
      <c r="D1191" s="38"/>
      <c r="E1191" s="38"/>
      <c r="F1191" s="185"/>
      <c r="G1191" s="186"/>
      <c r="H1191" s="37"/>
      <c r="I1191" s="37"/>
      <c r="J1191" s="37"/>
      <c r="K1191" s="38"/>
    </row>
    <row r="1192" spans="1:11" ht="12.75" customHeight="1" x14ac:dyDescent="0.25">
      <c r="A1192" s="184"/>
      <c r="B1192" s="38"/>
      <c r="C1192" s="38"/>
      <c r="D1192" s="38"/>
      <c r="E1192" s="38"/>
      <c r="F1192" s="185"/>
      <c r="G1192" s="186"/>
      <c r="H1192" s="37"/>
      <c r="I1192" s="37"/>
      <c r="J1192" s="37"/>
      <c r="K1192" s="38"/>
    </row>
    <row r="1193" spans="1:11" ht="12.75" customHeight="1" x14ac:dyDescent="0.25">
      <c r="A1193" s="184"/>
      <c r="B1193" s="38"/>
      <c r="C1193" s="38"/>
      <c r="D1193" s="38"/>
      <c r="E1193" s="38"/>
      <c r="F1193" s="185"/>
      <c r="G1193" s="186"/>
      <c r="H1193" s="37"/>
      <c r="I1193" s="37"/>
      <c r="J1193" s="37"/>
      <c r="K1193" s="38"/>
    </row>
    <row r="1194" spans="1:11" ht="12.75" customHeight="1" x14ac:dyDescent="0.25">
      <c r="A1194" s="184"/>
      <c r="B1194" s="38"/>
      <c r="C1194" s="38"/>
      <c r="D1194" s="38"/>
      <c r="E1194" s="38"/>
      <c r="F1194" s="185"/>
      <c r="G1194" s="186"/>
      <c r="H1194" s="37"/>
      <c r="I1194" s="37"/>
      <c r="J1194" s="37"/>
      <c r="K1194" s="38"/>
    </row>
    <row r="1195" spans="1:11" ht="12.75" customHeight="1" x14ac:dyDescent="0.25">
      <c r="A1195" s="184"/>
      <c r="B1195" s="38"/>
      <c r="C1195" s="38"/>
      <c r="D1195" s="38"/>
      <c r="E1195" s="38"/>
      <c r="F1195" s="185"/>
      <c r="G1195" s="186"/>
      <c r="H1195" s="37"/>
      <c r="I1195" s="37"/>
      <c r="J1195" s="37"/>
      <c r="K1195" s="38"/>
    </row>
    <row r="1196" spans="1:11" ht="12.75" customHeight="1" x14ac:dyDescent="0.25">
      <c r="A1196" s="184"/>
      <c r="B1196" s="38"/>
      <c r="C1196" s="38"/>
      <c r="D1196" s="38"/>
      <c r="E1196" s="38"/>
      <c r="F1196" s="185"/>
      <c r="G1196" s="186"/>
      <c r="H1196" s="37"/>
      <c r="I1196" s="37"/>
      <c r="J1196" s="37"/>
      <c r="K1196" s="38"/>
    </row>
    <row r="1197" spans="1:11" ht="12.75" customHeight="1" x14ac:dyDescent="0.25">
      <c r="A1197" s="184"/>
      <c r="B1197" s="38"/>
      <c r="C1197" s="38"/>
      <c r="D1197" s="38"/>
      <c r="E1197" s="38"/>
      <c r="F1197" s="185"/>
      <c r="G1197" s="186"/>
      <c r="H1197" s="37"/>
      <c r="I1197" s="37"/>
      <c r="J1197" s="37"/>
      <c r="K1197" s="38"/>
    </row>
    <row r="1198" spans="1:11" ht="12.75" customHeight="1" x14ac:dyDescent="0.25">
      <c r="A1198" s="184"/>
      <c r="B1198" s="38"/>
      <c r="C1198" s="38"/>
      <c r="D1198" s="38"/>
      <c r="E1198" s="38"/>
      <c r="F1198" s="185"/>
      <c r="G1198" s="186"/>
      <c r="H1198" s="37"/>
      <c r="I1198" s="37"/>
      <c r="J1198" s="37"/>
      <c r="K1198" s="38"/>
    </row>
    <row r="1199" spans="1:11" ht="12.75" customHeight="1" x14ac:dyDescent="0.25">
      <c r="A1199" s="184"/>
      <c r="B1199" s="38"/>
      <c r="C1199" s="38"/>
      <c r="D1199" s="38"/>
      <c r="E1199" s="38"/>
      <c r="F1199" s="185"/>
      <c r="G1199" s="186"/>
      <c r="H1199" s="37"/>
      <c r="I1199" s="37"/>
      <c r="J1199" s="37"/>
      <c r="K1199" s="38"/>
    </row>
    <row r="1200" spans="1:11" ht="12.75" customHeight="1" x14ac:dyDescent="0.25">
      <c r="A1200" s="184"/>
      <c r="B1200" s="38"/>
      <c r="C1200" s="38"/>
      <c r="D1200" s="38"/>
      <c r="E1200" s="38"/>
      <c r="F1200" s="185"/>
      <c r="G1200" s="186"/>
      <c r="H1200" s="37"/>
      <c r="I1200" s="37"/>
      <c r="J1200" s="37"/>
      <c r="K1200" s="38"/>
    </row>
    <row r="1201" spans="1:11" ht="12.75" customHeight="1" x14ac:dyDescent="0.25">
      <c r="A1201" s="184"/>
      <c r="B1201" s="38"/>
      <c r="C1201" s="38"/>
      <c r="D1201" s="38"/>
      <c r="E1201" s="38"/>
      <c r="F1201" s="185"/>
      <c r="G1201" s="186"/>
      <c r="H1201" s="37"/>
      <c r="I1201" s="37"/>
      <c r="J1201" s="37"/>
      <c r="K1201" s="38"/>
    </row>
    <row r="1202" spans="1:11" ht="12.75" customHeight="1" x14ac:dyDescent="0.25">
      <c r="A1202" s="184"/>
      <c r="B1202" s="38"/>
      <c r="C1202" s="38"/>
      <c r="D1202" s="38"/>
      <c r="E1202" s="38"/>
      <c r="F1202" s="185"/>
      <c r="G1202" s="186"/>
      <c r="H1202" s="37"/>
      <c r="I1202" s="37"/>
      <c r="J1202" s="37"/>
      <c r="K1202" s="38"/>
    </row>
    <row r="1203" spans="1:11" ht="12.75" customHeight="1" x14ac:dyDescent="0.25">
      <c r="A1203" s="184"/>
      <c r="B1203" s="38"/>
      <c r="C1203" s="38"/>
      <c r="D1203" s="38"/>
      <c r="E1203" s="38"/>
      <c r="F1203" s="185"/>
      <c r="G1203" s="186"/>
      <c r="H1203" s="37"/>
      <c r="I1203" s="37"/>
      <c r="J1203" s="37"/>
      <c r="K1203" s="38"/>
    </row>
    <row r="1204" spans="1:11" ht="12.75" customHeight="1" x14ac:dyDescent="0.25">
      <c r="A1204" s="184"/>
      <c r="B1204" s="38"/>
      <c r="C1204" s="38"/>
      <c r="D1204" s="38"/>
      <c r="E1204" s="38"/>
      <c r="F1204" s="185"/>
      <c r="G1204" s="186"/>
      <c r="H1204" s="37"/>
      <c r="I1204" s="37"/>
      <c r="J1204" s="37"/>
      <c r="K1204" s="38"/>
    </row>
    <row r="1205" spans="1:11" ht="12.75" customHeight="1" x14ac:dyDescent="0.25">
      <c r="A1205" s="184"/>
      <c r="B1205" s="38"/>
      <c r="C1205" s="38"/>
      <c r="D1205" s="38"/>
      <c r="E1205" s="38"/>
      <c r="F1205" s="185"/>
      <c r="G1205" s="186"/>
      <c r="H1205" s="37"/>
      <c r="I1205" s="37"/>
      <c r="J1205" s="37"/>
      <c r="K1205" s="38"/>
    </row>
    <row r="1206" spans="1:11" ht="12.75" customHeight="1" x14ac:dyDescent="0.25">
      <c r="A1206" s="184"/>
      <c r="B1206" s="38"/>
      <c r="C1206" s="38"/>
      <c r="D1206" s="38"/>
      <c r="E1206" s="38"/>
      <c r="F1206" s="185"/>
      <c r="G1206" s="186"/>
      <c r="H1206" s="37"/>
      <c r="I1206" s="37"/>
      <c r="J1206" s="37"/>
      <c r="K1206" s="38"/>
    </row>
    <row r="1207" spans="1:11" ht="12.75" customHeight="1" x14ac:dyDescent="0.25">
      <c r="A1207" s="184"/>
      <c r="B1207" s="38"/>
      <c r="C1207" s="38"/>
      <c r="D1207" s="38"/>
      <c r="E1207" s="38"/>
      <c r="F1207" s="185"/>
      <c r="G1207" s="186"/>
      <c r="H1207" s="37"/>
      <c r="I1207" s="37"/>
      <c r="J1207" s="37"/>
      <c r="K1207" s="38"/>
    </row>
    <row r="1208" spans="1:11" ht="12.75" customHeight="1" x14ac:dyDescent="0.25">
      <c r="A1208" s="184"/>
      <c r="B1208" s="38"/>
      <c r="C1208" s="38"/>
      <c r="D1208" s="38"/>
      <c r="E1208" s="38"/>
      <c r="F1208" s="185"/>
      <c r="G1208" s="186"/>
      <c r="H1208" s="37"/>
      <c r="I1208" s="37"/>
      <c r="J1208" s="37"/>
      <c r="K1208" s="38"/>
    </row>
    <row r="1209" spans="1:11" ht="12.75" customHeight="1" x14ac:dyDescent="0.25">
      <c r="A1209" s="184"/>
      <c r="B1209" s="38"/>
      <c r="C1209" s="38"/>
      <c r="D1209" s="38"/>
      <c r="E1209" s="38"/>
      <c r="F1209" s="185"/>
      <c r="G1209" s="186"/>
      <c r="H1209" s="37"/>
      <c r="I1209" s="37"/>
      <c r="J1209" s="37"/>
      <c r="K1209" s="38"/>
    </row>
    <row r="1210" spans="1:11" ht="12.75" customHeight="1" x14ac:dyDescent="0.25">
      <c r="A1210" s="184"/>
      <c r="B1210" s="38"/>
      <c r="C1210" s="38"/>
      <c r="D1210" s="38"/>
      <c r="E1210" s="38"/>
      <c r="F1210" s="185"/>
      <c r="G1210" s="186"/>
      <c r="H1210" s="37"/>
      <c r="I1210" s="37"/>
      <c r="J1210" s="37"/>
      <c r="K1210" s="38"/>
    </row>
    <row r="1211" spans="1:11" ht="12.75" customHeight="1" x14ac:dyDescent="0.25">
      <c r="A1211" s="184"/>
      <c r="B1211" s="38"/>
      <c r="C1211" s="38"/>
      <c r="D1211" s="38"/>
      <c r="E1211" s="38"/>
      <c r="F1211" s="185"/>
      <c r="G1211" s="186"/>
      <c r="H1211" s="37"/>
      <c r="I1211" s="37"/>
      <c r="J1211" s="37"/>
      <c r="K1211" s="38"/>
    </row>
    <row r="1212" spans="1:11" ht="12.75" customHeight="1" x14ac:dyDescent="0.25">
      <c r="A1212" s="184"/>
      <c r="B1212" s="38"/>
      <c r="C1212" s="38"/>
      <c r="D1212" s="38"/>
      <c r="E1212" s="38"/>
      <c r="F1212" s="185"/>
      <c r="G1212" s="186"/>
      <c r="H1212" s="37"/>
      <c r="I1212" s="37"/>
      <c r="J1212" s="37"/>
      <c r="K1212" s="38"/>
    </row>
    <row r="1213" spans="1:11" ht="12.75" customHeight="1" x14ac:dyDescent="0.25">
      <c r="A1213" s="184"/>
      <c r="B1213" s="38"/>
      <c r="C1213" s="38"/>
      <c r="D1213" s="38"/>
      <c r="E1213" s="38"/>
      <c r="F1213" s="185"/>
      <c r="G1213" s="186"/>
      <c r="H1213" s="37"/>
      <c r="I1213" s="37"/>
      <c r="J1213" s="37"/>
      <c r="K1213" s="38"/>
    </row>
    <row r="1214" spans="1:11" ht="12.75" customHeight="1" x14ac:dyDescent="0.25">
      <c r="A1214" s="184"/>
      <c r="B1214" s="38"/>
      <c r="C1214" s="38"/>
      <c r="D1214" s="38"/>
      <c r="E1214" s="38"/>
      <c r="F1214" s="185"/>
      <c r="G1214" s="186"/>
      <c r="H1214" s="37"/>
      <c r="I1214" s="37"/>
      <c r="J1214" s="37"/>
      <c r="K1214" s="38"/>
    </row>
    <row r="1215" spans="1:11" ht="12.75" customHeight="1" x14ac:dyDescent="0.25">
      <c r="A1215" s="184"/>
      <c r="B1215" s="38"/>
      <c r="C1215" s="38"/>
      <c r="D1215" s="38"/>
      <c r="E1215" s="38"/>
      <c r="F1215" s="185"/>
      <c r="G1215" s="186"/>
      <c r="H1215" s="37"/>
      <c r="I1215" s="37"/>
      <c r="J1215" s="37"/>
      <c r="K1215" s="38"/>
    </row>
    <row r="1216" spans="1:11" ht="12.75" customHeight="1" x14ac:dyDescent="0.25">
      <c r="A1216" s="184"/>
      <c r="B1216" s="38"/>
      <c r="C1216" s="38"/>
      <c r="D1216" s="38"/>
      <c r="E1216" s="38"/>
      <c r="F1216" s="185"/>
      <c r="G1216" s="186"/>
      <c r="H1216" s="37"/>
      <c r="I1216" s="37"/>
      <c r="J1216" s="37"/>
      <c r="K1216" s="38"/>
    </row>
    <row r="1217" spans="1:11" ht="12.75" customHeight="1" x14ac:dyDescent="0.25">
      <c r="A1217" s="184"/>
      <c r="B1217" s="38"/>
      <c r="C1217" s="38"/>
      <c r="D1217" s="38"/>
      <c r="E1217" s="38"/>
      <c r="F1217" s="185"/>
      <c r="G1217" s="186"/>
      <c r="H1217" s="37"/>
      <c r="I1217" s="37"/>
      <c r="J1217" s="37"/>
      <c r="K1217" s="38"/>
    </row>
    <row r="1218" spans="1:11" ht="12.75" customHeight="1" x14ac:dyDescent="0.25">
      <c r="A1218" s="184"/>
      <c r="B1218" s="38"/>
      <c r="C1218" s="38"/>
      <c r="D1218" s="38"/>
      <c r="E1218" s="38"/>
      <c r="F1218" s="185"/>
      <c r="G1218" s="186"/>
      <c r="H1218" s="37"/>
      <c r="I1218" s="37"/>
      <c r="J1218" s="37"/>
      <c r="K1218" s="38"/>
    </row>
    <row r="1219" spans="1:11" ht="12.75" customHeight="1" x14ac:dyDescent="0.25">
      <c r="A1219" s="184"/>
      <c r="B1219" s="38"/>
      <c r="C1219" s="38"/>
      <c r="D1219" s="38"/>
      <c r="E1219" s="38"/>
      <c r="F1219" s="185"/>
      <c r="G1219" s="186"/>
      <c r="H1219" s="37"/>
      <c r="I1219" s="37"/>
      <c r="J1219" s="37"/>
      <c r="K1219" s="38"/>
    </row>
    <row r="1220" spans="1:11" ht="12.75" customHeight="1" x14ac:dyDescent="0.25">
      <c r="A1220" s="184"/>
      <c r="B1220" s="38"/>
      <c r="C1220" s="38"/>
      <c r="D1220" s="38"/>
      <c r="E1220" s="38"/>
      <c r="F1220" s="185"/>
      <c r="G1220" s="186"/>
      <c r="H1220" s="37"/>
      <c r="I1220" s="37"/>
      <c r="J1220" s="37"/>
      <c r="K1220" s="38"/>
    </row>
    <row r="1221" spans="1:11" ht="12.75" customHeight="1" x14ac:dyDescent="0.25">
      <c r="A1221" s="184"/>
      <c r="B1221" s="38"/>
      <c r="C1221" s="38"/>
      <c r="D1221" s="38"/>
      <c r="E1221" s="38"/>
      <c r="F1221" s="185"/>
      <c r="G1221" s="186"/>
      <c r="H1221" s="37"/>
      <c r="I1221" s="37"/>
      <c r="J1221" s="37"/>
      <c r="K1221" s="38"/>
    </row>
    <row r="1222" spans="1:11" ht="12.75" customHeight="1" x14ac:dyDescent="0.25">
      <c r="A1222" s="184"/>
      <c r="B1222" s="38"/>
      <c r="C1222" s="38"/>
      <c r="D1222" s="38"/>
      <c r="E1222" s="38"/>
      <c r="F1222" s="185"/>
      <c r="G1222" s="186"/>
      <c r="H1222" s="37"/>
      <c r="I1222" s="37"/>
      <c r="J1222" s="37"/>
      <c r="K1222" s="38"/>
    </row>
    <row r="1223" spans="1:11" ht="12.75" customHeight="1" x14ac:dyDescent="0.25">
      <c r="A1223" s="184"/>
      <c r="B1223" s="38"/>
      <c r="C1223" s="38"/>
      <c r="D1223" s="38"/>
      <c r="E1223" s="38"/>
      <c r="F1223" s="185"/>
      <c r="G1223" s="186"/>
      <c r="H1223" s="37"/>
      <c r="I1223" s="37"/>
      <c r="J1223" s="37"/>
      <c r="K1223" s="38"/>
    </row>
    <row r="1224" spans="1:11" ht="12.75" customHeight="1" x14ac:dyDescent="0.25">
      <c r="A1224" s="184"/>
      <c r="B1224" s="38"/>
      <c r="C1224" s="38"/>
      <c r="D1224" s="38"/>
      <c r="E1224" s="38"/>
      <c r="F1224" s="185"/>
      <c r="G1224" s="186"/>
      <c r="H1224" s="37"/>
      <c r="I1224" s="37"/>
      <c r="J1224" s="37"/>
      <c r="K1224" s="38"/>
    </row>
    <row r="1225" spans="1:11" ht="12.75" customHeight="1" x14ac:dyDescent="0.25">
      <c r="A1225" s="184"/>
      <c r="B1225" s="38"/>
      <c r="C1225" s="38"/>
      <c r="D1225" s="38"/>
      <c r="E1225" s="38"/>
      <c r="F1225" s="185"/>
      <c r="G1225" s="186"/>
      <c r="H1225" s="37"/>
      <c r="I1225" s="37"/>
      <c r="J1225" s="37"/>
      <c r="K1225" s="38"/>
    </row>
    <row r="1226" spans="1:11" ht="12.75" customHeight="1" x14ac:dyDescent="0.25">
      <c r="A1226" s="184"/>
      <c r="B1226" s="38"/>
      <c r="C1226" s="38"/>
      <c r="D1226" s="38"/>
      <c r="E1226" s="38"/>
      <c r="F1226" s="185"/>
      <c r="G1226" s="186"/>
      <c r="H1226" s="37"/>
      <c r="I1226" s="37"/>
      <c r="J1226" s="37"/>
      <c r="K1226" s="38"/>
    </row>
    <row r="1227" spans="1:11" ht="12.75" customHeight="1" x14ac:dyDescent="0.25">
      <c r="A1227" s="184"/>
      <c r="B1227" s="38"/>
      <c r="C1227" s="38"/>
      <c r="D1227" s="38"/>
      <c r="E1227" s="38"/>
      <c r="F1227" s="185"/>
      <c r="G1227" s="186"/>
      <c r="H1227" s="37"/>
      <c r="I1227" s="37"/>
      <c r="J1227" s="37"/>
      <c r="K1227" s="38"/>
    </row>
    <row r="1228" spans="1:11" ht="12.75" customHeight="1" x14ac:dyDescent="0.25">
      <c r="A1228" s="184"/>
      <c r="B1228" s="38"/>
      <c r="C1228" s="38"/>
      <c r="D1228" s="38"/>
      <c r="E1228" s="38"/>
      <c r="F1228" s="185"/>
      <c r="G1228" s="186"/>
      <c r="H1228" s="37"/>
      <c r="I1228" s="37"/>
      <c r="J1228" s="37"/>
      <c r="K1228" s="38"/>
    </row>
    <row r="1229" spans="1:11" ht="12.75" customHeight="1" x14ac:dyDescent="0.25">
      <c r="A1229" s="184"/>
      <c r="B1229" s="38"/>
      <c r="C1229" s="38"/>
      <c r="D1229" s="38"/>
      <c r="E1229" s="38"/>
      <c r="F1229" s="185"/>
      <c r="G1229" s="186"/>
      <c r="H1229" s="37"/>
      <c r="I1229" s="37"/>
      <c r="J1229" s="37"/>
      <c r="K1229" s="38"/>
    </row>
    <row r="1230" spans="1:11" ht="12.75" customHeight="1" x14ac:dyDescent="0.25">
      <c r="A1230" s="184"/>
      <c r="B1230" s="38"/>
      <c r="C1230" s="38"/>
      <c r="D1230" s="38"/>
      <c r="E1230" s="38"/>
      <c r="F1230" s="185"/>
      <c r="G1230" s="186"/>
      <c r="H1230" s="37"/>
      <c r="I1230" s="37"/>
      <c r="J1230" s="37"/>
      <c r="K1230" s="38"/>
    </row>
    <row r="1231" spans="1:11" ht="12.75" customHeight="1" x14ac:dyDescent="0.25">
      <c r="A1231" s="184"/>
      <c r="B1231" s="38"/>
      <c r="C1231" s="38"/>
      <c r="D1231" s="38"/>
      <c r="E1231" s="38"/>
      <c r="F1231" s="185"/>
      <c r="G1231" s="186"/>
      <c r="H1231" s="37"/>
      <c r="I1231" s="37"/>
      <c r="J1231" s="37"/>
      <c r="K1231" s="38"/>
    </row>
    <row r="1232" spans="1:11" ht="12.75" customHeight="1" x14ac:dyDescent="0.25">
      <c r="A1232" s="184"/>
      <c r="B1232" s="38"/>
      <c r="C1232" s="38"/>
      <c r="D1232" s="38"/>
      <c r="E1232" s="38"/>
      <c r="F1232" s="185"/>
      <c r="G1232" s="186"/>
      <c r="H1232" s="37"/>
      <c r="I1232" s="37"/>
      <c r="J1232" s="37"/>
      <c r="K1232" s="38"/>
    </row>
    <row r="1233" spans="1:11" ht="12.75" customHeight="1" x14ac:dyDescent="0.25">
      <c r="A1233" s="184"/>
      <c r="B1233" s="38"/>
      <c r="C1233" s="38"/>
      <c r="D1233" s="38"/>
      <c r="E1233" s="38"/>
      <c r="F1233" s="185"/>
      <c r="G1233" s="186"/>
      <c r="H1233" s="37"/>
      <c r="I1233" s="37"/>
      <c r="J1233" s="37"/>
      <c r="K1233" s="38"/>
    </row>
    <row r="1234" spans="1:11" ht="12.75" customHeight="1" x14ac:dyDescent="0.25">
      <c r="A1234" s="184"/>
      <c r="B1234" s="38"/>
      <c r="C1234" s="38"/>
      <c r="D1234" s="38"/>
      <c r="E1234" s="38"/>
      <c r="F1234" s="185"/>
      <c r="G1234" s="186"/>
      <c r="H1234" s="37"/>
      <c r="I1234" s="37"/>
      <c r="J1234" s="37"/>
      <c r="K1234" s="38"/>
    </row>
    <row r="1235" spans="1:11" ht="12.75" customHeight="1" x14ac:dyDescent="0.25">
      <c r="A1235" s="184"/>
      <c r="B1235" s="38"/>
      <c r="C1235" s="38"/>
      <c r="D1235" s="38"/>
      <c r="E1235" s="38"/>
      <c r="F1235" s="185"/>
      <c r="G1235" s="186"/>
      <c r="H1235" s="37"/>
      <c r="I1235" s="37"/>
      <c r="J1235" s="37"/>
      <c r="K1235" s="38"/>
    </row>
    <row r="1236" spans="1:11" ht="12.75" customHeight="1" x14ac:dyDescent="0.25">
      <c r="A1236" s="184"/>
      <c r="B1236" s="38"/>
      <c r="C1236" s="38"/>
      <c r="D1236" s="38"/>
      <c r="E1236" s="38"/>
      <c r="F1236" s="185"/>
      <c r="G1236" s="186"/>
      <c r="H1236" s="37"/>
      <c r="I1236" s="37"/>
      <c r="J1236" s="37"/>
      <c r="K1236" s="38"/>
    </row>
    <row r="1237" spans="1:11" ht="12.75" customHeight="1" x14ac:dyDescent="0.25">
      <c r="A1237" s="184"/>
      <c r="B1237" s="38"/>
      <c r="C1237" s="38"/>
      <c r="D1237" s="38"/>
      <c r="E1237" s="38"/>
      <c r="F1237" s="185"/>
      <c r="G1237" s="186"/>
      <c r="H1237" s="37"/>
      <c r="I1237" s="37"/>
      <c r="J1237" s="37"/>
      <c r="K1237" s="38"/>
    </row>
    <row r="1238" spans="1:11" ht="12.75" customHeight="1" x14ac:dyDescent="0.25">
      <c r="A1238" s="184"/>
      <c r="B1238" s="38"/>
      <c r="C1238" s="38"/>
      <c r="D1238" s="38"/>
      <c r="E1238" s="38"/>
      <c r="F1238" s="185"/>
      <c r="G1238" s="186"/>
      <c r="H1238" s="37"/>
      <c r="I1238" s="37"/>
      <c r="J1238" s="37"/>
      <c r="K1238" s="38"/>
    </row>
    <row r="1239" spans="1:11" ht="12.75" customHeight="1" x14ac:dyDescent="0.25">
      <c r="A1239" s="184"/>
      <c r="B1239" s="38"/>
      <c r="C1239" s="38"/>
      <c r="D1239" s="38"/>
      <c r="E1239" s="38"/>
      <c r="F1239" s="185"/>
      <c r="G1239" s="186"/>
      <c r="H1239" s="37"/>
      <c r="I1239" s="37"/>
      <c r="J1239" s="37"/>
      <c r="K1239" s="38"/>
    </row>
    <row r="1240" spans="1:11" ht="12.75" customHeight="1" x14ac:dyDescent="0.25">
      <c r="A1240" s="184"/>
      <c r="B1240" s="38"/>
      <c r="C1240" s="38"/>
      <c r="D1240" s="38"/>
      <c r="E1240" s="38"/>
      <c r="F1240" s="185"/>
      <c r="G1240" s="186"/>
      <c r="H1240" s="37"/>
      <c r="I1240" s="37"/>
      <c r="J1240" s="37"/>
      <c r="K1240" s="38"/>
    </row>
    <row r="1241" spans="1:11" ht="12.75" customHeight="1" x14ac:dyDescent="0.25">
      <c r="A1241" s="184"/>
      <c r="B1241" s="38"/>
      <c r="C1241" s="38"/>
      <c r="D1241" s="38"/>
      <c r="E1241" s="38"/>
      <c r="F1241" s="185"/>
      <c r="G1241" s="186"/>
      <c r="H1241" s="37"/>
      <c r="I1241" s="37"/>
      <c r="J1241" s="37"/>
      <c r="K1241" s="38"/>
    </row>
    <row r="1242" spans="1:11" ht="12.75" customHeight="1" x14ac:dyDescent="0.25">
      <c r="A1242" s="184"/>
      <c r="B1242" s="38"/>
      <c r="C1242" s="38"/>
      <c r="D1242" s="38"/>
      <c r="E1242" s="38"/>
      <c r="F1242" s="185"/>
      <c r="G1242" s="186"/>
      <c r="H1242" s="37"/>
      <c r="I1242" s="37"/>
      <c r="J1242" s="37"/>
      <c r="K1242" s="38"/>
    </row>
    <row r="1243" spans="1:11" ht="12.75" customHeight="1" x14ac:dyDescent="0.25">
      <c r="A1243" s="184"/>
      <c r="B1243" s="38"/>
      <c r="C1243" s="38"/>
      <c r="D1243" s="38"/>
      <c r="E1243" s="38"/>
      <c r="F1243" s="185"/>
      <c r="G1243" s="186"/>
      <c r="H1243" s="37"/>
      <c r="I1243" s="37"/>
      <c r="J1243" s="37"/>
      <c r="K1243" s="38"/>
    </row>
    <row r="1244" spans="1:11" ht="12.75" customHeight="1" x14ac:dyDescent="0.25">
      <c r="A1244" s="184"/>
      <c r="B1244" s="38"/>
      <c r="C1244" s="38"/>
      <c r="D1244" s="38"/>
      <c r="E1244" s="38"/>
      <c r="F1244" s="185"/>
      <c r="G1244" s="186"/>
      <c r="H1244" s="37"/>
      <c r="I1244" s="37"/>
      <c r="J1244" s="37"/>
      <c r="K1244" s="38"/>
    </row>
    <row r="1245" spans="1:11" ht="12.75" customHeight="1" x14ac:dyDescent="0.25">
      <c r="A1245" s="184"/>
      <c r="B1245" s="38"/>
      <c r="C1245" s="38"/>
      <c r="D1245" s="38"/>
      <c r="E1245" s="38"/>
      <c r="F1245" s="185"/>
      <c r="G1245" s="186"/>
      <c r="H1245" s="37"/>
      <c r="I1245" s="37"/>
      <c r="J1245" s="37"/>
      <c r="K1245" s="38"/>
    </row>
    <row r="1246" spans="1:11" ht="12.75" customHeight="1" x14ac:dyDescent="0.25">
      <c r="A1246" s="184"/>
      <c r="B1246" s="38"/>
      <c r="C1246" s="38"/>
      <c r="D1246" s="38"/>
      <c r="E1246" s="38"/>
      <c r="F1246" s="185"/>
      <c r="G1246" s="186"/>
      <c r="H1246" s="37"/>
      <c r="I1246" s="37"/>
      <c r="J1246" s="37"/>
      <c r="K1246" s="38"/>
    </row>
    <row r="1247" spans="1:11" ht="12.75" customHeight="1" x14ac:dyDescent="0.25">
      <c r="A1247" s="184"/>
      <c r="B1247" s="38"/>
      <c r="C1247" s="38"/>
      <c r="D1247" s="38"/>
      <c r="E1247" s="38"/>
      <c r="F1247" s="185"/>
      <c r="G1247" s="186"/>
      <c r="H1247" s="37"/>
      <c r="I1247" s="37"/>
      <c r="J1247" s="37"/>
      <c r="K1247" s="38"/>
    </row>
    <row r="1248" spans="1:11" ht="12.75" customHeight="1" x14ac:dyDescent="0.25">
      <c r="A1248" s="184"/>
      <c r="B1248" s="38"/>
      <c r="C1248" s="38"/>
      <c r="D1248" s="38"/>
      <c r="E1248" s="38"/>
      <c r="F1248" s="185"/>
      <c r="G1248" s="186"/>
      <c r="H1248" s="37"/>
      <c r="I1248" s="37"/>
      <c r="J1248" s="37"/>
      <c r="K1248" s="38"/>
    </row>
    <row r="1249" spans="1:11" ht="12.75" customHeight="1" x14ac:dyDescent="0.25">
      <c r="A1249" s="184"/>
      <c r="B1249" s="38"/>
      <c r="C1249" s="38"/>
      <c r="D1249" s="38"/>
      <c r="E1249" s="38"/>
      <c r="F1249" s="185"/>
      <c r="G1249" s="186"/>
      <c r="H1249" s="37"/>
      <c r="I1249" s="37"/>
      <c r="J1249" s="37"/>
      <c r="K1249" s="38"/>
    </row>
    <row r="1250" spans="1:11" ht="12.75" customHeight="1" x14ac:dyDescent="0.25">
      <c r="A1250" s="184"/>
      <c r="B1250" s="38"/>
      <c r="C1250" s="38"/>
      <c r="D1250" s="38"/>
      <c r="E1250" s="38"/>
      <c r="F1250" s="185"/>
      <c r="G1250" s="186"/>
      <c r="H1250" s="37"/>
      <c r="I1250" s="37"/>
      <c r="J1250" s="37"/>
      <c r="K1250" s="38"/>
    </row>
    <row r="1251" spans="1:11" ht="12.75" customHeight="1" x14ac:dyDescent="0.25">
      <c r="A1251" s="184"/>
      <c r="B1251" s="38"/>
      <c r="C1251" s="38"/>
      <c r="D1251" s="38"/>
      <c r="E1251" s="38"/>
      <c r="F1251" s="185"/>
      <c r="G1251" s="186"/>
      <c r="H1251" s="37"/>
      <c r="I1251" s="37"/>
      <c r="J1251" s="37"/>
      <c r="K1251" s="38"/>
    </row>
    <row r="1252" spans="1:11" ht="12.75" customHeight="1" x14ac:dyDescent="0.25">
      <c r="A1252" s="184"/>
      <c r="B1252" s="38"/>
      <c r="C1252" s="38"/>
      <c r="D1252" s="38"/>
      <c r="E1252" s="38"/>
      <c r="F1252" s="185"/>
      <c r="G1252" s="186"/>
      <c r="H1252" s="37"/>
      <c r="I1252" s="37"/>
      <c r="J1252" s="37"/>
      <c r="K1252" s="38"/>
    </row>
    <row r="1253" spans="1:11" ht="12.75" customHeight="1" x14ac:dyDescent="0.25">
      <c r="A1253" s="184"/>
      <c r="B1253" s="38"/>
      <c r="C1253" s="38"/>
      <c r="D1253" s="38"/>
      <c r="E1253" s="38"/>
      <c r="F1253" s="185"/>
      <c r="G1253" s="186"/>
      <c r="H1253" s="37"/>
      <c r="I1253" s="37"/>
      <c r="J1253" s="37"/>
      <c r="K1253" s="38"/>
    </row>
    <row r="1254" spans="1:11" ht="12.75" customHeight="1" x14ac:dyDescent="0.25">
      <c r="A1254" s="184"/>
      <c r="B1254" s="38"/>
      <c r="C1254" s="38"/>
      <c r="D1254" s="38"/>
      <c r="E1254" s="38"/>
      <c r="F1254" s="185"/>
      <c r="G1254" s="186"/>
      <c r="H1254" s="37"/>
      <c r="I1254" s="37"/>
      <c r="J1254" s="37"/>
      <c r="K1254" s="38"/>
    </row>
    <row r="1255" spans="1:11" ht="12.75" customHeight="1" x14ac:dyDescent="0.25">
      <c r="A1255" s="184"/>
      <c r="B1255" s="38"/>
      <c r="C1255" s="38"/>
      <c r="D1255" s="38"/>
      <c r="E1255" s="38"/>
      <c r="F1255" s="185"/>
      <c r="G1255" s="186"/>
      <c r="H1255" s="37"/>
      <c r="I1255" s="37"/>
      <c r="J1255" s="37"/>
      <c r="K1255" s="38"/>
    </row>
    <row r="1256" spans="1:11" ht="12.75" customHeight="1" x14ac:dyDescent="0.25">
      <c r="A1256" s="184"/>
      <c r="B1256" s="38"/>
      <c r="C1256" s="38"/>
      <c r="D1256" s="38"/>
      <c r="E1256" s="38"/>
      <c r="F1256" s="185"/>
      <c r="G1256" s="186"/>
      <c r="H1256" s="37"/>
      <c r="I1256" s="37"/>
      <c r="J1256" s="37"/>
      <c r="K1256" s="38"/>
    </row>
    <row r="1257" spans="1:11" ht="12.75" customHeight="1" x14ac:dyDescent="0.25">
      <c r="A1257" s="184"/>
      <c r="B1257" s="38"/>
      <c r="C1257" s="38"/>
      <c r="D1257" s="38"/>
      <c r="E1257" s="38"/>
      <c r="F1257" s="185"/>
      <c r="G1257" s="186"/>
      <c r="H1257" s="37"/>
      <c r="I1257" s="37"/>
      <c r="J1257" s="37"/>
      <c r="K1257" s="38"/>
    </row>
    <row r="1258" spans="1:11" ht="12.75" customHeight="1" x14ac:dyDescent="0.25">
      <c r="A1258" s="184"/>
      <c r="B1258" s="38"/>
      <c r="C1258" s="38"/>
      <c r="D1258" s="38"/>
      <c r="E1258" s="38"/>
      <c r="F1258" s="185"/>
      <c r="G1258" s="186"/>
      <c r="H1258" s="37"/>
      <c r="I1258" s="37"/>
      <c r="J1258" s="37"/>
      <c r="K1258" s="38"/>
    </row>
    <row r="1259" spans="1:11" ht="12.75" customHeight="1" x14ac:dyDescent="0.25">
      <c r="A1259" s="184"/>
      <c r="B1259" s="38"/>
      <c r="C1259" s="38"/>
      <c r="D1259" s="38"/>
      <c r="E1259" s="38"/>
      <c r="F1259" s="185"/>
      <c r="G1259" s="186"/>
      <c r="H1259" s="37"/>
      <c r="I1259" s="37"/>
      <c r="J1259" s="37"/>
      <c r="K1259" s="38"/>
    </row>
    <row r="1260" spans="1:11" ht="12.75" customHeight="1" x14ac:dyDescent="0.25">
      <c r="A1260" s="184"/>
      <c r="B1260" s="38"/>
      <c r="C1260" s="38"/>
      <c r="D1260" s="38"/>
      <c r="E1260" s="38"/>
      <c r="F1260" s="185"/>
      <c r="G1260" s="186"/>
      <c r="H1260" s="37"/>
      <c r="I1260" s="37"/>
      <c r="J1260" s="37"/>
      <c r="K1260" s="38"/>
    </row>
    <row r="1261" spans="1:11" ht="12.75" customHeight="1" x14ac:dyDescent="0.25">
      <c r="A1261" s="184"/>
      <c r="B1261" s="38"/>
      <c r="C1261" s="38"/>
      <c r="D1261" s="38"/>
      <c r="E1261" s="38"/>
      <c r="F1261" s="185"/>
      <c r="G1261" s="186"/>
      <c r="H1261" s="37"/>
      <c r="I1261" s="37"/>
      <c r="J1261" s="37"/>
      <c r="K1261" s="38"/>
    </row>
    <row r="1262" spans="1:11" ht="12.75" customHeight="1" x14ac:dyDescent="0.25">
      <c r="A1262" s="184"/>
      <c r="B1262" s="38"/>
      <c r="C1262" s="38"/>
      <c r="D1262" s="38"/>
      <c r="E1262" s="38"/>
      <c r="F1262" s="185"/>
      <c r="G1262" s="186"/>
      <c r="H1262" s="37"/>
      <c r="I1262" s="37"/>
      <c r="J1262" s="37"/>
      <c r="K1262" s="38"/>
    </row>
    <row r="1263" spans="1:11" ht="12.75" customHeight="1" x14ac:dyDescent="0.25">
      <c r="A1263" s="184"/>
      <c r="B1263" s="38"/>
      <c r="C1263" s="38"/>
      <c r="D1263" s="38"/>
      <c r="E1263" s="38"/>
      <c r="F1263" s="185"/>
      <c r="G1263" s="186"/>
      <c r="H1263" s="37"/>
      <c r="I1263" s="37"/>
      <c r="J1263" s="37"/>
      <c r="K1263" s="38"/>
    </row>
    <row r="1264" spans="1:11" ht="12.75" customHeight="1" x14ac:dyDescent="0.25">
      <c r="A1264" s="184"/>
      <c r="B1264" s="38"/>
      <c r="C1264" s="38"/>
      <c r="D1264" s="38"/>
      <c r="E1264" s="38"/>
      <c r="F1264" s="185"/>
      <c r="G1264" s="186"/>
      <c r="H1264" s="37"/>
      <c r="I1264" s="37"/>
      <c r="J1264" s="37"/>
      <c r="K1264" s="38"/>
    </row>
    <row r="1265" spans="1:11" ht="12.75" customHeight="1" x14ac:dyDescent="0.25">
      <c r="A1265" s="184"/>
      <c r="B1265" s="38"/>
      <c r="C1265" s="38"/>
      <c r="D1265" s="38"/>
      <c r="E1265" s="38"/>
      <c r="F1265" s="185"/>
      <c r="G1265" s="186"/>
      <c r="H1265" s="37"/>
      <c r="I1265" s="37"/>
      <c r="J1265" s="37"/>
      <c r="K1265" s="38"/>
    </row>
    <row r="1266" spans="1:11" ht="12.75" customHeight="1" x14ac:dyDescent="0.25">
      <c r="A1266" s="184"/>
      <c r="B1266" s="38"/>
      <c r="C1266" s="38"/>
      <c r="D1266" s="38"/>
      <c r="E1266" s="38"/>
      <c r="F1266" s="185"/>
      <c r="G1266" s="186"/>
      <c r="H1266" s="37"/>
      <c r="I1266" s="37"/>
      <c r="J1266" s="37"/>
      <c r="K1266" s="38"/>
    </row>
    <row r="1267" spans="1:11" ht="12.75" customHeight="1" x14ac:dyDescent="0.25">
      <c r="A1267" s="184"/>
      <c r="B1267" s="38"/>
      <c r="C1267" s="38"/>
      <c r="D1267" s="38"/>
      <c r="E1267" s="38"/>
      <c r="F1267" s="185"/>
      <c r="G1267" s="186"/>
      <c r="H1267" s="37"/>
      <c r="I1267" s="37"/>
      <c r="J1267" s="37"/>
      <c r="K1267" s="38"/>
    </row>
    <row r="1268" spans="1:11" ht="12.75" customHeight="1" x14ac:dyDescent="0.25">
      <c r="A1268" s="184"/>
      <c r="B1268" s="38"/>
      <c r="C1268" s="38"/>
      <c r="D1268" s="38"/>
      <c r="E1268" s="38"/>
      <c r="F1268" s="185"/>
      <c r="G1268" s="186"/>
      <c r="H1268" s="37"/>
      <c r="I1268" s="37"/>
      <c r="J1268" s="37"/>
      <c r="K1268" s="38"/>
    </row>
    <row r="1269" spans="1:11" ht="12.75" customHeight="1" x14ac:dyDescent="0.25">
      <c r="A1269" s="184"/>
      <c r="B1269" s="38"/>
      <c r="C1269" s="38"/>
      <c r="D1269" s="38"/>
      <c r="E1269" s="38"/>
      <c r="F1269" s="185"/>
      <c r="G1269" s="186"/>
      <c r="H1269" s="37"/>
      <c r="I1269" s="37"/>
      <c r="J1269" s="37"/>
      <c r="K1269" s="38"/>
    </row>
    <row r="1270" spans="1:11" ht="12.75" customHeight="1" x14ac:dyDescent="0.25">
      <c r="A1270" s="184"/>
      <c r="B1270" s="38"/>
      <c r="C1270" s="38"/>
      <c r="D1270" s="38"/>
      <c r="E1270" s="38"/>
      <c r="F1270" s="185"/>
      <c r="G1270" s="186"/>
      <c r="H1270" s="37"/>
      <c r="I1270" s="37"/>
      <c r="J1270" s="37"/>
      <c r="K1270" s="38"/>
    </row>
    <row r="1271" spans="1:11" ht="12.75" customHeight="1" x14ac:dyDescent="0.25">
      <c r="A1271" s="184"/>
      <c r="B1271" s="38"/>
      <c r="C1271" s="38"/>
      <c r="D1271" s="38"/>
      <c r="E1271" s="38"/>
      <c r="F1271" s="185"/>
      <c r="G1271" s="186"/>
      <c r="H1271" s="37"/>
      <c r="I1271" s="37"/>
      <c r="J1271" s="37"/>
      <c r="K1271" s="38"/>
    </row>
    <row r="1272" spans="1:11" ht="12.75" customHeight="1" x14ac:dyDescent="0.25">
      <c r="A1272" s="184"/>
      <c r="B1272" s="38"/>
      <c r="C1272" s="38"/>
      <c r="D1272" s="38"/>
      <c r="E1272" s="38"/>
      <c r="F1272" s="185"/>
      <c r="G1272" s="186"/>
      <c r="H1272" s="37"/>
      <c r="I1272" s="37"/>
      <c r="J1272" s="37"/>
      <c r="K1272" s="38"/>
    </row>
    <row r="1273" spans="1:11" ht="12.75" customHeight="1" x14ac:dyDescent="0.25">
      <c r="A1273" s="184"/>
      <c r="B1273" s="38"/>
      <c r="C1273" s="38"/>
      <c r="D1273" s="38"/>
      <c r="E1273" s="38"/>
      <c r="F1273" s="185"/>
      <c r="G1273" s="186"/>
      <c r="H1273" s="37"/>
      <c r="I1273" s="37"/>
      <c r="J1273" s="37"/>
      <c r="K1273" s="38"/>
    </row>
    <row r="1274" spans="1:11" ht="12.75" customHeight="1" x14ac:dyDescent="0.25">
      <c r="A1274" s="184"/>
      <c r="B1274" s="38"/>
      <c r="C1274" s="38"/>
      <c r="D1274" s="38"/>
      <c r="E1274" s="38"/>
      <c r="F1274" s="185"/>
      <c r="G1274" s="186"/>
      <c r="H1274" s="37"/>
      <c r="I1274" s="37"/>
      <c r="J1274" s="37"/>
      <c r="K1274" s="38"/>
    </row>
    <row r="1275" spans="1:11" ht="12.75" customHeight="1" x14ac:dyDescent="0.25">
      <c r="A1275" s="184"/>
      <c r="B1275" s="38"/>
      <c r="C1275" s="38"/>
      <c r="D1275" s="38"/>
      <c r="E1275" s="38"/>
      <c r="F1275" s="185"/>
      <c r="G1275" s="186"/>
      <c r="H1275" s="37"/>
      <c r="I1275" s="37"/>
      <c r="J1275" s="37"/>
      <c r="K1275" s="38"/>
    </row>
    <row r="1276" spans="1:11" ht="12.75" customHeight="1" x14ac:dyDescent="0.25">
      <c r="A1276" s="184"/>
      <c r="B1276" s="38"/>
      <c r="C1276" s="38"/>
      <c r="D1276" s="38"/>
      <c r="E1276" s="38"/>
      <c r="F1276" s="185"/>
      <c r="G1276" s="186"/>
      <c r="H1276" s="37"/>
      <c r="I1276" s="37"/>
      <c r="J1276" s="37"/>
      <c r="K1276" s="38"/>
    </row>
    <row r="1277" spans="1:11" ht="12.75" customHeight="1" x14ac:dyDescent="0.25">
      <c r="A1277" s="184"/>
      <c r="B1277" s="38"/>
      <c r="C1277" s="38"/>
      <c r="D1277" s="38"/>
      <c r="E1277" s="38"/>
      <c r="F1277" s="185"/>
      <c r="G1277" s="186"/>
      <c r="H1277" s="37"/>
      <c r="I1277" s="37"/>
      <c r="J1277" s="37"/>
      <c r="K1277" s="38"/>
    </row>
    <row r="1278" spans="1:11" ht="12.75" customHeight="1" x14ac:dyDescent="0.25">
      <c r="A1278" s="184"/>
      <c r="B1278" s="38"/>
      <c r="C1278" s="38"/>
      <c r="D1278" s="38"/>
      <c r="E1278" s="38"/>
      <c r="F1278" s="185"/>
      <c r="G1278" s="186"/>
      <c r="H1278" s="37"/>
      <c r="I1278" s="37"/>
      <c r="J1278" s="37"/>
      <c r="K1278" s="38"/>
    </row>
    <row r="1279" spans="1:11" ht="12.75" customHeight="1" x14ac:dyDescent="0.25">
      <c r="A1279" s="184"/>
      <c r="B1279" s="38"/>
      <c r="C1279" s="38"/>
      <c r="D1279" s="38"/>
      <c r="E1279" s="38"/>
      <c r="F1279" s="185"/>
      <c r="G1279" s="186"/>
      <c r="H1279" s="37"/>
      <c r="I1279" s="37"/>
      <c r="J1279" s="37"/>
      <c r="K1279" s="38"/>
    </row>
    <row r="1280" spans="1:11" ht="12.75" customHeight="1" x14ac:dyDescent="0.25">
      <c r="A1280" s="184"/>
      <c r="B1280" s="38"/>
      <c r="C1280" s="38"/>
      <c r="D1280" s="38"/>
      <c r="E1280" s="38"/>
      <c r="F1280" s="185"/>
      <c r="G1280" s="186"/>
      <c r="H1280" s="37"/>
      <c r="I1280" s="37"/>
      <c r="J1280" s="37"/>
      <c r="K1280" s="38"/>
    </row>
    <row r="1281" spans="1:11" ht="12.75" customHeight="1" x14ac:dyDescent="0.25">
      <c r="A1281" s="184"/>
      <c r="B1281" s="38"/>
      <c r="C1281" s="38"/>
      <c r="D1281" s="38"/>
      <c r="E1281" s="38"/>
      <c r="F1281" s="185"/>
      <c r="G1281" s="186"/>
      <c r="H1281" s="37"/>
      <c r="I1281" s="37"/>
      <c r="J1281" s="37"/>
      <c r="K1281" s="38"/>
    </row>
    <row r="1282" spans="1:11" ht="12.75" customHeight="1" x14ac:dyDescent="0.25">
      <c r="A1282" s="184"/>
      <c r="B1282" s="38"/>
      <c r="C1282" s="38"/>
      <c r="D1282" s="38"/>
      <c r="E1282" s="38"/>
      <c r="F1282" s="185"/>
      <c r="G1282" s="186"/>
      <c r="H1282" s="37"/>
      <c r="I1282" s="37"/>
      <c r="J1282" s="37"/>
      <c r="K1282" s="38"/>
    </row>
    <row r="1283" spans="1:11" ht="12.75" customHeight="1" x14ac:dyDescent="0.25">
      <c r="A1283" s="184"/>
      <c r="B1283" s="38"/>
      <c r="C1283" s="38"/>
      <c r="D1283" s="38"/>
      <c r="E1283" s="38"/>
      <c r="F1283" s="185"/>
      <c r="G1283" s="186"/>
      <c r="H1283" s="37"/>
      <c r="I1283" s="37"/>
      <c r="J1283" s="37"/>
      <c r="K1283" s="38"/>
    </row>
    <row r="1284" spans="1:11" ht="12.75" customHeight="1" x14ac:dyDescent="0.25">
      <c r="A1284" s="184"/>
      <c r="B1284" s="38"/>
      <c r="C1284" s="38"/>
      <c r="D1284" s="38"/>
      <c r="E1284" s="38"/>
      <c r="F1284" s="185"/>
      <c r="G1284" s="186"/>
      <c r="H1284" s="37"/>
      <c r="I1284" s="37"/>
      <c r="J1284" s="37"/>
      <c r="K1284" s="38"/>
    </row>
    <row r="1285" spans="1:11" ht="12.75" customHeight="1" x14ac:dyDescent="0.25">
      <c r="A1285" s="184"/>
      <c r="B1285" s="38"/>
      <c r="C1285" s="38"/>
      <c r="D1285" s="38"/>
      <c r="E1285" s="38"/>
      <c r="F1285" s="185"/>
      <c r="G1285" s="186"/>
      <c r="H1285" s="37"/>
      <c r="I1285" s="37"/>
      <c r="J1285" s="37"/>
      <c r="K1285" s="38"/>
    </row>
    <row r="1286" spans="1:11" ht="12.75" customHeight="1" x14ac:dyDescent="0.25">
      <c r="A1286" s="184"/>
      <c r="B1286" s="38"/>
      <c r="C1286" s="38"/>
      <c r="D1286" s="38"/>
      <c r="E1286" s="38"/>
      <c r="F1286" s="185"/>
      <c r="G1286" s="186"/>
      <c r="H1286" s="37"/>
      <c r="I1286" s="37"/>
      <c r="J1286" s="37"/>
      <c r="K1286" s="38"/>
    </row>
    <row r="1287" spans="1:11" ht="12.75" customHeight="1" x14ac:dyDescent="0.25">
      <c r="A1287" s="184"/>
      <c r="B1287" s="38"/>
      <c r="C1287" s="38"/>
      <c r="D1287" s="38"/>
      <c r="E1287" s="38"/>
      <c r="F1287" s="185"/>
      <c r="G1287" s="186"/>
      <c r="H1287" s="37"/>
      <c r="I1287" s="37"/>
      <c r="J1287" s="37"/>
      <c r="K1287" s="38"/>
    </row>
    <row r="1288" spans="1:11" ht="12.75" customHeight="1" x14ac:dyDescent="0.25">
      <c r="A1288" s="184"/>
      <c r="B1288" s="38"/>
      <c r="C1288" s="38"/>
      <c r="D1288" s="38"/>
      <c r="E1288" s="38"/>
      <c r="F1288" s="185"/>
      <c r="G1288" s="186"/>
      <c r="H1288" s="37"/>
      <c r="I1288" s="37"/>
      <c r="J1288" s="37"/>
      <c r="K1288" s="38"/>
    </row>
    <row r="1289" spans="1:11" ht="12.75" customHeight="1" x14ac:dyDescent="0.25">
      <c r="A1289" s="184"/>
      <c r="B1289" s="38"/>
      <c r="C1289" s="38"/>
      <c r="D1289" s="38"/>
      <c r="E1289" s="38"/>
      <c r="F1289" s="185"/>
      <c r="G1289" s="186"/>
      <c r="H1289" s="37"/>
      <c r="I1289" s="37"/>
      <c r="J1289" s="37"/>
      <c r="K1289" s="38"/>
    </row>
    <row r="1290" spans="1:11" ht="12.75" customHeight="1" x14ac:dyDescent="0.25">
      <c r="A1290" s="184"/>
      <c r="B1290" s="38"/>
      <c r="C1290" s="38"/>
      <c r="D1290" s="38"/>
      <c r="E1290" s="38"/>
      <c r="F1290" s="185"/>
      <c r="G1290" s="186"/>
      <c r="H1290" s="37"/>
      <c r="I1290" s="37"/>
      <c r="J1290" s="37"/>
      <c r="K1290" s="38"/>
    </row>
    <row r="1291" spans="1:11" ht="12.75" customHeight="1" x14ac:dyDescent="0.25">
      <c r="A1291" s="184"/>
      <c r="B1291" s="38"/>
      <c r="C1291" s="38"/>
      <c r="D1291" s="38"/>
      <c r="E1291" s="38"/>
      <c r="F1291" s="185"/>
      <c r="G1291" s="186"/>
      <c r="H1291" s="37"/>
      <c r="I1291" s="37"/>
      <c r="J1291" s="37"/>
      <c r="K1291" s="38"/>
    </row>
    <row r="1292" spans="1:11" ht="12.75" customHeight="1" x14ac:dyDescent="0.25">
      <c r="A1292" s="184"/>
      <c r="B1292" s="38"/>
      <c r="C1292" s="38"/>
      <c r="D1292" s="38"/>
      <c r="E1292" s="38"/>
      <c r="F1292" s="185"/>
      <c r="G1292" s="186"/>
      <c r="H1292" s="37"/>
      <c r="I1292" s="37"/>
      <c r="J1292" s="37"/>
      <c r="K1292" s="38"/>
    </row>
    <row r="1293" spans="1:11" ht="12.75" customHeight="1" x14ac:dyDescent="0.25">
      <c r="A1293" s="184"/>
      <c r="B1293" s="38"/>
      <c r="C1293" s="38"/>
      <c r="D1293" s="38"/>
      <c r="E1293" s="38"/>
      <c r="F1293" s="185"/>
      <c r="G1293" s="186"/>
      <c r="H1293" s="37"/>
      <c r="I1293" s="37"/>
      <c r="J1293" s="37"/>
      <c r="K1293" s="38"/>
    </row>
    <row r="1294" spans="1:11" ht="12.75" customHeight="1" x14ac:dyDescent="0.25">
      <c r="A1294" s="184"/>
      <c r="B1294" s="38"/>
      <c r="C1294" s="38"/>
      <c r="D1294" s="38"/>
      <c r="E1294" s="38"/>
      <c r="F1294" s="185"/>
      <c r="G1294" s="186"/>
      <c r="H1294" s="37"/>
      <c r="I1294" s="37"/>
      <c r="J1294" s="37"/>
      <c r="K1294" s="38"/>
    </row>
    <row r="1295" spans="1:11" ht="12.75" customHeight="1" x14ac:dyDescent="0.25">
      <c r="A1295" s="184"/>
      <c r="B1295" s="38"/>
      <c r="C1295" s="38"/>
      <c r="D1295" s="38"/>
      <c r="E1295" s="38"/>
      <c r="F1295" s="185"/>
      <c r="G1295" s="186"/>
      <c r="H1295" s="37"/>
      <c r="I1295" s="37"/>
      <c r="J1295" s="37"/>
      <c r="K1295" s="38"/>
    </row>
    <row r="1296" spans="1:11" ht="12.75" customHeight="1" x14ac:dyDescent="0.25">
      <c r="A1296" s="184"/>
      <c r="B1296" s="38"/>
      <c r="C1296" s="38"/>
      <c r="D1296" s="38"/>
      <c r="E1296" s="38"/>
      <c r="F1296" s="185"/>
      <c r="G1296" s="186"/>
      <c r="H1296" s="37"/>
      <c r="I1296" s="37"/>
      <c r="J1296" s="37"/>
      <c r="K1296" s="38"/>
    </row>
    <row r="1297" spans="1:11" ht="12.75" customHeight="1" x14ac:dyDescent="0.25">
      <c r="A1297" s="184"/>
      <c r="B1297" s="38"/>
      <c r="C1297" s="38"/>
      <c r="D1297" s="38"/>
      <c r="E1297" s="38"/>
      <c r="F1297" s="185"/>
      <c r="G1297" s="186"/>
      <c r="H1297" s="37"/>
      <c r="I1297" s="37"/>
      <c r="J1297" s="37"/>
      <c r="K1297" s="38"/>
    </row>
    <row r="1298" spans="1:11" ht="12.75" customHeight="1" x14ac:dyDescent="0.25">
      <c r="A1298" s="184"/>
      <c r="B1298" s="38"/>
      <c r="C1298" s="38"/>
      <c r="D1298" s="38"/>
      <c r="E1298" s="38"/>
      <c r="F1298" s="185"/>
      <c r="G1298" s="186"/>
      <c r="H1298" s="37"/>
      <c r="I1298" s="37"/>
      <c r="J1298" s="37"/>
      <c r="K1298" s="38"/>
    </row>
    <row r="1299" spans="1:11" ht="12.75" customHeight="1" x14ac:dyDescent="0.25">
      <c r="A1299" s="184"/>
      <c r="B1299" s="38"/>
      <c r="C1299" s="38"/>
      <c r="D1299" s="38"/>
      <c r="E1299" s="38"/>
      <c r="F1299" s="185"/>
      <c r="G1299" s="186"/>
      <c r="H1299" s="37"/>
      <c r="I1299" s="37"/>
      <c r="J1299" s="37"/>
      <c r="K1299" s="38"/>
    </row>
    <row r="1300" spans="1:11" ht="12.75" customHeight="1" x14ac:dyDescent="0.25">
      <c r="A1300" s="184"/>
      <c r="B1300" s="38"/>
      <c r="C1300" s="38"/>
      <c r="D1300" s="38"/>
      <c r="E1300" s="38"/>
      <c r="F1300" s="185"/>
      <c r="G1300" s="186"/>
      <c r="H1300" s="37"/>
      <c r="I1300" s="37"/>
      <c r="J1300" s="37"/>
      <c r="K1300" s="38"/>
    </row>
    <row r="1301" spans="1:11" ht="12.75" customHeight="1" x14ac:dyDescent="0.25">
      <c r="A1301" s="184"/>
      <c r="B1301" s="38"/>
      <c r="C1301" s="38"/>
      <c r="D1301" s="38"/>
      <c r="E1301" s="38"/>
      <c r="F1301" s="185"/>
      <c r="G1301" s="186"/>
      <c r="H1301" s="37"/>
      <c r="I1301" s="37"/>
      <c r="J1301" s="37"/>
      <c r="K1301" s="38"/>
    </row>
    <row r="1302" spans="1:11" ht="12.75" customHeight="1" x14ac:dyDescent="0.25">
      <c r="A1302" s="184"/>
      <c r="B1302" s="38"/>
      <c r="C1302" s="38"/>
      <c r="D1302" s="38"/>
      <c r="E1302" s="38"/>
      <c r="F1302" s="185"/>
      <c r="G1302" s="186"/>
      <c r="H1302" s="37"/>
      <c r="I1302" s="37"/>
      <c r="J1302" s="37"/>
      <c r="K1302" s="38"/>
    </row>
    <row r="1303" spans="1:11" ht="12.75" customHeight="1" x14ac:dyDescent="0.25">
      <c r="A1303" s="184"/>
      <c r="B1303" s="38"/>
      <c r="C1303" s="38"/>
      <c r="D1303" s="38"/>
      <c r="E1303" s="38"/>
      <c r="F1303" s="185"/>
      <c r="G1303" s="186"/>
      <c r="H1303" s="37"/>
      <c r="I1303" s="37"/>
      <c r="J1303" s="37"/>
      <c r="K1303" s="38"/>
    </row>
    <row r="1304" spans="1:11" ht="12.75" customHeight="1" x14ac:dyDescent="0.25">
      <c r="A1304" s="184"/>
      <c r="B1304" s="38"/>
      <c r="C1304" s="38"/>
      <c r="D1304" s="38"/>
      <c r="E1304" s="38"/>
      <c r="F1304" s="185"/>
      <c r="G1304" s="186"/>
      <c r="H1304" s="37"/>
      <c r="I1304" s="37"/>
      <c r="J1304" s="37"/>
      <c r="K1304" s="38"/>
    </row>
    <row r="1305" spans="1:11" ht="12.75" customHeight="1" x14ac:dyDescent="0.25">
      <c r="A1305" s="184"/>
      <c r="B1305" s="38"/>
      <c r="C1305" s="38"/>
      <c r="D1305" s="38"/>
      <c r="E1305" s="38"/>
      <c r="F1305" s="185"/>
      <c r="G1305" s="186"/>
      <c r="H1305" s="37"/>
      <c r="I1305" s="37"/>
      <c r="J1305" s="37"/>
      <c r="K1305" s="38"/>
    </row>
    <row r="1306" spans="1:11" ht="12.75" customHeight="1" x14ac:dyDescent="0.25">
      <c r="A1306" s="184"/>
      <c r="B1306" s="38"/>
      <c r="C1306" s="38"/>
      <c r="D1306" s="38"/>
      <c r="E1306" s="38"/>
      <c r="F1306" s="185"/>
      <c r="G1306" s="186"/>
      <c r="H1306" s="37"/>
      <c r="I1306" s="37"/>
      <c r="J1306" s="37"/>
      <c r="K1306" s="38"/>
    </row>
    <row r="1307" spans="1:11" ht="12.75" customHeight="1" x14ac:dyDescent="0.25">
      <c r="A1307" s="184"/>
      <c r="B1307" s="38"/>
      <c r="C1307" s="38"/>
      <c r="D1307" s="38"/>
      <c r="E1307" s="38"/>
      <c r="F1307" s="185"/>
      <c r="G1307" s="186"/>
      <c r="H1307" s="37"/>
      <c r="I1307" s="37"/>
      <c r="J1307" s="37"/>
      <c r="K1307" s="38"/>
    </row>
    <row r="1308" spans="1:11" ht="12.75" customHeight="1" x14ac:dyDescent="0.25">
      <c r="A1308" s="184"/>
      <c r="B1308" s="38"/>
      <c r="C1308" s="38"/>
      <c r="D1308" s="38"/>
      <c r="E1308" s="38"/>
      <c r="F1308" s="185"/>
      <c r="G1308" s="186"/>
      <c r="H1308" s="37"/>
      <c r="I1308" s="37"/>
      <c r="J1308" s="37"/>
      <c r="K1308" s="38"/>
    </row>
    <row r="1309" spans="1:11" ht="12.75" customHeight="1" x14ac:dyDescent="0.25">
      <c r="A1309" s="184"/>
      <c r="B1309" s="38"/>
      <c r="C1309" s="38"/>
      <c r="D1309" s="38"/>
      <c r="E1309" s="38"/>
      <c r="F1309" s="185"/>
      <c r="G1309" s="186"/>
      <c r="H1309" s="37"/>
      <c r="I1309" s="37"/>
      <c r="J1309" s="37"/>
      <c r="K1309" s="38"/>
    </row>
    <row r="1310" spans="1:11" ht="12.75" customHeight="1" x14ac:dyDescent="0.25">
      <c r="A1310" s="184"/>
      <c r="B1310" s="38"/>
      <c r="C1310" s="38"/>
      <c r="D1310" s="38"/>
      <c r="E1310" s="38"/>
      <c r="F1310" s="185"/>
      <c r="G1310" s="186"/>
      <c r="H1310" s="37"/>
      <c r="I1310" s="37"/>
      <c r="J1310" s="37"/>
      <c r="K1310" s="38"/>
    </row>
    <row r="1311" spans="1:11" ht="12.75" customHeight="1" x14ac:dyDescent="0.25">
      <c r="A1311" s="184"/>
      <c r="B1311" s="38"/>
      <c r="C1311" s="38"/>
      <c r="D1311" s="38"/>
      <c r="E1311" s="38"/>
      <c r="F1311" s="185"/>
      <c r="G1311" s="186"/>
      <c r="H1311" s="37"/>
      <c r="I1311" s="37"/>
      <c r="J1311" s="37"/>
      <c r="K1311" s="38"/>
    </row>
    <row r="1312" spans="1:11" ht="12.75" customHeight="1" x14ac:dyDescent="0.25">
      <c r="A1312" s="184"/>
      <c r="B1312" s="38"/>
      <c r="C1312" s="38"/>
      <c r="D1312" s="38"/>
      <c r="E1312" s="38"/>
      <c r="F1312" s="185"/>
      <c r="G1312" s="186"/>
      <c r="H1312" s="37"/>
      <c r="I1312" s="37"/>
      <c r="J1312" s="37"/>
      <c r="K1312" s="38"/>
    </row>
    <row r="1313" spans="1:11" ht="12.75" customHeight="1" x14ac:dyDescent="0.25">
      <c r="A1313" s="184"/>
      <c r="B1313" s="38"/>
      <c r="C1313" s="38"/>
      <c r="D1313" s="38"/>
      <c r="E1313" s="38"/>
      <c r="F1313" s="185"/>
      <c r="G1313" s="186"/>
      <c r="H1313" s="37"/>
      <c r="I1313" s="37"/>
      <c r="J1313" s="37"/>
      <c r="K1313" s="38"/>
    </row>
    <row r="1314" spans="1:11" ht="12.75" customHeight="1" x14ac:dyDescent="0.25">
      <c r="A1314" s="184"/>
      <c r="B1314" s="38"/>
      <c r="C1314" s="38"/>
      <c r="D1314" s="38"/>
      <c r="E1314" s="38"/>
      <c r="F1314" s="185"/>
      <c r="G1314" s="186"/>
      <c r="H1314" s="37"/>
      <c r="I1314" s="37"/>
      <c r="J1314" s="37"/>
      <c r="K1314" s="38"/>
    </row>
    <row r="1315" spans="1:11" ht="12.75" customHeight="1" x14ac:dyDescent="0.25">
      <c r="A1315" s="184"/>
      <c r="B1315" s="38"/>
      <c r="C1315" s="38"/>
      <c r="D1315" s="38"/>
      <c r="E1315" s="38"/>
      <c r="F1315" s="185"/>
      <c r="G1315" s="186"/>
      <c r="H1315" s="37"/>
      <c r="I1315" s="37"/>
      <c r="J1315" s="37"/>
      <c r="K1315" s="38"/>
    </row>
    <row r="1316" spans="1:11" ht="12.75" customHeight="1" x14ac:dyDescent="0.25">
      <c r="A1316" s="184"/>
      <c r="B1316" s="38"/>
      <c r="C1316" s="38"/>
      <c r="D1316" s="38"/>
      <c r="E1316" s="38"/>
      <c r="F1316" s="185"/>
      <c r="G1316" s="186"/>
      <c r="H1316" s="37"/>
      <c r="I1316" s="37"/>
      <c r="J1316" s="37"/>
      <c r="K1316" s="38"/>
    </row>
    <row r="1317" spans="1:11" ht="12.75" customHeight="1" x14ac:dyDescent="0.25">
      <c r="A1317" s="184"/>
      <c r="B1317" s="38"/>
      <c r="C1317" s="38"/>
      <c r="D1317" s="38"/>
      <c r="E1317" s="38"/>
      <c r="F1317" s="185"/>
      <c r="G1317" s="186"/>
      <c r="H1317" s="37"/>
      <c r="I1317" s="37"/>
      <c r="J1317" s="37"/>
      <c r="K1317" s="38"/>
    </row>
    <row r="1318" spans="1:11" ht="12.75" customHeight="1" x14ac:dyDescent="0.25">
      <c r="A1318" s="184"/>
      <c r="B1318" s="38"/>
      <c r="C1318" s="38"/>
      <c r="D1318" s="38"/>
      <c r="E1318" s="38"/>
      <c r="F1318" s="185"/>
      <c r="G1318" s="186"/>
      <c r="H1318" s="37"/>
      <c r="I1318" s="37"/>
      <c r="J1318" s="37"/>
      <c r="K1318" s="38"/>
    </row>
    <row r="1319" spans="1:11" ht="12.75" customHeight="1" x14ac:dyDescent="0.25">
      <c r="A1319" s="184"/>
      <c r="B1319" s="38"/>
      <c r="C1319" s="38"/>
      <c r="D1319" s="38"/>
      <c r="E1319" s="38"/>
      <c r="F1319" s="185"/>
      <c r="G1319" s="186"/>
      <c r="H1319" s="37"/>
      <c r="I1319" s="37"/>
      <c r="J1319" s="37"/>
      <c r="K1319" s="38"/>
    </row>
    <row r="1320" spans="1:11" ht="12.75" customHeight="1" x14ac:dyDescent="0.25">
      <c r="A1320" s="184"/>
      <c r="B1320" s="38"/>
      <c r="C1320" s="38"/>
      <c r="D1320" s="38"/>
      <c r="E1320" s="38"/>
      <c r="F1320" s="185"/>
      <c r="G1320" s="186"/>
      <c r="H1320" s="37"/>
      <c r="I1320" s="37"/>
      <c r="J1320" s="37"/>
      <c r="K1320" s="38"/>
    </row>
    <row r="1321" spans="1:11" ht="12.75" customHeight="1" x14ac:dyDescent="0.25">
      <c r="A1321" s="184"/>
      <c r="B1321" s="38"/>
      <c r="C1321" s="38"/>
      <c r="D1321" s="38"/>
      <c r="E1321" s="38"/>
      <c r="F1321" s="185"/>
      <c r="G1321" s="186"/>
      <c r="H1321" s="37"/>
      <c r="I1321" s="37"/>
      <c r="J1321" s="37"/>
      <c r="K1321" s="38"/>
    </row>
    <row r="1322" spans="1:11" ht="12.75" customHeight="1" x14ac:dyDescent="0.25">
      <c r="A1322" s="184"/>
      <c r="B1322" s="38"/>
      <c r="C1322" s="38"/>
      <c r="D1322" s="38"/>
      <c r="E1322" s="38"/>
      <c r="F1322" s="185"/>
      <c r="G1322" s="186"/>
      <c r="H1322" s="37"/>
      <c r="I1322" s="37"/>
      <c r="J1322" s="37"/>
      <c r="K1322" s="38"/>
    </row>
    <row r="1323" spans="1:11" ht="12.75" customHeight="1" x14ac:dyDescent="0.25">
      <c r="A1323" s="184"/>
      <c r="B1323" s="38"/>
      <c r="C1323" s="38"/>
      <c r="D1323" s="38"/>
      <c r="E1323" s="38"/>
      <c r="F1323" s="185"/>
      <c r="G1323" s="186"/>
      <c r="H1323" s="37"/>
      <c r="I1323" s="37"/>
      <c r="J1323" s="37"/>
      <c r="K1323" s="38"/>
    </row>
    <row r="1324" spans="1:11" ht="12.75" customHeight="1" x14ac:dyDescent="0.25">
      <c r="A1324" s="184"/>
      <c r="B1324" s="38"/>
      <c r="C1324" s="38"/>
      <c r="D1324" s="38"/>
      <c r="E1324" s="38"/>
      <c r="F1324" s="185"/>
      <c r="G1324" s="186"/>
      <c r="H1324" s="37"/>
      <c r="I1324" s="37"/>
      <c r="J1324" s="37"/>
      <c r="K1324" s="38"/>
    </row>
    <row r="1325" spans="1:11" ht="12.75" customHeight="1" x14ac:dyDescent="0.25">
      <c r="A1325" s="184"/>
      <c r="B1325" s="38"/>
      <c r="C1325" s="38"/>
      <c r="D1325" s="38"/>
      <c r="E1325" s="38"/>
      <c r="F1325" s="185"/>
      <c r="G1325" s="186"/>
      <c r="H1325" s="37"/>
      <c r="I1325" s="37"/>
      <c r="J1325" s="37"/>
      <c r="K1325" s="38"/>
    </row>
    <row r="1326" spans="1:11" ht="12.75" customHeight="1" x14ac:dyDescent="0.25">
      <c r="A1326" s="184"/>
      <c r="B1326" s="38"/>
      <c r="C1326" s="38"/>
      <c r="D1326" s="38"/>
      <c r="E1326" s="38"/>
      <c r="F1326" s="185"/>
      <c r="G1326" s="186"/>
      <c r="H1326" s="37"/>
      <c r="I1326" s="37"/>
      <c r="J1326" s="37"/>
      <c r="K1326" s="38"/>
    </row>
    <row r="1327" spans="1:11" ht="12.75" customHeight="1" x14ac:dyDescent="0.25">
      <c r="A1327" s="184"/>
      <c r="B1327" s="38"/>
      <c r="C1327" s="38"/>
      <c r="D1327" s="38"/>
      <c r="E1327" s="38"/>
      <c r="F1327" s="185"/>
      <c r="G1327" s="186"/>
      <c r="H1327" s="37"/>
      <c r="I1327" s="37"/>
      <c r="J1327" s="37"/>
      <c r="K1327" s="38"/>
    </row>
    <row r="1328" spans="1:11" ht="12.75" customHeight="1" x14ac:dyDescent="0.25">
      <c r="A1328" s="184"/>
      <c r="B1328" s="38"/>
      <c r="C1328" s="38"/>
      <c r="D1328" s="38"/>
      <c r="E1328" s="38"/>
      <c r="F1328" s="185"/>
      <c r="G1328" s="186"/>
      <c r="H1328" s="37"/>
      <c r="I1328" s="37"/>
      <c r="J1328" s="37"/>
      <c r="K1328" s="38"/>
    </row>
    <row r="1329" spans="1:11" ht="12.75" customHeight="1" x14ac:dyDescent="0.25">
      <c r="A1329" s="184"/>
      <c r="B1329" s="38"/>
      <c r="C1329" s="38"/>
      <c r="D1329" s="38"/>
      <c r="E1329" s="38"/>
      <c r="F1329" s="185"/>
      <c r="G1329" s="186"/>
      <c r="H1329" s="37"/>
      <c r="I1329" s="37"/>
      <c r="J1329" s="37"/>
      <c r="K1329" s="38"/>
    </row>
    <row r="1330" spans="1:11" ht="12.75" customHeight="1" x14ac:dyDescent="0.25">
      <c r="A1330" s="184"/>
      <c r="B1330" s="38"/>
      <c r="C1330" s="38"/>
      <c r="D1330" s="38"/>
      <c r="E1330" s="38"/>
      <c r="F1330" s="185"/>
      <c r="G1330" s="186"/>
      <c r="H1330" s="37"/>
      <c r="I1330" s="37"/>
      <c r="J1330" s="37"/>
      <c r="K1330" s="38"/>
    </row>
    <row r="1331" spans="1:11" ht="12.75" customHeight="1" x14ac:dyDescent="0.25">
      <c r="A1331" s="184"/>
      <c r="B1331" s="38"/>
      <c r="C1331" s="38"/>
      <c r="D1331" s="38"/>
      <c r="E1331" s="38"/>
      <c r="F1331" s="185"/>
      <c r="G1331" s="186"/>
      <c r="H1331" s="37"/>
      <c r="I1331" s="37"/>
      <c r="J1331" s="37"/>
      <c r="K1331" s="38"/>
    </row>
    <row r="1332" spans="1:11" ht="12.75" customHeight="1" x14ac:dyDescent="0.25">
      <c r="A1332" s="184"/>
      <c r="B1332" s="38"/>
      <c r="C1332" s="38"/>
      <c r="D1332" s="38"/>
      <c r="E1332" s="38"/>
      <c r="F1332" s="185"/>
      <c r="G1332" s="186"/>
      <c r="H1332" s="37"/>
      <c r="I1332" s="37"/>
      <c r="J1332" s="37"/>
      <c r="K1332" s="38"/>
    </row>
    <row r="1333" spans="1:11" ht="12.75" customHeight="1" x14ac:dyDescent="0.25">
      <c r="A1333" s="184"/>
      <c r="B1333" s="38"/>
      <c r="C1333" s="38"/>
      <c r="D1333" s="38"/>
      <c r="E1333" s="38"/>
      <c r="F1333" s="185"/>
      <c r="G1333" s="186"/>
      <c r="H1333" s="37"/>
      <c r="I1333" s="37"/>
      <c r="J1333" s="37"/>
      <c r="K1333" s="38"/>
    </row>
    <row r="1334" spans="1:11" ht="12.75" customHeight="1" x14ac:dyDescent="0.25">
      <c r="A1334" s="184"/>
      <c r="B1334" s="38"/>
      <c r="C1334" s="38"/>
      <c r="D1334" s="38"/>
      <c r="E1334" s="38"/>
      <c r="F1334" s="185"/>
      <c r="G1334" s="186"/>
      <c r="H1334" s="37"/>
      <c r="I1334" s="37"/>
      <c r="J1334" s="37"/>
      <c r="K1334" s="38"/>
    </row>
    <row r="1335" spans="1:11" ht="12.75" customHeight="1" x14ac:dyDescent="0.25">
      <c r="A1335" s="184"/>
      <c r="B1335" s="38"/>
      <c r="C1335" s="38"/>
      <c r="D1335" s="38"/>
      <c r="E1335" s="38"/>
      <c r="F1335" s="185"/>
      <c r="G1335" s="186"/>
      <c r="H1335" s="37"/>
      <c r="I1335" s="37"/>
      <c r="J1335" s="37"/>
      <c r="K1335" s="38"/>
    </row>
    <row r="1336" spans="1:11" ht="12.75" customHeight="1" x14ac:dyDescent="0.25">
      <c r="A1336" s="184"/>
      <c r="B1336" s="38"/>
      <c r="C1336" s="38"/>
      <c r="D1336" s="38"/>
      <c r="E1336" s="38"/>
      <c r="F1336" s="185"/>
      <c r="G1336" s="186"/>
      <c r="H1336" s="37"/>
      <c r="I1336" s="37"/>
      <c r="J1336" s="37"/>
      <c r="K1336" s="38"/>
    </row>
    <row r="1337" spans="1:11" ht="12.75" customHeight="1" x14ac:dyDescent="0.25">
      <c r="A1337" s="184"/>
      <c r="B1337" s="38"/>
      <c r="C1337" s="38"/>
      <c r="D1337" s="38"/>
      <c r="E1337" s="38"/>
      <c r="F1337" s="185"/>
      <c r="G1337" s="186"/>
      <c r="H1337" s="37"/>
      <c r="I1337" s="37"/>
      <c r="J1337" s="37"/>
      <c r="K1337" s="38"/>
    </row>
    <row r="1338" spans="1:11" ht="12.75" customHeight="1" x14ac:dyDescent="0.25">
      <c r="A1338" s="184"/>
      <c r="B1338" s="38"/>
      <c r="C1338" s="38"/>
      <c r="D1338" s="38"/>
      <c r="E1338" s="38"/>
      <c r="F1338" s="185"/>
      <c r="G1338" s="186"/>
      <c r="H1338" s="37"/>
      <c r="I1338" s="37"/>
      <c r="J1338" s="37"/>
      <c r="K1338" s="38"/>
    </row>
    <row r="1339" spans="1:11" ht="12.75" customHeight="1" x14ac:dyDescent="0.25">
      <c r="A1339" s="184"/>
      <c r="B1339" s="38"/>
      <c r="C1339" s="38"/>
      <c r="D1339" s="38"/>
      <c r="E1339" s="38"/>
      <c r="F1339" s="185"/>
      <c r="G1339" s="186"/>
      <c r="H1339" s="37"/>
      <c r="I1339" s="37"/>
      <c r="J1339" s="37"/>
      <c r="K1339" s="38"/>
    </row>
    <row r="1340" spans="1:11" ht="12.75" customHeight="1" x14ac:dyDescent="0.25">
      <c r="A1340" s="184"/>
      <c r="B1340" s="38"/>
      <c r="C1340" s="38"/>
      <c r="D1340" s="38"/>
      <c r="E1340" s="38"/>
      <c r="F1340" s="185"/>
      <c r="G1340" s="186"/>
      <c r="H1340" s="37"/>
      <c r="I1340" s="37"/>
      <c r="J1340" s="37"/>
      <c r="K1340" s="38"/>
    </row>
    <row r="1341" spans="1:11" ht="12.75" customHeight="1" x14ac:dyDescent="0.25">
      <c r="A1341" s="184"/>
      <c r="B1341" s="38"/>
      <c r="C1341" s="38"/>
      <c r="D1341" s="38"/>
      <c r="E1341" s="38"/>
      <c r="F1341" s="185"/>
      <c r="G1341" s="186"/>
      <c r="H1341" s="37"/>
      <c r="I1341" s="37"/>
      <c r="J1341" s="37"/>
      <c r="K1341" s="38"/>
    </row>
    <row r="1342" spans="1:11" ht="12.75" customHeight="1" x14ac:dyDescent="0.25">
      <c r="A1342" s="184"/>
      <c r="B1342" s="38"/>
      <c r="C1342" s="38"/>
      <c r="D1342" s="38"/>
      <c r="E1342" s="38"/>
      <c r="F1342" s="185"/>
      <c r="G1342" s="186"/>
      <c r="H1342" s="37"/>
      <c r="I1342" s="37"/>
      <c r="J1342" s="37"/>
      <c r="K1342" s="38"/>
    </row>
    <row r="1343" spans="1:11" ht="12.75" customHeight="1" x14ac:dyDescent="0.25">
      <c r="A1343" s="184"/>
      <c r="B1343" s="38"/>
      <c r="C1343" s="38"/>
      <c r="D1343" s="38"/>
      <c r="E1343" s="38"/>
      <c r="F1343" s="185"/>
      <c r="G1343" s="186"/>
      <c r="H1343" s="37"/>
      <c r="I1343" s="37"/>
      <c r="J1343" s="37"/>
      <c r="K1343" s="38"/>
    </row>
    <row r="1344" spans="1:11" ht="12.75" customHeight="1" x14ac:dyDescent="0.25">
      <c r="A1344" s="184"/>
      <c r="B1344" s="38"/>
      <c r="C1344" s="38"/>
      <c r="D1344" s="38"/>
      <c r="E1344" s="38"/>
      <c r="F1344" s="185"/>
      <c r="G1344" s="186"/>
      <c r="H1344" s="37"/>
      <c r="I1344" s="37"/>
      <c r="J1344" s="37"/>
      <c r="K1344" s="38"/>
    </row>
    <row r="1345" spans="1:11" ht="12.75" customHeight="1" x14ac:dyDescent="0.25">
      <c r="A1345" s="184"/>
      <c r="B1345" s="38"/>
      <c r="C1345" s="38"/>
      <c r="D1345" s="38"/>
      <c r="E1345" s="38"/>
      <c r="F1345" s="185"/>
      <c r="G1345" s="186"/>
      <c r="H1345" s="37"/>
      <c r="I1345" s="37"/>
      <c r="J1345" s="37"/>
      <c r="K1345" s="38"/>
    </row>
    <row r="1346" spans="1:11" ht="12.75" customHeight="1" x14ac:dyDescent="0.25">
      <c r="A1346" s="184"/>
      <c r="B1346" s="38"/>
      <c r="C1346" s="38"/>
      <c r="D1346" s="38"/>
      <c r="E1346" s="38"/>
      <c r="F1346" s="185"/>
      <c r="G1346" s="186"/>
      <c r="H1346" s="37"/>
      <c r="I1346" s="37"/>
      <c r="J1346" s="37"/>
      <c r="K1346" s="38"/>
    </row>
    <row r="1347" spans="1:11" ht="12.75" customHeight="1" x14ac:dyDescent="0.25">
      <c r="A1347" s="184"/>
      <c r="B1347" s="38"/>
      <c r="C1347" s="38"/>
      <c r="D1347" s="38"/>
      <c r="E1347" s="38"/>
      <c r="F1347" s="185"/>
      <c r="G1347" s="186"/>
      <c r="H1347" s="37"/>
      <c r="I1347" s="37"/>
      <c r="J1347" s="37"/>
      <c r="K1347" s="38"/>
    </row>
    <row r="1348" spans="1:11" ht="12.75" customHeight="1" x14ac:dyDescent="0.25">
      <c r="A1348" s="184"/>
      <c r="B1348" s="38"/>
      <c r="C1348" s="38"/>
      <c r="D1348" s="38"/>
      <c r="E1348" s="38"/>
      <c r="F1348" s="185"/>
      <c r="G1348" s="186"/>
      <c r="H1348" s="37"/>
      <c r="I1348" s="37"/>
      <c r="J1348" s="37"/>
      <c r="K1348" s="38"/>
    </row>
    <row r="1349" spans="1:11" ht="12.75" customHeight="1" x14ac:dyDescent="0.25">
      <c r="A1349" s="184"/>
      <c r="B1349" s="38"/>
      <c r="C1349" s="38"/>
      <c r="D1349" s="38"/>
      <c r="E1349" s="38"/>
      <c r="F1349" s="185"/>
      <c r="G1349" s="186"/>
      <c r="H1349" s="37"/>
      <c r="I1349" s="37"/>
      <c r="J1349" s="37"/>
      <c r="K1349" s="38"/>
    </row>
    <row r="1350" spans="1:11" ht="12.75" customHeight="1" x14ac:dyDescent="0.25">
      <c r="A1350" s="184"/>
      <c r="B1350" s="38"/>
      <c r="C1350" s="38"/>
      <c r="D1350" s="38"/>
      <c r="E1350" s="38"/>
      <c r="F1350" s="185"/>
      <c r="G1350" s="186"/>
      <c r="H1350" s="37"/>
      <c r="I1350" s="37"/>
      <c r="J1350" s="37"/>
      <c r="K1350" s="38"/>
    </row>
    <row r="1351" spans="1:11" ht="12.75" customHeight="1" x14ac:dyDescent="0.25">
      <c r="A1351" s="184"/>
      <c r="B1351" s="38"/>
      <c r="C1351" s="38"/>
      <c r="D1351" s="38"/>
      <c r="E1351" s="38"/>
      <c r="F1351" s="185"/>
      <c r="G1351" s="186"/>
      <c r="H1351" s="37"/>
      <c r="I1351" s="37"/>
      <c r="J1351" s="37"/>
      <c r="K1351" s="38"/>
    </row>
    <row r="1352" spans="1:11" ht="12.75" customHeight="1" x14ac:dyDescent="0.25">
      <c r="A1352" s="184"/>
      <c r="B1352" s="38"/>
      <c r="C1352" s="38"/>
      <c r="D1352" s="38"/>
      <c r="E1352" s="38"/>
      <c r="F1352" s="185"/>
      <c r="G1352" s="186"/>
      <c r="H1352" s="37"/>
      <c r="I1352" s="37"/>
      <c r="J1352" s="37"/>
      <c r="K1352" s="38"/>
    </row>
    <row r="1353" spans="1:11" ht="12.75" customHeight="1" x14ac:dyDescent="0.25">
      <c r="A1353" s="184"/>
      <c r="B1353" s="38"/>
      <c r="C1353" s="38"/>
      <c r="D1353" s="38"/>
      <c r="E1353" s="38"/>
      <c r="F1353" s="185"/>
      <c r="G1353" s="186"/>
      <c r="H1353" s="37"/>
      <c r="I1353" s="37"/>
      <c r="J1353" s="37"/>
      <c r="K1353" s="38"/>
    </row>
    <row r="1354" spans="1:11" ht="12.75" customHeight="1" x14ac:dyDescent="0.25">
      <c r="A1354" s="184"/>
      <c r="B1354" s="38"/>
      <c r="C1354" s="38"/>
      <c r="D1354" s="38"/>
      <c r="E1354" s="38"/>
      <c r="F1354" s="185"/>
      <c r="G1354" s="186"/>
      <c r="H1354" s="37"/>
      <c r="I1354" s="37"/>
      <c r="J1354" s="37"/>
      <c r="K1354" s="38"/>
    </row>
    <row r="1355" spans="1:11" ht="12.75" customHeight="1" x14ac:dyDescent="0.25">
      <c r="A1355" s="184"/>
      <c r="B1355" s="38"/>
      <c r="C1355" s="38"/>
      <c r="D1355" s="38"/>
      <c r="E1355" s="38"/>
      <c r="F1355" s="185"/>
      <c r="G1355" s="186"/>
      <c r="H1355" s="37"/>
      <c r="I1355" s="37"/>
      <c r="J1355" s="37"/>
      <c r="K1355" s="38"/>
    </row>
    <row r="1356" spans="1:11" ht="12.75" customHeight="1" x14ac:dyDescent="0.25">
      <c r="A1356" s="184"/>
      <c r="B1356" s="38"/>
      <c r="C1356" s="38"/>
      <c r="D1356" s="38"/>
      <c r="E1356" s="38"/>
      <c r="F1356" s="185"/>
      <c r="G1356" s="186"/>
      <c r="H1356" s="37"/>
      <c r="I1356" s="37"/>
      <c r="J1356" s="37"/>
      <c r="K1356" s="38"/>
    </row>
    <row r="1357" spans="1:11" ht="12.75" customHeight="1" x14ac:dyDescent="0.25">
      <c r="A1357" s="184"/>
      <c r="B1357" s="38"/>
      <c r="C1357" s="38"/>
      <c r="D1357" s="38"/>
      <c r="E1357" s="38"/>
      <c r="F1357" s="185"/>
      <c r="G1357" s="186"/>
      <c r="H1357" s="37"/>
      <c r="I1357" s="37"/>
      <c r="J1357" s="37"/>
      <c r="K1357" s="38"/>
    </row>
    <row r="1358" spans="1:11" ht="12.75" customHeight="1" x14ac:dyDescent="0.25">
      <c r="A1358" s="184"/>
      <c r="B1358" s="38"/>
      <c r="C1358" s="38"/>
      <c r="D1358" s="38"/>
      <c r="E1358" s="38"/>
      <c r="F1358" s="185"/>
      <c r="G1358" s="186"/>
      <c r="H1358" s="37"/>
      <c r="I1358" s="37"/>
      <c r="J1358" s="37"/>
      <c r="K1358" s="38"/>
    </row>
    <row r="1359" spans="1:11" ht="12.75" customHeight="1" x14ac:dyDescent="0.25">
      <c r="A1359" s="184"/>
      <c r="B1359" s="38"/>
      <c r="C1359" s="38"/>
      <c r="D1359" s="38"/>
      <c r="E1359" s="38"/>
      <c r="F1359" s="185"/>
      <c r="G1359" s="186"/>
      <c r="H1359" s="37"/>
      <c r="I1359" s="37"/>
      <c r="J1359" s="37"/>
      <c r="K1359" s="38"/>
    </row>
    <row r="1360" spans="1:11" ht="12.75" customHeight="1" x14ac:dyDescent="0.25">
      <c r="A1360" s="184"/>
      <c r="B1360" s="38"/>
      <c r="C1360" s="38"/>
      <c r="D1360" s="38"/>
      <c r="E1360" s="38"/>
      <c r="F1360" s="185"/>
      <c r="G1360" s="186"/>
      <c r="H1360" s="37"/>
      <c r="I1360" s="37"/>
      <c r="J1360" s="37"/>
      <c r="K1360" s="38"/>
    </row>
    <row r="1361" spans="1:11" ht="12.75" customHeight="1" x14ac:dyDescent="0.25">
      <c r="A1361" s="184"/>
      <c r="B1361" s="38"/>
      <c r="C1361" s="38"/>
      <c r="D1361" s="38"/>
      <c r="E1361" s="38"/>
      <c r="F1361" s="185"/>
      <c r="G1361" s="186"/>
      <c r="H1361" s="37"/>
      <c r="I1361" s="37"/>
      <c r="J1361" s="37"/>
      <c r="K1361" s="38"/>
    </row>
    <row r="1362" spans="1:11" ht="12.75" customHeight="1" x14ac:dyDescent="0.25">
      <c r="A1362" s="184"/>
      <c r="B1362" s="38"/>
      <c r="C1362" s="38"/>
      <c r="D1362" s="38"/>
      <c r="E1362" s="38"/>
      <c r="F1362" s="185"/>
      <c r="G1362" s="186"/>
      <c r="H1362" s="37"/>
      <c r="I1362" s="37"/>
      <c r="J1362" s="37"/>
      <c r="K1362" s="38"/>
    </row>
    <row r="1363" spans="1:11" ht="12.75" customHeight="1" x14ac:dyDescent="0.25">
      <c r="A1363" s="184"/>
      <c r="B1363" s="38"/>
      <c r="C1363" s="38"/>
      <c r="D1363" s="38"/>
      <c r="E1363" s="38"/>
      <c r="F1363" s="185"/>
      <c r="G1363" s="186"/>
      <c r="H1363" s="37"/>
      <c r="I1363" s="37"/>
      <c r="J1363" s="37"/>
      <c r="K1363" s="38"/>
    </row>
    <row r="1364" spans="1:11" ht="12.75" customHeight="1" x14ac:dyDescent="0.25">
      <c r="A1364" s="184"/>
      <c r="B1364" s="38"/>
      <c r="C1364" s="38"/>
      <c r="D1364" s="38"/>
      <c r="E1364" s="38"/>
      <c r="F1364" s="185"/>
      <c r="G1364" s="186"/>
      <c r="H1364" s="37"/>
      <c r="I1364" s="37"/>
      <c r="J1364" s="37"/>
      <c r="K1364" s="38"/>
    </row>
    <row r="1365" spans="1:11" ht="12.75" customHeight="1" x14ac:dyDescent="0.25">
      <c r="A1365" s="184"/>
      <c r="B1365" s="38"/>
      <c r="C1365" s="38"/>
      <c r="D1365" s="38"/>
      <c r="E1365" s="38"/>
      <c r="F1365" s="185"/>
      <c r="G1365" s="186"/>
      <c r="H1365" s="37"/>
      <c r="I1365" s="37"/>
      <c r="J1365" s="37"/>
      <c r="K1365" s="38"/>
    </row>
    <row r="1366" spans="1:11" ht="12.75" customHeight="1" x14ac:dyDescent="0.25">
      <c r="A1366" s="184"/>
      <c r="B1366" s="38"/>
      <c r="C1366" s="38"/>
      <c r="D1366" s="38"/>
      <c r="E1366" s="38"/>
      <c r="F1366" s="185"/>
      <c r="G1366" s="186"/>
      <c r="H1366" s="37"/>
      <c r="I1366" s="37"/>
      <c r="J1366" s="37"/>
      <c r="K1366" s="38"/>
    </row>
    <row r="1367" spans="1:11" ht="12.75" customHeight="1" x14ac:dyDescent="0.25">
      <c r="A1367" s="184"/>
      <c r="B1367" s="38"/>
      <c r="C1367" s="38"/>
      <c r="D1367" s="38"/>
      <c r="E1367" s="38"/>
      <c r="F1367" s="185"/>
      <c r="G1367" s="186"/>
      <c r="H1367" s="37"/>
      <c r="I1367" s="37"/>
      <c r="J1367" s="37"/>
      <c r="K1367" s="38"/>
    </row>
    <row r="1368" spans="1:11" ht="12.75" customHeight="1" x14ac:dyDescent="0.25">
      <c r="A1368" s="184"/>
      <c r="B1368" s="38"/>
      <c r="C1368" s="38"/>
      <c r="D1368" s="38"/>
      <c r="E1368" s="38"/>
      <c r="F1368" s="185"/>
      <c r="G1368" s="186"/>
      <c r="H1368" s="37"/>
      <c r="I1368" s="37"/>
      <c r="J1368" s="37"/>
      <c r="K1368" s="38"/>
    </row>
    <row r="1369" spans="1:11" ht="12.75" customHeight="1" x14ac:dyDescent="0.25">
      <c r="A1369" s="184"/>
      <c r="B1369" s="38"/>
      <c r="C1369" s="38"/>
      <c r="D1369" s="38"/>
      <c r="E1369" s="38"/>
      <c r="F1369" s="185"/>
      <c r="G1369" s="186"/>
      <c r="H1369" s="37"/>
      <c r="I1369" s="37"/>
      <c r="J1369" s="37"/>
      <c r="K1369" s="38"/>
    </row>
    <row r="1370" spans="1:11" ht="12.75" customHeight="1" x14ac:dyDescent="0.25">
      <c r="A1370" s="184"/>
      <c r="B1370" s="38"/>
      <c r="C1370" s="38"/>
      <c r="D1370" s="38"/>
      <c r="E1370" s="38"/>
      <c r="F1370" s="185"/>
      <c r="G1370" s="186"/>
      <c r="H1370" s="37"/>
      <c r="I1370" s="37"/>
      <c r="J1370" s="37"/>
      <c r="K1370" s="38"/>
    </row>
    <row r="1371" spans="1:11" ht="12.75" customHeight="1" x14ac:dyDescent="0.25">
      <c r="A1371" s="184"/>
      <c r="B1371" s="38"/>
      <c r="C1371" s="38"/>
      <c r="D1371" s="38"/>
      <c r="E1371" s="38"/>
      <c r="F1371" s="185"/>
      <c r="G1371" s="186"/>
      <c r="H1371" s="37"/>
      <c r="I1371" s="37"/>
      <c r="J1371" s="37"/>
      <c r="K1371" s="38"/>
    </row>
    <row r="1372" spans="1:11" ht="12.75" customHeight="1" x14ac:dyDescent="0.25">
      <c r="A1372" s="184"/>
      <c r="B1372" s="38"/>
      <c r="C1372" s="38"/>
      <c r="D1372" s="38"/>
      <c r="E1372" s="38"/>
      <c r="F1372" s="185"/>
      <c r="G1372" s="186"/>
      <c r="H1372" s="37"/>
      <c r="I1372" s="37"/>
      <c r="J1372" s="37"/>
      <c r="K1372" s="38"/>
    </row>
    <row r="1373" spans="1:11" ht="12.75" customHeight="1" x14ac:dyDescent="0.25">
      <c r="A1373" s="184"/>
      <c r="B1373" s="38"/>
      <c r="C1373" s="38"/>
      <c r="D1373" s="38"/>
      <c r="E1373" s="38"/>
      <c r="F1373" s="185"/>
      <c r="G1373" s="186"/>
      <c r="H1373" s="37"/>
      <c r="I1373" s="37"/>
      <c r="J1373" s="37"/>
      <c r="K1373" s="38"/>
    </row>
    <row r="1374" spans="1:11" ht="12.75" customHeight="1" x14ac:dyDescent="0.25">
      <c r="A1374" s="184"/>
      <c r="B1374" s="38"/>
      <c r="C1374" s="38"/>
      <c r="D1374" s="38"/>
      <c r="E1374" s="38"/>
      <c r="F1374" s="185"/>
      <c r="G1374" s="186"/>
      <c r="H1374" s="37"/>
      <c r="I1374" s="37"/>
      <c r="J1374" s="37"/>
      <c r="K1374" s="38"/>
    </row>
    <row r="1375" spans="1:11" ht="12.75" customHeight="1" x14ac:dyDescent="0.25">
      <c r="A1375" s="184"/>
      <c r="B1375" s="38"/>
      <c r="C1375" s="38"/>
      <c r="D1375" s="38"/>
      <c r="E1375" s="38"/>
      <c r="F1375" s="185"/>
      <c r="G1375" s="186"/>
      <c r="H1375" s="37"/>
      <c r="I1375" s="37"/>
      <c r="J1375" s="37"/>
      <c r="K1375" s="38"/>
    </row>
    <row r="1376" spans="1:11" ht="12.75" customHeight="1" x14ac:dyDescent="0.25">
      <c r="A1376" s="184"/>
      <c r="B1376" s="38"/>
      <c r="C1376" s="38"/>
      <c r="D1376" s="38"/>
      <c r="E1376" s="38"/>
      <c r="F1376" s="185"/>
      <c r="G1376" s="186"/>
      <c r="H1376" s="37"/>
      <c r="I1376" s="37"/>
      <c r="J1376" s="37"/>
      <c r="K1376" s="38"/>
    </row>
    <row r="1377" spans="1:11" ht="12.75" customHeight="1" x14ac:dyDescent="0.25">
      <c r="A1377" s="184"/>
      <c r="B1377" s="38"/>
      <c r="C1377" s="38"/>
      <c r="D1377" s="38"/>
      <c r="E1377" s="38"/>
      <c r="F1377" s="185"/>
      <c r="G1377" s="186"/>
      <c r="H1377" s="37"/>
      <c r="I1377" s="37"/>
      <c r="J1377" s="37"/>
      <c r="K1377" s="38"/>
    </row>
    <row r="1378" spans="1:11" ht="12.75" customHeight="1" x14ac:dyDescent="0.25">
      <c r="A1378" s="184"/>
      <c r="B1378" s="38"/>
      <c r="C1378" s="38"/>
      <c r="D1378" s="38"/>
      <c r="E1378" s="38"/>
      <c r="F1378" s="185"/>
      <c r="G1378" s="186"/>
      <c r="H1378" s="37"/>
      <c r="I1378" s="37"/>
      <c r="J1378" s="37"/>
      <c r="K1378" s="38"/>
    </row>
    <row r="1379" spans="1:11" ht="12.75" customHeight="1" x14ac:dyDescent="0.25">
      <c r="A1379" s="184"/>
      <c r="B1379" s="38"/>
      <c r="C1379" s="38"/>
      <c r="D1379" s="38"/>
      <c r="E1379" s="38"/>
      <c r="F1379" s="185"/>
      <c r="G1379" s="186"/>
      <c r="H1379" s="37"/>
      <c r="I1379" s="37"/>
      <c r="J1379" s="37"/>
      <c r="K1379" s="38"/>
    </row>
    <row r="1380" spans="1:11" ht="12.75" customHeight="1" x14ac:dyDescent="0.25">
      <c r="A1380" s="184"/>
      <c r="B1380" s="38"/>
      <c r="C1380" s="38"/>
      <c r="D1380" s="38"/>
      <c r="E1380" s="38"/>
      <c r="F1380" s="185"/>
      <c r="G1380" s="186"/>
      <c r="H1380" s="37"/>
      <c r="I1380" s="37"/>
      <c r="J1380" s="37"/>
      <c r="K1380" s="38"/>
    </row>
    <row r="1381" spans="1:11" ht="12.75" customHeight="1" x14ac:dyDescent="0.25">
      <c r="A1381" s="184"/>
      <c r="B1381" s="38"/>
      <c r="C1381" s="38"/>
      <c r="D1381" s="38"/>
      <c r="E1381" s="38"/>
      <c r="F1381" s="185"/>
      <c r="G1381" s="186"/>
      <c r="H1381" s="37"/>
      <c r="I1381" s="37"/>
      <c r="J1381" s="37"/>
      <c r="K1381" s="38"/>
    </row>
    <row r="1382" spans="1:11" ht="12.75" customHeight="1" x14ac:dyDescent="0.25">
      <c r="A1382" s="184"/>
      <c r="B1382" s="38"/>
      <c r="C1382" s="38"/>
      <c r="D1382" s="38"/>
      <c r="E1382" s="38"/>
      <c r="F1382" s="185"/>
      <c r="G1382" s="186"/>
      <c r="H1382" s="37"/>
      <c r="I1382" s="37"/>
      <c r="J1382" s="37"/>
      <c r="K1382" s="38"/>
    </row>
    <row r="1383" spans="1:11" ht="12.75" customHeight="1" x14ac:dyDescent="0.25">
      <c r="A1383" s="184"/>
      <c r="B1383" s="38"/>
      <c r="C1383" s="38"/>
      <c r="D1383" s="38"/>
      <c r="E1383" s="38"/>
      <c r="F1383" s="185"/>
      <c r="G1383" s="186"/>
      <c r="H1383" s="37"/>
      <c r="I1383" s="37"/>
      <c r="J1383" s="37"/>
      <c r="K1383" s="38"/>
    </row>
    <row r="1384" spans="1:11" ht="12.75" customHeight="1" x14ac:dyDescent="0.25">
      <c r="A1384" s="184"/>
      <c r="B1384" s="38"/>
      <c r="C1384" s="38"/>
      <c r="D1384" s="38"/>
      <c r="E1384" s="38"/>
      <c r="F1384" s="185"/>
      <c r="G1384" s="186"/>
      <c r="H1384" s="37"/>
      <c r="I1384" s="37"/>
      <c r="J1384" s="37"/>
      <c r="K1384" s="38"/>
    </row>
    <row r="1385" spans="1:11" ht="12.75" customHeight="1" x14ac:dyDescent="0.25">
      <c r="A1385" s="184"/>
      <c r="B1385" s="38"/>
      <c r="C1385" s="38"/>
      <c r="D1385" s="38"/>
      <c r="E1385" s="38"/>
      <c r="F1385" s="185"/>
      <c r="G1385" s="186"/>
      <c r="H1385" s="37"/>
      <c r="I1385" s="37"/>
      <c r="J1385" s="37"/>
      <c r="K1385" s="38"/>
    </row>
    <row r="1386" spans="1:11" ht="12.75" customHeight="1" x14ac:dyDescent="0.25">
      <c r="A1386" s="184"/>
      <c r="B1386" s="38"/>
      <c r="C1386" s="38"/>
      <c r="D1386" s="38"/>
      <c r="E1386" s="38"/>
      <c r="F1386" s="185"/>
      <c r="G1386" s="186"/>
      <c r="H1386" s="37"/>
      <c r="I1386" s="37"/>
      <c r="J1386" s="37"/>
      <c r="K1386" s="38"/>
    </row>
    <row r="1387" spans="1:11" ht="12.75" customHeight="1" x14ac:dyDescent="0.25">
      <c r="A1387" s="184"/>
      <c r="B1387" s="38"/>
      <c r="C1387" s="38"/>
      <c r="D1387" s="38"/>
      <c r="E1387" s="38"/>
      <c r="F1387" s="185"/>
      <c r="G1387" s="186"/>
      <c r="H1387" s="37"/>
      <c r="I1387" s="37"/>
      <c r="J1387" s="37"/>
      <c r="K1387" s="38"/>
    </row>
    <row r="1388" spans="1:11" ht="12.75" customHeight="1" x14ac:dyDescent="0.25">
      <c r="A1388" s="184"/>
      <c r="B1388" s="38"/>
      <c r="C1388" s="38"/>
      <c r="D1388" s="38"/>
      <c r="E1388" s="38"/>
      <c r="F1388" s="185"/>
      <c r="G1388" s="186"/>
      <c r="H1388" s="37"/>
      <c r="I1388" s="37"/>
      <c r="J1388" s="37"/>
      <c r="K1388" s="38"/>
    </row>
    <row r="1389" spans="1:11" ht="12.75" customHeight="1" x14ac:dyDescent="0.25">
      <c r="A1389" s="184"/>
      <c r="B1389" s="38"/>
      <c r="C1389" s="38"/>
      <c r="D1389" s="38"/>
      <c r="E1389" s="38"/>
      <c r="F1389" s="185"/>
      <c r="G1389" s="186"/>
      <c r="H1389" s="37"/>
      <c r="I1389" s="37"/>
      <c r="J1389" s="37"/>
      <c r="K1389" s="38"/>
    </row>
    <row r="1390" spans="1:11" ht="12.75" customHeight="1" x14ac:dyDescent="0.25">
      <c r="A1390" s="184"/>
      <c r="B1390" s="38"/>
      <c r="C1390" s="38"/>
      <c r="D1390" s="38"/>
      <c r="E1390" s="38"/>
      <c r="F1390" s="185"/>
      <c r="G1390" s="186"/>
      <c r="H1390" s="37"/>
      <c r="I1390" s="37"/>
      <c r="J1390" s="37"/>
      <c r="K1390" s="38"/>
    </row>
    <row r="1391" spans="1:11" ht="12.75" customHeight="1" x14ac:dyDescent="0.25">
      <c r="A1391" s="184"/>
      <c r="B1391" s="38"/>
      <c r="C1391" s="38"/>
      <c r="D1391" s="38"/>
      <c r="E1391" s="38"/>
      <c r="F1391" s="185"/>
      <c r="G1391" s="186"/>
      <c r="H1391" s="37"/>
      <c r="I1391" s="37"/>
      <c r="J1391" s="37"/>
      <c r="K1391" s="38"/>
    </row>
    <row r="1392" spans="1:11" ht="12.75" customHeight="1" x14ac:dyDescent="0.25">
      <c r="A1392" s="184"/>
      <c r="B1392" s="38"/>
      <c r="C1392" s="38"/>
      <c r="D1392" s="38"/>
      <c r="E1392" s="38"/>
      <c r="F1392" s="185"/>
      <c r="G1392" s="186"/>
      <c r="H1392" s="37"/>
      <c r="I1392" s="37"/>
      <c r="J1392" s="37"/>
      <c r="K1392" s="38"/>
    </row>
    <row r="1393" spans="1:11" ht="12.75" customHeight="1" x14ac:dyDescent="0.25">
      <c r="A1393" s="184"/>
      <c r="B1393" s="38"/>
      <c r="C1393" s="38"/>
      <c r="D1393" s="38"/>
      <c r="E1393" s="38"/>
      <c r="F1393" s="185"/>
      <c r="G1393" s="186"/>
      <c r="H1393" s="37"/>
      <c r="I1393" s="37"/>
      <c r="J1393" s="37"/>
      <c r="K1393" s="38"/>
    </row>
    <row r="1394" spans="1:11" ht="12.75" customHeight="1" x14ac:dyDescent="0.25">
      <c r="A1394" s="184"/>
      <c r="B1394" s="38"/>
      <c r="C1394" s="38"/>
      <c r="D1394" s="38"/>
      <c r="E1394" s="38"/>
      <c r="F1394" s="185"/>
      <c r="G1394" s="186"/>
      <c r="H1394" s="37"/>
      <c r="I1394" s="37"/>
      <c r="J1394" s="37"/>
      <c r="K1394" s="38"/>
    </row>
    <row r="1395" spans="1:11" ht="12.75" customHeight="1" x14ac:dyDescent="0.25">
      <c r="A1395" s="184"/>
      <c r="B1395" s="38"/>
      <c r="C1395" s="38"/>
      <c r="D1395" s="38"/>
      <c r="E1395" s="38"/>
      <c r="F1395" s="185"/>
      <c r="G1395" s="186"/>
      <c r="H1395" s="37"/>
      <c r="I1395" s="37"/>
      <c r="J1395" s="37"/>
      <c r="K1395" s="38"/>
    </row>
    <row r="1396" spans="1:11" ht="12.75" customHeight="1" x14ac:dyDescent="0.25">
      <c r="A1396" s="184"/>
      <c r="B1396" s="38"/>
      <c r="C1396" s="38"/>
      <c r="D1396" s="38"/>
      <c r="E1396" s="38"/>
      <c r="F1396" s="185"/>
      <c r="G1396" s="186"/>
      <c r="H1396" s="37"/>
      <c r="I1396" s="37"/>
      <c r="J1396" s="37"/>
      <c r="K1396" s="38"/>
    </row>
    <row r="1397" spans="1:11" ht="12.75" customHeight="1" x14ac:dyDescent="0.25">
      <c r="A1397" s="184"/>
      <c r="B1397" s="38"/>
      <c r="C1397" s="38"/>
      <c r="D1397" s="38"/>
      <c r="E1397" s="38"/>
      <c r="F1397" s="185"/>
      <c r="G1397" s="186"/>
      <c r="H1397" s="37"/>
      <c r="I1397" s="37"/>
      <c r="J1397" s="37"/>
      <c r="K1397" s="38"/>
    </row>
    <row r="1398" spans="1:11" ht="12.75" customHeight="1" x14ac:dyDescent="0.25">
      <c r="A1398" s="184"/>
      <c r="B1398" s="38"/>
      <c r="C1398" s="38"/>
      <c r="D1398" s="38"/>
      <c r="E1398" s="38"/>
      <c r="F1398" s="185"/>
      <c r="G1398" s="186"/>
      <c r="H1398" s="37"/>
      <c r="I1398" s="37"/>
      <c r="J1398" s="37"/>
      <c r="K1398" s="38"/>
    </row>
    <row r="1399" spans="1:11" ht="12.75" customHeight="1" x14ac:dyDescent="0.25">
      <c r="A1399" s="184"/>
      <c r="B1399" s="38"/>
      <c r="C1399" s="38"/>
      <c r="D1399" s="38"/>
      <c r="E1399" s="38"/>
      <c r="F1399" s="185"/>
      <c r="G1399" s="186"/>
      <c r="H1399" s="37"/>
      <c r="I1399" s="37"/>
      <c r="J1399" s="37"/>
      <c r="K1399" s="38"/>
    </row>
    <row r="1400" spans="1:11" ht="12.75" customHeight="1" x14ac:dyDescent="0.25">
      <c r="A1400" s="184"/>
      <c r="B1400" s="38"/>
      <c r="C1400" s="38"/>
      <c r="D1400" s="38"/>
      <c r="E1400" s="38"/>
      <c r="F1400" s="185"/>
      <c r="G1400" s="186"/>
      <c r="H1400" s="37"/>
      <c r="I1400" s="37"/>
      <c r="J1400" s="37"/>
      <c r="K1400" s="38"/>
    </row>
    <row r="1401" spans="1:11" ht="12.75" customHeight="1" x14ac:dyDescent="0.25">
      <c r="A1401" s="184"/>
      <c r="B1401" s="38"/>
      <c r="C1401" s="38"/>
      <c r="D1401" s="38"/>
      <c r="E1401" s="38"/>
      <c r="F1401" s="185"/>
      <c r="G1401" s="186"/>
      <c r="H1401" s="37"/>
      <c r="I1401" s="37"/>
      <c r="J1401" s="37"/>
      <c r="K1401" s="38"/>
    </row>
    <row r="1402" spans="1:11" ht="12.75" customHeight="1" x14ac:dyDescent="0.25">
      <c r="A1402" s="184"/>
      <c r="B1402" s="38"/>
      <c r="C1402" s="38"/>
      <c r="D1402" s="38"/>
      <c r="E1402" s="38"/>
      <c r="F1402" s="185"/>
      <c r="G1402" s="186"/>
      <c r="H1402" s="37"/>
      <c r="I1402" s="37"/>
      <c r="J1402" s="37"/>
      <c r="K1402" s="38"/>
    </row>
    <row r="1403" spans="1:11" ht="12.75" customHeight="1" x14ac:dyDescent="0.25">
      <c r="A1403" s="184"/>
      <c r="B1403" s="38"/>
      <c r="C1403" s="38"/>
      <c r="D1403" s="38"/>
      <c r="E1403" s="38"/>
      <c r="F1403" s="185"/>
      <c r="G1403" s="186"/>
      <c r="H1403" s="37"/>
      <c r="I1403" s="37"/>
      <c r="J1403" s="37"/>
      <c r="K1403" s="38"/>
    </row>
    <row r="1404" spans="1:11" ht="12.75" customHeight="1" x14ac:dyDescent="0.25">
      <c r="A1404" s="184"/>
      <c r="B1404" s="38"/>
      <c r="C1404" s="38"/>
      <c r="D1404" s="38"/>
      <c r="E1404" s="38"/>
      <c r="F1404" s="185"/>
      <c r="G1404" s="186"/>
      <c r="H1404" s="37"/>
      <c r="I1404" s="37"/>
      <c r="J1404" s="37"/>
      <c r="K1404" s="38"/>
    </row>
    <row r="1405" spans="1:11" ht="12.75" customHeight="1" x14ac:dyDescent="0.25">
      <c r="A1405" s="184"/>
      <c r="B1405" s="38"/>
      <c r="C1405" s="38"/>
      <c r="D1405" s="38"/>
      <c r="E1405" s="38"/>
      <c r="F1405" s="185"/>
      <c r="G1405" s="186"/>
      <c r="H1405" s="37"/>
      <c r="I1405" s="37"/>
      <c r="J1405" s="37"/>
      <c r="K1405" s="38"/>
    </row>
    <row r="1406" spans="1:11" ht="12.75" customHeight="1" x14ac:dyDescent="0.25">
      <c r="A1406" s="184"/>
      <c r="B1406" s="38"/>
      <c r="C1406" s="38"/>
      <c r="D1406" s="38"/>
      <c r="E1406" s="38"/>
      <c r="F1406" s="185"/>
      <c r="G1406" s="186"/>
      <c r="H1406" s="37"/>
      <c r="I1406" s="37"/>
      <c r="J1406" s="37"/>
      <c r="K1406" s="38"/>
    </row>
    <row r="1407" spans="1:11" ht="12.75" customHeight="1" x14ac:dyDescent="0.25">
      <c r="A1407" s="184"/>
      <c r="B1407" s="38"/>
      <c r="C1407" s="38"/>
      <c r="D1407" s="38"/>
      <c r="E1407" s="38"/>
      <c r="F1407" s="185"/>
      <c r="G1407" s="186"/>
      <c r="H1407" s="37"/>
      <c r="I1407" s="37"/>
      <c r="J1407" s="37"/>
      <c r="K1407" s="38"/>
    </row>
    <row r="1408" spans="1:11" ht="12.75" customHeight="1" x14ac:dyDescent="0.25">
      <c r="A1408" s="184"/>
      <c r="B1408" s="38"/>
      <c r="C1408" s="38"/>
      <c r="D1408" s="38"/>
      <c r="E1408" s="38"/>
      <c r="F1408" s="185"/>
      <c r="G1408" s="186"/>
      <c r="H1408" s="37"/>
      <c r="I1408" s="37"/>
      <c r="J1408" s="37"/>
      <c r="K1408" s="38"/>
    </row>
    <row r="1409" spans="1:11" ht="12.75" customHeight="1" x14ac:dyDescent="0.25">
      <c r="A1409" s="184"/>
      <c r="B1409" s="38"/>
      <c r="C1409" s="38"/>
      <c r="D1409" s="38"/>
      <c r="E1409" s="38"/>
      <c r="F1409" s="185"/>
      <c r="G1409" s="186"/>
      <c r="H1409" s="37"/>
      <c r="I1409" s="37"/>
      <c r="J1409" s="37"/>
      <c r="K1409" s="38"/>
    </row>
    <row r="1410" spans="1:11" ht="12.75" customHeight="1" x14ac:dyDescent="0.25">
      <c r="A1410" s="184"/>
      <c r="B1410" s="38"/>
      <c r="C1410" s="38"/>
      <c r="D1410" s="38"/>
      <c r="E1410" s="38"/>
      <c r="F1410" s="185"/>
      <c r="G1410" s="186"/>
      <c r="H1410" s="37"/>
      <c r="I1410" s="37"/>
      <c r="J1410" s="37"/>
      <c r="K1410" s="38"/>
    </row>
    <row r="1411" spans="1:11" ht="12.75" customHeight="1" x14ac:dyDescent="0.25">
      <c r="A1411" s="184"/>
      <c r="B1411" s="38"/>
      <c r="C1411" s="38"/>
      <c r="D1411" s="38"/>
      <c r="E1411" s="38"/>
      <c r="F1411" s="185"/>
      <c r="G1411" s="186"/>
      <c r="H1411" s="37"/>
      <c r="I1411" s="37"/>
      <c r="J1411" s="37"/>
      <c r="K1411" s="38"/>
    </row>
    <row r="1412" spans="1:11" ht="12.75" customHeight="1" x14ac:dyDescent="0.25">
      <c r="A1412" s="184"/>
      <c r="B1412" s="38"/>
      <c r="C1412" s="38"/>
      <c r="D1412" s="38"/>
      <c r="E1412" s="38"/>
      <c r="F1412" s="185"/>
      <c r="G1412" s="186"/>
      <c r="H1412" s="37"/>
      <c r="I1412" s="37"/>
      <c r="J1412" s="37"/>
      <c r="K1412" s="38"/>
    </row>
    <row r="1413" spans="1:11" ht="12.75" customHeight="1" x14ac:dyDescent="0.25">
      <c r="A1413" s="184"/>
      <c r="B1413" s="38"/>
      <c r="C1413" s="38"/>
      <c r="D1413" s="38"/>
      <c r="E1413" s="38"/>
      <c r="F1413" s="185"/>
      <c r="G1413" s="186"/>
      <c r="H1413" s="37"/>
      <c r="I1413" s="37"/>
      <c r="J1413" s="37"/>
      <c r="K1413" s="38"/>
    </row>
    <row r="1414" spans="1:11" ht="12.75" customHeight="1" x14ac:dyDescent="0.25">
      <c r="A1414" s="184"/>
      <c r="B1414" s="38"/>
      <c r="C1414" s="38"/>
      <c r="D1414" s="38"/>
      <c r="E1414" s="38"/>
      <c r="F1414" s="185"/>
      <c r="G1414" s="186"/>
      <c r="H1414" s="37"/>
      <c r="I1414" s="37"/>
      <c r="J1414" s="37"/>
      <c r="K1414" s="38"/>
    </row>
    <row r="1415" spans="1:11" ht="12.75" customHeight="1" x14ac:dyDescent="0.25">
      <c r="A1415" s="184"/>
      <c r="B1415" s="38"/>
      <c r="C1415" s="38"/>
      <c r="D1415" s="38"/>
      <c r="E1415" s="38"/>
      <c r="F1415" s="185"/>
      <c r="G1415" s="186"/>
      <c r="H1415" s="37"/>
      <c r="I1415" s="37"/>
      <c r="J1415" s="37"/>
      <c r="K1415" s="38"/>
    </row>
    <row r="1416" spans="1:11" ht="12.75" customHeight="1" x14ac:dyDescent="0.25">
      <c r="A1416" s="184"/>
      <c r="B1416" s="38"/>
      <c r="C1416" s="38"/>
      <c r="D1416" s="38"/>
      <c r="E1416" s="38"/>
      <c r="F1416" s="185"/>
      <c r="G1416" s="186"/>
      <c r="H1416" s="37"/>
      <c r="I1416" s="37"/>
      <c r="J1416" s="37"/>
      <c r="K1416" s="38"/>
    </row>
    <row r="1417" spans="1:11" ht="12.75" customHeight="1" x14ac:dyDescent="0.25">
      <c r="A1417" s="184"/>
      <c r="B1417" s="38"/>
      <c r="C1417" s="38"/>
      <c r="D1417" s="38"/>
      <c r="E1417" s="38"/>
      <c r="F1417" s="185"/>
      <c r="G1417" s="186"/>
      <c r="H1417" s="37"/>
      <c r="I1417" s="37"/>
      <c r="J1417" s="37"/>
      <c r="K1417" s="38"/>
    </row>
    <row r="1418" spans="1:11" ht="12.75" customHeight="1" x14ac:dyDescent="0.25">
      <c r="A1418" s="184"/>
      <c r="B1418" s="38"/>
      <c r="C1418" s="38"/>
      <c r="D1418" s="38"/>
      <c r="E1418" s="38"/>
      <c r="F1418" s="185"/>
      <c r="G1418" s="186"/>
      <c r="H1418" s="37"/>
      <c r="I1418" s="37"/>
      <c r="J1418" s="37"/>
      <c r="K1418" s="38"/>
    </row>
    <row r="1419" spans="1:11" ht="12.75" customHeight="1" x14ac:dyDescent="0.25">
      <c r="A1419" s="184"/>
      <c r="B1419" s="38"/>
      <c r="C1419" s="38"/>
      <c r="D1419" s="38"/>
      <c r="E1419" s="38"/>
      <c r="F1419" s="185"/>
      <c r="G1419" s="186"/>
      <c r="H1419" s="37"/>
      <c r="I1419" s="37"/>
      <c r="J1419" s="37"/>
      <c r="K1419" s="38"/>
    </row>
    <row r="1420" spans="1:11" ht="12.75" customHeight="1" x14ac:dyDescent="0.25">
      <c r="A1420" s="184"/>
      <c r="B1420" s="38"/>
      <c r="C1420" s="38"/>
      <c r="D1420" s="38"/>
      <c r="E1420" s="38"/>
      <c r="F1420" s="185"/>
      <c r="G1420" s="186"/>
      <c r="H1420" s="37"/>
      <c r="I1420" s="37"/>
      <c r="J1420" s="37"/>
      <c r="K1420" s="38"/>
    </row>
    <row r="1421" spans="1:11" ht="12.75" customHeight="1" x14ac:dyDescent="0.25">
      <c r="A1421" s="184"/>
      <c r="B1421" s="38"/>
      <c r="C1421" s="38"/>
      <c r="D1421" s="38"/>
      <c r="E1421" s="38"/>
      <c r="F1421" s="185"/>
      <c r="G1421" s="186"/>
      <c r="H1421" s="37"/>
      <c r="I1421" s="37"/>
      <c r="J1421" s="37"/>
      <c r="K1421" s="38"/>
    </row>
    <row r="1422" spans="1:11" ht="12.75" customHeight="1" x14ac:dyDescent="0.25">
      <c r="A1422" s="184"/>
      <c r="B1422" s="38"/>
      <c r="C1422" s="38"/>
      <c r="D1422" s="38"/>
      <c r="E1422" s="38"/>
      <c r="F1422" s="185"/>
      <c r="G1422" s="186"/>
      <c r="H1422" s="37"/>
      <c r="I1422" s="37"/>
      <c r="J1422" s="37"/>
      <c r="K1422" s="38"/>
    </row>
    <row r="1423" spans="1:11" ht="12.75" customHeight="1" x14ac:dyDescent="0.25">
      <c r="A1423" s="184"/>
      <c r="B1423" s="38"/>
      <c r="C1423" s="38"/>
      <c r="D1423" s="38"/>
      <c r="E1423" s="38"/>
      <c r="F1423" s="185"/>
      <c r="G1423" s="186"/>
      <c r="H1423" s="37"/>
      <c r="I1423" s="37"/>
      <c r="J1423" s="37"/>
      <c r="K1423" s="38"/>
    </row>
    <row r="1424" spans="1:11" ht="12.75" customHeight="1" x14ac:dyDescent="0.25">
      <c r="A1424" s="184"/>
      <c r="B1424" s="38"/>
      <c r="C1424" s="38"/>
      <c r="D1424" s="38"/>
      <c r="E1424" s="38"/>
      <c r="F1424" s="185"/>
      <c r="G1424" s="186"/>
      <c r="H1424" s="37"/>
      <c r="I1424" s="37"/>
      <c r="J1424" s="37"/>
      <c r="K1424" s="38"/>
    </row>
    <row r="1425" spans="1:11" ht="12.75" customHeight="1" x14ac:dyDescent="0.25">
      <c r="A1425" s="184"/>
      <c r="B1425" s="38"/>
      <c r="C1425" s="38"/>
      <c r="D1425" s="38"/>
      <c r="E1425" s="38"/>
      <c r="F1425" s="185"/>
      <c r="G1425" s="186"/>
      <c r="H1425" s="37"/>
      <c r="I1425" s="37"/>
      <c r="J1425" s="37"/>
      <c r="K1425" s="38"/>
    </row>
    <row r="1426" spans="1:11" ht="12.75" customHeight="1" x14ac:dyDescent="0.25">
      <c r="A1426" s="184"/>
      <c r="B1426" s="38"/>
      <c r="C1426" s="38"/>
      <c r="D1426" s="38"/>
      <c r="E1426" s="38"/>
      <c r="F1426" s="185"/>
      <c r="G1426" s="186"/>
      <c r="H1426" s="37"/>
      <c r="I1426" s="37"/>
      <c r="J1426" s="37"/>
      <c r="K1426" s="38"/>
    </row>
    <row r="1427" spans="1:11" ht="12.75" customHeight="1" x14ac:dyDescent="0.25">
      <c r="A1427" s="184"/>
      <c r="B1427" s="38"/>
      <c r="C1427" s="38"/>
      <c r="D1427" s="38"/>
      <c r="E1427" s="38"/>
      <c r="F1427" s="185"/>
      <c r="G1427" s="186"/>
      <c r="H1427" s="37"/>
      <c r="I1427" s="37"/>
      <c r="J1427" s="37"/>
      <c r="K1427" s="38"/>
    </row>
    <row r="1428" spans="1:11" ht="12.75" customHeight="1" x14ac:dyDescent="0.25">
      <c r="A1428" s="184"/>
      <c r="B1428" s="38"/>
      <c r="C1428" s="38"/>
      <c r="D1428" s="38"/>
      <c r="E1428" s="38"/>
      <c r="F1428" s="185"/>
      <c r="G1428" s="186"/>
      <c r="H1428" s="37"/>
      <c r="I1428" s="37"/>
      <c r="J1428" s="37"/>
      <c r="K1428" s="38"/>
    </row>
    <row r="1429" spans="1:11" ht="12.75" customHeight="1" x14ac:dyDescent="0.25">
      <c r="A1429" s="184"/>
      <c r="B1429" s="38"/>
      <c r="C1429" s="38"/>
      <c r="D1429" s="38"/>
      <c r="E1429" s="38"/>
      <c r="F1429" s="185"/>
      <c r="G1429" s="186"/>
      <c r="H1429" s="37"/>
      <c r="I1429" s="37"/>
      <c r="J1429" s="37"/>
      <c r="K1429" s="38"/>
    </row>
    <row r="1430" spans="1:11" ht="12.75" customHeight="1" x14ac:dyDescent="0.25">
      <c r="A1430" s="184"/>
      <c r="B1430" s="38"/>
      <c r="C1430" s="38"/>
      <c r="D1430" s="38"/>
      <c r="E1430" s="38"/>
      <c r="F1430" s="185"/>
      <c r="G1430" s="186"/>
      <c r="H1430" s="37"/>
      <c r="I1430" s="37"/>
      <c r="J1430" s="37"/>
      <c r="K1430" s="38"/>
    </row>
    <row r="1431" spans="1:11" ht="12.75" customHeight="1" x14ac:dyDescent="0.25">
      <c r="A1431" s="184"/>
      <c r="B1431" s="38"/>
      <c r="C1431" s="38"/>
      <c r="D1431" s="38"/>
      <c r="E1431" s="38"/>
      <c r="F1431" s="185"/>
      <c r="G1431" s="186"/>
      <c r="H1431" s="37"/>
      <c r="I1431" s="37"/>
      <c r="J1431" s="37"/>
      <c r="K1431" s="38"/>
    </row>
    <row r="1432" spans="1:11" ht="12.75" customHeight="1" x14ac:dyDescent="0.25">
      <c r="A1432" s="184"/>
      <c r="B1432" s="38"/>
      <c r="C1432" s="38"/>
      <c r="D1432" s="38"/>
      <c r="E1432" s="38"/>
      <c r="F1432" s="185"/>
      <c r="G1432" s="186"/>
      <c r="H1432" s="37"/>
      <c r="I1432" s="37"/>
      <c r="J1432" s="37"/>
      <c r="K1432" s="38"/>
    </row>
    <row r="1433" spans="1:11" ht="12.75" customHeight="1" x14ac:dyDescent="0.25">
      <c r="A1433" s="184"/>
      <c r="B1433" s="38"/>
      <c r="C1433" s="38"/>
      <c r="D1433" s="38"/>
      <c r="E1433" s="38"/>
      <c r="F1433" s="185"/>
      <c r="G1433" s="186"/>
      <c r="H1433" s="37"/>
      <c r="I1433" s="37"/>
      <c r="J1433" s="37"/>
      <c r="K1433" s="38"/>
    </row>
    <row r="1434" spans="1:11" ht="12.75" customHeight="1" x14ac:dyDescent="0.25">
      <c r="A1434" s="184"/>
      <c r="B1434" s="38"/>
      <c r="C1434" s="38"/>
      <c r="D1434" s="38"/>
      <c r="E1434" s="38"/>
      <c r="F1434" s="185"/>
      <c r="G1434" s="186"/>
      <c r="H1434" s="37"/>
      <c r="I1434" s="37"/>
      <c r="J1434" s="37"/>
      <c r="K1434" s="38"/>
    </row>
    <row r="1435" spans="1:11" ht="12.75" customHeight="1" x14ac:dyDescent="0.25">
      <c r="A1435" s="184"/>
      <c r="B1435" s="38"/>
      <c r="C1435" s="38"/>
      <c r="D1435" s="38"/>
      <c r="E1435" s="38"/>
      <c r="F1435" s="185"/>
      <c r="G1435" s="186"/>
      <c r="H1435" s="37"/>
      <c r="I1435" s="37"/>
      <c r="J1435" s="37"/>
      <c r="K1435" s="38"/>
    </row>
    <row r="1436" spans="1:11" ht="12.75" customHeight="1" x14ac:dyDescent="0.25">
      <c r="A1436" s="184"/>
      <c r="B1436" s="38"/>
      <c r="C1436" s="38"/>
      <c r="D1436" s="38"/>
      <c r="E1436" s="38"/>
      <c r="F1436" s="185"/>
      <c r="G1436" s="186"/>
      <c r="H1436" s="37"/>
      <c r="I1436" s="37"/>
      <c r="J1436" s="37"/>
      <c r="K1436" s="38"/>
    </row>
    <row r="1437" spans="1:11" ht="12.75" customHeight="1" x14ac:dyDescent="0.25">
      <c r="A1437" s="184"/>
      <c r="B1437" s="38"/>
      <c r="C1437" s="38"/>
      <c r="D1437" s="38"/>
      <c r="E1437" s="38"/>
      <c r="F1437" s="185"/>
      <c r="G1437" s="186"/>
      <c r="H1437" s="37"/>
      <c r="I1437" s="37"/>
      <c r="J1437" s="37"/>
      <c r="K1437" s="38"/>
    </row>
    <row r="1438" spans="1:11" ht="12.75" customHeight="1" x14ac:dyDescent="0.25">
      <c r="A1438" s="184"/>
      <c r="B1438" s="38"/>
      <c r="C1438" s="38"/>
      <c r="D1438" s="38"/>
      <c r="E1438" s="38"/>
      <c r="F1438" s="185"/>
      <c r="G1438" s="186"/>
      <c r="H1438" s="37"/>
      <c r="I1438" s="37"/>
      <c r="J1438" s="37"/>
      <c r="K1438" s="38"/>
    </row>
    <row r="1439" spans="1:11" ht="12.75" customHeight="1" x14ac:dyDescent="0.25">
      <c r="A1439" s="184"/>
      <c r="B1439" s="38"/>
      <c r="C1439" s="38"/>
      <c r="D1439" s="38"/>
      <c r="E1439" s="38"/>
      <c r="F1439" s="185"/>
      <c r="G1439" s="186"/>
      <c r="H1439" s="37"/>
      <c r="I1439" s="37"/>
      <c r="J1439" s="37"/>
      <c r="K1439" s="38"/>
    </row>
    <row r="1440" spans="1:11" ht="12.75" customHeight="1" x14ac:dyDescent="0.25">
      <c r="A1440" s="184"/>
      <c r="B1440" s="38"/>
      <c r="C1440" s="38"/>
      <c r="D1440" s="38"/>
      <c r="E1440" s="38"/>
      <c r="F1440" s="185"/>
      <c r="G1440" s="186"/>
      <c r="H1440" s="37"/>
      <c r="I1440" s="37"/>
      <c r="J1440" s="37"/>
      <c r="K1440" s="38"/>
    </row>
    <row r="1441" spans="1:11" ht="12.75" customHeight="1" x14ac:dyDescent="0.25">
      <c r="A1441" s="184"/>
      <c r="B1441" s="38"/>
      <c r="C1441" s="38"/>
      <c r="D1441" s="38"/>
      <c r="E1441" s="38"/>
      <c r="F1441" s="185"/>
      <c r="G1441" s="186"/>
      <c r="H1441" s="37"/>
      <c r="I1441" s="37"/>
      <c r="J1441" s="37"/>
      <c r="K1441" s="38"/>
    </row>
    <row r="1442" spans="1:11" ht="12.75" customHeight="1" x14ac:dyDescent="0.25">
      <c r="A1442" s="184"/>
      <c r="B1442" s="38"/>
      <c r="C1442" s="38"/>
      <c r="D1442" s="38"/>
      <c r="E1442" s="38"/>
      <c r="F1442" s="185"/>
      <c r="G1442" s="186"/>
      <c r="H1442" s="37"/>
      <c r="I1442" s="37"/>
      <c r="J1442" s="37"/>
      <c r="K1442" s="38"/>
    </row>
    <row r="1443" spans="1:11" ht="12.75" customHeight="1" x14ac:dyDescent="0.25">
      <c r="A1443" s="184"/>
      <c r="B1443" s="38"/>
      <c r="C1443" s="38"/>
      <c r="D1443" s="38"/>
      <c r="E1443" s="38"/>
      <c r="F1443" s="185"/>
      <c r="G1443" s="186"/>
      <c r="H1443" s="37"/>
      <c r="I1443" s="37"/>
      <c r="J1443" s="37"/>
      <c r="K1443" s="38"/>
    </row>
  </sheetData>
  <sheetProtection algorithmName="SHA-512" hashValue="gQ+EJUrE4OWkqO37B3Ctke3/+gnR8yUt+74eGNmo4dGtKbEf6/UJn1LLnUMyFtQW0GyuAajaw3cv8rHi1T04iQ==" saltValue="FHtJPrTMzYmJu+35lKH3Xw==" spinCount="100000" sheet="1" objects="1" scenarios="1"/>
  <mergeCells count="1">
    <mergeCell ref="A1:G1"/>
  </mergeCells>
  <pageMargins left="0.74803149606299213" right="0.74803149606299213" top="0.98425196850393704" bottom="0.98425196850393704" header="0" footer="0"/>
  <pageSetup scale="85" orientation="landscape"/>
  <ignoredErrors>
    <ignoredError sqref="F570 G561 G535 G63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Z24"/>
  <sheetViews>
    <sheetView workbookViewId="0">
      <selection activeCell="B4" sqref="B4:B5"/>
    </sheetView>
  </sheetViews>
  <sheetFormatPr baseColWidth="10" defaultColWidth="14.42578125" defaultRowHeight="15" customHeight="1" x14ac:dyDescent="0.25"/>
  <cols>
    <col min="1" max="1" width="1.7109375" customWidth="1"/>
    <col min="2" max="2" width="13.28515625" customWidth="1"/>
    <col min="3" max="3" width="17.28515625" customWidth="1"/>
    <col min="4" max="4" width="17.85546875" customWidth="1"/>
    <col min="5" max="5" width="11.5703125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2.28515625" customWidth="1"/>
    <col min="14" max="14" width="13.5703125" customWidth="1"/>
    <col min="15" max="15" width="11.42578125" customWidth="1"/>
    <col min="16" max="16" width="13.5703125" customWidth="1"/>
    <col min="17" max="26" width="11.42578125" customWidth="1"/>
  </cols>
  <sheetData>
    <row r="2" spans="2:15" ht="18.75" x14ac:dyDescent="0.3">
      <c r="B2" s="450" t="s">
        <v>857</v>
      </c>
      <c r="C2" s="393"/>
      <c r="D2" s="393"/>
      <c r="E2" s="393"/>
      <c r="F2" s="393"/>
      <c r="G2" s="393"/>
      <c r="H2" s="393"/>
      <c r="I2" s="393"/>
      <c r="J2" s="393"/>
    </row>
    <row r="3" spans="2:15" x14ac:dyDescent="0.25">
      <c r="L3" s="1"/>
      <c r="N3" s="1"/>
    </row>
    <row r="4" spans="2:15" x14ac:dyDescent="0.25">
      <c r="B4" s="446" t="s">
        <v>0</v>
      </c>
      <c r="C4" s="451" t="s">
        <v>1</v>
      </c>
      <c r="D4" s="402"/>
      <c r="E4" s="452" t="s">
        <v>2</v>
      </c>
      <c r="F4" s="402"/>
      <c r="G4" s="449" t="s">
        <v>3</v>
      </c>
      <c r="H4" s="401"/>
      <c r="I4" s="402"/>
      <c r="J4" s="453" t="s">
        <v>4</v>
      </c>
      <c r="L4" s="1"/>
      <c r="N4" s="1"/>
    </row>
    <row r="5" spans="2:15" ht="33.75" customHeight="1" x14ac:dyDescent="0.25">
      <c r="B5" s="447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54"/>
      <c r="L5" s="1"/>
      <c r="N5" s="1"/>
    </row>
    <row r="6" spans="2:15" x14ac:dyDescent="0.25">
      <c r="B6" s="9" t="s">
        <v>10</v>
      </c>
      <c r="C6" s="10">
        <f>+'CALCULO TARIFAS CC '!$M$22</f>
        <v>2053974</v>
      </c>
      <c r="D6" s="11">
        <f>+'CALCULO TARIFAS CC '!N37</f>
        <v>164641.32999999996</v>
      </c>
      <c r="E6" s="12">
        <f>+'CALCULO TARIFAS CC '!T5</f>
        <v>4223921.4743000008</v>
      </c>
      <c r="F6" s="13">
        <f>+'CALCULO TARIFAS CC '!N5</f>
        <v>891534.87139999995</v>
      </c>
      <c r="G6" s="14">
        <f>'CALCULO TARIFAS CC '!P43</f>
        <v>0.4862718240614049</v>
      </c>
      <c r="H6" s="15">
        <f>+'CALCULO TARIFAS CC '!P44</f>
        <v>0.18467177816775632</v>
      </c>
      <c r="I6" s="14">
        <f>+'CALCULO TARIFAS CC '!P45</f>
        <v>0.67094360222916127</v>
      </c>
      <c r="J6" s="16">
        <f>+'CALCULO CC AGENTES'!G740</f>
        <v>598169.64</v>
      </c>
      <c r="K6" s="1"/>
      <c r="L6" s="17"/>
      <c r="M6" s="18"/>
      <c r="N6" s="18"/>
      <c r="O6" s="19"/>
    </row>
    <row r="7" spans="2:15" x14ac:dyDescent="0.25">
      <c r="B7" s="9" t="s">
        <v>11</v>
      </c>
      <c r="C7" s="10">
        <f>+'CALCULO TARIFAS CC '!$M$22</f>
        <v>2053974</v>
      </c>
      <c r="D7" s="11">
        <f>+'CALCULO TARIFAS CC '!O37</f>
        <v>376895.09000000008</v>
      </c>
      <c r="E7" s="12">
        <f>+'CALCULO TARIFAS CC '!T5</f>
        <v>4223921.4743000008</v>
      </c>
      <c r="F7" s="13">
        <f>+'CALCULO TARIFAS CC '!O5</f>
        <v>518325.40779999999</v>
      </c>
      <c r="G7" s="14">
        <f>+'CALCULO TARIFAS CC '!Q43</f>
        <v>0.4862718240614049</v>
      </c>
      <c r="H7" s="15">
        <f>+'CALCULO TARIFAS CC '!Q44</f>
        <v>0.72713990926994665</v>
      </c>
      <c r="I7" s="14">
        <f>+'CALCULO TARIFAS CC '!Q45</f>
        <v>1.2134117333313514</v>
      </c>
      <c r="J7" s="16">
        <f>+'CALCULO CC AGENTES'!G741</f>
        <v>628942.12</v>
      </c>
      <c r="K7" s="1"/>
      <c r="L7" s="17"/>
      <c r="M7" s="18"/>
      <c r="N7" s="18"/>
      <c r="O7" s="19"/>
    </row>
    <row r="8" spans="2:15" x14ac:dyDescent="0.25">
      <c r="B8" s="9" t="s">
        <v>12</v>
      </c>
      <c r="C8" s="10">
        <f>+'CALCULO TARIFAS CC '!$M$22</f>
        <v>2053974</v>
      </c>
      <c r="D8" s="11">
        <f>+'CALCULO TARIFAS CC '!P37</f>
        <v>5800.2800000000279</v>
      </c>
      <c r="E8" s="12">
        <f>+'CALCULO TARIFAS CC '!T5</f>
        <v>4223921.4743000008</v>
      </c>
      <c r="F8" s="13">
        <f>+'CALCULO TARIFAS CC '!P5</f>
        <v>723245.62800000003</v>
      </c>
      <c r="G8" s="14">
        <f>+'CALCULO TARIFAS CC '!R43</f>
        <v>0.4862718240614049</v>
      </c>
      <c r="H8" s="15">
        <f>+'CALCULO TARIFAS CC '!R44</f>
        <v>8.0197926892964615E-3</v>
      </c>
      <c r="I8" s="14">
        <f>+'CALCULO TARIFAS CC '!R45</f>
        <v>0.49429161675070138</v>
      </c>
      <c r="J8" s="16">
        <f>+'CALCULO CC AGENTES'!G742</f>
        <v>357494.25</v>
      </c>
      <c r="K8" s="1"/>
      <c r="L8" s="17"/>
      <c r="M8" s="18"/>
      <c r="N8" s="18"/>
      <c r="O8" s="19"/>
    </row>
    <row r="9" spans="2:15" x14ac:dyDescent="0.25">
      <c r="B9" s="9" t="s">
        <v>13</v>
      </c>
      <c r="C9" s="10">
        <f>+'CALCULO TARIFAS CC '!$M$22</f>
        <v>2053974</v>
      </c>
      <c r="D9" s="11">
        <f>+'CALCULO TARIFAS CC '!Q37</f>
        <v>105600.90999999997</v>
      </c>
      <c r="E9" s="12">
        <f>+'CALCULO TARIFAS CC '!T5</f>
        <v>4223921.4743000008</v>
      </c>
      <c r="F9" s="13">
        <f>+'CALCULO TARIFAS CC '!Q5</f>
        <v>376673.40700000001</v>
      </c>
      <c r="G9" s="14">
        <f>+'CALCULO TARIFAS CC '!S43</f>
        <v>0.4862718240614049</v>
      </c>
      <c r="H9" s="15">
        <f>+'CALCULO TARIFAS CC '!S44</f>
        <v>0.28035138142895227</v>
      </c>
      <c r="I9" s="14">
        <f>+'CALCULO TARIFAS CC '!S45</f>
        <v>0.76662320549035723</v>
      </c>
      <c r="J9" s="16">
        <f>+'CALCULO CC AGENTES'!G743</f>
        <v>288766.56</v>
      </c>
      <c r="K9" s="1"/>
      <c r="L9" s="17"/>
      <c r="M9" s="18"/>
      <c r="N9" s="18"/>
      <c r="O9" s="19"/>
    </row>
    <row r="10" spans="2:15" x14ac:dyDescent="0.25">
      <c r="B10" s="9" t="s">
        <v>14</v>
      </c>
      <c r="C10" s="10">
        <f>+'CALCULO TARIFAS CC '!$M$22</f>
        <v>2053974</v>
      </c>
      <c r="D10" s="11">
        <f>+'CALCULO TARIFAS CC '!R37</f>
        <v>917146.07000000018</v>
      </c>
      <c r="E10" s="12">
        <f>+'CALCULO TARIFAS CC '!T5</f>
        <v>4223921.4743000008</v>
      </c>
      <c r="F10" s="13">
        <f>+'CALCULO TARIFAS CC '!R5</f>
        <v>846177.68</v>
      </c>
      <c r="G10" s="14">
        <f>+'CALCULO TARIFAS CC '!T43</f>
        <v>0.4862718240614049</v>
      </c>
      <c r="H10" s="15">
        <f>+'CALCULO TARIFAS CC '!T44</f>
        <v>1.0838693712649099</v>
      </c>
      <c r="I10" s="14">
        <f>+'CALCULO TARIFAS CC '!T45</f>
        <v>1.5701411953263147</v>
      </c>
      <c r="J10" s="16">
        <f>+'CALCULO CC AGENTES'!G744</f>
        <v>1328618.43</v>
      </c>
      <c r="K10" s="1"/>
      <c r="L10" s="17"/>
      <c r="M10" s="18"/>
      <c r="N10" s="18"/>
      <c r="O10" s="19"/>
    </row>
    <row r="11" spans="2:15" x14ac:dyDescent="0.25">
      <c r="B11" s="9" t="s">
        <v>15</v>
      </c>
      <c r="C11" s="10">
        <f>+'CALCULO TARIFAS CC '!$M$22</f>
        <v>2053974</v>
      </c>
      <c r="D11" s="11">
        <f>+'CALCULO TARIFAS CC '!S37</f>
        <v>194015.24</v>
      </c>
      <c r="E11" s="12">
        <f>+'CALCULO TARIFAS CC '!T5</f>
        <v>4223921.4743000008</v>
      </c>
      <c r="F11" s="13">
        <f>+'CALCULO TARIFAS CC '!S5</f>
        <v>867964.48010000004</v>
      </c>
      <c r="G11" s="14">
        <f>+'CALCULO TARIFAS CC '!U43</f>
        <v>0.4862718240614049</v>
      </c>
      <c r="H11" s="15">
        <f>+'CALCULO TARIFAS CC '!U44</f>
        <v>0.22352900890327571</v>
      </c>
      <c r="I11" s="14">
        <f>+'CALCULO TARIFAS CC '!U45</f>
        <v>0.70980083296468055</v>
      </c>
      <c r="J11" s="16">
        <f>+'CALCULO CC AGENTES'!G745</f>
        <v>616081.93999999994</v>
      </c>
      <c r="K11" s="1"/>
      <c r="L11" s="17"/>
      <c r="M11" s="18"/>
      <c r="N11" s="18"/>
      <c r="O11" s="19"/>
    </row>
    <row r="12" spans="2:15" x14ac:dyDescent="0.25">
      <c r="B12" s="20" t="s">
        <v>16</v>
      </c>
      <c r="C12" s="21">
        <f>+'CALCULO TARIFAS CC '!$M$22</f>
        <v>2053974</v>
      </c>
      <c r="D12" s="22">
        <f>SUM(D6:D11)</f>
        <v>1764098.9200000002</v>
      </c>
      <c r="E12" s="23">
        <f>+'CALCULO TARIFAS CC '!T5</f>
        <v>4223921.4743000008</v>
      </c>
      <c r="F12" s="23">
        <f>SUM(F6:F11)</f>
        <v>4223921.4743000008</v>
      </c>
      <c r="G12" s="24">
        <f t="shared" ref="G12:H12" si="0">+C12/E12</f>
        <v>0.4862718240614049</v>
      </c>
      <c r="H12" s="25">
        <f t="shared" si="0"/>
        <v>0.41764481909369566</v>
      </c>
      <c r="I12" s="25">
        <f>+H12+G12</f>
        <v>0.90391664315510056</v>
      </c>
      <c r="J12" s="26">
        <f>SUM(J6:J11)</f>
        <v>3818072.94</v>
      </c>
      <c r="K12" s="1"/>
      <c r="O12" s="19"/>
    </row>
    <row r="16" spans="2:15" x14ac:dyDescent="0.25">
      <c r="B16" s="445" t="s">
        <v>346</v>
      </c>
      <c r="C16" s="401"/>
      <c r="D16" s="401"/>
      <c r="E16" s="401"/>
      <c r="F16" s="401"/>
      <c r="G16" s="401"/>
      <c r="H16" s="401"/>
      <c r="I16" s="402"/>
      <c r="J16" s="26">
        <f>ROUND('CALCULO TARIFAS CC '!G38-'CALCULO TARIFAS CC '!F38,2)</f>
        <v>5317923.33</v>
      </c>
      <c r="K16" s="1"/>
      <c r="L16" s="19"/>
      <c r="N16" s="19"/>
    </row>
    <row r="17" spans="1:26" x14ac:dyDescent="0.25">
      <c r="B17" s="445" t="s">
        <v>787</v>
      </c>
      <c r="C17" s="401"/>
      <c r="D17" s="401"/>
      <c r="E17" s="401"/>
      <c r="F17" s="401"/>
      <c r="G17" s="401"/>
      <c r="H17" s="401"/>
      <c r="I17" s="402"/>
      <c r="J17" s="26">
        <f>'CALCULO TARIFAS CC '!H23</f>
        <v>11998803.289999999</v>
      </c>
      <c r="L17" s="19"/>
      <c r="N17" s="19"/>
    </row>
    <row r="18" spans="1:26" x14ac:dyDescent="0.25">
      <c r="A18" s="27"/>
      <c r="B18" s="445" t="s">
        <v>347</v>
      </c>
      <c r="C18" s="401"/>
      <c r="D18" s="401"/>
      <c r="E18" s="401"/>
      <c r="F18" s="401"/>
      <c r="G18" s="401"/>
      <c r="H18" s="401"/>
      <c r="I18" s="402"/>
      <c r="J18" s="26">
        <f>'CALCULO TARIFAS CC '!J23</f>
        <v>8999102.4700000007</v>
      </c>
      <c r="K18" s="27"/>
      <c r="L18" s="19"/>
      <c r="M18" s="27"/>
      <c r="N18" s="1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B19" s="448" t="s">
        <v>348</v>
      </c>
      <c r="C19" s="401"/>
      <c r="D19" s="401"/>
      <c r="E19" s="401"/>
      <c r="F19" s="401"/>
      <c r="G19" s="401"/>
      <c r="H19" s="401"/>
      <c r="I19" s="402"/>
      <c r="J19" s="26">
        <f>'CALCULO TARIFAS CC '!K23</f>
        <v>1499850.41</v>
      </c>
      <c r="L19" s="19"/>
      <c r="N19" s="27"/>
    </row>
    <row r="20" spans="1:26" ht="5.25" customHeight="1" x14ac:dyDescent="0.25">
      <c r="N20" s="27"/>
    </row>
    <row r="21" spans="1:26" x14ac:dyDescent="0.25">
      <c r="A21" s="27"/>
      <c r="B21" s="28" t="s">
        <v>17</v>
      </c>
      <c r="C21" s="29"/>
      <c r="D21" s="29"/>
      <c r="E21" s="29"/>
      <c r="F21" s="29"/>
      <c r="G21" s="29"/>
      <c r="H21" s="29"/>
      <c r="I21" s="30"/>
      <c r="J21" s="26">
        <f>ROUND(J16-J19,2)</f>
        <v>3818072.92</v>
      </c>
      <c r="K21" s="19"/>
      <c r="L21" s="19"/>
      <c r="M21" s="27"/>
      <c r="N21" s="27"/>
      <c r="O21" s="27"/>
      <c r="P21" s="1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N22" s="27"/>
    </row>
    <row r="23" spans="1:26" x14ac:dyDescent="0.25">
      <c r="J23" s="19"/>
      <c r="N23" s="27"/>
    </row>
    <row r="24" spans="1:26" x14ac:dyDescent="0.25">
      <c r="N24" s="27"/>
    </row>
  </sheetData>
  <mergeCells count="10">
    <mergeCell ref="B18:I18"/>
    <mergeCell ref="B4:B5"/>
    <mergeCell ref="B19:I19"/>
    <mergeCell ref="G4:I4"/>
    <mergeCell ref="B2:J2"/>
    <mergeCell ref="C4:D4"/>
    <mergeCell ref="E4:F4"/>
    <mergeCell ref="J4:J5"/>
    <mergeCell ref="B17:I17"/>
    <mergeCell ref="B16:I16"/>
  </mergeCells>
  <pageMargins left="0.17" right="0.17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287"/>
  <sheetViews>
    <sheetView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20" width="11.42578125" customWidth="1"/>
  </cols>
  <sheetData>
    <row r="1" spans="1:20" ht="23.25" customHeight="1" x14ac:dyDescent="0.25">
      <c r="A1" s="31" t="s">
        <v>0</v>
      </c>
      <c r="B1" s="32" t="s">
        <v>18</v>
      </c>
      <c r="C1" s="33" t="s">
        <v>2</v>
      </c>
      <c r="D1" s="34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x14ac:dyDescent="0.25">
      <c r="A2" s="370" t="s">
        <v>10</v>
      </c>
      <c r="B2" s="370" t="s">
        <v>182</v>
      </c>
      <c r="C2" s="372">
        <v>4.6399058590804254E-3</v>
      </c>
      <c r="D2" s="371">
        <f>VLOOKUP(B2,'CALCULO CC AGENTES'!$C$2:$G$736,5,0)</f>
        <v>2775.45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70" t="s">
        <v>10</v>
      </c>
      <c r="B3" s="370" t="s">
        <v>183</v>
      </c>
      <c r="C3" s="372">
        <v>1.3900953402262202E-2</v>
      </c>
      <c r="D3" s="371">
        <f>VLOOKUP(B3,'CALCULO CC AGENTES'!$C$2:$G$736,5,0)</f>
        <v>8315.1299999999992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64" customFormat="1" x14ac:dyDescent="0.25">
      <c r="A4" s="370" t="s">
        <v>10</v>
      </c>
      <c r="B4" s="370" t="s">
        <v>184</v>
      </c>
      <c r="C4" s="372">
        <v>1.3105506701279364E-2</v>
      </c>
      <c r="D4" s="371">
        <f>VLOOKUP(B4,'CALCULO CC AGENTES'!$C$2:$G$736,5,0)</f>
        <v>7839.32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64" customFormat="1" x14ac:dyDescent="0.25">
      <c r="A5" s="370" t="s">
        <v>10</v>
      </c>
      <c r="B5" s="370" t="s">
        <v>185</v>
      </c>
      <c r="C5" s="372">
        <v>7.3831038590101178E-2</v>
      </c>
      <c r="D5" s="371">
        <f>VLOOKUP(B5,'CALCULO CC AGENTES'!$C$2:$G$736,5,0)</f>
        <v>44163.48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364" customFormat="1" x14ac:dyDescent="0.25">
      <c r="A6" s="370" t="s">
        <v>10</v>
      </c>
      <c r="B6" s="370" t="s">
        <v>186</v>
      </c>
      <c r="C6" s="372">
        <v>4.8896356813588979E-3</v>
      </c>
      <c r="D6" s="371">
        <f>VLOOKUP(B6,'CALCULO CC AGENTES'!$C$2:$G$736,5,0)</f>
        <v>2924.83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364" customFormat="1" x14ac:dyDescent="0.25">
      <c r="A7" s="370" t="s">
        <v>10</v>
      </c>
      <c r="B7" s="370" t="s">
        <v>187</v>
      </c>
      <c r="C7" s="372">
        <v>1.5937644574801201E-2</v>
      </c>
      <c r="D7" s="371">
        <f>VLOOKUP(B7,'CALCULO CC AGENTES'!$C$2:$G$736,5,0)</f>
        <v>9533.41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364" customFormat="1" x14ac:dyDescent="0.25">
      <c r="A8" s="370" t="s">
        <v>10</v>
      </c>
      <c r="B8" s="370" t="s">
        <v>188</v>
      </c>
      <c r="C8" s="372">
        <v>2.8691283426689689E-2</v>
      </c>
      <c r="D8" s="371">
        <f>VLOOKUP(B8,'CALCULO CC AGENTES'!$C$2:$G$736,5,0)</f>
        <v>17162.25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364" customFormat="1" x14ac:dyDescent="0.25">
      <c r="A9" s="370" t="s">
        <v>10</v>
      </c>
      <c r="B9" s="370" t="s">
        <v>189</v>
      </c>
      <c r="C9" s="372">
        <v>2.3982792942487528E-2</v>
      </c>
      <c r="D9" s="371">
        <f>VLOOKUP(B9,'CALCULO CC AGENTES'!$C$2:$G$736,5,0)</f>
        <v>14345.78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364" customFormat="1" x14ac:dyDescent="0.25">
      <c r="A10" s="370" t="s">
        <v>10</v>
      </c>
      <c r="B10" s="370" t="s">
        <v>190</v>
      </c>
      <c r="C10" s="372">
        <v>7.1998460198124956E-3</v>
      </c>
      <c r="D10" s="371">
        <f>VLOOKUP(B10,'CALCULO CC AGENTES'!$C$2:$G$736,5,0)</f>
        <v>4306.7299999999996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364" customFormat="1" x14ac:dyDescent="0.25">
      <c r="A11" s="370" t="s">
        <v>10</v>
      </c>
      <c r="B11" s="370" t="s">
        <v>191</v>
      </c>
      <c r="C11" s="372">
        <v>2.8773621435106849E-2</v>
      </c>
      <c r="D11" s="371">
        <f>VLOOKUP(B11,'CALCULO CC AGENTES'!$C$2:$G$736,5,0)</f>
        <v>17211.509999999998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364" customFormat="1" x14ac:dyDescent="0.25">
      <c r="A12" s="370" t="s">
        <v>10</v>
      </c>
      <c r="B12" s="370" t="s">
        <v>192</v>
      </c>
      <c r="C12" s="372">
        <v>6.0892388678967322E-3</v>
      </c>
      <c r="D12" s="371">
        <f>VLOOKUP(B12,'CALCULO CC AGENTES'!$C$2:$G$736,5,0)</f>
        <v>3642.4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364" customFormat="1" x14ac:dyDescent="0.25">
      <c r="A13" s="370" t="s">
        <v>10</v>
      </c>
      <c r="B13" s="370" t="s">
        <v>193</v>
      </c>
      <c r="C13" s="372">
        <v>5.436427356743192E-3</v>
      </c>
      <c r="D13" s="371">
        <f>VLOOKUP(B13,'CALCULO CC AGENTES'!$C$2:$G$736,5,0)</f>
        <v>3251.91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364" customFormat="1" x14ac:dyDescent="0.25">
      <c r="A14" s="370" t="s">
        <v>10</v>
      </c>
      <c r="B14" s="370" t="s">
        <v>364</v>
      </c>
      <c r="C14" s="372">
        <v>7.7970611065602738E-6</v>
      </c>
      <c r="D14" s="371">
        <f>VLOOKUP(B14,'CALCULO CC AGENTES'!$C$2:$G$736,5,0)</f>
        <v>4.66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364" customFormat="1" x14ac:dyDescent="0.25">
      <c r="A15" s="370" t="s">
        <v>10</v>
      </c>
      <c r="B15" s="370" t="s">
        <v>194</v>
      </c>
      <c r="C15" s="372">
        <v>3.8045254705723175E-2</v>
      </c>
      <c r="D15" s="371">
        <f>VLOOKUP(B15,'CALCULO CC AGENTES'!$C$2:$G$736,5,0)</f>
        <v>22757.52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s="364" customFormat="1" x14ac:dyDescent="0.25">
      <c r="A16" s="370" t="s">
        <v>10</v>
      </c>
      <c r="B16" s="370" t="s">
        <v>195</v>
      </c>
      <c r="C16" s="372">
        <v>9.233801542065545E-3</v>
      </c>
      <c r="D16" s="371">
        <f>VLOOKUP(B16,'CALCULO CC AGENTES'!$C$2:$G$736,5,0)</f>
        <v>5523.38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364" customFormat="1" x14ac:dyDescent="0.25">
      <c r="A17" s="370" t="s">
        <v>10</v>
      </c>
      <c r="B17" s="370" t="s">
        <v>196</v>
      </c>
      <c r="C17" s="372">
        <v>1.0305781251841842E-2</v>
      </c>
      <c r="D17" s="371">
        <f>VLOOKUP(B17,'CALCULO CC AGENTES'!$C$2:$G$736,5,0)</f>
        <v>6164.61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364" customFormat="1" x14ac:dyDescent="0.25">
      <c r="A18" s="370" t="s">
        <v>10</v>
      </c>
      <c r="B18" s="370" t="s">
        <v>197</v>
      </c>
      <c r="C18" s="372">
        <v>5.6534183136738364E-3</v>
      </c>
      <c r="D18" s="371">
        <f>VLOOKUP(B18,'CALCULO CC AGENTES'!$C$2:$G$736,5,0)</f>
        <v>3381.7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364" customFormat="1" x14ac:dyDescent="0.25">
      <c r="A19" s="370" t="s">
        <v>10</v>
      </c>
      <c r="B19" s="370" t="s">
        <v>198</v>
      </c>
      <c r="C19" s="372">
        <v>0.16067950729975169</v>
      </c>
      <c r="D19" s="371">
        <f>VLOOKUP(B19,'CALCULO CC AGENTES'!$C$2:$G$736,5,0)</f>
        <v>96113.600000000006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364" customFormat="1" x14ac:dyDescent="0.25">
      <c r="A20" s="370" t="s">
        <v>10</v>
      </c>
      <c r="B20" s="370" t="s">
        <v>199</v>
      </c>
      <c r="C20" s="372">
        <v>0.12756997086419469</v>
      </c>
      <c r="D20" s="371">
        <f>VLOOKUP(B20,'CALCULO CC AGENTES'!$C$2:$G$736,5,0)</f>
        <v>76308.479999999996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364" customFormat="1" x14ac:dyDescent="0.25">
      <c r="A21" s="370" t="s">
        <v>10</v>
      </c>
      <c r="B21" s="370" t="s">
        <v>200</v>
      </c>
      <c r="C21" s="372">
        <v>0.34017560281720954</v>
      </c>
      <c r="D21" s="371">
        <f>VLOOKUP(B21,'CALCULO CC AGENTES'!$C$2:$G$736,5,0)</f>
        <v>203482.72999999998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364" customFormat="1" x14ac:dyDescent="0.25">
      <c r="A22" s="370" t="s">
        <v>10</v>
      </c>
      <c r="B22" s="370" t="s">
        <v>201</v>
      </c>
      <c r="C22" s="372">
        <v>7.6962543666068734E-4</v>
      </c>
      <c r="D22" s="371">
        <f>VLOOKUP(B22,'CALCULO CC AGENTES'!$C$2:$G$736,5,0)</f>
        <v>460.37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364" customFormat="1" x14ac:dyDescent="0.25">
      <c r="A23" s="370" t="s">
        <v>10</v>
      </c>
      <c r="B23" s="370" t="s">
        <v>202</v>
      </c>
      <c r="C23" s="372">
        <v>1.64114448731747E-8</v>
      </c>
      <c r="D23" s="371">
        <f>VLOOKUP(B23,'CALCULO CC AGENTES'!$C$2:$G$736,5,0)</f>
        <v>0.01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364" customFormat="1" x14ac:dyDescent="0.25">
      <c r="A24" s="370" t="s">
        <v>10</v>
      </c>
      <c r="B24" s="370" t="s">
        <v>203</v>
      </c>
      <c r="C24" s="372">
        <v>4.023974007021689E-9</v>
      </c>
      <c r="D24" s="371">
        <f>VLOOKUP(B24,'CALCULO CC AGENTES'!$C$2:$G$736,5,0)</f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64" customFormat="1" x14ac:dyDescent="0.25">
      <c r="A25" s="370" t="s">
        <v>10</v>
      </c>
      <c r="B25" s="370" t="s">
        <v>431</v>
      </c>
      <c r="C25" s="372">
        <v>2.1207694550369293E-6</v>
      </c>
      <c r="D25" s="371">
        <f>VLOOKUP(B25,'CALCULO CC AGENTES'!$C$2:$G$736,5,0)</f>
        <v>1.27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64" customFormat="1" x14ac:dyDescent="0.25">
      <c r="A26" s="370" t="s">
        <v>10</v>
      </c>
      <c r="B26" s="370" t="s">
        <v>204</v>
      </c>
      <c r="C26" s="372">
        <v>3.9457711434017139E-7</v>
      </c>
      <c r="D26" s="371">
        <f>VLOOKUP(B26,'CALCULO CC AGENTES'!$C$2:$G$736,5,0)</f>
        <v>0.24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364" customFormat="1" x14ac:dyDescent="0.25">
      <c r="A27" s="370" t="s">
        <v>10</v>
      </c>
      <c r="B27" s="370" t="s">
        <v>205</v>
      </c>
      <c r="C27" s="372">
        <v>1.0245863829682772E-7</v>
      </c>
      <c r="D27" s="371">
        <f>VLOOKUP(B27,'CALCULO CC AGENTES'!$C$2:$G$736,5,0)</f>
        <v>0.06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364" customFormat="1" x14ac:dyDescent="0.25">
      <c r="A28" s="370" t="s">
        <v>10</v>
      </c>
      <c r="B28" s="370" t="s">
        <v>206</v>
      </c>
      <c r="C28" s="372">
        <v>1.5383647750125054E-5</v>
      </c>
      <c r="D28" s="371">
        <f>VLOOKUP(B28,'CALCULO CC AGENTES'!$C$2:$G$736,5,0)</f>
        <v>9.1999999999999993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364" customFormat="1" x14ac:dyDescent="0.25">
      <c r="A29" s="370" t="s">
        <v>10</v>
      </c>
      <c r="B29" s="370" t="s">
        <v>207</v>
      </c>
      <c r="C29" s="372">
        <v>1.7569001491404735E-8</v>
      </c>
      <c r="D29" s="371">
        <f>VLOOKUP(B29,'CALCULO CC AGENTES'!$C$2:$G$736,5,0)</f>
        <v>0.01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364" customFormat="1" x14ac:dyDescent="0.25">
      <c r="A30" s="370" t="s">
        <v>10</v>
      </c>
      <c r="B30" s="370" t="s">
        <v>208</v>
      </c>
      <c r="C30" s="372">
        <v>4.231745763476044E-8</v>
      </c>
      <c r="D30" s="371">
        <f>VLOOKUP(B30,'CALCULO CC AGENTES'!$C$2:$G$736,5,0)</f>
        <v>0.03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364" customFormat="1" x14ac:dyDescent="0.25">
      <c r="A31" s="370" t="s">
        <v>10</v>
      </c>
      <c r="B31" s="370" t="s">
        <v>209</v>
      </c>
      <c r="C31" s="372">
        <v>2.7393281563931888E-7</v>
      </c>
      <c r="D31" s="371">
        <f>VLOOKUP(B31,'CALCULO CC AGENTES'!$C$2:$G$736,5,0)</f>
        <v>0.16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364" customFormat="1" x14ac:dyDescent="0.25">
      <c r="A32" s="370" t="s">
        <v>10</v>
      </c>
      <c r="B32" s="370" t="s">
        <v>210</v>
      </c>
      <c r="C32" s="372">
        <v>1.309263364187909E-7</v>
      </c>
      <c r="D32" s="371">
        <f>VLOOKUP(B32,'CALCULO CC AGENTES'!$C$2:$G$736,5,0)</f>
        <v>0.08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364" customFormat="1" x14ac:dyDescent="0.25">
      <c r="A33" s="370" t="s">
        <v>10</v>
      </c>
      <c r="B33" s="370" t="s">
        <v>764</v>
      </c>
      <c r="C33" s="372">
        <v>7.7888772257298508E-7</v>
      </c>
      <c r="D33" s="371">
        <f>VLOOKUP(B33,'CALCULO CC AGENTES'!$C$2:$G$736,5,0)</f>
        <v>0.47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64" customFormat="1" x14ac:dyDescent="0.25">
      <c r="A34" s="370" t="s">
        <v>10</v>
      </c>
      <c r="B34" s="370" t="s">
        <v>211</v>
      </c>
      <c r="C34" s="372">
        <v>9.2507646465349948E-7</v>
      </c>
      <c r="D34" s="371">
        <f>VLOOKUP(B34,'CALCULO CC AGENTES'!$C$2:$G$736,5,0)</f>
        <v>0.55000000000000004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70" t="s">
        <v>10</v>
      </c>
      <c r="B35" s="370" t="s">
        <v>212</v>
      </c>
      <c r="C35" s="372">
        <v>3.6504548305126454E-6</v>
      </c>
      <c r="D35" s="371">
        <f>VLOOKUP(B35,'CALCULO CC AGENTES'!$C$2:$G$736,5,0)</f>
        <v>2.1800000000000002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25">
      <c r="A36" s="370" t="s">
        <v>10</v>
      </c>
      <c r="B36" s="370" t="s">
        <v>213</v>
      </c>
      <c r="C36" s="372">
        <v>1.7610223599153363E-6</v>
      </c>
      <c r="D36" s="371">
        <f>VLOOKUP(B36,'CALCULO CC AGENTES'!$C$2:$G$736,5,0)</f>
        <v>1.05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70" t="s">
        <v>10</v>
      </c>
      <c r="B37" s="370" t="s">
        <v>214</v>
      </c>
      <c r="C37" s="372">
        <v>7.8582703385855725E-8</v>
      </c>
      <c r="D37" s="371">
        <f>VLOOKUP(B37,'CALCULO CC AGENTES'!$C$2:$G$736,5,0)</f>
        <v>0.05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279" customFormat="1" x14ac:dyDescent="0.25">
      <c r="A38" s="370" t="s">
        <v>10</v>
      </c>
      <c r="B38" s="370" t="s">
        <v>215</v>
      </c>
      <c r="C38" s="372">
        <v>4.4439727013160086E-6</v>
      </c>
      <c r="D38" s="371">
        <f>VLOOKUP(B38,'CALCULO CC AGENTES'!$C$2:$G$736,5,0)</f>
        <v>2.66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279" customFormat="1" x14ac:dyDescent="0.25">
      <c r="A39" s="370" t="s">
        <v>10</v>
      </c>
      <c r="B39" s="370" t="s">
        <v>216</v>
      </c>
      <c r="C39" s="372">
        <v>5.4275594550367882E-8</v>
      </c>
      <c r="D39" s="371">
        <f>VLOOKUP(B39,'CALCULO CC AGENTES'!$C$2:$G$736,5,0)</f>
        <v>0.03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279" customFormat="1" x14ac:dyDescent="0.25">
      <c r="A40" s="370" t="s">
        <v>10</v>
      </c>
      <c r="B40" s="370" t="s">
        <v>217</v>
      </c>
      <c r="C40" s="372">
        <v>1.4790486684528345E-6</v>
      </c>
      <c r="D40" s="371">
        <f>VLOOKUP(B40,'CALCULO CC AGENTES'!$C$2:$G$736,5,0)</f>
        <v>0.88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279" customFormat="1" x14ac:dyDescent="0.25">
      <c r="A41" s="370" t="s">
        <v>10</v>
      </c>
      <c r="B41" s="370" t="s">
        <v>218</v>
      </c>
      <c r="C41" s="372">
        <v>5.1952501402555505E-7</v>
      </c>
      <c r="D41" s="371">
        <f>VLOOKUP(B41,'CALCULO CC AGENTES'!$C$2:$G$736,5,0)</f>
        <v>0.31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279" customFormat="1" x14ac:dyDescent="0.25">
      <c r="A42" s="370" t="s">
        <v>10</v>
      </c>
      <c r="B42" s="370" t="s">
        <v>765</v>
      </c>
      <c r="C42" s="372">
        <v>9.2459361087826931E-7</v>
      </c>
      <c r="D42" s="371">
        <f>VLOOKUP(B42,'CALCULO CC AGENTES'!$C$2:$G$736,5,0)</f>
        <v>0.55000000000000004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279" customFormat="1" x14ac:dyDescent="0.25">
      <c r="A43" s="370" t="s">
        <v>10</v>
      </c>
      <c r="B43" s="370" t="s">
        <v>219</v>
      </c>
      <c r="C43" s="372">
        <v>8.8237693776197379E-6</v>
      </c>
      <c r="D43" s="371">
        <f>VLOOKUP(B43,'CALCULO CC AGENTES'!$C$2:$G$736,5,0)</f>
        <v>5.28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279" customFormat="1" x14ac:dyDescent="0.25">
      <c r="A44" s="370" t="s">
        <v>10</v>
      </c>
      <c r="B44" s="370" t="s">
        <v>220</v>
      </c>
      <c r="C44" s="372">
        <v>1.731461799775074E-6</v>
      </c>
      <c r="D44" s="371">
        <f>VLOOKUP(B44,'CALCULO CC AGENTES'!$C$2:$G$736,5,0)</f>
        <v>1.04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279" customFormat="1" x14ac:dyDescent="0.25">
      <c r="A45" s="370" t="s">
        <v>10</v>
      </c>
      <c r="B45" s="370" t="s">
        <v>221</v>
      </c>
      <c r="C45" s="372">
        <v>2.6924096933024282E-6</v>
      </c>
      <c r="D45" s="371">
        <f>VLOOKUP(B45,'CALCULO CC AGENTES'!$C$2:$G$736,5,0)</f>
        <v>1.61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279" customFormat="1" x14ac:dyDescent="0.25">
      <c r="A46" s="370" t="s">
        <v>10</v>
      </c>
      <c r="B46" s="370" t="s">
        <v>426</v>
      </c>
      <c r="C46" s="372">
        <v>1.2179512547489429E-8</v>
      </c>
      <c r="D46" s="371">
        <f>VLOOKUP(B46,'CALCULO CC AGENTES'!$C$2:$G$736,5,0)</f>
        <v>0.01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279" customFormat="1" x14ac:dyDescent="0.25">
      <c r="A47" s="370" t="s">
        <v>10</v>
      </c>
      <c r="B47" s="370" t="s">
        <v>487</v>
      </c>
      <c r="C47" s="372">
        <v>1.4303846131353866E-7</v>
      </c>
      <c r="D47" s="371">
        <f>VLOOKUP(B47,'CALCULO CC AGENTES'!$C$2:$G$736,5,0)</f>
        <v>0.09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279" customFormat="1" x14ac:dyDescent="0.25">
      <c r="A48" s="370" t="s">
        <v>10</v>
      </c>
      <c r="B48" s="370" t="s">
        <v>222</v>
      </c>
      <c r="C48" s="372">
        <v>6.7780102462518225E-9</v>
      </c>
      <c r="D48" s="371">
        <f>VLOOKUP(B48,'CALCULO CC AGENTES'!$C$2:$G$736,5,0)</f>
        <v>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00" customFormat="1" x14ac:dyDescent="0.25">
      <c r="A49" s="370" t="s">
        <v>10</v>
      </c>
      <c r="B49" s="370" t="s">
        <v>223</v>
      </c>
      <c r="C49" s="372">
        <v>6.7881609365915405E-7</v>
      </c>
      <c r="D49" s="371">
        <f>VLOOKUP(B49,'CALCULO CC AGENTES'!$C$2:$G$736,5,0)</f>
        <v>0.41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00" customFormat="1" x14ac:dyDescent="0.25">
      <c r="A50" s="370" t="s">
        <v>10</v>
      </c>
      <c r="B50" s="370" t="s">
        <v>224</v>
      </c>
      <c r="C50" s="372">
        <v>2.8147698770138655E-6</v>
      </c>
      <c r="D50" s="371">
        <f>VLOOKUP(B50,'CALCULO CC AGENTES'!$C$2:$G$736,5,0)</f>
        <v>1.68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s="300" customFormat="1" x14ac:dyDescent="0.25">
      <c r="A51" s="370" t="s">
        <v>10</v>
      </c>
      <c r="B51" s="370" t="s">
        <v>225</v>
      </c>
      <c r="C51" s="372">
        <v>8.1009865572940493E-7</v>
      </c>
      <c r="D51" s="371">
        <f>VLOOKUP(B51,'CALCULO CC AGENTES'!$C$2:$G$736,5,0)</f>
        <v>0.48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00" customFormat="1" x14ac:dyDescent="0.25">
      <c r="A52" s="370" t="s">
        <v>10</v>
      </c>
      <c r="B52" s="370" t="s">
        <v>226</v>
      </c>
      <c r="C52" s="372">
        <v>1.2182633399824237E-6</v>
      </c>
      <c r="D52" s="371">
        <f>VLOOKUP(B52,'CALCULO CC AGENTES'!$C$2:$G$736,5,0)</f>
        <v>0.73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300" customFormat="1" x14ac:dyDescent="0.25">
      <c r="A53" s="370" t="s">
        <v>10</v>
      </c>
      <c r="B53" s="370" t="s">
        <v>227</v>
      </c>
      <c r="C53" s="372">
        <v>7.7410466340155069E-7</v>
      </c>
      <c r="D53" s="371">
        <f>VLOOKUP(B53,'CALCULO CC AGENTES'!$C$2:$G$736,5,0)</f>
        <v>0.46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300" customFormat="1" x14ac:dyDescent="0.25">
      <c r="A54" s="370" t="s">
        <v>10</v>
      </c>
      <c r="B54" s="370" t="s">
        <v>455</v>
      </c>
      <c r="C54" s="372">
        <v>5.4559967545584906E-8</v>
      </c>
      <c r="D54" s="371">
        <f>VLOOKUP(B54,'CALCULO CC AGENTES'!$C$2:$G$736,5,0)</f>
        <v>0.03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300" customFormat="1" x14ac:dyDescent="0.25">
      <c r="A55" s="370" t="s">
        <v>10</v>
      </c>
      <c r="B55" s="370" t="s">
        <v>228</v>
      </c>
      <c r="C55" s="372">
        <v>5.9331017820239825E-8</v>
      </c>
      <c r="D55" s="371">
        <f>VLOOKUP(B55,'CALCULO CC AGENTES'!$C$2:$G$736,5,0)</f>
        <v>0.04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300" customFormat="1" x14ac:dyDescent="0.25">
      <c r="A56" s="370" t="s">
        <v>10</v>
      </c>
      <c r="B56" s="370" t="s">
        <v>229</v>
      </c>
      <c r="C56" s="372">
        <v>8.5266345270147159E-7</v>
      </c>
      <c r="D56" s="371">
        <f>VLOOKUP(B56,'CALCULO CC AGENTES'!$C$2:$G$736,5,0)</f>
        <v>0.51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300" customFormat="1" x14ac:dyDescent="0.25">
      <c r="A57" s="370" t="s">
        <v>10</v>
      </c>
      <c r="B57" s="370" t="s">
        <v>230</v>
      </c>
      <c r="C57" s="372">
        <v>3.0359609539309544E-6</v>
      </c>
      <c r="D57" s="371">
        <f>VLOOKUP(B57,'CALCULO CC AGENTES'!$C$2:$G$736,5,0)</f>
        <v>1.82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300" customFormat="1" x14ac:dyDescent="0.25">
      <c r="A58" s="370" t="s">
        <v>10</v>
      </c>
      <c r="B58" s="370" t="s">
        <v>824</v>
      </c>
      <c r="C58" s="372">
        <v>1.1510347468572131E-6</v>
      </c>
      <c r="D58" s="371">
        <f>VLOOKUP(B58,'CALCULO CC AGENTES'!$C$2:$G$736,5,0)</f>
        <v>0.69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300" customFormat="1" x14ac:dyDescent="0.25">
      <c r="A59" s="370" t="s">
        <v>10</v>
      </c>
      <c r="B59" s="370" t="s">
        <v>231</v>
      </c>
      <c r="C59" s="372">
        <v>1.7420951610077611E-6</v>
      </c>
      <c r="D59" s="371">
        <f>VLOOKUP(B59,'CALCULO CC AGENTES'!$C$2:$G$736,5,0)</f>
        <v>1.04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279" customFormat="1" x14ac:dyDescent="0.25">
      <c r="A60" s="370" t="s">
        <v>10</v>
      </c>
      <c r="B60" s="370" t="s">
        <v>232</v>
      </c>
      <c r="C60" s="372">
        <v>1.8025397556077982E-8</v>
      </c>
      <c r="D60" s="371">
        <f>VLOOKUP(B60,'CALCULO CC AGENTES'!$C$2:$G$736,5,0)</f>
        <v>0.01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279" customFormat="1" x14ac:dyDescent="0.25">
      <c r="A61" s="370" t="s">
        <v>10</v>
      </c>
      <c r="B61" s="370" t="s">
        <v>233</v>
      </c>
      <c r="C61" s="372">
        <v>6.6593419323971297E-6</v>
      </c>
      <c r="D61" s="371">
        <f>VLOOKUP(B61,'CALCULO CC AGENTES'!$C$2:$G$736,5,0)</f>
        <v>3.98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279" customFormat="1" x14ac:dyDescent="0.25">
      <c r="A62" s="370" t="s">
        <v>10</v>
      </c>
      <c r="B62" s="370" t="s">
        <v>234</v>
      </c>
      <c r="C62" s="372">
        <v>5.306062742116072E-6</v>
      </c>
      <c r="D62" s="371">
        <f>VLOOKUP(B62,'CALCULO CC AGENTES'!$C$2:$G$736,5,0)</f>
        <v>3.17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s="279" customFormat="1" x14ac:dyDescent="0.25">
      <c r="A63" s="370" t="s">
        <v>10</v>
      </c>
      <c r="B63" s="370" t="s">
        <v>235</v>
      </c>
      <c r="C63" s="372">
        <v>4.9084997782342668E-6</v>
      </c>
      <c r="D63" s="371">
        <f>VLOOKUP(B63,'CALCULO CC AGENTES'!$C$2:$G$736,5,0)</f>
        <v>2.94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279" customFormat="1" x14ac:dyDescent="0.25">
      <c r="A64" s="370" t="s">
        <v>10</v>
      </c>
      <c r="B64" s="370" t="s">
        <v>784</v>
      </c>
      <c r="C64" s="372">
        <v>1.7692956634807164E-7</v>
      </c>
      <c r="D64" s="371">
        <f>VLOOKUP(B64,'CALCULO CC AGENTES'!$C$2:$G$736,5,0)</f>
        <v>0.11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279" customFormat="1" x14ac:dyDescent="0.25">
      <c r="A65" s="370" t="s">
        <v>10</v>
      </c>
      <c r="B65" s="370" t="s">
        <v>236</v>
      </c>
      <c r="C65" s="372">
        <v>1.9202838062663331E-5</v>
      </c>
      <c r="D65" s="371">
        <f>VLOOKUP(B65,'CALCULO CC AGENTES'!$C$2:$G$736,5,0)</f>
        <v>11.49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s="279" customFormat="1" x14ac:dyDescent="0.25">
      <c r="A66" s="370" t="s">
        <v>10</v>
      </c>
      <c r="B66" s="370" t="s">
        <v>237</v>
      </c>
      <c r="C66" s="372">
        <v>1.1511173210306294E-4</v>
      </c>
      <c r="D66" s="371">
        <f>VLOOKUP(B66,'CALCULO CC AGENTES'!$C$2:$G$736,5,0)</f>
        <v>68.86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279" customFormat="1" x14ac:dyDescent="0.25">
      <c r="A67" s="370" t="s">
        <v>10</v>
      </c>
      <c r="B67" s="370" t="s">
        <v>238</v>
      </c>
      <c r="C67" s="372">
        <v>1.3874650982868933E-4</v>
      </c>
      <c r="D67" s="371">
        <f>VLOOKUP(B67,'CALCULO CC AGENTES'!$C$2:$G$736,5,0)</f>
        <v>82.99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s="279" customFormat="1" x14ac:dyDescent="0.25">
      <c r="A68" s="370" t="s">
        <v>10</v>
      </c>
      <c r="B68" s="370" t="s">
        <v>825</v>
      </c>
      <c r="C68" s="372">
        <v>3.9068475750731053E-5</v>
      </c>
      <c r="D68" s="371">
        <f>VLOOKUP(B68,'CALCULO CC AGENTES'!$C$2:$G$736,5,0)</f>
        <v>23.37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278" customFormat="1" x14ac:dyDescent="0.25">
      <c r="A69" s="370" t="s">
        <v>10</v>
      </c>
      <c r="B69" s="370" t="s">
        <v>239</v>
      </c>
      <c r="C69" s="372">
        <v>5.7257870862552026E-7</v>
      </c>
      <c r="D69" s="371">
        <f>VLOOKUP(B69,'CALCULO CC AGENTES'!$C$2:$G$736,5,0)</f>
        <v>0.34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s="278" customFormat="1" x14ac:dyDescent="0.25">
      <c r="A70" s="370" t="s">
        <v>10</v>
      </c>
      <c r="B70" s="370" t="s">
        <v>240</v>
      </c>
      <c r="C70" s="372">
        <v>1.2005282652283011E-5</v>
      </c>
      <c r="D70" s="371">
        <f>VLOOKUP(B70,'CALCULO CC AGENTES'!$C$2:$G$736,5,0)</f>
        <v>7.18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s="278" customFormat="1" x14ac:dyDescent="0.25">
      <c r="A71" s="370" t="s">
        <v>10</v>
      </c>
      <c r="B71" s="370" t="s">
        <v>241</v>
      </c>
      <c r="C71" s="372">
        <v>2.9463316006039684E-5</v>
      </c>
      <c r="D71" s="371">
        <f>VLOOKUP(B71,'CALCULO CC AGENTES'!$C$2:$G$736,5,0)</f>
        <v>17.62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319" customFormat="1" x14ac:dyDescent="0.25">
      <c r="A72" s="370" t="s">
        <v>10</v>
      </c>
      <c r="B72" s="370" t="s">
        <v>505</v>
      </c>
      <c r="C72" s="372">
        <v>5.1683526657943886E-4</v>
      </c>
      <c r="D72" s="371">
        <f>VLOOKUP(B72,'CALCULO CC AGENTES'!$C$2:$G$736,5,0)</f>
        <v>309.16000000000003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319" customFormat="1" x14ac:dyDescent="0.25">
      <c r="A73" s="370" t="s">
        <v>10</v>
      </c>
      <c r="B73" s="370" t="s">
        <v>242</v>
      </c>
      <c r="C73" s="372">
        <v>1.8577444897314005E-5</v>
      </c>
      <c r="D73" s="371">
        <f>VLOOKUP(B73,'CALCULO CC AGENTES'!$C$2:$G$736,5,0)</f>
        <v>11.11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319" customFormat="1" x14ac:dyDescent="0.25">
      <c r="A74" s="370" t="s">
        <v>10</v>
      </c>
      <c r="B74" s="370" t="s">
        <v>243</v>
      </c>
      <c r="C74" s="372">
        <v>7.3475290025005843E-2</v>
      </c>
      <c r="D74" s="371">
        <f>VLOOKUP(B74,'CALCULO CC AGENTES'!$C$2:$G$736,5,0)</f>
        <v>43950.69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319" customFormat="1" x14ac:dyDescent="0.25">
      <c r="A75" s="370" t="s">
        <v>10</v>
      </c>
      <c r="B75" s="370" t="s">
        <v>244</v>
      </c>
      <c r="C75" s="372">
        <v>2.2438880675438829E-5</v>
      </c>
      <c r="D75" s="371">
        <f>VLOOKUP(B75,'CALCULO CC AGENTES'!$C$2:$G$736,5,0)</f>
        <v>13.42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319" customFormat="1" x14ac:dyDescent="0.25">
      <c r="A76" s="370" t="s">
        <v>10</v>
      </c>
      <c r="B76" s="370" t="s">
        <v>245</v>
      </c>
      <c r="C76" s="372">
        <v>1.6828203761374601E-6</v>
      </c>
      <c r="D76" s="371">
        <f>VLOOKUP(B76,'CALCULO CC AGENTES'!$C$2:$G$736,5,0)</f>
        <v>1.01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319" customFormat="1" x14ac:dyDescent="0.25">
      <c r="A77" s="370" t="s">
        <v>10</v>
      </c>
      <c r="B77" s="370" t="s">
        <v>785</v>
      </c>
      <c r="C77" s="372">
        <v>1.1675798051313388E-4</v>
      </c>
      <c r="D77" s="371">
        <f>VLOOKUP(B77,'CALCULO CC AGENTES'!$C$2:$G$736,5,0)</f>
        <v>69.84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s="319" customFormat="1" x14ac:dyDescent="0.25">
      <c r="A78" s="370" t="s">
        <v>10</v>
      </c>
      <c r="B78" s="370" t="s">
        <v>432</v>
      </c>
      <c r="C78" s="372">
        <v>2.0858051334419343E-5</v>
      </c>
      <c r="D78" s="371">
        <f>VLOOKUP(B78,'CALCULO CC AGENTES'!$C$2:$G$736,5,0)</f>
        <v>12.48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s="319" customFormat="1" x14ac:dyDescent="0.25">
      <c r="A79" s="370" t="s">
        <v>10</v>
      </c>
      <c r="B79" s="370" t="s">
        <v>246</v>
      </c>
      <c r="C79" s="372">
        <v>9.2238229670671906E-5</v>
      </c>
      <c r="D79" s="371">
        <f>VLOOKUP(B79,'CALCULO CC AGENTES'!$C$2:$G$736,5,0)</f>
        <v>55.17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s="319" customFormat="1" x14ac:dyDescent="0.25">
      <c r="A80" s="370" t="s">
        <v>10</v>
      </c>
      <c r="B80" s="370" t="s">
        <v>247</v>
      </c>
      <c r="C80" s="372">
        <v>2.050776699236351E-5</v>
      </c>
      <c r="D80" s="371">
        <f>VLOOKUP(B80,'CALCULO CC AGENTES'!$C$2:$G$736,5,0)</f>
        <v>12.27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s="319" customFormat="1" x14ac:dyDescent="0.25">
      <c r="A81" s="370" t="s">
        <v>10</v>
      </c>
      <c r="B81" s="370" t="s">
        <v>826</v>
      </c>
      <c r="C81" s="372">
        <v>1.1810625644842524E-5</v>
      </c>
      <c r="D81" s="371">
        <f>VLOOKUP(B81,'CALCULO CC AGENTES'!$C$2:$G$736,5,0)</f>
        <v>7.06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s="319" customFormat="1" x14ac:dyDescent="0.25">
      <c r="A82" s="370" t="s">
        <v>10</v>
      </c>
      <c r="B82" s="370" t="s">
        <v>248</v>
      </c>
      <c r="C82" s="372">
        <v>9.3007411994894197E-4</v>
      </c>
      <c r="D82" s="371">
        <f>VLOOKUP(B82,'CALCULO CC AGENTES'!$C$2:$G$736,5,0)</f>
        <v>556.34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319" customFormat="1" x14ac:dyDescent="0.25">
      <c r="A83" s="370" t="s">
        <v>10</v>
      </c>
      <c r="B83" s="370" t="s">
        <v>249</v>
      </c>
      <c r="C83" s="372">
        <v>1.3640823467650203E-5</v>
      </c>
      <c r="D83" s="371">
        <f>VLOOKUP(B83,'CALCULO CC AGENTES'!$C$2:$G$736,5,0)</f>
        <v>8.16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s="319" customFormat="1" x14ac:dyDescent="0.25">
      <c r="A84" s="370" t="s">
        <v>10</v>
      </c>
      <c r="B84" s="370" t="s">
        <v>250</v>
      </c>
      <c r="C84" s="372">
        <v>4.9204480323708953E-5</v>
      </c>
      <c r="D84" s="371">
        <f>VLOOKUP(B84,'CALCULO CC AGENTES'!$C$2:$G$736,5,0)</f>
        <v>29.43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s="278" customFormat="1" x14ac:dyDescent="0.25">
      <c r="A85" s="370" t="s">
        <v>10</v>
      </c>
      <c r="B85" s="370" t="s">
        <v>478</v>
      </c>
      <c r="C85" s="372">
        <v>3.9767754352147785E-6</v>
      </c>
      <c r="D85" s="371">
        <f>VLOOKUP(B85,'CALCULO CC AGENTES'!$C$2:$G$736,5,0)</f>
        <v>2.38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78" customFormat="1" x14ac:dyDescent="0.25">
      <c r="A86" s="370" t="s">
        <v>10</v>
      </c>
      <c r="B86" s="370" t="s">
        <v>251</v>
      </c>
      <c r="C86" s="372">
        <v>2.3943799614322527E-5</v>
      </c>
      <c r="D86" s="371">
        <f>VLOOKUP(B86,'CALCULO CC AGENTES'!$C$2:$G$736,5,0)</f>
        <v>14.32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78" customFormat="1" x14ac:dyDescent="0.25">
      <c r="A87" s="370" t="s">
        <v>10</v>
      </c>
      <c r="B87" s="370" t="s">
        <v>827</v>
      </c>
      <c r="C87" s="372">
        <v>2.4705196682610897E-8</v>
      </c>
      <c r="D87" s="371">
        <f>VLOOKUP(B87,'CALCULO CC AGENTES'!$C$2:$G$736,5,0)</f>
        <v>0.01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278" customFormat="1" x14ac:dyDescent="0.25">
      <c r="A88" s="370" t="s">
        <v>10</v>
      </c>
      <c r="B88" s="370" t="s">
        <v>252</v>
      </c>
      <c r="C88" s="372">
        <v>1.2851867270350172E-5</v>
      </c>
      <c r="D88" s="371">
        <f>VLOOKUP(B88,'CALCULO CC AGENTES'!$C$2:$G$736,5,0)</f>
        <v>7.69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s="278" customFormat="1" x14ac:dyDescent="0.25">
      <c r="A89" s="370" t="s">
        <v>10</v>
      </c>
      <c r="B89" s="370" t="s">
        <v>253</v>
      </c>
      <c r="C89" s="372">
        <v>1.3902397265111767E-6</v>
      </c>
      <c r="D89" s="371">
        <f>VLOOKUP(B89,'CALCULO CC AGENTES'!$C$2:$G$736,5,0)</f>
        <v>0.83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78" customFormat="1" x14ac:dyDescent="0.25">
      <c r="A90" s="370" t="s">
        <v>10</v>
      </c>
      <c r="B90" s="370" t="s">
        <v>254</v>
      </c>
      <c r="C90" s="372">
        <v>2.0154217241142734E-4</v>
      </c>
      <c r="D90" s="371">
        <f>VLOOKUP(B90,'CALCULO CC AGENTES'!$C$2:$G$736,5,0)</f>
        <v>120.56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78" customFormat="1" x14ac:dyDescent="0.25">
      <c r="A91" s="370" t="s">
        <v>10</v>
      </c>
      <c r="B91" s="370" t="s">
        <v>255</v>
      </c>
      <c r="C91" s="372">
        <v>4.8006301674574462E-5</v>
      </c>
      <c r="D91" s="371">
        <f>VLOOKUP(B91,'CALCULO CC AGENTES'!$C$2:$G$736,5,0)</f>
        <v>28.72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78" customFormat="1" x14ac:dyDescent="0.25">
      <c r="A92" s="370" t="s">
        <v>10</v>
      </c>
      <c r="B92" s="370" t="s">
        <v>828</v>
      </c>
      <c r="C92" s="372">
        <v>5.3707203670449544E-5</v>
      </c>
      <c r="D92" s="371">
        <f>VLOOKUP(B92,'CALCULO CC AGENTES'!$C$2:$G$736,5,0)</f>
        <v>32.130000000000003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78" customFormat="1" x14ac:dyDescent="0.25">
      <c r="A93" s="370" t="s">
        <v>10</v>
      </c>
      <c r="B93" s="370" t="s">
        <v>669</v>
      </c>
      <c r="C93" s="372">
        <v>1.7140858835909198E-5</v>
      </c>
      <c r="D93" s="371">
        <f>VLOOKUP(B93,'CALCULO CC AGENTES'!$C$2:$G$736,5,0)</f>
        <v>10.25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78" customFormat="1" x14ac:dyDescent="0.25">
      <c r="A94" s="370" t="s">
        <v>10</v>
      </c>
      <c r="B94" s="370" t="s">
        <v>855</v>
      </c>
      <c r="C94" s="372">
        <v>7.9271788134488793E-9</v>
      </c>
      <c r="D94" s="371">
        <f>VLOOKUP(B94,'CALCULO CC AGENTES'!$C$2:$G$736,5,0)</f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78" customFormat="1" x14ac:dyDescent="0.25">
      <c r="A95" s="370" t="s">
        <v>10</v>
      </c>
      <c r="B95" s="370" t="s">
        <v>256</v>
      </c>
      <c r="C95" s="372">
        <v>1.4853763837316172E-4</v>
      </c>
      <c r="D95" s="371">
        <f>VLOOKUP(B95,'CALCULO CC AGENTES'!$C$2:$G$736,5,0)</f>
        <v>88.85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60" customFormat="1" x14ac:dyDescent="0.25">
      <c r="A96" s="370" t="s">
        <v>10</v>
      </c>
      <c r="B96" s="370" t="s">
        <v>257</v>
      </c>
      <c r="C96" s="372">
        <v>9.7341708499073208E-4</v>
      </c>
      <c r="D96" s="371">
        <f>VLOOKUP(B96,'CALCULO CC AGENTES'!$C$2:$G$736,5,0)</f>
        <v>582.27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60" customFormat="1" x14ac:dyDescent="0.25">
      <c r="A97" s="370" t="s">
        <v>10</v>
      </c>
      <c r="B97" s="370" t="s">
        <v>258</v>
      </c>
      <c r="C97" s="372">
        <v>1.0030097263662635E-5</v>
      </c>
      <c r="D97" s="371">
        <f>VLOOKUP(B97,'CALCULO CC AGENTES'!$C$2:$G$736,5,0)</f>
        <v>6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60" customFormat="1" x14ac:dyDescent="0.25">
      <c r="A98" s="370" t="s">
        <v>10</v>
      </c>
      <c r="B98" s="370" t="s">
        <v>427</v>
      </c>
      <c r="C98" s="372">
        <v>8.4363003436685081E-6</v>
      </c>
      <c r="D98" s="371">
        <f>VLOOKUP(B98,'CALCULO CC AGENTES'!$C$2:$G$736,5,0)</f>
        <v>5.05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60" customFormat="1" x14ac:dyDescent="0.25">
      <c r="A99" s="370" t="s">
        <v>10</v>
      </c>
      <c r="B99" s="370" t="s">
        <v>259</v>
      </c>
      <c r="C99" s="372">
        <v>1.0823695555825264E-5</v>
      </c>
      <c r="D99" s="371">
        <f>VLOOKUP(B99,'CALCULO CC AGENTES'!$C$2:$G$736,5,0)</f>
        <v>6.47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60" customFormat="1" x14ac:dyDescent="0.25">
      <c r="A100" s="370" t="s">
        <v>10</v>
      </c>
      <c r="B100" s="370" t="s">
        <v>260</v>
      </c>
      <c r="C100" s="372">
        <v>2.8686305456246484E-4</v>
      </c>
      <c r="D100" s="371">
        <f>VLOOKUP(B100,'CALCULO CC AGENTES'!$C$2:$G$736,5,0)</f>
        <v>171.59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60" customFormat="1" x14ac:dyDescent="0.25">
      <c r="A101" s="370" t="s">
        <v>10</v>
      </c>
      <c r="B101" s="370" t="s">
        <v>261</v>
      </c>
      <c r="C101" s="372">
        <v>1.9693125447815336E-4</v>
      </c>
      <c r="D101" s="371">
        <f>VLOOKUP(B101,'CALCULO CC AGENTES'!$C$2:$G$736,5,0)</f>
        <v>117.8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60" customFormat="1" x14ac:dyDescent="0.25">
      <c r="A102" s="370" t="s">
        <v>10</v>
      </c>
      <c r="B102" s="370" t="s">
        <v>262</v>
      </c>
      <c r="C102" s="372">
        <v>6.0872521538099711E-5</v>
      </c>
      <c r="D102" s="371">
        <f>VLOOKUP(B102,'CALCULO CC AGENTES'!$C$2:$G$736,5,0)</f>
        <v>36.409999999999997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60" customFormat="1" x14ac:dyDescent="0.25">
      <c r="A103" s="370" t="s">
        <v>10</v>
      </c>
      <c r="B103" s="370" t="s">
        <v>263</v>
      </c>
      <c r="C103" s="372">
        <v>1.9434026060953657E-4</v>
      </c>
      <c r="D103" s="371">
        <f>VLOOKUP(B103,'CALCULO CC AGENTES'!$C$2:$G$736,5,0)</f>
        <v>116.25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60" customFormat="1" x14ac:dyDescent="0.25">
      <c r="A104" s="370" t="s">
        <v>10</v>
      </c>
      <c r="B104" s="370" t="s">
        <v>264</v>
      </c>
      <c r="C104" s="372">
        <v>1.1434234411591739E-4</v>
      </c>
      <c r="D104" s="371">
        <f>VLOOKUP(B104,'CALCULO CC AGENTES'!$C$2:$G$736,5,0)</f>
        <v>68.400000000000006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60" customFormat="1" x14ac:dyDescent="0.25">
      <c r="A105" s="370" t="s">
        <v>10</v>
      </c>
      <c r="B105" s="370" t="s">
        <v>365</v>
      </c>
      <c r="C105" s="372">
        <v>2.2196126183041499E-5</v>
      </c>
      <c r="D105" s="371">
        <f>VLOOKUP(B105,'CALCULO CC AGENTES'!$C$2:$G$736,5,0)</f>
        <v>13.28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60" customFormat="1" x14ac:dyDescent="0.25">
      <c r="A106" s="370" t="s">
        <v>10</v>
      </c>
      <c r="B106" s="370" t="s">
        <v>265</v>
      </c>
      <c r="C106" s="372">
        <v>2.921292850652186E-5</v>
      </c>
      <c r="D106" s="371">
        <f>VLOOKUP(B106,'CALCULO CC AGENTES'!$C$2:$G$736,5,0)</f>
        <v>17.47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60" customFormat="1" x14ac:dyDescent="0.25">
      <c r="A107" s="370" t="s">
        <v>10</v>
      </c>
      <c r="B107" s="370" t="s">
        <v>266</v>
      </c>
      <c r="C107" s="372">
        <v>9.2402853948312413E-6</v>
      </c>
      <c r="D107" s="371">
        <f>VLOOKUP(B107,'CALCULO CC AGENTES'!$C$2:$G$736,5,0)</f>
        <v>5.53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60" customFormat="1" x14ac:dyDescent="0.25">
      <c r="A108" s="370" t="s">
        <v>10</v>
      </c>
      <c r="B108" s="370" t="s">
        <v>267</v>
      </c>
      <c r="C108" s="372">
        <v>4.4968729949442871E-4</v>
      </c>
      <c r="D108" s="371">
        <f>VLOOKUP(B108,'CALCULO CC AGENTES'!$C$2:$G$736,5,0)</f>
        <v>268.99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x14ac:dyDescent="0.25">
      <c r="A109" s="370" t="s">
        <v>10</v>
      </c>
      <c r="B109" s="370" t="s">
        <v>786</v>
      </c>
      <c r="C109" s="372">
        <v>4.2858378535193808E-6</v>
      </c>
      <c r="D109" s="371">
        <f>VLOOKUP(B109,'CALCULO CC AGENTES'!$C$2:$G$736,5,0)</f>
        <v>2.56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x14ac:dyDescent="0.25">
      <c r="A110" s="370" t="s">
        <v>10</v>
      </c>
      <c r="B110" s="370" t="s">
        <v>479</v>
      </c>
      <c r="C110" s="372">
        <v>1.2129156739813935E-5</v>
      </c>
      <c r="D110" s="371">
        <f>VLOOKUP(B110,'CALCULO CC AGENTES'!$C$2:$G$736,5,0)</f>
        <v>7.26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x14ac:dyDescent="0.25">
      <c r="A111" s="370" t="s">
        <v>10</v>
      </c>
      <c r="B111" s="370" t="s">
        <v>268</v>
      </c>
      <c r="C111" s="372">
        <v>1.1190304407887148E-4</v>
      </c>
      <c r="D111" s="371">
        <f>VLOOKUP(B111,'CALCULO CC AGENTES'!$C$2:$G$736,5,0)</f>
        <v>66.94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x14ac:dyDescent="0.25">
      <c r="A112" s="370" t="s">
        <v>10</v>
      </c>
      <c r="B112" s="370" t="s">
        <v>443</v>
      </c>
      <c r="C112" s="372">
        <v>1.0036258996149661E-4</v>
      </c>
      <c r="D112" s="371">
        <f>VLOOKUP(B112,'CALCULO CC AGENTES'!$C$2:$G$736,5,0)</f>
        <v>60.03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x14ac:dyDescent="0.25">
      <c r="A113" s="370" t="s">
        <v>10</v>
      </c>
      <c r="B113" s="370" t="s">
        <v>488</v>
      </c>
      <c r="C113" s="372">
        <v>8.5313458863035044E-6</v>
      </c>
      <c r="D113" s="371">
        <f>VLOOKUP(B113,'CALCULO CC AGENTES'!$C$2:$G$736,5,0)</f>
        <v>5.0999999999999996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x14ac:dyDescent="0.25">
      <c r="A114" s="370" t="s">
        <v>10</v>
      </c>
      <c r="B114" s="370" t="s">
        <v>269</v>
      </c>
      <c r="C114" s="372">
        <v>9.6395485605661057E-5</v>
      </c>
      <c r="D114" s="371">
        <f>VLOOKUP(B114,'CALCULO CC AGENTES'!$C$2:$G$736,5,0)</f>
        <v>57.66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x14ac:dyDescent="0.25">
      <c r="A115" s="370" t="s">
        <v>10</v>
      </c>
      <c r="B115" s="370" t="s">
        <v>270</v>
      </c>
      <c r="C115" s="372">
        <v>1.2292304344225849E-4</v>
      </c>
      <c r="D115" s="371">
        <f>VLOOKUP(B115,'CALCULO CC AGENTES'!$C$2:$G$736,5,0)</f>
        <v>73.53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x14ac:dyDescent="0.25">
      <c r="A116" s="370" t="s">
        <v>10</v>
      </c>
      <c r="B116" s="370" t="s">
        <v>368</v>
      </c>
      <c r="C116" s="372">
        <v>1.6076881185977837E-4</v>
      </c>
      <c r="D116" s="371">
        <f>VLOOKUP(B116,'CALCULO CC AGENTES'!$C$2:$G$736,5,0)</f>
        <v>96.17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s="254" customFormat="1" x14ac:dyDescent="0.25">
      <c r="A117" s="370" t="s">
        <v>10</v>
      </c>
      <c r="B117" s="370" t="s">
        <v>369</v>
      </c>
      <c r="C117" s="372">
        <v>1.083670136031489E-4</v>
      </c>
      <c r="D117" s="371">
        <f>VLOOKUP(B117,'CALCULO CC AGENTES'!$C$2:$G$736,5,0)</f>
        <v>64.819999999999993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s="254" customFormat="1" x14ac:dyDescent="0.25">
      <c r="A118" s="370" t="s">
        <v>10</v>
      </c>
      <c r="B118" s="370" t="s">
        <v>271</v>
      </c>
      <c r="C118" s="372">
        <v>5.1776557836552019E-4</v>
      </c>
      <c r="D118" s="371">
        <f>VLOOKUP(B118,'CALCULO CC AGENTES'!$C$2:$G$736,5,0)</f>
        <v>309.70999999999998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s="254" customFormat="1" x14ac:dyDescent="0.25">
      <c r="A119" s="370" t="s">
        <v>10</v>
      </c>
      <c r="B119" s="370" t="s">
        <v>272</v>
      </c>
      <c r="C119" s="372">
        <v>2.0998858134794627E-4</v>
      </c>
      <c r="D119" s="371">
        <f>VLOOKUP(B119,'CALCULO CC AGENTES'!$C$2:$G$736,5,0)</f>
        <v>125.61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s="254" customFormat="1" x14ac:dyDescent="0.25">
      <c r="A120" s="370" t="s">
        <v>10</v>
      </c>
      <c r="B120" s="370" t="s">
        <v>273</v>
      </c>
      <c r="C120" s="372">
        <v>1.0134702722757324E-3</v>
      </c>
      <c r="D120" s="371">
        <f>VLOOKUP(B120,'CALCULO CC AGENTES'!$C$2:$G$736,5,0)</f>
        <v>606.23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254" customFormat="1" x14ac:dyDescent="0.25">
      <c r="A121" s="370" t="s">
        <v>10</v>
      </c>
      <c r="B121" s="370" t="s">
        <v>274</v>
      </c>
      <c r="C121" s="372">
        <v>1.6072830307313855E-5</v>
      </c>
      <c r="D121" s="371">
        <f>VLOOKUP(B121,'CALCULO CC AGENTES'!$C$2:$G$736,5,0)</f>
        <v>9.61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s="254" customFormat="1" x14ac:dyDescent="0.25">
      <c r="A122" s="370" t="s">
        <v>11</v>
      </c>
      <c r="B122" s="370" t="s">
        <v>148</v>
      </c>
      <c r="C122" s="371">
        <v>2176.0954000000002</v>
      </c>
      <c r="D122" s="371">
        <f>VLOOKUP(B122,'CALCULO CC AGENTES'!$C$2:$G$736,5,0)</f>
        <v>2640.5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s="254" customFormat="1" x14ac:dyDescent="0.25">
      <c r="A123" s="370" t="s">
        <v>11</v>
      </c>
      <c r="B123" s="370" t="s">
        <v>149</v>
      </c>
      <c r="C123" s="371">
        <v>1016.3999</v>
      </c>
      <c r="D123" s="371">
        <f>VLOOKUP(B123,'CALCULO CC AGENTES'!$C$2:$G$736,5,0)</f>
        <v>1233.31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s="254" customFormat="1" x14ac:dyDescent="0.25">
      <c r="A124" s="370" t="s">
        <v>11</v>
      </c>
      <c r="B124" s="370" t="s">
        <v>150</v>
      </c>
      <c r="C124" s="371">
        <v>2.5</v>
      </c>
      <c r="D124" s="371">
        <f>VLOOKUP(B124,'CALCULO CC AGENTES'!$C$2:$G$736,5,0)</f>
        <v>3.03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x14ac:dyDescent="0.25">
      <c r="A125" s="370" t="s">
        <v>11</v>
      </c>
      <c r="B125" s="370" t="s">
        <v>151</v>
      </c>
      <c r="C125" s="371">
        <v>0</v>
      </c>
      <c r="D125" s="371">
        <f>VLOOKUP(B125,'CALCULO CC AGENTES'!$C$2:$G$736,5,0)</f>
        <v>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x14ac:dyDescent="0.25">
      <c r="A126" s="370" t="s">
        <v>11</v>
      </c>
      <c r="B126" s="370" t="s">
        <v>152</v>
      </c>
      <c r="C126" s="371">
        <v>1.1519999999999999</v>
      </c>
      <c r="D126" s="371">
        <f>VLOOKUP(B126,'CALCULO CC AGENTES'!$C$2:$G$736,5,0)</f>
        <v>1.4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x14ac:dyDescent="0.25">
      <c r="A127" s="370" t="s">
        <v>11</v>
      </c>
      <c r="B127" s="370" t="s">
        <v>153</v>
      </c>
      <c r="C127" s="371">
        <v>637.26499999999999</v>
      </c>
      <c r="D127" s="371">
        <f>VLOOKUP(B127,'CALCULO CC AGENTES'!$C$2:$G$736,5,0)</f>
        <v>773.26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x14ac:dyDescent="0.25">
      <c r="A128" s="370" t="s">
        <v>11</v>
      </c>
      <c r="B128" s="370" t="s">
        <v>154</v>
      </c>
      <c r="C128" s="371">
        <v>4462.5504000000001</v>
      </c>
      <c r="D128" s="371">
        <f>VLOOKUP(B128,'CALCULO CC AGENTES'!$C$2:$G$736,5,0)</f>
        <v>5414.91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x14ac:dyDescent="0.25">
      <c r="A129" s="370" t="s">
        <v>11</v>
      </c>
      <c r="B129" s="370" t="s">
        <v>155</v>
      </c>
      <c r="C129" s="371">
        <v>479.74529999999999</v>
      </c>
      <c r="D129" s="371">
        <f>VLOOKUP(B129,'CALCULO CC AGENTES'!$C$2:$G$736,5,0)</f>
        <v>582.13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x14ac:dyDescent="0.25">
      <c r="A130" s="370" t="s">
        <v>11</v>
      </c>
      <c r="B130" s="370" t="s">
        <v>430</v>
      </c>
      <c r="C130" s="371">
        <v>1443.9179999999999</v>
      </c>
      <c r="D130" s="371">
        <f>VLOOKUP(B130,'CALCULO CC AGENTES'!$C$2:$G$736,5,0)</f>
        <v>1752.07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x14ac:dyDescent="0.25">
      <c r="A131" s="370" t="s">
        <v>11</v>
      </c>
      <c r="B131" s="370" t="s">
        <v>156</v>
      </c>
      <c r="C131" s="371">
        <v>5756.0937999999996</v>
      </c>
      <c r="D131" s="371">
        <f>VLOOKUP(B131,'CALCULO CC AGENTES'!$C$2:$G$736,5,0)</f>
        <v>6984.51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x14ac:dyDescent="0.25">
      <c r="A132" s="370" t="s">
        <v>11</v>
      </c>
      <c r="B132" s="370" t="s">
        <v>362</v>
      </c>
      <c r="C132" s="371">
        <v>5352.6972999999998</v>
      </c>
      <c r="D132" s="371">
        <f>VLOOKUP(B132,'CALCULO CC AGENTES'!$C$2:$G$736,5,0)</f>
        <v>6495.03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x14ac:dyDescent="0.25">
      <c r="A133" s="370" t="s">
        <v>11</v>
      </c>
      <c r="B133" s="370" t="s">
        <v>475</v>
      </c>
      <c r="C133" s="371">
        <v>4.5750000000000002</v>
      </c>
      <c r="D133" s="371">
        <f>VLOOKUP(B133,'CALCULO CC AGENTES'!$C$2:$G$736,5,0)</f>
        <v>5.55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x14ac:dyDescent="0.25">
      <c r="A134" s="370" t="s">
        <v>11</v>
      </c>
      <c r="B134" s="370" t="s">
        <v>504</v>
      </c>
      <c r="C134" s="371">
        <v>592.96500000000003</v>
      </c>
      <c r="D134" s="371">
        <f>VLOOKUP(B134,'CALCULO CC AGENTES'!$C$2:$G$736,5,0)</f>
        <v>719.51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x14ac:dyDescent="0.25">
      <c r="A135" s="370" t="s">
        <v>11</v>
      </c>
      <c r="B135" s="370" t="s">
        <v>598</v>
      </c>
      <c r="C135" s="371">
        <v>53.804000000000002</v>
      </c>
      <c r="D135" s="371">
        <f>VLOOKUP(B135,'CALCULO CC AGENTES'!$C$2:$G$736,5,0)</f>
        <v>65.290000000000006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x14ac:dyDescent="0.25">
      <c r="A136" s="370" t="s">
        <v>11</v>
      </c>
      <c r="B136" s="370" t="s">
        <v>157</v>
      </c>
      <c r="C136" s="371">
        <v>178667.34299999999</v>
      </c>
      <c r="D136" s="371">
        <f>VLOOKUP(B136,'CALCULO CC AGENTES'!$C$2:$G$736,5,0)</f>
        <v>216797.05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x14ac:dyDescent="0.25">
      <c r="A137" s="370" t="s">
        <v>11</v>
      </c>
      <c r="B137" s="370" t="s">
        <v>158</v>
      </c>
      <c r="C137" s="371">
        <v>130672.77650000001</v>
      </c>
      <c r="D137" s="371">
        <f>VLOOKUP(B137,'CALCULO CC AGENTES'!$C$2:$G$736,5,0)</f>
        <v>158559.88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x14ac:dyDescent="0.25">
      <c r="A138" s="370" t="s">
        <v>11</v>
      </c>
      <c r="B138" s="370" t="s">
        <v>159</v>
      </c>
      <c r="C138" s="371">
        <v>77868.743799999997</v>
      </c>
      <c r="D138" s="371">
        <f>VLOOKUP(B138,'CALCULO CC AGENTES'!$C$2:$G$736,5,0)</f>
        <v>94486.85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x14ac:dyDescent="0.25">
      <c r="A139" s="370" t="s">
        <v>11</v>
      </c>
      <c r="B139" s="370" t="s">
        <v>160</v>
      </c>
      <c r="C139" s="371">
        <v>55893.974800000004</v>
      </c>
      <c r="D139" s="371">
        <f>VLOOKUP(B139,'CALCULO CC AGENTES'!$C$2:$G$736,5,0)</f>
        <v>67822.399999999994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x14ac:dyDescent="0.25">
      <c r="A140" s="370" t="s">
        <v>11</v>
      </c>
      <c r="B140" s="370" t="s">
        <v>161</v>
      </c>
      <c r="C140" s="371">
        <v>11632.3025</v>
      </c>
      <c r="D140" s="371">
        <f>VLOOKUP(B140,'CALCULO CC AGENTES'!$C$2:$G$736,5,0)</f>
        <v>14114.77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x14ac:dyDescent="0.25">
      <c r="A141" s="370" t="s">
        <v>11</v>
      </c>
      <c r="B141" s="370" t="s">
        <v>162</v>
      </c>
      <c r="C141" s="371">
        <v>2503.5778</v>
      </c>
      <c r="D141" s="371">
        <f>VLOOKUP(B141,'CALCULO CC AGENTES'!$C$2:$G$736,5,0)</f>
        <v>3037.87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x14ac:dyDescent="0.25">
      <c r="A142" s="370" t="s">
        <v>11</v>
      </c>
      <c r="B142" s="370" t="s">
        <v>163</v>
      </c>
      <c r="C142" s="371">
        <v>9057.2203000000009</v>
      </c>
      <c r="D142" s="371">
        <f>VLOOKUP(B142,'CALCULO CC AGENTES'!$C$2:$G$736,5,0)</f>
        <v>10990.14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x14ac:dyDescent="0.25">
      <c r="A143" s="370" t="s">
        <v>11</v>
      </c>
      <c r="B143" s="370" t="s">
        <v>164</v>
      </c>
      <c r="C143" s="371">
        <v>2662.8242</v>
      </c>
      <c r="D143" s="371">
        <f>VLOOKUP(B143,'CALCULO CC AGENTES'!$C$2:$G$736,5,0)</f>
        <v>3231.1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x14ac:dyDescent="0.25">
      <c r="A144" s="370" t="s">
        <v>11</v>
      </c>
      <c r="B144" s="370" t="s">
        <v>165</v>
      </c>
      <c r="C144" s="371">
        <v>76.749799999999993</v>
      </c>
      <c r="D144" s="371">
        <f>VLOOKUP(B144,'CALCULO CC AGENTES'!$C$2:$G$736,5,0)</f>
        <v>93.13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x14ac:dyDescent="0.25">
      <c r="A145" s="370" t="s">
        <v>11</v>
      </c>
      <c r="B145" s="370" t="s">
        <v>166</v>
      </c>
      <c r="C145" s="371">
        <v>22.758600000000001</v>
      </c>
      <c r="D145" s="371">
        <f>VLOOKUP(B145,'CALCULO CC AGENTES'!$C$2:$G$736,5,0)</f>
        <v>27.62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x14ac:dyDescent="0.25">
      <c r="A146" s="370" t="s">
        <v>11</v>
      </c>
      <c r="B146" s="370" t="s">
        <v>167</v>
      </c>
      <c r="C146" s="371">
        <v>27.379200000000001</v>
      </c>
      <c r="D146" s="371">
        <f>VLOOKUP(B146,'CALCULO CC AGENTES'!$C$2:$G$736,5,0)</f>
        <v>33.22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x14ac:dyDescent="0.25">
      <c r="A147" s="370" t="s">
        <v>11</v>
      </c>
      <c r="B147" s="370" t="s">
        <v>168</v>
      </c>
      <c r="C147" s="371">
        <v>0.16850000000000001</v>
      </c>
      <c r="D147" s="371">
        <f>VLOOKUP(B147,'CALCULO CC AGENTES'!$C$2:$G$736,5,0)</f>
        <v>0.2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x14ac:dyDescent="0.25">
      <c r="A148" s="370" t="s">
        <v>11</v>
      </c>
      <c r="B148" s="370" t="s">
        <v>169</v>
      </c>
      <c r="C148" s="371">
        <v>0</v>
      </c>
      <c r="D148" s="371">
        <f>VLOOKUP(B148,'CALCULO CC AGENTES'!$C$2:$G$736,5,0)</f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x14ac:dyDescent="0.25">
      <c r="A149" s="370" t="s">
        <v>11</v>
      </c>
      <c r="B149" s="370" t="s">
        <v>170</v>
      </c>
      <c r="C149" s="371">
        <v>552.7201</v>
      </c>
      <c r="D149" s="371">
        <f>VLOOKUP(B149,'CALCULO CC AGENTES'!$C$2:$G$736,5,0)</f>
        <v>670.68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x14ac:dyDescent="0.25">
      <c r="A150" s="370" t="s">
        <v>11</v>
      </c>
      <c r="B150" s="370" t="s">
        <v>171</v>
      </c>
      <c r="C150" s="371">
        <v>662.01589999999999</v>
      </c>
      <c r="D150" s="371">
        <f>VLOOKUP(B150,'CALCULO CC AGENTES'!$C$2:$G$736,5,0)</f>
        <v>803.3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x14ac:dyDescent="0.25">
      <c r="A151" s="370" t="s">
        <v>11</v>
      </c>
      <c r="B151" s="370" t="s">
        <v>172</v>
      </c>
      <c r="C151" s="371">
        <v>224.7747</v>
      </c>
      <c r="D151" s="371">
        <f>VLOOKUP(B151,'CALCULO CC AGENTES'!$C$2:$G$736,5,0)</f>
        <v>272.74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x14ac:dyDescent="0.25">
      <c r="A152" s="370" t="s">
        <v>11</v>
      </c>
      <c r="B152" s="370" t="s">
        <v>173</v>
      </c>
      <c r="C152" s="371">
        <v>846.23519999999996</v>
      </c>
      <c r="D152" s="371">
        <f>VLOOKUP(B152,'CALCULO CC AGENTES'!$C$2:$G$736,5,0)</f>
        <v>1026.83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x14ac:dyDescent="0.25">
      <c r="A153" s="370" t="s">
        <v>11</v>
      </c>
      <c r="B153" s="370" t="s">
        <v>174</v>
      </c>
      <c r="C153" s="371">
        <v>0</v>
      </c>
      <c r="D153" s="371">
        <f>VLOOKUP(B153,'CALCULO CC AGENTES'!$C$2:$G$736,5,0)</f>
        <v>0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x14ac:dyDescent="0.25">
      <c r="A154" s="370" t="s">
        <v>11</v>
      </c>
      <c r="B154" s="370" t="s">
        <v>175</v>
      </c>
      <c r="C154" s="371">
        <v>5.2404999999999999</v>
      </c>
      <c r="D154" s="371">
        <f>VLOOKUP(B154,'CALCULO CC AGENTES'!$C$2:$G$736,5,0)</f>
        <v>6.36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x14ac:dyDescent="0.25">
      <c r="A155" s="370" t="s">
        <v>11</v>
      </c>
      <c r="B155" s="370" t="s">
        <v>176</v>
      </c>
      <c r="C155" s="371">
        <v>153.12299999999999</v>
      </c>
      <c r="D155" s="371">
        <f>VLOOKUP(B155,'CALCULO CC AGENTES'!$C$2:$G$736,5,0)</f>
        <v>185.8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x14ac:dyDescent="0.25">
      <c r="A156" s="370" t="s">
        <v>11</v>
      </c>
      <c r="B156" s="370" t="s">
        <v>177</v>
      </c>
      <c r="C156" s="371">
        <v>0.68089999999999995</v>
      </c>
      <c r="D156" s="371">
        <f>VLOOKUP(B156,'CALCULO CC AGENTES'!$C$2:$G$736,5,0)</f>
        <v>0.83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x14ac:dyDescent="0.25">
      <c r="A157" s="370" t="s">
        <v>11</v>
      </c>
      <c r="B157" s="370" t="s">
        <v>178</v>
      </c>
      <c r="C157" s="371">
        <v>66.391999999999996</v>
      </c>
      <c r="D157" s="371">
        <f>VLOOKUP(B157,'CALCULO CC AGENTES'!$C$2:$G$736,5,0)</f>
        <v>80.56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x14ac:dyDescent="0.25">
      <c r="A158" s="370" t="s">
        <v>11</v>
      </c>
      <c r="B158" s="370" t="s">
        <v>179</v>
      </c>
      <c r="C158" s="371">
        <v>36.382800000000003</v>
      </c>
      <c r="D158" s="371">
        <f>VLOOKUP(B158,'CALCULO CC AGENTES'!$C$2:$G$736,5,0)</f>
        <v>44.15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x14ac:dyDescent="0.25">
      <c r="A159" s="370" t="s">
        <v>11</v>
      </c>
      <c r="B159" s="370" t="s">
        <v>363</v>
      </c>
      <c r="C159" s="371">
        <v>9.8900000000000002E-2</v>
      </c>
      <c r="D159" s="371">
        <f>VLOOKUP(B159,'CALCULO CC AGENTES'!$C$2:$G$736,5,0)</f>
        <v>0.12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x14ac:dyDescent="0.25">
      <c r="A160" s="370" t="s">
        <v>11</v>
      </c>
      <c r="B160" s="370" t="s">
        <v>476</v>
      </c>
      <c r="C160" s="371">
        <v>0</v>
      </c>
      <c r="D160" s="371">
        <f>VLOOKUP(B160,'CALCULO CC AGENTES'!$C$2:$G$736,5,0)</f>
        <v>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x14ac:dyDescent="0.25">
      <c r="A161" s="370" t="s">
        <v>11</v>
      </c>
      <c r="B161" s="370" t="s">
        <v>477</v>
      </c>
      <c r="C161" s="371">
        <v>35.58</v>
      </c>
      <c r="D161" s="371">
        <f>VLOOKUP(B161,'CALCULO CC AGENTES'!$C$2:$G$736,5,0)</f>
        <v>43.17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370" t="s">
        <v>11</v>
      </c>
      <c r="B162" s="370" t="s">
        <v>763</v>
      </c>
      <c r="C162" s="371">
        <v>66.572999999999993</v>
      </c>
      <c r="D162" s="371">
        <f>VLOOKUP(B162,'CALCULO CC AGENTES'!$C$2:$G$736,5,0)</f>
        <v>80.78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370" t="s">
        <v>11</v>
      </c>
      <c r="B163" s="370" t="s">
        <v>180</v>
      </c>
      <c r="C163" s="371">
        <v>19312.366699999999</v>
      </c>
      <c r="D163" s="371">
        <f>VLOOKUP(B163,'CALCULO CC AGENTES'!$C$2:$G$736,5,0)</f>
        <v>23433.85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x14ac:dyDescent="0.25">
      <c r="A164" s="370" t="s">
        <v>11</v>
      </c>
      <c r="B164" s="370" t="s">
        <v>181</v>
      </c>
      <c r="C164" s="371">
        <v>5297.6440000000002</v>
      </c>
      <c r="D164" s="371">
        <f>VLOOKUP(B164,'CALCULO CC AGENTES'!$C$2:$G$736,5,0)</f>
        <v>6428.22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x14ac:dyDescent="0.25">
      <c r="A165" s="370" t="s">
        <v>12</v>
      </c>
      <c r="B165" s="370" t="s">
        <v>147</v>
      </c>
      <c r="C165" s="371">
        <v>723245.62800000003</v>
      </c>
      <c r="D165" s="371">
        <f>VLOOKUP(B165,'CALCULO CC AGENTES'!$C$2:$G$736,5,0)</f>
        <v>357494.25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x14ac:dyDescent="0.25">
      <c r="A166" s="370" t="s">
        <v>13</v>
      </c>
      <c r="B166" s="370" t="s">
        <v>111</v>
      </c>
      <c r="C166" s="371">
        <v>179978.27499999999</v>
      </c>
      <c r="D166" s="371">
        <f>VLOOKUP(B166,'CALCULO CC AGENTES'!$C$2:$G$736,5,0)</f>
        <v>137975.51999999999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x14ac:dyDescent="0.25">
      <c r="A167" s="370" t="s">
        <v>13</v>
      </c>
      <c r="B167" s="370" t="s">
        <v>112</v>
      </c>
      <c r="C167" s="371">
        <v>167669.326</v>
      </c>
      <c r="D167" s="371">
        <f>VLOOKUP(B167,'CALCULO CC AGENTES'!$C$2:$G$736,5,0)</f>
        <v>128539.2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x14ac:dyDescent="0.25">
      <c r="A168" s="370" t="s">
        <v>13</v>
      </c>
      <c r="B168" s="370" t="s">
        <v>113</v>
      </c>
      <c r="C168" s="371">
        <v>2780.21</v>
      </c>
      <c r="D168" s="371">
        <f>VLOOKUP(B168,'CALCULO CC AGENTES'!$C$2:$G$736,5,0)</f>
        <v>2131.37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x14ac:dyDescent="0.25">
      <c r="A169" s="370" t="s">
        <v>13</v>
      </c>
      <c r="B169" s="370" t="s">
        <v>114</v>
      </c>
      <c r="C169" s="371">
        <v>1038.1890000000001</v>
      </c>
      <c r="D169" s="371">
        <f>VLOOKUP(B169,'CALCULO CC AGENTES'!$C$2:$G$736,5,0)</f>
        <v>795.9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x14ac:dyDescent="0.25">
      <c r="A170" s="370" t="s">
        <v>13</v>
      </c>
      <c r="B170" s="370" t="s">
        <v>115</v>
      </c>
      <c r="C170" s="371">
        <v>3238.4360000000001</v>
      </c>
      <c r="D170" s="371">
        <f>VLOOKUP(B170,'CALCULO CC AGENTES'!$C$2:$G$736,5,0)</f>
        <v>2482.66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x14ac:dyDescent="0.25">
      <c r="A171" s="370" t="s">
        <v>13</v>
      </c>
      <c r="B171" s="370" t="s">
        <v>116</v>
      </c>
      <c r="C171" s="371">
        <v>0.59399999999999997</v>
      </c>
      <c r="D171" s="371">
        <f>VLOOKUP(B171,'CALCULO CC AGENTES'!$C$2:$G$736,5,0)</f>
        <v>0.46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x14ac:dyDescent="0.25">
      <c r="A172" s="370" t="s">
        <v>13</v>
      </c>
      <c r="B172" s="370" t="s">
        <v>117</v>
      </c>
      <c r="C172" s="371">
        <v>680.53499999999997</v>
      </c>
      <c r="D172" s="371">
        <f>VLOOKUP(B172,'CALCULO CC AGENTES'!$C$2:$G$736,5,0)</f>
        <v>521.71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x14ac:dyDescent="0.25">
      <c r="A173" s="370" t="s">
        <v>13</v>
      </c>
      <c r="B173" s="370" t="s">
        <v>118</v>
      </c>
      <c r="C173" s="371">
        <v>0</v>
      </c>
      <c r="D173" s="371">
        <f>VLOOKUP(B173,'CALCULO CC AGENTES'!$C$2:$G$736,5,0)</f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x14ac:dyDescent="0.25">
      <c r="A174" s="370" t="s">
        <v>13</v>
      </c>
      <c r="B174" s="370" t="s">
        <v>119</v>
      </c>
      <c r="C174" s="371">
        <v>0</v>
      </c>
      <c r="D174" s="371">
        <f>VLOOKUP(B174,'CALCULO CC AGENTES'!$C$2:$G$736,5,0)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x14ac:dyDescent="0.25">
      <c r="A175" s="370" t="s">
        <v>13</v>
      </c>
      <c r="B175" s="370" t="s">
        <v>120</v>
      </c>
      <c r="C175" s="371">
        <v>12.468999999999999</v>
      </c>
      <c r="D175" s="371">
        <f>VLOOKUP(B175,'CALCULO CC AGENTES'!$C$2:$G$736,5,0)</f>
        <v>9.56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s="197" customFormat="1" x14ac:dyDescent="0.25">
      <c r="A176" s="370" t="s">
        <v>13</v>
      </c>
      <c r="B176" s="370" t="s">
        <v>121</v>
      </c>
      <c r="C176" s="371">
        <v>0</v>
      </c>
      <c r="D176" s="371">
        <f>VLOOKUP(B176,'CALCULO CC AGENTES'!$C$2:$G$736,5,0)</f>
        <v>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s="197" customFormat="1" x14ac:dyDescent="0.25">
      <c r="A177" s="370" t="s">
        <v>13</v>
      </c>
      <c r="B177" s="370" t="s">
        <v>395</v>
      </c>
      <c r="C177" s="371">
        <v>132.46299999999999</v>
      </c>
      <c r="D177" s="371">
        <f>VLOOKUP(B177,'CALCULO CC AGENTES'!$C$2:$G$736,5,0)</f>
        <v>101.55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s="197" customFormat="1" x14ac:dyDescent="0.25">
      <c r="A178" s="370" t="s">
        <v>13</v>
      </c>
      <c r="B178" s="370" t="s">
        <v>122</v>
      </c>
      <c r="C178" s="371">
        <v>112.82599999999999</v>
      </c>
      <c r="D178" s="371">
        <f>VLOOKUP(B178,'CALCULO CC AGENTES'!$C$2:$G$736,5,0)</f>
        <v>86.5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s="197" customFormat="1" x14ac:dyDescent="0.25">
      <c r="A179" s="370" t="s">
        <v>13</v>
      </c>
      <c r="B179" s="370" t="s">
        <v>123</v>
      </c>
      <c r="C179" s="371">
        <v>125.765</v>
      </c>
      <c r="D179" s="371">
        <f>VLOOKUP(B179,'CALCULO CC AGENTES'!$C$2:$G$736,5,0)</f>
        <v>96.41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s="197" customFormat="1" x14ac:dyDescent="0.25">
      <c r="A180" s="370" t="s">
        <v>13</v>
      </c>
      <c r="B180" s="370" t="s">
        <v>124</v>
      </c>
      <c r="C180" s="371">
        <v>36.201000000000001</v>
      </c>
      <c r="D180" s="371">
        <f>VLOOKUP(B180,'CALCULO CC AGENTES'!$C$2:$G$736,5,0)</f>
        <v>27.75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s="329" customFormat="1" x14ac:dyDescent="0.25">
      <c r="A181" s="370" t="s">
        <v>13</v>
      </c>
      <c r="B181" s="370" t="s">
        <v>125</v>
      </c>
      <c r="C181" s="371">
        <v>1.7000000000000001E-2</v>
      </c>
      <c r="D181" s="371">
        <f>VLOOKUP(B181,'CALCULO CC AGENTES'!$C$2:$G$736,5,0)</f>
        <v>0.01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s="329" customFormat="1" x14ac:dyDescent="0.25">
      <c r="A182" s="370" t="s">
        <v>13</v>
      </c>
      <c r="B182" s="370" t="s">
        <v>126</v>
      </c>
      <c r="C182" s="371">
        <v>180.38200000000001</v>
      </c>
      <c r="D182" s="371">
        <f>VLOOKUP(B182,'CALCULO CC AGENTES'!$C$2:$G$736,5,0)</f>
        <v>138.29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s="329" customFormat="1" x14ac:dyDescent="0.25">
      <c r="A183" s="370" t="s">
        <v>13</v>
      </c>
      <c r="B183" s="370" t="s">
        <v>127</v>
      </c>
      <c r="C183" s="371">
        <v>2.9790000000000001</v>
      </c>
      <c r="D183" s="371">
        <f>VLOOKUP(B183,'CALCULO CC AGENTES'!$C$2:$G$736,5,0)</f>
        <v>2.2799999999999998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s="329" customFormat="1" x14ac:dyDescent="0.25">
      <c r="A184" s="370" t="s">
        <v>13</v>
      </c>
      <c r="B184" s="370" t="s">
        <v>128</v>
      </c>
      <c r="C184" s="371">
        <v>820.44</v>
      </c>
      <c r="D184" s="371">
        <f>VLOOKUP(B184,'CALCULO CC AGENTES'!$C$2:$G$736,5,0)</f>
        <v>628.97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s="329" customFormat="1" x14ac:dyDescent="0.25">
      <c r="A185" s="370" t="s">
        <v>13</v>
      </c>
      <c r="B185" s="370" t="s">
        <v>129</v>
      </c>
      <c r="C185" s="371">
        <v>10.179</v>
      </c>
      <c r="D185" s="371">
        <f>VLOOKUP(B185,'CALCULO CC AGENTES'!$C$2:$G$736,5,0)</f>
        <v>7.8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s="329" customFormat="1" x14ac:dyDescent="0.25">
      <c r="A186" s="370" t="s">
        <v>13</v>
      </c>
      <c r="B186" s="370" t="s">
        <v>130</v>
      </c>
      <c r="C186" s="371">
        <v>6.0000000000000001E-3</v>
      </c>
      <c r="D186" s="371">
        <f>VLOOKUP(B186,'CALCULO CC AGENTES'!$C$2:$G$736,5,0)</f>
        <v>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s="329" customFormat="1" x14ac:dyDescent="0.25">
      <c r="A187" s="370" t="s">
        <v>13</v>
      </c>
      <c r="B187" s="370" t="s">
        <v>131</v>
      </c>
      <c r="C187" s="371">
        <v>26.47</v>
      </c>
      <c r="D187" s="371">
        <f>VLOOKUP(B187,'CALCULO CC AGENTES'!$C$2:$G$736,5,0)</f>
        <v>20.29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s="329" customFormat="1" x14ac:dyDescent="0.25">
      <c r="A188" s="370" t="s">
        <v>13</v>
      </c>
      <c r="B188" s="370" t="s">
        <v>132</v>
      </c>
      <c r="C188" s="371">
        <v>1E-3</v>
      </c>
      <c r="D188" s="371">
        <f>VLOOKUP(B188,'CALCULO CC AGENTES'!$C$2:$G$736,5,0)</f>
        <v>0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s="329" customFormat="1" x14ac:dyDescent="0.25">
      <c r="A189" s="370" t="s">
        <v>13</v>
      </c>
      <c r="B189" s="370" t="s">
        <v>133</v>
      </c>
      <c r="C189" s="371">
        <v>2.4E-2</v>
      </c>
      <c r="D189" s="371">
        <f>VLOOKUP(B189,'CALCULO CC AGENTES'!$C$2:$G$736,5,0)</f>
        <v>0.02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s="329" customFormat="1" x14ac:dyDescent="0.25">
      <c r="A190" s="370" t="s">
        <v>13</v>
      </c>
      <c r="B190" s="370" t="s">
        <v>134</v>
      </c>
      <c r="C190" s="371">
        <v>8.9879999999999995</v>
      </c>
      <c r="D190" s="371">
        <f>VLOOKUP(B190,'CALCULO CC AGENTES'!$C$2:$G$736,5,0)</f>
        <v>6.89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s="329" customFormat="1" x14ac:dyDescent="0.25">
      <c r="A191" s="370" t="s">
        <v>13</v>
      </c>
      <c r="B191" s="370" t="s">
        <v>135</v>
      </c>
      <c r="C191" s="371">
        <v>0</v>
      </c>
      <c r="D191" s="371">
        <f>VLOOKUP(B191,'CALCULO CC AGENTES'!$C$2:$G$736,5,0)</f>
        <v>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s="329" customFormat="1" x14ac:dyDescent="0.25">
      <c r="A192" s="370" t="s">
        <v>13</v>
      </c>
      <c r="B192" s="370" t="s">
        <v>136</v>
      </c>
      <c r="C192" s="371">
        <v>0</v>
      </c>
      <c r="D192" s="371">
        <f>VLOOKUP(B192,'CALCULO CC AGENTES'!$C$2:$G$736,5,0)</f>
        <v>0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s="329" customFormat="1" x14ac:dyDescent="0.25">
      <c r="A193" s="370" t="s">
        <v>13</v>
      </c>
      <c r="B193" s="370" t="s">
        <v>137</v>
      </c>
      <c r="C193" s="371">
        <v>1491.2529999999999</v>
      </c>
      <c r="D193" s="371">
        <f>VLOOKUP(B193,'CALCULO CC AGENTES'!$C$2:$G$736,5,0)</f>
        <v>1143.23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s="329" customFormat="1" x14ac:dyDescent="0.25">
      <c r="A194" s="370" t="s">
        <v>13</v>
      </c>
      <c r="B194" s="370" t="s">
        <v>138</v>
      </c>
      <c r="C194" s="371">
        <v>2913.741</v>
      </c>
      <c r="D194" s="371">
        <f>VLOOKUP(B194,'CALCULO CC AGENTES'!$C$2:$G$736,5,0)</f>
        <v>2233.7399999999998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s="329" customFormat="1" x14ac:dyDescent="0.25">
      <c r="A195" s="370" t="s">
        <v>13</v>
      </c>
      <c r="B195" s="370" t="s">
        <v>139</v>
      </c>
      <c r="C195" s="371">
        <v>372.27</v>
      </c>
      <c r="D195" s="371">
        <f>VLOOKUP(B195,'CALCULO CC AGENTES'!$C$2:$G$736,5,0)</f>
        <v>285.39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s="329" customFormat="1" x14ac:dyDescent="0.25">
      <c r="A196" s="370" t="s">
        <v>13</v>
      </c>
      <c r="B196" s="370" t="s">
        <v>140</v>
      </c>
      <c r="C196" s="371">
        <v>3093.6509999999998</v>
      </c>
      <c r="D196" s="371">
        <f>VLOOKUP(B196,'CALCULO CC AGENTES'!$C$2:$G$736,5,0)</f>
        <v>2371.66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s="329" customFormat="1" x14ac:dyDescent="0.25">
      <c r="A197" s="370" t="s">
        <v>13</v>
      </c>
      <c r="B197" s="370" t="s">
        <v>141</v>
      </c>
      <c r="C197" s="371">
        <v>3221.3490000000002</v>
      </c>
      <c r="D197" s="371">
        <f>VLOOKUP(B197,'CALCULO CC AGENTES'!$C$2:$G$736,5,0)</f>
        <v>2469.56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s="329" customFormat="1" x14ac:dyDescent="0.25">
      <c r="A198" s="370" t="s">
        <v>13</v>
      </c>
      <c r="B198" s="370" t="s">
        <v>142</v>
      </c>
      <c r="C198" s="371">
        <v>693.66300000000001</v>
      </c>
      <c r="D198" s="371">
        <f>VLOOKUP(B198,'CALCULO CC AGENTES'!$C$2:$G$736,5,0)</f>
        <v>531.78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s="329" customFormat="1" x14ac:dyDescent="0.25">
      <c r="A199" s="370" t="s">
        <v>13</v>
      </c>
      <c r="B199" s="370" t="s">
        <v>599</v>
      </c>
      <c r="C199" s="371">
        <v>979.89</v>
      </c>
      <c r="D199" s="371">
        <f>VLOOKUP(B199,'CALCULO CC AGENTES'!$C$2:$G$736,5,0)</f>
        <v>751.21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s="329" customFormat="1" x14ac:dyDescent="0.25">
      <c r="A200" s="370" t="s">
        <v>13</v>
      </c>
      <c r="B200" s="370" t="s">
        <v>143</v>
      </c>
      <c r="C200" s="371">
        <v>1158.4549999999999</v>
      </c>
      <c r="D200" s="371">
        <f>VLOOKUP(B200,'CALCULO CC AGENTES'!$C$2:$G$736,5,0)</f>
        <v>888.1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s="329" customFormat="1" x14ac:dyDescent="0.25">
      <c r="A201" s="370" t="s">
        <v>13</v>
      </c>
      <c r="B201" s="370" t="s">
        <v>144</v>
      </c>
      <c r="C201" s="371">
        <v>276.137</v>
      </c>
      <c r="D201" s="371">
        <f>VLOOKUP(B201,'CALCULO CC AGENTES'!$C$2:$G$736,5,0)</f>
        <v>211.69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329" customFormat="1" x14ac:dyDescent="0.25">
      <c r="A202" s="370" t="s">
        <v>13</v>
      </c>
      <c r="B202" s="370" t="s">
        <v>145</v>
      </c>
      <c r="C202" s="371">
        <v>5021.1819999999998</v>
      </c>
      <c r="D202" s="371">
        <f>VLOOKUP(B202,'CALCULO CC AGENTES'!$C$2:$G$736,5,0)</f>
        <v>3849.35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s="329" customFormat="1" x14ac:dyDescent="0.25">
      <c r="A203" s="370" t="s">
        <v>13</v>
      </c>
      <c r="B203" s="370" t="s">
        <v>146</v>
      </c>
      <c r="C203" s="371">
        <v>597.04100000000005</v>
      </c>
      <c r="D203" s="371">
        <f>VLOOKUP(B203,'CALCULO CC AGENTES'!$C$2:$G$736,5,0)</f>
        <v>457.71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s="329" customFormat="1" x14ac:dyDescent="0.25">
      <c r="A204" s="370" t="s">
        <v>14</v>
      </c>
      <c r="B204" s="370" t="s">
        <v>110</v>
      </c>
      <c r="C204" s="371">
        <v>846177.68</v>
      </c>
      <c r="D204" s="371">
        <f>VLOOKUP(B204,'CALCULO CC AGENTES'!$C$2:$G$736,5,0)</f>
        <v>1328618.43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s="329" customFormat="1" x14ac:dyDescent="0.25">
      <c r="A205" s="370" t="s">
        <v>20</v>
      </c>
      <c r="B205" s="370" t="s">
        <v>21</v>
      </c>
      <c r="C205" s="371">
        <v>81612.914699999994</v>
      </c>
      <c r="D205" s="371">
        <f>VLOOKUP(B205,'CALCULO CC AGENTES'!$C$2:$G$736,5,0)</f>
        <v>57928.91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s="329" customFormat="1" x14ac:dyDescent="0.25">
      <c r="A206" s="370" t="s">
        <v>20</v>
      </c>
      <c r="B206" s="370" t="s">
        <v>22</v>
      </c>
      <c r="C206" s="371">
        <v>358108.55209999997</v>
      </c>
      <c r="D206" s="371">
        <f>VLOOKUP(B206,'CALCULO CC AGENTES'!$C$2:$G$736,5,0)</f>
        <v>254185.75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s="329" customFormat="1" x14ac:dyDescent="0.25">
      <c r="A207" s="370" t="s">
        <v>20</v>
      </c>
      <c r="B207" s="370" t="s">
        <v>23</v>
      </c>
      <c r="C207" s="371">
        <v>290071.20919999998</v>
      </c>
      <c r="D207" s="371">
        <f>VLOOKUP(B207,'CALCULO CC AGENTES'!$C$2:$G$736,5,0)</f>
        <v>205892.79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s="329" customFormat="1" x14ac:dyDescent="0.25">
      <c r="A208" s="370" t="s">
        <v>20</v>
      </c>
      <c r="B208" s="370" t="s">
        <v>672</v>
      </c>
      <c r="C208" s="371">
        <v>1966.1422</v>
      </c>
      <c r="D208" s="371">
        <f>VLOOKUP(B208,'CALCULO CC AGENTES'!$C$2:$G$736,5,0)</f>
        <v>1395.57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s="329" customFormat="1" x14ac:dyDescent="0.25">
      <c r="A209" s="370" t="s">
        <v>20</v>
      </c>
      <c r="B209" s="370" t="s">
        <v>24</v>
      </c>
      <c r="C209" s="371">
        <v>399.80349999999999</v>
      </c>
      <c r="D209" s="371">
        <f>VLOOKUP(B209,'CALCULO CC AGENTES'!$C$2:$G$736,5,0)</f>
        <v>283.77999999999997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s="329" customFormat="1" x14ac:dyDescent="0.25">
      <c r="A210" s="370" t="s">
        <v>20</v>
      </c>
      <c r="B210" s="370" t="s">
        <v>25</v>
      </c>
      <c r="C210" s="371">
        <v>56.469200000000001</v>
      </c>
      <c r="D210" s="371">
        <f>VLOOKUP(B210,'CALCULO CC AGENTES'!$C$2:$G$736,5,0)</f>
        <v>40.08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s="329" customFormat="1" x14ac:dyDescent="0.25">
      <c r="A211" s="370" t="s">
        <v>20</v>
      </c>
      <c r="B211" s="370" t="s">
        <v>26</v>
      </c>
      <c r="C211" s="371">
        <v>23.825600000000001</v>
      </c>
      <c r="D211" s="371">
        <f>VLOOKUP(B211,'CALCULO CC AGENTES'!$C$2:$G$736,5,0)</f>
        <v>16.91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s="329" customFormat="1" x14ac:dyDescent="0.25">
      <c r="A212" s="370" t="s">
        <v>20</v>
      </c>
      <c r="B212" s="370" t="s">
        <v>770</v>
      </c>
      <c r="C212" s="371">
        <v>7.9516999999999998</v>
      </c>
      <c r="D212" s="371">
        <f>VLOOKUP(B212,'CALCULO CC AGENTES'!$C$2:$G$736,5,0)</f>
        <v>5.64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s="197" customFormat="1" x14ac:dyDescent="0.25">
      <c r="A213" s="370" t="s">
        <v>20</v>
      </c>
      <c r="B213" s="370" t="s">
        <v>27</v>
      </c>
      <c r="C213" s="371">
        <v>33.753999999999998</v>
      </c>
      <c r="D213" s="371">
        <f>VLOOKUP(B213,'CALCULO CC AGENTES'!$C$2:$G$736,5,0)</f>
        <v>23.96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s="197" customFormat="1" x14ac:dyDescent="0.25">
      <c r="A214" s="370" t="s">
        <v>20</v>
      </c>
      <c r="B214" s="370" t="s">
        <v>802</v>
      </c>
      <c r="C214" s="371">
        <v>750.33489999999995</v>
      </c>
      <c r="D214" s="371">
        <f>VLOOKUP(B214,'CALCULO CC AGENTES'!$C$2:$G$736,5,0)</f>
        <v>532.59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s="197" customFormat="1" x14ac:dyDescent="0.25">
      <c r="A215" s="370" t="s">
        <v>20</v>
      </c>
      <c r="B215" s="370" t="s">
        <v>398</v>
      </c>
      <c r="C215" s="371">
        <v>13.711399999999999</v>
      </c>
      <c r="D215" s="371">
        <f>VLOOKUP(B215,'CALCULO CC AGENTES'!$C$2:$G$736,5,0)</f>
        <v>9.73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s="197" customFormat="1" x14ac:dyDescent="0.25">
      <c r="A216" s="370" t="s">
        <v>20</v>
      </c>
      <c r="B216" s="370" t="s">
        <v>801</v>
      </c>
      <c r="C216" s="371">
        <v>199.9092</v>
      </c>
      <c r="D216" s="371">
        <f>VLOOKUP(B216,'CALCULO CC AGENTES'!$C$2:$G$736,5,0)</f>
        <v>141.9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197" customFormat="1" x14ac:dyDescent="0.25">
      <c r="A217" s="370" t="s">
        <v>20</v>
      </c>
      <c r="B217" s="370" t="s">
        <v>506</v>
      </c>
      <c r="C217" s="371">
        <v>23.177</v>
      </c>
      <c r="D217" s="371">
        <f>VLOOKUP(B217,'CALCULO CC AGENTES'!$C$2:$G$736,5,0)</f>
        <v>16.45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197" customFormat="1" x14ac:dyDescent="0.25">
      <c r="A218" s="370" t="s">
        <v>20</v>
      </c>
      <c r="B218" s="370" t="s">
        <v>773</v>
      </c>
      <c r="C218" s="371">
        <v>15.654500000000001</v>
      </c>
      <c r="D218" s="371">
        <f>VLOOKUP(B218,'CALCULO CC AGENTES'!$C$2:$G$736,5,0)</f>
        <v>11.11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197" customFormat="1" x14ac:dyDescent="0.25">
      <c r="A219" s="370" t="s">
        <v>20</v>
      </c>
      <c r="B219" s="370" t="s">
        <v>807</v>
      </c>
      <c r="C219" s="371">
        <v>0.46250000000000002</v>
      </c>
      <c r="D219" s="371">
        <f>VLOOKUP(B219,'CALCULO CC AGENTES'!$C$2:$G$736,5,0)</f>
        <v>0.33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s="197" customFormat="1" x14ac:dyDescent="0.25">
      <c r="A220" s="370" t="s">
        <v>20</v>
      </c>
      <c r="B220" s="370" t="s">
        <v>775</v>
      </c>
      <c r="C220" s="371">
        <v>17.622699999999998</v>
      </c>
      <c r="D220" s="371">
        <f>VLOOKUP(B220,'CALCULO CC AGENTES'!$C$2:$G$736,5,0)</f>
        <v>12.51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s="197" customFormat="1" x14ac:dyDescent="0.25">
      <c r="A221" s="370" t="s">
        <v>20</v>
      </c>
      <c r="B221" s="370" t="s">
        <v>28</v>
      </c>
      <c r="C221" s="371">
        <v>1.0727</v>
      </c>
      <c r="D221" s="371">
        <f>VLOOKUP(B221,'CALCULO CC AGENTES'!$C$2:$G$736,5,0)</f>
        <v>0.76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s="197" customFormat="1" x14ac:dyDescent="0.25">
      <c r="A222" s="370" t="s">
        <v>20</v>
      </c>
      <c r="B222" s="370" t="s">
        <v>832</v>
      </c>
      <c r="C222" s="371">
        <v>3.9365999999999999</v>
      </c>
      <c r="D222" s="371">
        <f>VLOOKUP(B222,'CALCULO CC AGENTES'!$C$2:$G$736,5,0)</f>
        <v>2.79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s="197" customFormat="1" x14ac:dyDescent="0.25">
      <c r="A223" s="370" t="s">
        <v>20</v>
      </c>
      <c r="B223" s="370" t="s">
        <v>29</v>
      </c>
      <c r="C223" s="371">
        <v>6.6997</v>
      </c>
      <c r="D223" s="371">
        <f>VLOOKUP(B223,'CALCULO CC AGENTES'!$C$2:$G$736,5,0)</f>
        <v>4.76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s="197" customFormat="1" x14ac:dyDescent="0.25">
      <c r="A224" s="370" t="s">
        <v>20</v>
      </c>
      <c r="B224" s="370" t="s">
        <v>459</v>
      </c>
      <c r="C224" s="371">
        <v>23.295200000000001</v>
      </c>
      <c r="D224" s="371">
        <f>VLOOKUP(B224,'CALCULO CC AGENTES'!$C$2:$G$736,5,0)</f>
        <v>16.53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s="197" customFormat="1" x14ac:dyDescent="0.25">
      <c r="A225" s="370" t="s">
        <v>20</v>
      </c>
      <c r="B225" s="370" t="s">
        <v>440</v>
      </c>
      <c r="C225" s="371">
        <v>62.838999999999999</v>
      </c>
      <c r="D225" s="371">
        <f>VLOOKUP(B225,'CALCULO CC AGENTES'!$C$2:$G$736,5,0)</f>
        <v>44.6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s="197" customFormat="1" x14ac:dyDescent="0.25">
      <c r="A226" s="370" t="s">
        <v>20</v>
      </c>
      <c r="B226" s="370" t="s">
        <v>833</v>
      </c>
      <c r="C226" s="371">
        <v>0.68869999999999998</v>
      </c>
      <c r="D226" s="371">
        <f>VLOOKUP(B226,'CALCULO CC AGENTES'!$C$2:$G$736,5,0)</f>
        <v>0.49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x14ac:dyDescent="0.25">
      <c r="A227" s="370" t="s">
        <v>20</v>
      </c>
      <c r="B227" s="370" t="s">
        <v>30</v>
      </c>
      <c r="C227" s="371">
        <v>275.25279999999998</v>
      </c>
      <c r="D227" s="371">
        <f>VLOOKUP(B227,'CALCULO CC AGENTES'!$C$2:$G$736,5,0)</f>
        <v>195.37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x14ac:dyDescent="0.25">
      <c r="A228" s="370" t="s">
        <v>20</v>
      </c>
      <c r="B228" s="370" t="s">
        <v>31</v>
      </c>
      <c r="C228" s="371">
        <v>8.9833999999999996</v>
      </c>
      <c r="D228" s="371">
        <f>VLOOKUP(B228,'CALCULO CC AGENTES'!$C$2:$G$736,5,0)</f>
        <v>6.38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x14ac:dyDescent="0.25">
      <c r="A229" s="370" t="s">
        <v>20</v>
      </c>
      <c r="B229" s="370" t="s">
        <v>32</v>
      </c>
      <c r="C229" s="371">
        <v>9.0228000000000002</v>
      </c>
      <c r="D229" s="371">
        <f>VLOOKUP(B229,'CALCULO CC AGENTES'!$C$2:$G$736,5,0)</f>
        <v>6.4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x14ac:dyDescent="0.25">
      <c r="A230" s="370" t="s">
        <v>20</v>
      </c>
      <c r="B230" s="370" t="s">
        <v>33</v>
      </c>
      <c r="C230" s="371">
        <v>7.9161000000000001</v>
      </c>
      <c r="D230" s="371">
        <f>VLOOKUP(B230,'CALCULO CC AGENTES'!$C$2:$G$736,5,0)</f>
        <v>5.62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x14ac:dyDescent="0.25">
      <c r="A231" s="370" t="s">
        <v>20</v>
      </c>
      <c r="B231" s="370" t="s">
        <v>34</v>
      </c>
      <c r="C231" s="371">
        <v>3561.5246999999999</v>
      </c>
      <c r="D231" s="371">
        <f>VLOOKUP(B231,'CALCULO CC AGENTES'!$C$2:$G$736,5,0)</f>
        <v>2527.9699999999998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x14ac:dyDescent="0.25">
      <c r="A232" s="370" t="s">
        <v>20</v>
      </c>
      <c r="B232" s="370" t="s">
        <v>35</v>
      </c>
      <c r="C232" s="371">
        <v>98.756299999999996</v>
      </c>
      <c r="D232" s="371">
        <f>VLOOKUP(B232,'CALCULO CC AGENTES'!$C$2:$G$736,5,0)</f>
        <v>70.099999999999994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x14ac:dyDescent="0.25">
      <c r="A233" s="370" t="s">
        <v>20</v>
      </c>
      <c r="B233" s="370" t="s">
        <v>587</v>
      </c>
      <c r="C233" s="371">
        <v>9.5038</v>
      </c>
      <c r="D233" s="371">
        <f>VLOOKUP(B233,'CALCULO CC AGENTES'!$C$2:$G$736,5,0)</f>
        <v>6.75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x14ac:dyDescent="0.25">
      <c r="A234" s="370" t="s">
        <v>20</v>
      </c>
      <c r="B234" s="370" t="s">
        <v>36</v>
      </c>
      <c r="C234" s="371">
        <v>111.0458</v>
      </c>
      <c r="D234" s="371">
        <f>VLOOKUP(B234,'CALCULO CC AGENTES'!$C$2:$G$736,5,0)</f>
        <v>78.819999999999993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x14ac:dyDescent="0.25">
      <c r="A235" s="370" t="s">
        <v>20</v>
      </c>
      <c r="B235" s="370" t="s">
        <v>37</v>
      </c>
      <c r="C235" s="371">
        <v>6.5610999999999997</v>
      </c>
      <c r="D235" s="371">
        <f>VLOOKUP(B235,'CALCULO CC AGENTES'!$C$2:$G$736,5,0)</f>
        <v>4.66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x14ac:dyDescent="0.25">
      <c r="A236" s="370" t="s">
        <v>20</v>
      </c>
      <c r="B236" s="370" t="s">
        <v>38</v>
      </c>
      <c r="C236" s="371">
        <v>5.6169000000000002</v>
      </c>
      <c r="D236" s="371">
        <f>VLOOKUP(B236,'CALCULO CC AGENTES'!$C$2:$G$736,5,0)</f>
        <v>3.99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x14ac:dyDescent="0.25">
      <c r="A237" s="370" t="s">
        <v>20</v>
      </c>
      <c r="B237" s="370" t="s">
        <v>444</v>
      </c>
      <c r="C237" s="371">
        <v>22.839500000000001</v>
      </c>
      <c r="D237" s="371">
        <f>VLOOKUP(B237,'CALCULO CC AGENTES'!$C$2:$G$736,5,0)</f>
        <v>16.21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x14ac:dyDescent="0.25">
      <c r="A238" s="370" t="s">
        <v>20</v>
      </c>
      <c r="B238" s="370" t="s">
        <v>422</v>
      </c>
      <c r="C238" s="371">
        <v>7.0968999999999998</v>
      </c>
      <c r="D238" s="371">
        <f>VLOOKUP(B238,'CALCULO CC AGENTES'!$C$2:$G$736,5,0)</f>
        <v>5.04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x14ac:dyDescent="0.25">
      <c r="A239" s="370" t="s">
        <v>20</v>
      </c>
      <c r="B239" s="370" t="s">
        <v>423</v>
      </c>
      <c r="C239" s="371">
        <v>4.9259000000000004</v>
      </c>
      <c r="D239" s="371">
        <f>VLOOKUP(B239,'CALCULO CC AGENTES'!$C$2:$G$736,5,0)</f>
        <v>3.5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x14ac:dyDescent="0.25">
      <c r="A240" s="370" t="s">
        <v>20</v>
      </c>
      <c r="B240" s="370" t="s">
        <v>424</v>
      </c>
      <c r="C240" s="371">
        <v>6.1254999999999997</v>
      </c>
      <c r="D240" s="371">
        <f>VLOOKUP(B240,'CALCULO CC AGENTES'!$C$2:$G$736,5,0)</f>
        <v>4.3499999999999996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x14ac:dyDescent="0.25">
      <c r="A241" s="370" t="s">
        <v>20</v>
      </c>
      <c r="B241" s="370" t="s">
        <v>425</v>
      </c>
      <c r="C241" s="371">
        <v>6.6387</v>
      </c>
      <c r="D241" s="371">
        <f>VLOOKUP(B241,'CALCULO CC AGENTES'!$C$2:$G$736,5,0)</f>
        <v>4.71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x14ac:dyDescent="0.25">
      <c r="A242" s="370" t="s">
        <v>20</v>
      </c>
      <c r="B242" s="370" t="s">
        <v>39</v>
      </c>
      <c r="C242" s="371">
        <v>763.33849999999995</v>
      </c>
      <c r="D242" s="371">
        <f>VLOOKUP(B242,'CALCULO CC AGENTES'!$C$2:$G$736,5,0)</f>
        <v>541.82000000000005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x14ac:dyDescent="0.25">
      <c r="A243" s="370" t="s">
        <v>20</v>
      </c>
      <c r="B243" s="370" t="s">
        <v>600</v>
      </c>
      <c r="C243" s="371">
        <v>106.3267</v>
      </c>
      <c r="D243" s="371">
        <f>VLOOKUP(B243,'CALCULO CC AGENTES'!$C$2:$G$736,5,0)</f>
        <v>75.47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x14ac:dyDescent="0.25">
      <c r="A244" s="370" t="s">
        <v>20</v>
      </c>
      <c r="B244" s="370" t="s">
        <v>707</v>
      </c>
      <c r="C244" s="371">
        <v>186.65710000000001</v>
      </c>
      <c r="D244" s="371">
        <f>VLOOKUP(B244,'CALCULO CC AGENTES'!$C$2:$G$736,5,0)</f>
        <v>132.49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x14ac:dyDescent="0.25">
      <c r="A245" s="370" t="s">
        <v>20</v>
      </c>
      <c r="B245" s="370" t="s">
        <v>708</v>
      </c>
      <c r="C245" s="371">
        <v>269.91660000000002</v>
      </c>
      <c r="D245" s="371">
        <f>VLOOKUP(B245,'CALCULO CC AGENTES'!$C$2:$G$736,5,0)</f>
        <v>191.59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x14ac:dyDescent="0.25">
      <c r="A246" s="370" t="s">
        <v>20</v>
      </c>
      <c r="B246" s="370" t="s">
        <v>709</v>
      </c>
      <c r="C246" s="371">
        <v>171.72139999999999</v>
      </c>
      <c r="D246" s="371">
        <f>VLOOKUP(B246,'CALCULO CC AGENTES'!$C$2:$G$736,5,0)</f>
        <v>121.89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x14ac:dyDescent="0.25">
      <c r="A247" s="370" t="s">
        <v>20</v>
      </c>
      <c r="B247" s="370" t="s">
        <v>359</v>
      </c>
      <c r="C247" s="371">
        <v>275.36810000000003</v>
      </c>
      <c r="D247" s="371">
        <f>VLOOKUP(B247,'CALCULO CC AGENTES'!$C$2:$G$736,5,0)</f>
        <v>195.46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x14ac:dyDescent="0.25">
      <c r="A248" s="370" t="s">
        <v>20</v>
      </c>
      <c r="B248" s="370" t="s">
        <v>640</v>
      </c>
      <c r="C248" s="371">
        <v>75.117999999999995</v>
      </c>
      <c r="D248" s="371">
        <f>VLOOKUP(B248,'CALCULO CC AGENTES'!$C$2:$G$736,5,0)</f>
        <v>53.32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x14ac:dyDescent="0.25">
      <c r="A249" s="370" t="s">
        <v>20</v>
      </c>
      <c r="B249" s="370" t="s">
        <v>791</v>
      </c>
      <c r="C249" s="371">
        <v>47.760300000000001</v>
      </c>
      <c r="D249" s="371">
        <f>VLOOKUP(B249,'CALCULO CC AGENTES'!$C$2:$G$736,5,0)</f>
        <v>33.9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x14ac:dyDescent="0.25">
      <c r="A250" s="370" t="s">
        <v>20</v>
      </c>
      <c r="B250" s="370" t="s">
        <v>40</v>
      </c>
      <c r="C250" s="371">
        <v>15.8344</v>
      </c>
      <c r="D250" s="371">
        <f>VLOOKUP(B250,'CALCULO CC AGENTES'!$C$2:$G$736,5,0)</f>
        <v>11.24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x14ac:dyDescent="0.25">
      <c r="A251" s="370" t="s">
        <v>20</v>
      </c>
      <c r="B251" s="370" t="s">
        <v>792</v>
      </c>
      <c r="C251" s="371">
        <v>69.444400000000002</v>
      </c>
      <c r="D251" s="371">
        <f>VLOOKUP(B251,'CALCULO CC AGENTES'!$C$2:$G$736,5,0)</f>
        <v>49.29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x14ac:dyDescent="0.25">
      <c r="A252" s="370" t="s">
        <v>20</v>
      </c>
      <c r="B252" s="370" t="s">
        <v>793</v>
      </c>
      <c r="C252" s="371">
        <v>79.019400000000005</v>
      </c>
      <c r="D252" s="371">
        <f>VLOOKUP(B252,'CALCULO CC AGENTES'!$C$2:$G$736,5,0)</f>
        <v>56.09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x14ac:dyDescent="0.25">
      <c r="A253" s="370" t="s">
        <v>20</v>
      </c>
      <c r="B253" s="370" t="s">
        <v>528</v>
      </c>
      <c r="C253" s="371">
        <v>195.3417</v>
      </c>
      <c r="D253" s="371">
        <f>VLOOKUP(B253,'CALCULO CC AGENTES'!$C$2:$G$736,5,0)</f>
        <v>138.65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x14ac:dyDescent="0.25">
      <c r="A254" s="370" t="s">
        <v>20</v>
      </c>
      <c r="B254" s="370" t="s">
        <v>710</v>
      </c>
      <c r="C254" s="371">
        <v>137.26910000000001</v>
      </c>
      <c r="D254" s="371">
        <f>VLOOKUP(B254,'CALCULO CC AGENTES'!$C$2:$G$736,5,0)</f>
        <v>97.43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s="203" customFormat="1" x14ac:dyDescent="0.25">
      <c r="A255" s="370" t="s">
        <v>20</v>
      </c>
      <c r="B255" s="370" t="s">
        <v>641</v>
      </c>
      <c r="C255" s="371">
        <v>43.451099999999997</v>
      </c>
      <c r="D255" s="371">
        <f>VLOOKUP(B255,'CALCULO CC AGENTES'!$C$2:$G$736,5,0)</f>
        <v>30.84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s="203" customFormat="1" x14ac:dyDescent="0.25">
      <c r="A256" s="370" t="s">
        <v>20</v>
      </c>
      <c r="B256" s="370" t="s">
        <v>642</v>
      </c>
      <c r="C256" s="371">
        <v>319.87169999999998</v>
      </c>
      <c r="D256" s="371">
        <f>VLOOKUP(B256,'CALCULO CC AGENTES'!$C$2:$G$736,5,0)</f>
        <v>227.05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s="256" customFormat="1" x14ac:dyDescent="0.25">
      <c r="A257" s="370" t="s">
        <v>20</v>
      </c>
      <c r="B257" s="370" t="s">
        <v>673</v>
      </c>
      <c r="C257" s="371">
        <v>62.006900000000002</v>
      </c>
      <c r="D257" s="371">
        <f>VLOOKUP(B257,'CALCULO CC AGENTES'!$C$2:$G$736,5,0)</f>
        <v>44.01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s="256" customFormat="1" x14ac:dyDescent="0.25">
      <c r="A258" s="370" t="s">
        <v>20</v>
      </c>
      <c r="B258" s="370" t="s">
        <v>643</v>
      </c>
      <c r="C258" s="371">
        <v>128.65</v>
      </c>
      <c r="D258" s="371">
        <f>VLOOKUP(B258,'CALCULO CC AGENTES'!$C$2:$G$736,5,0)</f>
        <v>91.32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s="256" customFormat="1" x14ac:dyDescent="0.25">
      <c r="A259" s="370" t="s">
        <v>20</v>
      </c>
      <c r="B259" s="370" t="s">
        <v>644</v>
      </c>
      <c r="C259" s="371">
        <v>28.837599999999998</v>
      </c>
      <c r="D259" s="371">
        <f>VLOOKUP(B259,'CALCULO CC AGENTES'!$C$2:$G$736,5,0)</f>
        <v>20.47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s="256" customFormat="1" x14ac:dyDescent="0.25">
      <c r="A260" s="370" t="s">
        <v>20</v>
      </c>
      <c r="B260" s="370" t="s">
        <v>674</v>
      </c>
      <c r="C260" s="371">
        <v>842.76049999999998</v>
      </c>
      <c r="D260" s="371">
        <f>VLOOKUP(B260,'CALCULO CC AGENTES'!$C$2:$G$736,5,0)</f>
        <v>598.19000000000005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s="256" customFormat="1" x14ac:dyDescent="0.25">
      <c r="A261" s="370" t="s">
        <v>20</v>
      </c>
      <c r="B261" s="370" t="s">
        <v>41</v>
      </c>
      <c r="C261" s="371">
        <v>1624.163</v>
      </c>
      <c r="D261" s="371">
        <f>VLOOKUP(B261,'CALCULO CC AGENTES'!$C$2:$G$736,5,0)</f>
        <v>1152.83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s="256" customFormat="1" x14ac:dyDescent="0.25">
      <c r="A262" s="370" t="s">
        <v>20</v>
      </c>
      <c r="B262" s="370" t="s">
        <v>645</v>
      </c>
      <c r="C262" s="371">
        <v>127.30370000000001</v>
      </c>
      <c r="D262" s="371">
        <f>VLOOKUP(B262,'CALCULO CC AGENTES'!$C$2:$G$736,5,0)</f>
        <v>90.36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s="256" customFormat="1" x14ac:dyDescent="0.25">
      <c r="A263" s="370" t="s">
        <v>20</v>
      </c>
      <c r="B263" s="370" t="s">
        <v>794</v>
      </c>
      <c r="C263" s="371">
        <v>87.898799999999994</v>
      </c>
      <c r="D263" s="371">
        <f>VLOOKUP(B263,'CALCULO CC AGENTES'!$C$2:$G$736,5,0)</f>
        <v>62.39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s="256" customFormat="1" x14ac:dyDescent="0.25">
      <c r="A264" s="370" t="s">
        <v>20</v>
      </c>
      <c r="B264" s="370" t="s">
        <v>520</v>
      </c>
      <c r="C264" s="371">
        <v>98.105800000000002</v>
      </c>
      <c r="D264" s="371">
        <f>VLOOKUP(B264,'CALCULO CC AGENTES'!$C$2:$G$736,5,0)</f>
        <v>69.64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s="256" customFormat="1" x14ac:dyDescent="0.25">
      <c r="A265" s="370" t="s">
        <v>20</v>
      </c>
      <c r="B265" s="370" t="s">
        <v>42</v>
      </c>
      <c r="C265" s="371">
        <v>83.3292</v>
      </c>
      <c r="D265" s="371">
        <f>VLOOKUP(B265,'CALCULO CC AGENTES'!$C$2:$G$736,5,0)</f>
        <v>59.15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s="256" customFormat="1" x14ac:dyDescent="0.25">
      <c r="A266" s="370" t="s">
        <v>20</v>
      </c>
      <c r="B266" s="370" t="s">
        <v>500</v>
      </c>
      <c r="C266" s="371">
        <v>99.841300000000004</v>
      </c>
      <c r="D266" s="371">
        <f>VLOOKUP(B266,'CALCULO CC AGENTES'!$C$2:$G$736,5,0)</f>
        <v>70.87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s="256" customFormat="1" x14ac:dyDescent="0.25">
      <c r="A267" s="370" t="s">
        <v>20</v>
      </c>
      <c r="B267" s="370" t="s">
        <v>646</v>
      </c>
      <c r="C267" s="371">
        <v>398.6737</v>
      </c>
      <c r="D267" s="371">
        <f>VLOOKUP(B267,'CALCULO CC AGENTES'!$C$2:$G$736,5,0)</f>
        <v>282.98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s="203" customFormat="1" x14ac:dyDescent="0.25">
      <c r="A268" s="370" t="s">
        <v>20</v>
      </c>
      <c r="B268" s="370" t="s">
        <v>795</v>
      </c>
      <c r="C268" s="371">
        <v>249.1884</v>
      </c>
      <c r="D268" s="371">
        <f>VLOOKUP(B268,'CALCULO CC AGENTES'!$C$2:$G$736,5,0)</f>
        <v>176.87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s="203" customFormat="1" x14ac:dyDescent="0.25">
      <c r="A269" s="370" t="s">
        <v>20</v>
      </c>
      <c r="B269" s="370" t="s">
        <v>743</v>
      </c>
      <c r="C269" s="371">
        <v>195.76230000000001</v>
      </c>
      <c r="D269" s="371">
        <f>VLOOKUP(B269,'CALCULO CC AGENTES'!$C$2:$G$736,5,0)</f>
        <v>138.94999999999999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x14ac:dyDescent="0.25">
      <c r="A270" s="370" t="s">
        <v>20</v>
      </c>
      <c r="B270" s="370" t="s">
        <v>796</v>
      </c>
      <c r="C270" s="371">
        <v>64.655100000000004</v>
      </c>
      <c r="D270" s="371">
        <f>VLOOKUP(B270,'CALCULO CC AGENTES'!$C$2:$G$736,5,0)</f>
        <v>45.89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x14ac:dyDescent="0.25">
      <c r="A271" s="370" t="s">
        <v>20</v>
      </c>
      <c r="B271" s="370" t="s">
        <v>797</v>
      </c>
      <c r="C271" s="371">
        <v>37.421500000000002</v>
      </c>
      <c r="D271" s="371">
        <f>VLOOKUP(B271,'CALCULO CC AGENTES'!$C$2:$G$736,5,0)</f>
        <v>26.56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x14ac:dyDescent="0.25">
      <c r="A272" s="370" t="s">
        <v>20</v>
      </c>
      <c r="B272" s="370" t="s">
        <v>798</v>
      </c>
      <c r="C272" s="371">
        <v>158.09479999999999</v>
      </c>
      <c r="D272" s="371">
        <f>VLOOKUP(B272,'CALCULO CC AGENTES'!$C$2:$G$736,5,0)</f>
        <v>112.22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x14ac:dyDescent="0.25">
      <c r="A273" s="370" t="s">
        <v>20</v>
      </c>
      <c r="B273" s="370" t="s">
        <v>799</v>
      </c>
      <c r="C273" s="371">
        <v>41.451500000000003</v>
      </c>
      <c r="D273" s="371">
        <f>VLOOKUP(B273,'CALCULO CC AGENTES'!$C$2:$G$736,5,0)</f>
        <v>29.42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x14ac:dyDescent="0.25">
      <c r="A274" s="370" t="s">
        <v>20</v>
      </c>
      <c r="B274" s="370" t="s">
        <v>800</v>
      </c>
      <c r="C274" s="371">
        <v>179.13820000000001</v>
      </c>
      <c r="D274" s="371">
        <f>VLOOKUP(B274,'CALCULO CC AGENTES'!$C$2:$G$736,5,0)</f>
        <v>127.15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x14ac:dyDescent="0.25">
      <c r="A275" s="370" t="s">
        <v>20</v>
      </c>
      <c r="B275" s="370" t="s">
        <v>834</v>
      </c>
      <c r="C275" s="371">
        <v>531.89679999999998</v>
      </c>
      <c r="D275" s="371">
        <f>VLOOKUP(B275,'CALCULO CC AGENTES'!$C$2:$G$736,5,0)</f>
        <v>377.54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s="258" customFormat="1" x14ac:dyDescent="0.25">
      <c r="A276" s="370" t="s">
        <v>20</v>
      </c>
      <c r="B276" s="370" t="s">
        <v>529</v>
      </c>
      <c r="C276" s="371">
        <v>1526.3065999999999</v>
      </c>
      <c r="D276" s="371">
        <f>VLOOKUP(B276,'CALCULO CC AGENTES'!$C$2:$G$736,5,0)</f>
        <v>1083.3699999999999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s="258" customFormat="1" x14ac:dyDescent="0.25">
      <c r="A277" s="370" t="s">
        <v>20</v>
      </c>
      <c r="B277" s="370" t="s">
        <v>835</v>
      </c>
      <c r="C277" s="371">
        <v>145.68799999999999</v>
      </c>
      <c r="D277" s="371">
        <f>VLOOKUP(B277,'CALCULO CC AGENTES'!$C$2:$G$736,5,0)</f>
        <v>103.41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s="258" customFormat="1" x14ac:dyDescent="0.25">
      <c r="A278" s="370" t="s">
        <v>20</v>
      </c>
      <c r="B278" s="370" t="s">
        <v>499</v>
      </c>
      <c r="C278" s="371">
        <v>242.65190000000001</v>
      </c>
      <c r="D278" s="371">
        <f>VLOOKUP(B278,'CALCULO CC AGENTES'!$C$2:$G$736,5,0)</f>
        <v>172.23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s="258" customFormat="1" x14ac:dyDescent="0.25">
      <c r="A279" s="370" t="s">
        <v>20</v>
      </c>
      <c r="B279" s="370" t="s">
        <v>530</v>
      </c>
      <c r="C279" s="371">
        <v>85.932199999999995</v>
      </c>
      <c r="D279" s="371">
        <f>VLOOKUP(B279,'CALCULO CC AGENTES'!$C$2:$G$736,5,0)</f>
        <v>60.99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s="258" customFormat="1" x14ac:dyDescent="0.25">
      <c r="A280" s="370" t="s">
        <v>20</v>
      </c>
      <c r="B280" s="370" t="s">
        <v>43</v>
      </c>
      <c r="C280" s="371">
        <v>1034.1815999999999</v>
      </c>
      <c r="D280" s="371">
        <f>VLOOKUP(B280,'CALCULO CC AGENTES'!$C$2:$G$736,5,0)</f>
        <v>734.06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s="258" customFormat="1" x14ac:dyDescent="0.25">
      <c r="A281" s="370" t="s">
        <v>20</v>
      </c>
      <c r="B281" s="370" t="s">
        <v>647</v>
      </c>
      <c r="C281" s="371">
        <v>501.60860000000002</v>
      </c>
      <c r="D281" s="371">
        <f>VLOOKUP(B281,'CALCULO CC AGENTES'!$C$2:$G$736,5,0)</f>
        <v>356.04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s="258" customFormat="1" x14ac:dyDescent="0.25">
      <c r="A282" s="370" t="s">
        <v>20</v>
      </c>
      <c r="B282" s="370" t="s">
        <v>675</v>
      </c>
      <c r="C282" s="371">
        <v>1180.2514000000001</v>
      </c>
      <c r="D282" s="371">
        <f>VLOOKUP(B282,'CALCULO CC AGENTES'!$C$2:$G$736,5,0)</f>
        <v>837.74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s="258" customFormat="1" x14ac:dyDescent="0.25">
      <c r="A283" s="370" t="s">
        <v>20</v>
      </c>
      <c r="B283" s="370" t="s">
        <v>744</v>
      </c>
      <c r="C283" s="371">
        <v>60.843200000000003</v>
      </c>
      <c r="D283" s="371">
        <f>VLOOKUP(B283,'CALCULO CC AGENTES'!$C$2:$G$736,5,0)</f>
        <v>43.19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x14ac:dyDescent="0.25">
      <c r="A284" s="370" t="s">
        <v>20</v>
      </c>
      <c r="B284" s="370" t="s">
        <v>745</v>
      </c>
      <c r="C284" s="371">
        <v>71.341700000000003</v>
      </c>
      <c r="D284" s="371">
        <f>VLOOKUP(B284,'CALCULO CC AGENTES'!$C$2:$G$736,5,0)</f>
        <v>50.64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x14ac:dyDescent="0.25">
      <c r="A285" s="370" t="s">
        <v>20</v>
      </c>
      <c r="B285" s="370" t="s">
        <v>836</v>
      </c>
      <c r="C285" s="371">
        <v>61.349899999999998</v>
      </c>
      <c r="D285" s="371">
        <f>VLOOKUP(B285,'CALCULO CC AGENTES'!$C$2:$G$736,5,0)</f>
        <v>43.55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x14ac:dyDescent="0.25">
      <c r="A286" s="370" t="s">
        <v>20</v>
      </c>
      <c r="B286" s="370" t="s">
        <v>711</v>
      </c>
      <c r="C286" s="371">
        <v>170.11019999999999</v>
      </c>
      <c r="D286" s="371">
        <f>VLOOKUP(B286,'CALCULO CC AGENTES'!$C$2:$G$736,5,0)</f>
        <v>120.74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x14ac:dyDescent="0.25">
      <c r="A287" s="370" t="s">
        <v>20</v>
      </c>
      <c r="B287" s="370" t="s">
        <v>712</v>
      </c>
      <c r="C287" s="371">
        <v>66.194500000000005</v>
      </c>
      <c r="D287" s="371">
        <f>VLOOKUP(B287,'CALCULO CC AGENTES'!$C$2:$G$736,5,0)</f>
        <v>46.98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x14ac:dyDescent="0.25">
      <c r="A288" s="370" t="s">
        <v>20</v>
      </c>
      <c r="B288" s="370" t="s">
        <v>44</v>
      </c>
      <c r="C288" s="371">
        <v>6632.2691999999997</v>
      </c>
      <c r="D288" s="371">
        <f>VLOOKUP(B288,'CALCULO CC AGENTES'!$C$2:$G$736,5,0)</f>
        <v>4707.59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x14ac:dyDescent="0.25">
      <c r="A289" s="370" t="s">
        <v>20</v>
      </c>
      <c r="B289" s="370" t="s">
        <v>713</v>
      </c>
      <c r="C289" s="371">
        <v>80.880099999999999</v>
      </c>
      <c r="D289" s="371">
        <f>VLOOKUP(B289,'CALCULO CC AGENTES'!$C$2:$G$736,5,0)</f>
        <v>57.41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x14ac:dyDescent="0.25">
      <c r="A290" s="370" t="s">
        <v>20</v>
      </c>
      <c r="B290" s="370" t="s">
        <v>45</v>
      </c>
      <c r="C290" s="371">
        <v>460.83749999999998</v>
      </c>
      <c r="D290" s="371">
        <f>VLOOKUP(B290,'CALCULO CC AGENTES'!$C$2:$G$736,5,0)</f>
        <v>327.10000000000002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x14ac:dyDescent="0.25">
      <c r="A291" s="370" t="s">
        <v>20</v>
      </c>
      <c r="B291" s="370" t="s">
        <v>442</v>
      </c>
      <c r="C291" s="371">
        <v>492.09739999999999</v>
      </c>
      <c r="D291" s="371">
        <f>VLOOKUP(B291,'CALCULO CC AGENTES'!$C$2:$G$736,5,0)</f>
        <v>349.29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x14ac:dyDescent="0.25">
      <c r="A292" s="370" t="s">
        <v>20</v>
      </c>
      <c r="B292" s="370" t="s">
        <v>837</v>
      </c>
      <c r="C292" s="371">
        <v>15.5692</v>
      </c>
      <c r="D292" s="371">
        <f>VLOOKUP(B292,'CALCULO CC AGENTES'!$C$2:$G$736,5,0)</f>
        <v>11.05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x14ac:dyDescent="0.25">
      <c r="A293" s="370" t="s">
        <v>20</v>
      </c>
      <c r="B293" s="370" t="s">
        <v>400</v>
      </c>
      <c r="C293" s="371">
        <v>573.11270000000002</v>
      </c>
      <c r="D293" s="371">
        <f>VLOOKUP(B293,'CALCULO CC AGENTES'!$C$2:$G$736,5,0)</f>
        <v>406.8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x14ac:dyDescent="0.25">
      <c r="A294" s="370" t="s">
        <v>20</v>
      </c>
      <c r="B294" s="370" t="s">
        <v>771</v>
      </c>
      <c r="C294" s="371">
        <v>29.623200000000001</v>
      </c>
      <c r="D294" s="371">
        <f>VLOOKUP(B294,'CALCULO CC AGENTES'!$C$2:$G$736,5,0)</f>
        <v>21.03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x14ac:dyDescent="0.25">
      <c r="A295" s="370" t="s">
        <v>20</v>
      </c>
      <c r="B295" s="370" t="s">
        <v>494</v>
      </c>
      <c r="C295" s="371">
        <v>64.497100000000003</v>
      </c>
      <c r="D295" s="371">
        <f>VLOOKUP(B295,'CALCULO CC AGENTES'!$C$2:$G$736,5,0)</f>
        <v>45.78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x14ac:dyDescent="0.25">
      <c r="A296" s="370" t="s">
        <v>20</v>
      </c>
      <c r="B296" s="370" t="s">
        <v>495</v>
      </c>
      <c r="C296" s="371">
        <v>37.817900000000002</v>
      </c>
      <c r="D296" s="371">
        <f>VLOOKUP(B296,'CALCULO CC AGENTES'!$C$2:$G$736,5,0)</f>
        <v>26.84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x14ac:dyDescent="0.25">
      <c r="A297" s="370" t="s">
        <v>20</v>
      </c>
      <c r="B297" s="370" t="s">
        <v>493</v>
      </c>
      <c r="C297" s="371">
        <v>56.234400000000001</v>
      </c>
      <c r="D297" s="371">
        <f>VLOOKUP(B297,'CALCULO CC AGENTES'!$C$2:$G$736,5,0)</f>
        <v>39.92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x14ac:dyDescent="0.25">
      <c r="A298" s="370" t="s">
        <v>20</v>
      </c>
      <c r="B298" s="370" t="s">
        <v>531</v>
      </c>
      <c r="C298" s="371">
        <v>95.78</v>
      </c>
      <c r="D298" s="371">
        <f>VLOOKUP(B298,'CALCULO CC AGENTES'!$C$2:$G$736,5,0)</f>
        <v>67.98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x14ac:dyDescent="0.25">
      <c r="A299" s="370" t="s">
        <v>20</v>
      </c>
      <c r="B299" s="370" t="s">
        <v>532</v>
      </c>
      <c r="C299" s="371">
        <v>30.082100000000001</v>
      </c>
      <c r="D299" s="371">
        <f>VLOOKUP(B299,'CALCULO CC AGENTES'!$C$2:$G$736,5,0)</f>
        <v>21.35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x14ac:dyDescent="0.25">
      <c r="A300" s="370" t="s">
        <v>20</v>
      </c>
      <c r="B300" s="370" t="s">
        <v>533</v>
      </c>
      <c r="C300" s="371">
        <v>53.458300000000001</v>
      </c>
      <c r="D300" s="371">
        <f>VLOOKUP(B300,'CALCULO CC AGENTES'!$C$2:$G$736,5,0)</f>
        <v>37.94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x14ac:dyDescent="0.25">
      <c r="A301" s="370" t="s">
        <v>20</v>
      </c>
      <c r="B301" s="370" t="s">
        <v>46</v>
      </c>
      <c r="C301" s="371">
        <v>254.1173</v>
      </c>
      <c r="D301" s="371">
        <f>VLOOKUP(B301,'CALCULO CC AGENTES'!$C$2:$G$736,5,0)</f>
        <v>180.37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x14ac:dyDescent="0.25">
      <c r="A302" s="370" t="s">
        <v>20</v>
      </c>
      <c r="B302" s="370" t="s">
        <v>471</v>
      </c>
      <c r="C302" s="371">
        <v>38.900100000000002</v>
      </c>
      <c r="D302" s="371">
        <f>VLOOKUP(B302,'CALCULO CC AGENTES'!$C$2:$G$736,5,0)</f>
        <v>27.61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x14ac:dyDescent="0.25">
      <c r="A303" s="370" t="s">
        <v>20</v>
      </c>
      <c r="B303" s="370" t="s">
        <v>746</v>
      </c>
      <c r="C303" s="371">
        <v>164.71360000000001</v>
      </c>
      <c r="D303" s="371">
        <f>VLOOKUP(B303,'CALCULO CC AGENTES'!$C$2:$G$736,5,0)</f>
        <v>116.91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x14ac:dyDescent="0.25">
      <c r="A304" s="370" t="s">
        <v>20</v>
      </c>
      <c r="B304" s="370" t="s">
        <v>747</v>
      </c>
      <c r="C304" s="371">
        <v>274.98930000000001</v>
      </c>
      <c r="D304" s="371">
        <f>VLOOKUP(B304,'CALCULO CC AGENTES'!$C$2:$G$736,5,0)</f>
        <v>195.19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x14ac:dyDescent="0.25">
      <c r="A305" s="370" t="s">
        <v>20</v>
      </c>
      <c r="B305" s="370" t="s">
        <v>47</v>
      </c>
      <c r="C305" s="371">
        <v>1584.7610999999999</v>
      </c>
      <c r="D305" s="371">
        <f>VLOOKUP(B305,'CALCULO CC AGENTES'!$C$2:$G$736,5,0)</f>
        <v>1124.8599999999999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x14ac:dyDescent="0.25">
      <c r="A306" s="370" t="s">
        <v>20</v>
      </c>
      <c r="B306" s="370" t="s">
        <v>361</v>
      </c>
      <c r="C306" s="371">
        <v>674.80150000000003</v>
      </c>
      <c r="D306" s="371">
        <f>VLOOKUP(B306,'CALCULO CC AGENTES'!$C$2:$G$736,5,0)</f>
        <v>478.97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x14ac:dyDescent="0.25">
      <c r="A307" s="370" t="s">
        <v>20</v>
      </c>
      <c r="B307" s="370" t="s">
        <v>48</v>
      </c>
      <c r="C307" s="371">
        <v>195.7174</v>
      </c>
      <c r="D307" s="371">
        <f>VLOOKUP(B307,'CALCULO CC AGENTES'!$C$2:$G$736,5,0)</f>
        <v>138.91999999999999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x14ac:dyDescent="0.25">
      <c r="A308" s="370" t="s">
        <v>20</v>
      </c>
      <c r="B308" s="370" t="s">
        <v>534</v>
      </c>
      <c r="C308" s="371">
        <v>73.34</v>
      </c>
      <c r="D308" s="371">
        <f>VLOOKUP(B308,'CALCULO CC AGENTES'!$C$2:$G$736,5,0)</f>
        <v>52.06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x14ac:dyDescent="0.25">
      <c r="A309" s="370" t="s">
        <v>20</v>
      </c>
      <c r="B309" s="370" t="s">
        <v>535</v>
      </c>
      <c r="C309" s="371">
        <v>94.130600000000001</v>
      </c>
      <c r="D309" s="371">
        <f>VLOOKUP(B309,'CALCULO CC AGENTES'!$C$2:$G$736,5,0)</f>
        <v>66.81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s="277" customFormat="1" x14ac:dyDescent="0.25">
      <c r="A310" s="370" t="s">
        <v>20</v>
      </c>
      <c r="B310" s="370" t="s">
        <v>676</v>
      </c>
      <c r="C310" s="371">
        <v>153.26410000000001</v>
      </c>
      <c r="D310" s="371">
        <f>VLOOKUP(B310,'CALCULO CC AGENTES'!$C$2:$G$736,5,0)</f>
        <v>108.79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s="277" customFormat="1" x14ac:dyDescent="0.25">
      <c r="A311" s="370" t="s">
        <v>20</v>
      </c>
      <c r="B311" s="370" t="s">
        <v>49</v>
      </c>
      <c r="C311" s="371">
        <v>1710.5416</v>
      </c>
      <c r="D311" s="371">
        <f>VLOOKUP(B311,'CALCULO CC AGENTES'!$C$2:$G$736,5,0)</f>
        <v>1214.1400000000001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s="277" customFormat="1" x14ac:dyDescent="0.25">
      <c r="A312" s="370" t="s">
        <v>20</v>
      </c>
      <c r="B312" s="370" t="s">
        <v>536</v>
      </c>
      <c r="C312" s="371">
        <v>260.81040000000002</v>
      </c>
      <c r="D312" s="371">
        <f>VLOOKUP(B312,'CALCULO CC AGENTES'!$C$2:$G$736,5,0)</f>
        <v>185.12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s="277" customFormat="1" x14ac:dyDescent="0.25">
      <c r="A313" s="370" t="s">
        <v>20</v>
      </c>
      <c r="B313" s="370" t="s">
        <v>419</v>
      </c>
      <c r="C313" s="371">
        <v>92.394999999999996</v>
      </c>
      <c r="D313" s="371">
        <f>VLOOKUP(B313,'CALCULO CC AGENTES'!$C$2:$G$736,5,0)</f>
        <v>65.58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s="277" customFormat="1" x14ac:dyDescent="0.25">
      <c r="A314" s="370" t="s">
        <v>20</v>
      </c>
      <c r="B314" s="370" t="s">
        <v>413</v>
      </c>
      <c r="C314" s="371">
        <v>265.4178</v>
      </c>
      <c r="D314" s="371">
        <f>VLOOKUP(B314,'CALCULO CC AGENTES'!$C$2:$G$736,5,0)</f>
        <v>188.39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s="277" customFormat="1" x14ac:dyDescent="0.25">
      <c r="A315" s="370" t="s">
        <v>20</v>
      </c>
      <c r="B315" s="370" t="s">
        <v>436</v>
      </c>
      <c r="C315" s="371">
        <v>108.9528</v>
      </c>
      <c r="D315" s="371">
        <f>VLOOKUP(B315,'CALCULO CC AGENTES'!$C$2:$G$736,5,0)</f>
        <v>77.33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s="277" customFormat="1" x14ac:dyDescent="0.25">
      <c r="A316" s="370" t="s">
        <v>20</v>
      </c>
      <c r="B316" s="370" t="s">
        <v>421</v>
      </c>
      <c r="C316" s="371">
        <v>117.7304</v>
      </c>
      <c r="D316" s="371">
        <f>VLOOKUP(B316,'CALCULO CC AGENTES'!$C$2:$G$736,5,0)</f>
        <v>83.57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s="277" customFormat="1" x14ac:dyDescent="0.25">
      <c r="A317" s="370" t="s">
        <v>20</v>
      </c>
      <c r="B317" s="370" t="s">
        <v>433</v>
      </c>
      <c r="C317" s="371">
        <v>173.4418</v>
      </c>
      <c r="D317" s="371">
        <f>VLOOKUP(B317,'CALCULO CC AGENTES'!$C$2:$G$736,5,0)</f>
        <v>123.11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s="277" customFormat="1" x14ac:dyDescent="0.25">
      <c r="A318" s="370" t="s">
        <v>20</v>
      </c>
      <c r="B318" s="370" t="s">
        <v>420</v>
      </c>
      <c r="C318" s="371">
        <v>71.542900000000003</v>
      </c>
      <c r="D318" s="371">
        <f>VLOOKUP(B318,'CALCULO CC AGENTES'!$C$2:$G$736,5,0)</f>
        <v>50.78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x14ac:dyDescent="0.25">
      <c r="A319" s="370" t="s">
        <v>20</v>
      </c>
      <c r="B319" s="370" t="s">
        <v>438</v>
      </c>
      <c r="C319" s="371">
        <v>244.3475</v>
      </c>
      <c r="D319" s="371">
        <f>VLOOKUP(B319,'CALCULO CC AGENTES'!$C$2:$G$736,5,0)</f>
        <v>173.44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x14ac:dyDescent="0.25">
      <c r="A320" s="370" t="s">
        <v>20</v>
      </c>
      <c r="B320" s="370" t="s">
        <v>414</v>
      </c>
      <c r="C320" s="371">
        <v>265.39150000000001</v>
      </c>
      <c r="D320" s="371">
        <f>VLOOKUP(B320,'CALCULO CC AGENTES'!$C$2:$G$736,5,0)</f>
        <v>188.38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x14ac:dyDescent="0.25">
      <c r="A321" s="370" t="s">
        <v>20</v>
      </c>
      <c r="B321" s="370" t="s">
        <v>437</v>
      </c>
      <c r="C321" s="371">
        <v>262.52409999999998</v>
      </c>
      <c r="D321" s="371">
        <f>VLOOKUP(B321,'CALCULO CC AGENTES'!$C$2:$G$736,5,0)</f>
        <v>186.34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x14ac:dyDescent="0.25">
      <c r="A322" s="370" t="s">
        <v>20</v>
      </c>
      <c r="B322" s="370" t="s">
        <v>415</v>
      </c>
      <c r="C322" s="371">
        <v>396.5607</v>
      </c>
      <c r="D322" s="371">
        <f>VLOOKUP(B322,'CALCULO CC AGENTES'!$C$2:$G$736,5,0)</f>
        <v>281.48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x14ac:dyDescent="0.25">
      <c r="A323" s="370" t="s">
        <v>20</v>
      </c>
      <c r="B323" s="370" t="s">
        <v>434</v>
      </c>
      <c r="C323" s="371">
        <v>207.9975</v>
      </c>
      <c r="D323" s="371">
        <f>VLOOKUP(B323,'CALCULO CC AGENTES'!$C$2:$G$736,5,0)</f>
        <v>147.63999999999999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x14ac:dyDescent="0.25">
      <c r="A324" s="370" t="s">
        <v>20</v>
      </c>
      <c r="B324" s="370" t="s">
        <v>648</v>
      </c>
      <c r="C324" s="371">
        <v>170.95240000000001</v>
      </c>
      <c r="D324" s="371">
        <f>VLOOKUP(B324,'CALCULO CC AGENTES'!$C$2:$G$736,5,0)</f>
        <v>121.34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x14ac:dyDescent="0.25">
      <c r="A325" s="370" t="s">
        <v>20</v>
      </c>
      <c r="B325" s="370" t="s">
        <v>410</v>
      </c>
      <c r="C325" s="371">
        <v>212.399</v>
      </c>
      <c r="D325" s="371">
        <f>VLOOKUP(B325,'CALCULO CC AGENTES'!$C$2:$G$736,5,0)</f>
        <v>150.76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x14ac:dyDescent="0.25">
      <c r="A326" s="370" t="s">
        <v>20</v>
      </c>
      <c r="B326" s="370" t="s">
        <v>376</v>
      </c>
      <c r="C326" s="371">
        <v>89.072299999999998</v>
      </c>
      <c r="D326" s="371">
        <f>VLOOKUP(B326,'CALCULO CC AGENTES'!$C$2:$G$736,5,0)</f>
        <v>63.22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x14ac:dyDescent="0.25">
      <c r="A327" s="370" t="s">
        <v>20</v>
      </c>
      <c r="B327" s="370" t="s">
        <v>377</v>
      </c>
      <c r="C327" s="371">
        <v>66.857699999999994</v>
      </c>
      <c r="D327" s="371">
        <f>VLOOKUP(B327,'CALCULO CC AGENTES'!$C$2:$G$736,5,0)</f>
        <v>47.46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x14ac:dyDescent="0.25">
      <c r="A328" s="370" t="s">
        <v>20</v>
      </c>
      <c r="B328" s="370" t="s">
        <v>378</v>
      </c>
      <c r="C328" s="371">
        <v>157.94460000000001</v>
      </c>
      <c r="D328" s="371">
        <f>VLOOKUP(B328,'CALCULO CC AGENTES'!$C$2:$G$736,5,0)</f>
        <v>112.11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x14ac:dyDescent="0.25">
      <c r="A329" s="370" t="s">
        <v>20</v>
      </c>
      <c r="B329" s="370" t="s">
        <v>418</v>
      </c>
      <c r="C329" s="371">
        <v>127.40260000000001</v>
      </c>
      <c r="D329" s="371">
        <f>VLOOKUP(B329,'CALCULO CC AGENTES'!$C$2:$G$736,5,0)</f>
        <v>90.43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x14ac:dyDescent="0.25">
      <c r="A330" s="370" t="s">
        <v>20</v>
      </c>
      <c r="B330" s="370" t="s">
        <v>379</v>
      </c>
      <c r="C330" s="371">
        <v>94.300799999999995</v>
      </c>
      <c r="D330" s="371">
        <f>VLOOKUP(B330,'CALCULO CC AGENTES'!$C$2:$G$736,5,0)</f>
        <v>66.930000000000007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x14ac:dyDescent="0.25">
      <c r="A331" s="370" t="s">
        <v>20</v>
      </c>
      <c r="B331" s="370" t="s">
        <v>803</v>
      </c>
      <c r="C331" s="371">
        <v>75.503799999999998</v>
      </c>
      <c r="D331" s="371">
        <f>VLOOKUP(B331,'CALCULO CC AGENTES'!$C$2:$G$736,5,0)</f>
        <v>53.59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x14ac:dyDescent="0.25">
      <c r="A332" s="370" t="s">
        <v>20</v>
      </c>
      <c r="B332" s="370" t="s">
        <v>616</v>
      </c>
      <c r="C332" s="371">
        <v>527.47469999999998</v>
      </c>
      <c r="D332" s="371">
        <f>VLOOKUP(B332,'CALCULO CC AGENTES'!$C$2:$G$736,5,0)</f>
        <v>374.4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x14ac:dyDescent="0.25">
      <c r="A333" s="370" t="s">
        <v>20</v>
      </c>
      <c r="B333" s="370" t="s">
        <v>838</v>
      </c>
      <c r="C333" s="371">
        <v>199.203</v>
      </c>
      <c r="D333" s="371">
        <f>VLOOKUP(B333,'CALCULO CC AGENTES'!$C$2:$G$736,5,0)</f>
        <v>141.38999999999999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x14ac:dyDescent="0.25">
      <c r="A334" s="370" t="s">
        <v>20</v>
      </c>
      <c r="B334" s="370" t="s">
        <v>454</v>
      </c>
      <c r="C334" s="371">
        <v>58.679600000000001</v>
      </c>
      <c r="D334" s="371">
        <f>VLOOKUP(B334,'CALCULO CC AGENTES'!$C$2:$G$736,5,0)</f>
        <v>41.65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x14ac:dyDescent="0.25">
      <c r="A335" s="370" t="s">
        <v>20</v>
      </c>
      <c r="B335" s="370" t="s">
        <v>649</v>
      </c>
      <c r="C335" s="371">
        <v>227.13829999999999</v>
      </c>
      <c r="D335" s="371">
        <f>VLOOKUP(B335,'CALCULO CC AGENTES'!$C$2:$G$736,5,0)</f>
        <v>161.22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x14ac:dyDescent="0.25">
      <c r="A336" s="370" t="s">
        <v>20</v>
      </c>
      <c r="B336" s="370" t="s">
        <v>481</v>
      </c>
      <c r="C336" s="371">
        <v>240.8399</v>
      </c>
      <c r="D336" s="371">
        <f>VLOOKUP(B336,'CALCULO CC AGENTES'!$C$2:$G$736,5,0)</f>
        <v>170.95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  <row r="337" spans="1:20" x14ac:dyDescent="0.25">
      <c r="A337" s="370" t="s">
        <v>20</v>
      </c>
      <c r="B337" s="370" t="s">
        <v>772</v>
      </c>
      <c r="C337" s="371">
        <v>91.740499999999997</v>
      </c>
      <c r="D337" s="371">
        <f>VLOOKUP(B337,'CALCULO CC AGENTES'!$C$2:$G$736,5,0)</f>
        <v>65.12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</row>
    <row r="338" spans="1:20" x14ac:dyDescent="0.25">
      <c r="A338" s="370" t="s">
        <v>20</v>
      </c>
      <c r="B338" s="370" t="s">
        <v>537</v>
      </c>
      <c r="C338" s="371">
        <v>54.893999999999998</v>
      </c>
      <c r="D338" s="371">
        <f>VLOOKUP(B338,'CALCULO CC AGENTES'!$C$2:$G$736,5,0)</f>
        <v>38.96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</row>
    <row r="339" spans="1:20" x14ac:dyDescent="0.25">
      <c r="A339" s="370" t="s">
        <v>20</v>
      </c>
      <c r="B339" s="370" t="s">
        <v>507</v>
      </c>
      <c r="C339" s="371">
        <v>52.057200000000002</v>
      </c>
      <c r="D339" s="371">
        <f>VLOOKUP(B339,'CALCULO CC AGENTES'!$C$2:$G$736,5,0)</f>
        <v>36.950000000000003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</row>
    <row r="340" spans="1:20" x14ac:dyDescent="0.25">
      <c r="A340" s="370" t="s">
        <v>20</v>
      </c>
      <c r="B340" s="370" t="s">
        <v>538</v>
      </c>
      <c r="C340" s="371">
        <v>53.114899999999999</v>
      </c>
      <c r="D340" s="371">
        <f>VLOOKUP(B340,'CALCULO CC AGENTES'!$C$2:$G$736,5,0)</f>
        <v>37.700000000000003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</row>
    <row r="341" spans="1:20" x14ac:dyDescent="0.25">
      <c r="A341" s="370" t="s">
        <v>20</v>
      </c>
      <c r="B341" s="370" t="s">
        <v>539</v>
      </c>
      <c r="C341" s="371">
        <v>83.053700000000006</v>
      </c>
      <c r="D341" s="371">
        <f>VLOOKUP(B341,'CALCULO CC AGENTES'!$C$2:$G$736,5,0)</f>
        <v>58.95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</row>
    <row r="342" spans="1:20" x14ac:dyDescent="0.25">
      <c r="A342" s="370" t="s">
        <v>20</v>
      </c>
      <c r="B342" s="370" t="s">
        <v>508</v>
      </c>
      <c r="C342" s="371">
        <v>54.653799999999997</v>
      </c>
      <c r="D342" s="371">
        <f>VLOOKUP(B342,'CALCULO CC AGENTES'!$C$2:$G$736,5,0)</f>
        <v>38.79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</row>
    <row r="343" spans="1:20" x14ac:dyDescent="0.25">
      <c r="A343" s="370" t="s">
        <v>20</v>
      </c>
      <c r="B343" s="370" t="s">
        <v>540</v>
      </c>
      <c r="C343" s="371">
        <v>45.990200000000002</v>
      </c>
      <c r="D343" s="371">
        <f>VLOOKUP(B343,'CALCULO CC AGENTES'!$C$2:$G$736,5,0)</f>
        <v>32.64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</row>
    <row r="344" spans="1:20" x14ac:dyDescent="0.25">
      <c r="A344" s="370" t="s">
        <v>20</v>
      </c>
      <c r="B344" s="370" t="s">
        <v>470</v>
      </c>
      <c r="C344" s="371">
        <v>134.31739999999999</v>
      </c>
      <c r="D344" s="371">
        <f>VLOOKUP(B344,'CALCULO CC AGENTES'!$C$2:$G$736,5,0)</f>
        <v>95.34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spans="1:20" x14ac:dyDescent="0.25">
      <c r="A345" s="370" t="s">
        <v>20</v>
      </c>
      <c r="B345" s="370" t="s">
        <v>541</v>
      </c>
      <c r="C345" s="371">
        <v>61.744300000000003</v>
      </c>
      <c r="D345" s="371">
        <f>VLOOKUP(B345,'CALCULO CC AGENTES'!$C$2:$G$736,5,0)</f>
        <v>43.83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1:20" x14ac:dyDescent="0.25">
      <c r="A346" s="370" t="s">
        <v>20</v>
      </c>
      <c r="B346" s="370" t="s">
        <v>542</v>
      </c>
      <c r="C346" s="371">
        <v>98.978899999999996</v>
      </c>
      <c r="D346" s="371">
        <f>VLOOKUP(B346,'CALCULO CC AGENTES'!$C$2:$G$736,5,0)</f>
        <v>70.260000000000005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</row>
    <row r="347" spans="1:20" x14ac:dyDescent="0.25">
      <c r="A347" s="370" t="s">
        <v>20</v>
      </c>
      <c r="B347" s="370" t="s">
        <v>543</v>
      </c>
      <c r="C347" s="371">
        <v>53.966900000000003</v>
      </c>
      <c r="D347" s="371">
        <f>VLOOKUP(B347,'CALCULO CC AGENTES'!$C$2:$G$736,5,0)</f>
        <v>38.31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</row>
    <row r="348" spans="1:20" x14ac:dyDescent="0.25">
      <c r="A348" s="370" t="s">
        <v>20</v>
      </c>
      <c r="B348" s="370" t="s">
        <v>544</v>
      </c>
      <c r="C348" s="371">
        <v>53.868299999999998</v>
      </c>
      <c r="D348" s="371">
        <f>VLOOKUP(B348,'CALCULO CC AGENTES'!$C$2:$G$736,5,0)</f>
        <v>38.24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x14ac:dyDescent="0.25">
      <c r="A349" s="370" t="s">
        <v>20</v>
      </c>
      <c r="B349" s="370" t="s">
        <v>509</v>
      </c>
      <c r="C349" s="371">
        <v>42.5351</v>
      </c>
      <c r="D349" s="371">
        <f>VLOOKUP(B349,'CALCULO CC AGENTES'!$C$2:$G$736,5,0)</f>
        <v>30.19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</row>
    <row r="350" spans="1:20" x14ac:dyDescent="0.25">
      <c r="A350" s="370" t="s">
        <v>20</v>
      </c>
      <c r="B350" s="370" t="s">
        <v>510</v>
      </c>
      <c r="C350" s="371">
        <v>250.79849999999999</v>
      </c>
      <c r="D350" s="371">
        <f>VLOOKUP(B350,'CALCULO CC AGENTES'!$C$2:$G$736,5,0)</f>
        <v>178.02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</row>
    <row r="351" spans="1:20" x14ac:dyDescent="0.25">
      <c r="A351" s="370" t="s">
        <v>20</v>
      </c>
      <c r="B351" s="370" t="s">
        <v>370</v>
      </c>
      <c r="C351" s="371">
        <v>419.14600000000002</v>
      </c>
      <c r="D351" s="371">
        <f>VLOOKUP(B351,'CALCULO CC AGENTES'!$C$2:$G$736,5,0)</f>
        <v>297.51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</row>
    <row r="352" spans="1:20" x14ac:dyDescent="0.25">
      <c r="A352" s="370" t="s">
        <v>20</v>
      </c>
      <c r="B352" s="370" t="s">
        <v>804</v>
      </c>
      <c r="C352" s="371">
        <v>595.31539999999995</v>
      </c>
      <c r="D352" s="371">
        <f>VLOOKUP(B352,'CALCULO CC AGENTES'!$C$2:$G$736,5,0)</f>
        <v>422.56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</row>
    <row r="353" spans="1:20" x14ac:dyDescent="0.25">
      <c r="A353" s="370" t="s">
        <v>20</v>
      </c>
      <c r="B353" s="370" t="s">
        <v>50</v>
      </c>
      <c r="C353" s="371">
        <v>592.65409999999997</v>
      </c>
      <c r="D353" s="371">
        <f>VLOOKUP(B353,'CALCULO CC AGENTES'!$C$2:$G$736,5,0)</f>
        <v>420.67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0" x14ac:dyDescent="0.25">
      <c r="A354" s="370" t="s">
        <v>20</v>
      </c>
      <c r="B354" s="370" t="s">
        <v>748</v>
      </c>
      <c r="C354" s="371">
        <v>64.620900000000006</v>
      </c>
      <c r="D354" s="371">
        <f>VLOOKUP(B354,'CALCULO CC AGENTES'!$C$2:$G$736,5,0)</f>
        <v>45.87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</row>
    <row r="355" spans="1:20" x14ac:dyDescent="0.25">
      <c r="A355" s="370" t="s">
        <v>20</v>
      </c>
      <c r="B355" s="370" t="s">
        <v>805</v>
      </c>
      <c r="C355" s="371">
        <v>1297.6838</v>
      </c>
      <c r="D355" s="371">
        <f>VLOOKUP(B355,'CALCULO CC AGENTES'!$C$2:$G$736,5,0)</f>
        <v>921.1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</row>
    <row r="356" spans="1:20" x14ac:dyDescent="0.25">
      <c r="A356" s="370" t="s">
        <v>20</v>
      </c>
      <c r="B356" s="370" t="s">
        <v>806</v>
      </c>
      <c r="C356" s="371">
        <v>88.003</v>
      </c>
      <c r="D356" s="371">
        <f>VLOOKUP(B356,'CALCULO CC AGENTES'!$C$2:$G$736,5,0)</f>
        <v>62.46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</row>
    <row r="357" spans="1:20" x14ac:dyDescent="0.25">
      <c r="A357" s="370" t="s">
        <v>20</v>
      </c>
      <c r="B357" s="370" t="s">
        <v>545</v>
      </c>
      <c r="C357" s="371">
        <v>140.2261</v>
      </c>
      <c r="D357" s="371">
        <f>VLOOKUP(B357,'CALCULO CC AGENTES'!$C$2:$G$736,5,0)</f>
        <v>99.53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</row>
    <row r="358" spans="1:20" x14ac:dyDescent="0.25">
      <c r="A358" s="370" t="s">
        <v>20</v>
      </c>
      <c r="B358" s="370" t="s">
        <v>546</v>
      </c>
      <c r="C358" s="371">
        <v>119.0213</v>
      </c>
      <c r="D358" s="371">
        <f>VLOOKUP(B358,'CALCULO CC AGENTES'!$C$2:$G$736,5,0)</f>
        <v>84.48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</row>
    <row r="359" spans="1:20" x14ac:dyDescent="0.25">
      <c r="A359" s="370" t="s">
        <v>20</v>
      </c>
      <c r="B359" s="370" t="s">
        <v>547</v>
      </c>
      <c r="C359" s="371">
        <v>60.186999999999998</v>
      </c>
      <c r="D359" s="371">
        <f>VLOOKUP(B359,'CALCULO CC AGENTES'!$C$2:$G$736,5,0)</f>
        <v>42.72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</row>
    <row r="360" spans="1:20" x14ac:dyDescent="0.25">
      <c r="A360" s="370" t="s">
        <v>20</v>
      </c>
      <c r="B360" s="370" t="s">
        <v>548</v>
      </c>
      <c r="C360" s="371">
        <v>91.8108</v>
      </c>
      <c r="D360" s="371">
        <f>VLOOKUP(B360,'CALCULO CC AGENTES'!$C$2:$G$736,5,0)</f>
        <v>65.17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</row>
    <row r="361" spans="1:20" x14ac:dyDescent="0.25">
      <c r="A361" s="370" t="s">
        <v>20</v>
      </c>
      <c r="B361" s="370" t="s">
        <v>549</v>
      </c>
      <c r="C361" s="371">
        <v>84.450199999999995</v>
      </c>
      <c r="D361" s="371">
        <f>VLOOKUP(B361,'CALCULO CC AGENTES'!$C$2:$G$736,5,0)</f>
        <v>59.94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</row>
    <row r="362" spans="1:20" x14ac:dyDescent="0.25">
      <c r="A362" s="370" t="s">
        <v>20</v>
      </c>
      <c r="B362" s="370" t="s">
        <v>550</v>
      </c>
      <c r="C362" s="371">
        <v>39.120100000000001</v>
      </c>
      <c r="D362" s="371">
        <f>VLOOKUP(B362,'CALCULO CC AGENTES'!$C$2:$G$736,5,0)</f>
        <v>27.77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</row>
    <row r="363" spans="1:20" x14ac:dyDescent="0.25">
      <c r="A363" s="370" t="s">
        <v>20</v>
      </c>
      <c r="B363" s="370" t="s">
        <v>551</v>
      </c>
      <c r="C363" s="371">
        <v>70.439300000000003</v>
      </c>
      <c r="D363" s="371">
        <f>VLOOKUP(B363,'CALCULO CC AGENTES'!$C$2:$G$736,5,0)</f>
        <v>50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</row>
    <row r="364" spans="1:20" x14ac:dyDescent="0.25">
      <c r="A364" s="370" t="s">
        <v>20</v>
      </c>
      <c r="B364" s="370" t="s">
        <v>552</v>
      </c>
      <c r="C364" s="371">
        <v>64.123800000000003</v>
      </c>
      <c r="D364" s="371">
        <f>VLOOKUP(B364,'CALCULO CC AGENTES'!$C$2:$G$736,5,0)</f>
        <v>45.52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</row>
    <row r="365" spans="1:20" x14ac:dyDescent="0.25">
      <c r="A365" s="370" t="s">
        <v>20</v>
      </c>
      <c r="B365" s="370" t="s">
        <v>553</v>
      </c>
      <c r="C365" s="371">
        <v>106.7011</v>
      </c>
      <c r="D365" s="371">
        <f>VLOOKUP(B365,'CALCULO CC AGENTES'!$C$2:$G$736,5,0)</f>
        <v>75.739999999999995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0" x14ac:dyDescent="0.25">
      <c r="A366" s="370" t="s">
        <v>20</v>
      </c>
      <c r="B366" s="370" t="s">
        <v>554</v>
      </c>
      <c r="C366" s="371">
        <v>173.27279999999999</v>
      </c>
      <c r="D366" s="371">
        <f>VLOOKUP(B366,'CALCULO CC AGENTES'!$C$2:$G$736,5,0)</f>
        <v>122.99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</row>
    <row r="367" spans="1:20" x14ac:dyDescent="0.25">
      <c r="A367" s="370" t="s">
        <v>20</v>
      </c>
      <c r="B367" s="370" t="s">
        <v>555</v>
      </c>
      <c r="C367" s="371">
        <v>99.326800000000006</v>
      </c>
      <c r="D367" s="371">
        <f>VLOOKUP(B367,'CALCULO CC AGENTES'!$C$2:$G$736,5,0)</f>
        <v>70.5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x14ac:dyDescent="0.25">
      <c r="A368" s="370" t="s">
        <v>20</v>
      </c>
      <c r="B368" s="370" t="s">
        <v>556</v>
      </c>
      <c r="C368" s="371">
        <v>166.80789999999999</v>
      </c>
      <c r="D368" s="371">
        <f>VLOOKUP(B368,'CALCULO CC AGENTES'!$C$2:$G$736,5,0)</f>
        <v>118.4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1:20" x14ac:dyDescent="0.25">
      <c r="A369" s="370" t="s">
        <v>20</v>
      </c>
      <c r="B369" s="370" t="s">
        <v>557</v>
      </c>
      <c r="C369" s="371">
        <v>42.223300000000002</v>
      </c>
      <c r="D369" s="371">
        <f>VLOOKUP(B369,'CALCULO CC AGENTES'!$C$2:$G$736,5,0)</f>
        <v>29.97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</row>
    <row r="370" spans="1:20" x14ac:dyDescent="0.25">
      <c r="A370" s="370" t="s">
        <v>20</v>
      </c>
      <c r="B370" s="370" t="s">
        <v>558</v>
      </c>
      <c r="C370" s="371">
        <v>84.727500000000006</v>
      </c>
      <c r="D370" s="371">
        <f>VLOOKUP(B370,'CALCULO CC AGENTES'!$C$2:$G$736,5,0)</f>
        <v>60.14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</row>
    <row r="371" spans="1:20" x14ac:dyDescent="0.25">
      <c r="A371" s="370" t="s">
        <v>20</v>
      </c>
      <c r="B371" s="370" t="s">
        <v>559</v>
      </c>
      <c r="C371" s="371">
        <v>53.331400000000002</v>
      </c>
      <c r="D371" s="371">
        <f>VLOOKUP(B371,'CALCULO CC AGENTES'!$C$2:$G$736,5,0)</f>
        <v>37.85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</row>
    <row r="372" spans="1:20" x14ac:dyDescent="0.25">
      <c r="A372" s="370" t="s">
        <v>20</v>
      </c>
      <c r="B372" s="370" t="s">
        <v>560</v>
      </c>
      <c r="C372" s="371">
        <v>197.8854</v>
      </c>
      <c r="D372" s="371">
        <f>VLOOKUP(B372,'CALCULO CC AGENTES'!$C$2:$G$736,5,0)</f>
        <v>140.46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</row>
    <row r="373" spans="1:20" x14ac:dyDescent="0.25">
      <c r="A373" s="370" t="s">
        <v>20</v>
      </c>
      <c r="B373" s="370" t="s">
        <v>561</v>
      </c>
      <c r="C373" s="371">
        <v>75.848699999999994</v>
      </c>
      <c r="D373" s="371">
        <f>VLOOKUP(B373,'CALCULO CC AGENTES'!$C$2:$G$736,5,0)</f>
        <v>53.84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</row>
    <row r="374" spans="1:20" x14ac:dyDescent="0.25">
      <c r="A374" s="370" t="s">
        <v>20</v>
      </c>
      <c r="B374" s="370" t="s">
        <v>562</v>
      </c>
      <c r="C374" s="371">
        <v>78.566100000000006</v>
      </c>
      <c r="D374" s="371">
        <f>VLOOKUP(B374,'CALCULO CC AGENTES'!$C$2:$G$736,5,0)</f>
        <v>55.77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</row>
    <row r="375" spans="1:20" x14ac:dyDescent="0.25">
      <c r="A375" s="370" t="s">
        <v>20</v>
      </c>
      <c r="B375" s="370" t="s">
        <v>563</v>
      </c>
      <c r="C375" s="371">
        <v>76.787199999999999</v>
      </c>
      <c r="D375" s="371">
        <f>VLOOKUP(B375,'CALCULO CC AGENTES'!$C$2:$G$736,5,0)</f>
        <v>54.5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</row>
    <row r="376" spans="1:20" x14ac:dyDescent="0.25">
      <c r="A376" s="370" t="s">
        <v>20</v>
      </c>
      <c r="B376" s="370" t="s">
        <v>564</v>
      </c>
      <c r="C376" s="371">
        <v>26.366099999999999</v>
      </c>
      <c r="D376" s="371">
        <f>VLOOKUP(B376,'CALCULO CC AGENTES'!$C$2:$G$736,5,0)</f>
        <v>18.71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1:20" s="256" customFormat="1" x14ac:dyDescent="0.25">
      <c r="A377" s="370" t="s">
        <v>20</v>
      </c>
      <c r="B377" s="370" t="s">
        <v>565</v>
      </c>
      <c r="C377" s="371">
        <v>49.411900000000003</v>
      </c>
      <c r="D377" s="371">
        <f>VLOOKUP(B377,'CALCULO CC AGENTES'!$C$2:$G$736,5,0)</f>
        <v>35.07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</row>
    <row r="378" spans="1:20" x14ac:dyDescent="0.25">
      <c r="A378" s="370" t="s">
        <v>20</v>
      </c>
      <c r="B378" s="370" t="s">
        <v>839</v>
      </c>
      <c r="C378" s="371">
        <v>34.412100000000002</v>
      </c>
      <c r="D378" s="371">
        <f>VLOOKUP(B378,'CALCULO CC AGENTES'!$C$2:$G$736,5,0)</f>
        <v>24.43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1:20" x14ac:dyDescent="0.25">
      <c r="A379" s="370" t="s">
        <v>20</v>
      </c>
      <c r="B379" s="370" t="s">
        <v>714</v>
      </c>
      <c r="C379" s="371">
        <v>37.824399999999997</v>
      </c>
      <c r="D379" s="371">
        <f>VLOOKUP(B379,'CALCULO CC AGENTES'!$C$2:$G$736,5,0)</f>
        <v>26.85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</row>
    <row r="380" spans="1:20" x14ac:dyDescent="0.25">
      <c r="A380" s="370" t="s">
        <v>20</v>
      </c>
      <c r="B380" s="370" t="s">
        <v>566</v>
      </c>
      <c r="C380" s="371">
        <v>97.659000000000006</v>
      </c>
      <c r="D380" s="371">
        <f>VLOOKUP(B380,'CALCULO CC AGENTES'!$C$2:$G$736,5,0)</f>
        <v>69.319999999999993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1:20" x14ac:dyDescent="0.25">
      <c r="A381" s="370" t="s">
        <v>20</v>
      </c>
      <c r="B381" s="370" t="s">
        <v>567</v>
      </c>
      <c r="C381" s="371">
        <v>82.329700000000003</v>
      </c>
      <c r="D381" s="371">
        <f>VLOOKUP(B381,'CALCULO CC AGENTES'!$C$2:$G$736,5,0)</f>
        <v>58.44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1:20" x14ac:dyDescent="0.25">
      <c r="A382" s="370" t="s">
        <v>20</v>
      </c>
      <c r="B382" s="370" t="s">
        <v>568</v>
      </c>
      <c r="C382" s="371">
        <v>77.752399999999994</v>
      </c>
      <c r="D382" s="371">
        <f>VLOOKUP(B382,'CALCULO CC AGENTES'!$C$2:$G$736,5,0)</f>
        <v>55.19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1:20" x14ac:dyDescent="0.25">
      <c r="A383" s="370" t="s">
        <v>20</v>
      </c>
      <c r="B383" s="370" t="s">
        <v>715</v>
      </c>
      <c r="C383" s="371">
        <v>36.6372</v>
      </c>
      <c r="D383" s="371">
        <f>VLOOKUP(B383,'CALCULO CC AGENTES'!$C$2:$G$736,5,0)</f>
        <v>26.01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1:20" x14ac:dyDescent="0.25">
      <c r="A384" s="370" t="s">
        <v>20</v>
      </c>
      <c r="B384" s="370" t="s">
        <v>51</v>
      </c>
      <c r="C384" s="371">
        <v>105.6947</v>
      </c>
      <c r="D384" s="371">
        <f>VLOOKUP(B384,'CALCULO CC AGENTES'!$C$2:$G$736,5,0)</f>
        <v>75.02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1:20" x14ac:dyDescent="0.25">
      <c r="A385" s="370" t="s">
        <v>20</v>
      </c>
      <c r="B385" s="370" t="s">
        <v>650</v>
      </c>
      <c r="C385" s="371">
        <v>52.4617</v>
      </c>
      <c r="D385" s="371">
        <f>VLOOKUP(B385,'CALCULO CC AGENTES'!$C$2:$G$736,5,0)</f>
        <v>37.24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1:20" x14ac:dyDescent="0.25">
      <c r="A386" s="370" t="s">
        <v>20</v>
      </c>
      <c r="B386" s="370" t="s">
        <v>749</v>
      </c>
      <c r="C386" s="371">
        <v>86.003699999999995</v>
      </c>
      <c r="D386" s="371">
        <f>VLOOKUP(B386,'CALCULO CC AGENTES'!$C$2:$G$736,5,0)</f>
        <v>61.05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1:20" x14ac:dyDescent="0.25">
      <c r="A387" s="370" t="s">
        <v>20</v>
      </c>
      <c r="B387" s="370" t="s">
        <v>677</v>
      </c>
      <c r="C387" s="371">
        <v>44.4056</v>
      </c>
      <c r="D387" s="371">
        <f>VLOOKUP(B387,'CALCULO CC AGENTES'!$C$2:$G$736,5,0)</f>
        <v>31.52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1:20" s="313" customFormat="1" x14ac:dyDescent="0.25">
      <c r="A388" s="370" t="s">
        <v>20</v>
      </c>
      <c r="B388" s="370" t="s">
        <v>678</v>
      </c>
      <c r="C388" s="371">
        <v>101.1073</v>
      </c>
      <c r="D388" s="371">
        <f>VLOOKUP(B388,'CALCULO CC AGENTES'!$C$2:$G$736,5,0)</f>
        <v>71.77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1:20" s="313" customFormat="1" x14ac:dyDescent="0.25">
      <c r="A389" s="370" t="s">
        <v>20</v>
      </c>
      <c r="B389" s="370" t="s">
        <v>716</v>
      </c>
      <c r="C389" s="371">
        <v>53.1496</v>
      </c>
      <c r="D389" s="371">
        <f>VLOOKUP(B389,'CALCULO CC AGENTES'!$C$2:$G$736,5,0)</f>
        <v>37.729999999999997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1:20" s="313" customFormat="1" x14ac:dyDescent="0.25">
      <c r="A390" s="370" t="s">
        <v>20</v>
      </c>
      <c r="B390" s="370" t="s">
        <v>717</v>
      </c>
      <c r="C390" s="371">
        <v>102.8702</v>
      </c>
      <c r="D390" s="371">
        <f>VLOOKUP(B390,'CALCULO CC AGENTES'!$C$2:$G$736,5,0)</f>
        <v>73.02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1:20" s="313" customFormat="1" x14ac:dyDescent="0.25">
      <c r="A391" s="370" t="s">
        <v>20</v>
      </c>
      <c r="B391" s="370" t="s">
        <v>774</v>
      </c>
      <c r="C391" s="371">
        <v>36.829700000000003</v>
      </c>
      <c r="D391" s="371">
        <f>VLOOKUP(B391,'CALCULO CC AGENTES'!$C$2:$G$736,5,0)</f>
        <v>26.14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1:20" s="313" customFormat="1" x14ac:dyDescent="0.25">
      <c r="A392" s="370" t="s">
        <v>20</v>
      </c>
      <c r="B392" s="370" t="s">
        <v>651</v>
      </c>
      <c r="C392" s="371">
        <v>53.767499999999998</v>
      </c>
      <c r="D392" s="371">
        <f>VLOOKUP(B392,'CALCULO CC AGENTES'!$C$2:$G$736,5,0)</f>
        <v>38.159999999999997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1:20" s="313" customFormat="1" x14ac:dyDescent="0.25">
      <c r="A393" s="370" t="s">
        <v>20</v>
      </c>
      <c r="B393" s="370" t="s">
        <v>679</v>
      </c>
      <c r="C393" s="371">
        <v>101.3553</v>
      </c>
      <c r="D393" s="371">
        <f>VLOOKUP(B393,'CALCULO CC AGENTES'!$C$2:$G$736,5,0)</f>
        <v>71.94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1:20" s="313" customFormat="1" x14ac:dyDescent="0.25">
      <c r="A394" s="370" t="s">
        <v>20</v>
      </c>
      <c r="B394" s="370" t="s">
        <v>680</v>
      </c>
      <c r="C394" s="371">
        <v>131.3407</v>
      </c>
      <c r="D394" s="371">
        <f>VLOOKUP(B394,'CALCULO CC AGENTES'!$C$2:$G$736,5,0)</f>
        <v>93.23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1:20" s="313" customFormat="1" x14ac:dyDescent="0.25">
      <c r="A395" s="370" t="s">
        <v>20</v>
      </c>
      <c r="B395" s="370" t="s">
        <v>681</v>
      </c>
      <c r="C395" s="371">
        <v>93.696299999999994</v>
      </c>
      <c r="D395" s="371">
        <f>VLOOKUP(B395,'CALCULO CC AGENTES'!$C$2:$G$736,5,0)</f>
        <v>66.510000000000005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1:20" s="313" customFormat="1" x14ac:dyDescent="0.25">
      <c r="A396" s="370" t="s">
        <v>20</v>
      </c>
      <c r="B396" s="370" t="s">
        <v>682</v>
      </c>
      <c r="C396" s="371">
        <v>76.797300000000007</v>
      </c>
      <c r="D396" s="371">
        <f>VLOOKUP(B396,'CALCULO CC AGENTES'!$C$2:$G$736,5,0)</f>
        <v>54.51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1:20" s="313" customFormat="1" x14ac:dyDescent="0.25">
      <c r="A397" s="370" t="s">
        <v>20</v>
      </c>
      <c r="B397" s="370" t="s">
        <v>408</v>
      </c>
      <c r="C397" s="371">
        <v>289.02100000000002</v>
      </c>
      <c r="D397" s="371">
        <f>VLOOKUP(B397,'CALCULO CC AGENTES'!$C$2:$G$736,5,0)</f>
        <v>205.15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1:20" s="313" customFormat="1" x14ac:dyDescent="0.25">
      <c r="A398" s="370" t="s">
        <v>20</v>
      </c>
      <c r="B398" s="370" t="s">
        <v>409</v>
      </c>
      <c r="C398" s="371">
        <v>304.27449999999999</v>
      </c>
      <c r="D398" s="371">
        <f>VLOOKUP(B398,'CALCULO CC AGENTES'!$C$2:$G$736,5,0)</f>
        <v>215.97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1:20" s="313" customFormat="1" x14ac:dyDescent="0.25">
      <c r="A399" s="370" t="s">
        <v>20</v>
      </c>
      <c r="B399" s="370" t="s">
        <v>683</v>
      </c>
      <c r="C399" s="371">
        <v>295.27370000000002</v>
      </c>
      <c r="D399" s="371">
        <f>VLOOKUP(B399,'CALCULO CC AGENTES'!$C$2:$G$736,5,0)</f>
        <v>209.59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1:20" s="313" customFormat="1" x14ac:dyDescent="0.25">
      <c r="A400" s="370" t="s">
        <v>20</v>
      </c>
      <c r="B400" s="370" t="s">
        <v>511</v>
      </c>
      <c r="C400" s="371">
        <v>42.527099999999997</v>
      </c>
      <c r="D400" s="371">
        <f>VLOOKUP(B400,'CALCULO CC AGENTES'!$C$2:$G$736,5,0)</f>
        <v>30.19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s="313" customFormat="1" x14ac:dyDescent="0.25">
      <c r="A401" s="370" t="s">
        <v>20</v>
      </c>
      <c r="B401" s="370" t="s">
        <v>512</v>
      </c>
      <c r="C401" s="371">
        <v>223.88749999999999</v>
      </c>
      <c r="D401" s="371">
        <f>VLOOKUP(B401,'CALCULO CC AGENTES'!$C$2:$G$736,5,0)</f>
        <v>158.91999999999999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1:20" s="313" customFormat="1" x14ac:dyDescent="0.25">
      <c r="A402" s="370" t="s">
        <v>20</v>
      </c>
      <c r="B402" s="370" t="s">
        <v>569</v>
      </c>
      <c r="C402" s="371">
        <v>117.9631</v>
      </c>
      <c r="D402" s="371">
        <f>VLOOKUP(B402,'CALCULO CC AGENTES'!$C$2:$G$736,5,0)</f>
        <v>83.73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1:20" s="313" customFormat="1" x14ac:dyDescent="0.25">
      <c r="A403" s="370" t="s">
        <v>20</v>
      </c>
      <c r="B403" s="370" t="s">
        <v>570</v>
      </c>
      <c r="C403" s="371">
        <v>132.714</v>
      </c>
      <c r="D403" s="371">
        <f>VLOOKUP(B403,'CALCULO CC AGENTES'!$C$2:$G$736,5,0)</f>
        <v>94.2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1:20" s="319" customFormat="1" x14ac:dyDescent="0.25">
      <c r="A404" s="370" t="s">
        <v>20</v>
      </c>
      <c r="B404" s="370" t="s">
        <v>523</v>
      </c>
      <c r="C404" s="371">
        <v>134.86670000000001</v>
      </c>
      <c r="D404" s="371">
        <f>VLOOKUP(B404,'CALCULO CC AGENTES'!$C$2:$G$736,5,0)</f>
        <v>95.73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1:20" s="319" customFormat="1" x14ac:dyDescent="0.25">
      <c r="A405" s="370" t="s">
        <v>20</v>
      </c>
      <c r="B405" s="370" t="s">
        <v>354</v>
      </c>
      <c r="C405" s="371">
        <v>88.066199999999995</v>
      </c>
      <c r="D405" s="371">
        <f>VLOOKUP(B405,'CALCULO CC AGENTES'!$C$2:$G$736,5,0)</f>
        <v>62.51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1:20" s="319" customFormat="1" x14ac:dyDescent="0.25">
      <c r="A406" s="370" t="s">
        <v>20</v>
      </c>
      <c r="B406" s="370" t="s">
        <v>349</v>
      </c>
      <c r="C406" s="371">
        <v>71.168999999999997</v>
      </c>
      <c r="D406" s="371">
        <f>VLOOKUP(B406,'CALCULO CC AGENTES'!$C$2:$G$736,5,0)</f>
        <v>50.52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1:20" s="319" customFormat="1" x14ac:dyDescent="0.25">
      <c r="A407" s="370" t="s">
        <v>20</v>
      </c>
      <c r="B407" s="370" t="s">
        <v>351</v>
      </c>
      <c r="C407" s="371">
        <v>53.237000000000002</v>
      </c>
      <c r="D407" s="371">
        <f>VLOOKUP(B407,'CALCULO CC AGENTES'!$C$2:$G$736,5,0)</f>
        <v>37.79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1:20" s="319" customFormat="1" x14ac:dyDescent="0.25">
      <c r="A408" s="370" t="s">
        <v>20</v>
      </c>
      <c r="B408" s="370" t="s">
        <v>356</v>
      </c>
      <c r="C408" s="371">
        <v>98.203000000000003</v>
      </c>
      <c r="D408" s="371">
        <f>VLOOKUP(B408,'CALCULO CC AGENTES'!$C$2:$G$736,5,0)</f>
        <v>69.7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1:20" s="313" customFormat="1" x14ac:dyDescent="0.25">
      <c r="A409" s="370" t="s">
        <v>20</v>
      </c>
      <c r="B409" s="370" t="s">
        <v>350</v>
      </c>
      <c r="C409" s="371">
        <v>76.666799999999995</v>
      </c>
      <c r="D409" s="371">
        <f>VLOOKUP(B409,'CALCULO CC AGENTES'!$C$2:$G$736,5,0)</f>
        <v>54.42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1:20" s="313" customFormat="1" x14ac:dyDescent="0.25">
      <c r="A410" s="370" t="s">
        <v>20</v>
      </c>
      <c r="B410" s="370" t="s">
        <v>464</v>
      </c>
      <c r="C410" s="371">
        <v>49.165500000000002</v>
      </c>
      <c r="D410" s="371">
        <f>VLOOKUP(B410,'CALCULO CC AGENTES'!$C$2:$G$736,5,0)</f>
        <v>34.9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s="313" customFormat="1" x14ac:dyDescent="0.25">
      <c r="A411" s="370" t="s">
        <v>20</v>
      </c>
      <c r="B411" s="370" t="s">
        <v>352</v>
      </c>
      <c r="C411" s="371">
        <v>71.488600000000005</v>
      </c>
      <c r="D411" s="371">
        <f>VLOOKUP(B411,'CALCULO CC AGENTES'!$C$2:$G$736,5,0)</f>
        <v>50.74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s="313" customFormat="1" x14ac:dyDescent="0.25">
      <c r="A412" s="370" t="s">
        <v>20</v>
      </c>
      <c r="B412" s="370" t="s">
        <v>353</v>
      </c>
      <c r="C412" s="371">
        <v>72.001999999999995</v>
      </c>
      <c r="D412" s="371">
        <f>VLOOKUP(B412,'CALCULO CC AGENTES'!$C$2:$G$736,5,0)</f>
        <v>51.11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s="313" customFormat="1" x14ac:dyDescent="0.25">
      <c r="A413" s="370" t="s">
        <v>20</v>
      </c>
      <c r="B413" s="370" t="s">
        <v>571</v>
      </c>
      <c r="C413" s="371">
        <v>48.368499999999997</v>
      </c>
      <c r="D413" s="371">
        <f>VLOOKUP(B413,'CALCULO CC AGENTES'!$C$2:$G$736,5,0)</f>
        <v>34.33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s="313" customFormat="1" x14ac:dyDescent="0.25">
      <c r="A414" s="370" t="s">
        <v>20</v>
      </c>
      <c r="B414" s="370" t="s">
        <v>497</v>
      </c>
      <c r="C414" s="371">
        <v>177.6189</v>
      </c>
      <c r="D414" s="371">
        <f>VLOOKUP(B414,'CALCULO CC AGENTES'!$C$2:$G$736,5,0)</f>
        <v>126.07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s="313" customFormat="1" x14ac:dyDescent="0.25">
      <c r="A415" s="370" t="s">
        <v>20</v>
      </c>
      <c r="B415" s="370" t="s">
        <v>441</v>
      </c>
      <c r="C415" s="371">
        <v>150.39150000000001</v>
      </c>
      <c r="D415" s="371">
        <f>VLOOKUP(B415,'CALCULO CC AGENTES'!$C$2:$G$736,5,0)</f>
        <v>106.75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1:20" s="313" customFormat="1" x14ac:dyDescent="0.25">
      <c r="A416" s="370" t="s">
        <v>20</v>
      </c>
      <c r="B416" s="370" t="s">
        <v>52</v>
      </c>
      <c r="C416" s="371">
        <v>460.9307</v>
      </c>
      <c r="D416" s="371">
        <f>VLOOKUP(B416,'CALCULO CC AGENTES'!$C$2:$G$736,5,0)</f>
        <v>327.17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20" s="313" customFormat="1" x14ac:dyDescent="0.25">
      <c r="A417" s="370" t="s">
        <v>20</v>
      </c>
      <c r="B417" s="370" t="s">
        <v>684</v>
      </c>
      <c r="C417" s="371">
        <v>77.561199999999999</v>
      </c>
      <c r="D417" s="371">
        <f>VLOOKUP(B417,'CALCULO CC AGENTES'!$C$2:$G$736,5,0)</f>
        <v>55.05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1:20" s="313" customFormat="1" x14ac:dyDescent="0.25">
      <c r="A418" s="370" t="s">
        <v>20</v>
      </c>
      <c r="B418" s="370" t="s">
        <v>685</v>
      </c>
      <c r="C418" s="371">
        <v>49.674599999999998</v>
      </c>
      <c r="D418" s="371">
        <f>VLOOKUP(B418,'CALCULO CC AGENTES'!$C$2:$G$736,5,0)</f>
        <v>35.26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1:20" s="313" customFormat="1" x14ac:dyDescent="0.25">
      <c r="A419" s="370" t="s">
        <v>20</v>
      </c>
      <c r="B419" s="370" t="s">
        <v>776</v>
      </c>
      <c r="C419" s="371">
        <v>63.197299999999998</v>
      </c>
      <c r="D419" s="371">
        <f>VLOOKUP(B419,'CALCULO CC AGENTES'!$C$2:$G$736,5,0)</f>
        <v>44.86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1:20" s="313" customFormat="1" x14ac:dyDescent="0.25">
      <c r="A420" s="370" t="s">
        <v>20</v>
      </c>
      <c r="B420" s="370" t="s">
        <v>840</v>
      </c>
      <c r="C420" s="371">
        <v>32.1708</v>
      </c>
      <c r="D420" s="371">
        <f>VLOOKUP(B420,'CALCULO CC AGENTES'!$C$2:$G$736,5,0)</f>
        <v>22.83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s="313" customFormat="1" x14ac:dyDescent="0.25">
      <c r="A421" s="370" t="s">
        <v>20</v>
      </c>
      <c r="B421" s="370" t="s">
        <v>686</v>
      </c>
      <c r="C421" s="371">
        <v>43.581699999999998</v>
      </c>
      <c r="D421" s="371">
        <f>VLOOKUP(B421,'CALCULO CC AGENTES'!$C$2:$G$736,5,0)</f>
        <v>30.93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1:20" s="313" customFormat="1" x14ac:dyDescent="0.25">
      <c r="A422" s="370" t="s">
        <v>20</v>
      </c>
      <c r="B422" s="370" t="s">
        <v>687</v>
      </c>
      <c r="C422" s="371">
        <v>60.313099999999999</v>
      </c>
      <c r="D422" s="371">
        <f>VLOOKUP(B422,'CALCULO CC AGENTES'!$C$2:$G$736,5,0)</f>
        <v>42.81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1:20" s="313" customFormat="1" x14ac:dyDescent="0.25">
      <c r="A423" s="370" t="s">
        <v>20</v>
      </c>
      <c r="B423" s="370" t="s">
        <v>688</v>
      </c>
      <c r="C423" s="371">
        <v>45.557600000000001</v>
      </c>
      <c r="D423" s="371">
        <f>VLOOKUP(B423,'CALCULO CC AGENTES'!$C$2:$G$736,5,0)</f>
        <v>32.340000000000003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s="313" customFormat="1" x14ac:dyDescent="0.25">
      <c r="A424" s="370" t="s">
        <v>20</v>
      </c>
      <c r="B424" s="370" t="s">
        <v>750</v>
      </c>
      <c r="C424" s="371">
        <v>142.97460000000001</v>
      </c>
      <c r="D424" s="371">
        <f>VLOOKUP(B424,'CALCULO CC AGENTES'!$C$2:$G$736,5,0)</f>
        <v>101.48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1:20" s="313" customFormat="1" x14ac:dyDescent="0.25">
      <c r="A425" s="370" t="s">
        <v>20</v>
      </c>
      <c r="B425" s="370" t="s">
        <v>808</v>
      </c>
      <c r="C425" s="371">
        <v>401.66230000000002</v>
      </c>
      <c r="D425" s="371">
        <f>VLOOKUP(B425,'CALCULO CC AGENTES'!$C$2:$G$736,5,0)</f>
        <v>285.10000000000002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s="313" customFormat="1" x14ac:dyDescent="0.25">
      <c r="A426" s="370" t="s">
        <v>20</v>
      </c>
      <c r="B426" s="370" t="s">
        <v>53</v>
      </c>
      <c r="C426" s="371">
        <v>437.95729999999998</v>
      </c>
      <c r="D426" s="371">
        <f>VLOOKUP(B426,'CALCULO CC AGENTES'!$C$2:$G$736,5,0)</f>
        <v>310.86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1:20" s="319" customFormat="1" x14ac:dyDescent="0.25">
      <c r="A427" s="370" t="s">
        <v>20</v>
      </c>
      <c r="B427" s="370" t="s">
        <v>472</v>
      </c>
      <c r="C427" s="371">
        <v>120.5528</v>
      </c>
      <c r="D427" s="371">
        <f>VLOOKUP(B427,'CALCULO CC AGENTES'!$C$2:$G$736,5,0)</f>
        <v>85.57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1:20" s="313" customFormat="1" x14ac:dyDescent="0.25">
      <c r="A428" s="370" t="s">
        <v>20</v>
      </c>
      <c r="B428" s="370" t="s">
        <v>718</v>
      </c>
      <c r="C428" s="371">
        <v>325.24180000000001</v>
      </c>
      <c r="D428" s="371">
        <f>VLOOKUP(B428,'CALCULO CC AGENTES'!$C$2:$G$736,5,0)</f>
        <v>230.86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s="328" customFormat="1" x14ac:dyDescent="0.25">
      <c r="A429" s="370" t="s">
        <v>20</v>
      </c>
      <c r="B429" s="370" t="s">
        <v>486</v>
      </c>
      <c r="C429" s="371">
        <v>207.36269999999999</v>
      </c>
      <c r="D429" s="371">
        <f>VLOOKUP(B429,'CALCULO CC AGENTES'!$C$2:$G$736,5,0)</f>
        <v>147.19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s="328" customFormat="1" x14ac:dyDescent="0.25">
      <c r="A430" s="370" t="s">
        <v>20</v>
      </c>
      <c r="B430" s="370" t="s">
        <v>516</v>
      </c>
      <c r="C430" s="371">
        <v>213.4905</v>
      </c>
      <c r="D430" s="371">
        <f>VLOOKUP(B430,'CALCULO CC AGENTES'!$C$2:$G$736,5,0)</f>
        <v>151.54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s="328" customFormat="1" x14ac:dyDescent="0.25">
      <c r="A431" s="370" t="s">
        <v>20</v>
      </c>
      <c r="B431" s="370" t="s">
        <v>572</v>
      </c>
      <c r="C431" s="371">
        <v>137.6969</v>
      </c>
      <c r="D431" s="371">
        <f>VLOOKUP(B431,'CALCULO CC AGENTES'!$C$2:$G$736,5,0)</f>
        <v>97.74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s="328" customFormat="1" x14ac:dyDescent="0.25">
      <c r="A432" s="370" t="s">
        <v>20</v>
      </c>
      <c r="B432" s="370" t="s">
        <v>573</v>
      </c>
      <c r="C432" s="371">
        <v>236.2407</v>
      </c>
      <c r="D432" s="371">
        <f>VLOOKUP(B432,'CALCULO CC AGENTES'!$C$2:$G$736,5,0)</f>
        <v>167.68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s="328" customFormat="1" x14ac:dyDescent="0.25">
      <c r="A433" s="370" t="s">
        <v>20</v>
      </c>
      <c r="B433" s="370" t="s">
        <v>689</v>
      </c>
      <c r="C433" s="371">
        <v>103.32259999999999</v>
      </c>
      <c r="D433" s="371">
        <f>VLOOKUP(B433,'CALCULO CC AGENTES'!$C$2:$G$736,5,0)</f>
        <v>73.34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1:20" s="328" customFormat="1" x14ac:dyDescent="0.25">
      <c r="A434" s="370" t="s">
        <v>20</v>
      </c>
      <c r="B434" s="370" t="s">
        <v>574</v>
      </c>
      <c r="C434" s="371">
        <v>66.5929</v>
      </c>
      <c r="D434" s="371">
        <f>VLOOKUP(B434,'CALCULO CC AGENTES'!$C$2:$G$736,5,0)</f>
        <v>47.27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s="328" customFormat="1" x14ac:dyDescent="0.25">
      <c r="A435" s="370" t="s">
        <v>20</v>
      </c>
      <c r="B435" s="370" t="s">
        <v>484</v>
      </c>
      <c r="C435" s="371">
        <v>117.54640000000001</v>
      </c>
      <c r="D435" s="371">
        <f>VLOOKUP(B435,'CALCULO CC AGENTES'!$C$2:$G$736,5,0)</f>
        <v>83.43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s="328" customFormat="1" x14ac:dyDescent="0.25">
      <c r="A436" s="370" t="s">
        <v>20</v>
      </c>
      <c r="B436" s="370" t="s">
        <v>575</v>
      </c>
      <c r="C436" s="371">
        <v>152.47890000000001</v>
      </c>
      <c r="D436" s="371">
        <f>VLOOKUP(B436,'CALCULO CC AGENTES'!$C$2:$G$736,5,0)</f>
        <v>108.23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1:20" s="328" customFormat="1" x14ac:dyDescent="0.25">
      <c r="A437" s="370" t="s">
        <v>20</v>
      </c>
      <c r="B437" s="370" t="s">
        <v>841</v>
      </c>
      <c r="C437" s="371">
        <v>349.82369999999997</v>
      </c>
      <c r="D437" s="371">
        <f>VLOOKUP(B437,'CALCULO CC AGENTES'!$C$2:$G$736,5,0)</f>
        <v>248.31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s="328" customFormat="1" x14ac:dyDescent="0.25">
      <c r="A438" s="370" t="s">
        <v>20</v>
      </c>
      <c r="B438" s="370" t="s">
        <v>842</v>
      </c>
      <c r="C438" s="371">
        <v>16.537299999999998</v>
      </c>
      <c r="D438" s="371">
        <f>VLOOKUP(B438,'CALCULO CC AGENTES'!$C$2:$G$736,5,0)</f>
        <v>11.74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1:20" s="328" customFormat="1" x14ac:dyDescent="0.25">
      <c r="A439" s="370" t="s">
        <v>20</v>
      </c>
      <c r="B439" s="370" t="s">
        <v>513</v>
      </c>
      <c r="C439" s="371">
        <v>438.45030000000003</v>
      </c>
      <c r="D439" s="371">
        <f>VLOOKUP(B439,'CALCULO CC AGENTES'!$C$2:$G$736,5,0)</f>
        <v>311.20999999999998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1:20" s="328" customFormat="1" x14ac:dyDescent="0.25">
      <c r="A440" s="370" t="s">
        <v>20</v>
      </c>
      <c r="B440" s="370" t="s">
        <v>809</v>
      </c>
      <c r="C440" s="371">
        <v>229.78030000000001</v>
      </c>
      <c r="D440" s="371">
        <f>VLOOKUP(B440,'CALCULO CC AGENTES'!$C$2:$G$736,5,0)</f>
        <v>163.1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1:20" s="328" customFormat="1" x14ac:dyDescent="0.25">
      <c r="A441" s="370" t="s">
        <v>20</v>
      </c>
      <c r="B441" s="370" t="s">
        <v>617</v>
      </c>
      <c r="C441" s="371">
        <v>372.36669999999998</v>
      </c>
      <c r="D441" s="371">
        <f>VLOOKUP(B441,'CALCULO CC AGENTES'!$C$2:$G$736,5,0)</f>
        <v>264.31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1:20" s="328" customFormat="1" x14ac:dyDescent="0.25">
      <c r="A442" s="370" t="s">
        <v>20</v>
      </c>
      <c r="B442" s="370" t="s">
        <v>810</v>
      </c>
      <c r="C442" s="371">
        <v>476.6044</v>
      </c>
      <c r="D442" s="371">
        <f>VLOOKUP(B442,'CALCULO CC AGENTES'!$C$2:$G$736,5,0)</f>
        <v>338.29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1:20" s="328" customFormat="1" x14ac:dyDescent="0.25">
      <c r="A443" s="370" t="s">
        <v>20</v>
      </c>
      <c r="B443" s="370" t="s">
        <v>483</v>
      </c>
      <c r="C443" s="371">
        <v>428.87189999999998</v>
      </c>
      <c r="D443" s="371">
        <f>VLOOKUP(B443,'CALCULO CC AGENTES'!$C$2:$G$736,5,0)</f>
        <v>304.41000000000003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s="328" customFormat="1" x14ac:dyDescent="0.25">
      <c r="A444" s="370" t="s">
        <v>20</v>
      </c>
      <c r="B444" s="370" t="s">
        <v>54</v>
      </c>
      <c r="C444" s="371">
        <v>621.73860000000002</v>
      </c>
      <c r="D444" s="371">
        <f>VLOOKUP(B444,'CALCULO CC AGENTES'!$C$2:$G$736,5,0)</f>
        <v>441.31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1:20" s="328" customFormat="1" x14ac:dyDescent="0.25">
      <c r="A445" s="370" t="s">
        <v>20</v>
      </c>
      <c r="B445" s="370" t="s">
        <v>514</v>
      </c>
      <c r="C445" s="371">
        <v>614.46860000000004</v>
      </c>
      <c r="D445" s="371">
        <f>VLOOKUP(B445,'CALCULO CC AGENTES'!$C$2:$G$736,5,0)</f>
        <v>436.15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1:20" s="328" customFormat="1" x14ac:dyDescent="0.25">
      <c r="A446" s="370" t="s">
        <v>20</v>
      </c>
      <c r="B446" s="370" t="s">
        <v>473</v>
      </c>
      <c r="C446" s="371">
        <v>189.03120000000001</v>
      </c>
      <c r="D446" s="371">
        <f>VLOOKUP(B446,'CALCULO CC AGENTES'!$C$2:$G$736,5,0)</f>
        <v>134.16999999999999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s="328" customFormat="1" x14ac:dyDescent="0.25">
      <c r="A447" s="370" t="s">
        <v>20</v>
      </c>
      <c r="B447" s="370" t="s">
        <v>811</v>
      </c>
      <c r="C447" s="371">
        <v>637.27620000000002</v>
      </c>
      <c r="D447" s="371">
        <f>VLOOKUP(B447,'CALCULO CC AGENTES'!$C$2:$G$736,5,0)</f>
        <v>452.34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1:20" s="328" customFormat="1" x14ac:dyDescent="0.25">
      <c r="A448" s="370" t="s">
        <v>20</v>
      </c>
      <c r="B448" s="370" t="s">
        <v>576</v>
      </c>
      <c r="C448" s="371">
        <v>129.4547</v>
      </c>
      <c r="D448" s="371">
        <f>VLOOKUP(B448,'CALCULO CC AGENTES'!$C$2:$G$736,5,0)</f>
        <v>91.89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s="328" customFormat="1" x14ac:dyDescent="0.25">
      <c r="A449" s="370" t="s">
        <v>20</v>
      </c>
      <c r="B449" s="370" t="s">
        <v>618</v>
      </c>
      <c r="C449" s="371">
        <v>205.24549999999999</v>
      </c>
      <c r="D449" s="371">
        <f>VLOOKUP(B449,'CALCULO CC AGENTES'!$C$2:$G$736,5,0)</f>
        <v>145.68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1:20" s="328" customFormat="1" x14ac:dyDescent="0.25">
      <c r="A450" s="370" t="s">
        <v>20</v>
      </c>
      <c r="B450" s="370" t="s">
        <v>515</v>
      </c>
      <c r="C450" s="371">
        <v>192.738</v>
      </c>
      <c r="D450" s="371">
        <f>VLOOKUP(B450,'CALCULO CC AGENTES'!$C$2:$G$736,5,0)</f>
        <v>136.81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1:20" s="328" customFormat="1" x14ac:dyDescent="0.25">
      <c r="A451" s="370" t="s">
        <v>20</v>
      </c>
      <c r="B451" s="370" t="s">
        <v>619</v>
      </c>
      <c r="C451" s="371">
        <v>107.78530000000001</v>
      </c>
      <c r="D451" s="371">
        <f>VLOOKUP(B451,'CALCULO CC AGENTES'!$C$2:$G$736,5,0)</f>
        <v>76.510000000000005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1:20" s="328" customFormat="1" x14ac:dyDescent="0.25">
      <c r="A452" s="370" t="s">
        <v>20</v>
      </c>
      <c r="B452" s="370" t="s">
        <v>690</v>
      </c>
      <c r="C452" s="371">
        <v>68.465699999999998</v>
      </c>
      <c r="D452" s="371">
        <f>VLOOKUP(B452,'CALCULO CC AGENTES'!$C$2:$G$736,5,0)</f>
        <v>48.6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1:20" s="328" customFormat="1" x14ac:dyDescent="0.25">
      <c r="A453" s="370" t="s">
        <v>20</v>
      </c>
      <c r="B453" s="370" t="s">
        <v>577</v>
      </c>
      <c r="C453" s="371">
        <v>176.3484</v>
      </c>
      <c r="D453" s="371">
        <f>VLOOKUP(B453,'CALCULO CC AGENTES'!$C$2:$G$736,5,0)</f>
        <v>125.17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s="337" customFormat="1" x14ac:dyDescent="0.25">
      <c r="A454" s="370" t="s">
        <v>20</v>
      </c>
      <c r="B454" s="370" t="s">
        <v>469</v>
      </c>
      <c r="C454" s="371">
        <v>286.45490000000001</v>
      </c>
      <c r="D454" s="371">
        <f>VLOOKUP(B454,'CALCULO CC AGENTES'!$C$2:$G$736,5,0)</f>
        <v>203.33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s="337" customFormat="1" x14ac:dyDescent="0.25">
      <c r="A455" s="370" t="s">
        <v>20</v>
      </c>
      <c r="B455" s="370" t="s">
        <v>812</v>
      </c>
      <c r="C455" s="371">
        <v>113.4619</v>
      </c>
      <c r="D455" s="371">
        <f>VLOOKUP(B455,'CALCULO CC AGENTES'!$C$2:$G$736,5,0)</f>
        <v>80.540000000000006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1:20" s="337" customFormat="1" x14ac:dyDescent="0.25">
      <c r="A456" s="370" t="s">
        <v>20</v>
      </c>
      <c r="B456" s="370" t="s">
        <v>517</v>
      </c>
      <c r="C456" s="371">
        <v>176.06739999999999</v>
      </c>
      <c r="D456" s="371">
        <f>VLOOKUP(B456,'CALCULO CC AGENTES'!$C$2:$G$736,5,0)</f>
        <v>124.97</v>
      </c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s="337" customFormat="1" x14ac:dyDescent="0.25">
      <c r="A457" s="370" t="s">
        <v>20</v>
      </c>
      <c r="B457" s="370" t="s">
        <v>502</v>
      </c>
      <c r="C457" s="371">
        <v>144.6123</v>
      </c>
      <c r="D457" s="371">
        <f>VLOOKUP(B457,'CALCULO CC AGENTES'!$C$2:$G$736,5,0)</f>
        <v>102.65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s="337" customFormat="1" x14ac:dyDescent="0.25">
      <c r="A458" s="370" t="s">
        <v>20</v>
      </c>
      <c r="B458" s="370" t="s">
        <v>503</v>
      </c>
      <c r="C458" s="371">
        <v>205.06460000000001</v>
      </c>
      <c r="D458" s="371">
        <f>VLOOKUP(B458,'CALCULO CC AGENTES'!$C$2:$G$736,5,0)</f>
        <v>145.56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1:20" s="337" customFormat="1" x14ac:dyDescent="0.25">
      <c r="A459" s="370" t="s">
        <v>20</v>
      </c>
      <c r="B459" s="370" t="s">
        <v>652</v>
      </c>
      <c r="C459" s="371">
        <v>180.87309999999999</v>
      </c>
      <c r="D459" s="371">
        <f>VLOOKUP(B459,'CALCULO CC AGENTES'!$C$2:$G$736,5,0)</f>
        <v>128.38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s="337" customFormat="1" x14ac:dyDescent="0.25">
      <c r="A460" s="370" t="s">
        <v>20</v>
      </c>
      <c r="B460" s="370" t="s">
        <v>501</v>
      </c>
      <c r="C460" s="371">
        <v>122.6871</v>
      </c>
      <c r="D460" s="371">
        <f>VLOOKUP(B460,'CALCULO CC AGENTES'!$C$2:$G$736,5,0)</f>
        <v>87.08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20" s="337" customFormat="1" x14ac:dyDescent="0.25">
      <c r="A461" s="370" t="s">
        <v>20</v>
      </c>
      <c r="B461" s="370" t="s">
        <v>496</v>
      </c>
      <c r="C461" s="371">
        <v>67.777900000000002</v>
      </c>
      <c r="D461" s="371">
        <f>VLOOKUP(B461,'CALCULO CC AGENTES'!$C$2:$G$736,5,0)</f>
        <v>48.11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1:20" s="337" customFormat="1" x14ac:dyDescent="0.25">
      <c r="A462" s="370" t="s">
        <v>20</v>
      </c>
      <c r="B462" s="370" t="s">
        <v>490</v>
      </c>
      <c r="C462" s="371">
        <v>108.6991</v>
      </c>
      <c r="D462" s="371">
        <f>VLOOKUP(B462,'CALCULO CC AGENTES'!$C$2:$G$736,5,0)</f>
        <v>77.150000000000006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s="337" customFormat="1" x14ac:dyDescent="0.25">
      <c r="A463" s="370" t="s">
        <v>20</v>
      </c>
      <c r="B463" s="370" t="s">
        <v>601</v>
      </c>
      <c r="C463" s="371">
        <v>59.106200000000001</v>
      </c>
      <c r="D463" s="371">
        <f>VLOOKUP(B463,'CALCULO CC AGENTES'!$C$2:$G$736,5,0)</f>
        <v>41.95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s="337" customFormat="1" x14ac:dyDescent="0.25">
      <c r="A464" s="370" t="s">
        <v>20</v>
      </c>
      <c r="B464" s="370" t="s">
        <v>55</v>
      </c>
      <c r="C464" s="371">
        <v>1132.3694</v>
      </c>
      <c r="D464" s="371">
        <f>VLOOKUP(B464,'CALCULO CC AGENTES'!$C$2:$G$736,5,0)</f>
        <v>803.76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s="337" customFormat="1" x14ac:dyDescent="0.25">
      <c r="A465" s="370" t="s">
        <v>20</v>
      </c>
      <c r="B465" s="370" t="s">
        <v>524</v>
      </c>
      <c r="C465" s="371">
        <v>525.71130000000005</v>
      </c>
      <c r="D465" s="371">
        <f>VLOOKUP(B465,'CALCULO CC AGENTES'!$C$2:$G$736,5,0)</f>
        <v>373.15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s="328" customFormat="1" x14ac:dyDescent="0.25">
      <c r="A466" s="370" t="s">
        <v>20</v>
      </c>
      <c r="B466" s="370" t="s">
        <v>719</v>
      </c>
      <c r="C466" s="371">
        <v>63.343400000000003</v>
      </c>
      <c r="D466" s="371">
        <f>VLOOKUP(B466,'CALCULO CC AGENTES'!$C$2:$G$736,5,0)</f>
        <v>44.96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x14ac:dyDescent="0.25">
      <c r="A467" s="370" t="s">
        <v>20</v>
      </c>
      <c r="B467" s="370" t="s">
        <v>813</v>
      </c>
      <c r="C467" s="371">
        <v>200.37119999999999</v>
      </c>
      <c r="D467" s="371">
        <f>VLOOKUP(B467,'CALCULO CC AGENTES'!$C$2:$G$736,5,0)</f>
        <v>142.22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x14ac:dyDescent="0.25">
      <c r="A468" s="370" t="s">
        <v>20</v>
      </c>
      <c r="B468" s="370" t="s">
        <v>401</v>
      </c>
      <c r="C468" s="371">
        <v>649.93449999999996</v>
      </c>
      <c r="D468" s="371">
        <f>VLOOKUP(B468,'CALCULO CC AGENTES'!$C$2:$G$736,5,0)</f>
        <v>461.32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1:20" x14ac:dyDescent="0.25">
      <c r="A469" s="370" t="s">
        <v>20</v>
      </c>
      <c r="B469" s="370" t="s">
        <v>814</v>
      </c>
      <c r="C469" s="371">
        <v>83.183300000000003</v>
      </c>
      <c r="D469" s="371">
        <f>VLOOKUP(B469,'CALCULO CC AGENTES'!$C$2:$G$736,5,0)</f>
        <v>59.04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x14ac:dyDescent="0.25">
      <c r="A470" s="370" t="s">
        <v>20</v>
      </c>
      <c r="B470" s="370" t="s">
        <v>751</v>
      </c>
      <c r="C470" s="371">
        <v>44.8322</v>
      </c>
      <c r="D470" s="371">
        <f>VLOOKUP(B470,'CALCULO CC AGENTES'!$C$2:$G$736,5,0)</f>
        <v>31.82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x14ac:dyDescent="0.25">
      <c r="A471" s="370" t="s">
        <v>20</v>
      </c>
      <c r="B471" s="370" t="s">
        <v>815</v>
      </c>
      <c r="C471" s="371">
        <v>31.739000000000001</v>
      </c>
      <c r="D471" s="371">
        <f>VLOOKUP(B471,'CALCULO CC AGENTES'!$C$2:$G$736,5,0)</f>
        <v>22.53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1:20" x14ac:dyDescent="0.25">
      <c r="A472" s="370" t="s">
        <v>20</v>
      </c>
      <c r="B472" s="370" t="s">
        <v>360</v>
      </c>
      <c r="C472" s="371">
        <v>221.10499999999999</v>
      </c>
      <c r="D472" s="371">
        <f>VLOOKUP(B472,'CALCULO CC AGENTES'!$C$2:$G$736,5,0)</f>
        <v>156.94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x14ac:dyDescent="0.25">
      <c r="A473" s="370" t="s">
        <v>20</v>
      </c>
      <c r="B473" s="370" t="s">
        <v>578</v>
      </c>
      <c r="C473" s="371">
        <v>230.16409999999999</v>
      </c>
      <c r="D473" s="371">
        <f>VLOOKUP(B473,'CALCULO CC AGENTES'!$C$2:$G$736,5,0)</f>
        <v>163.37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1:20" x14ac:dyDescent="0.25">
      <c r="A474" s="370" t="s">
        <v>20</v>
      </c>
      <c r="B474" s="370" t="s">
        <v>485</v>
      </c>
      <c r="C474" s="371">
        <v>131.90649999999999</v>
      </c>
      <c r="D474" s="371">
        <f>VLOOKUP(B474,'CALCULO CC AGENTES'!$C$2:$G$736,5,0)</f>
        <v>93.63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1:20" x14ac:dyDescent="0.25">
      <c r="A475" s="370" t="s">
        <v>20</v>
      </c>
      <c r="B475" s="370" t="s">
        <v>653</v>
      </c>
      <c r="C475" s="371">
        <v>207.36199999999999</v>
      </c>
      <c r="D475" s="371">
        <f>VLOOKUP(B475,'CALCULO CC AGENTES'!$C$2:$G$736,5,0)</f>
        <v>147.19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x14ac:dyDescent="0.25">
      <c r="A476" s="370" t="s">
        <v>20</v>
      </c>
      <c r="B476" s="370" t="s">
        <v>579</v>
      </c>
      <c r="C476" s="371">
        <v>269.43090000000001</v>
      </c>
      <c r="D476" s="371">
        <f>VLOOKUP(B476,'CALCULO CC AGENTES'!$C$2:$G$736,5,0)</f>
        <v>191.24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1:20" x14ac:dyDescent="0.25">
      <c r="A477" s="370" t="s">
        <v>20</v>
      </c>
      <c r="B477" s="370" t="s">
        <v>399</v>
      </c>
      <c r="C477" s="371">
        <v>753.18550000000005</v>
      </c>
      <c r="D477" s="371">
        <f>VLOOKUP(B477,'CALCULO CC AGENTES'!$C$2:$G$736,5,0)</f>
        <v>534.61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x14ac:dyDescent="0.25">
      <c r="A478" s="370" t="s">
        <v>20</v>
      </c>
      <c r="B478" s="370" t="s">
        <v>518</v>
      </c>
      <c r="C478" s="371">
        <v>168.65129999999999</v>
      </c>
      <c r="D478" s="371">
        <f>VLOOKUP(B478,'CALCULO CC AGENTES'!$C$2:$G$736,5,0)</f>
        <v>119.71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1:20" x14ac:dyDescent="0.25">
      <c r="A479" s="370" t="s">
        <v>20</v>
      </c>
      <c r="B479" s="370" t="s">
        <v>654</v>
      </c>
      <c r="C479" s="371">
        <v>5295.2911000000004</v>
      </c>
      <c r="D479" s="371">
        <f>VLOOKUP(B479,'CALCULO CC AGENTES'!$C$2:$G$736,5,0)</f>
        <v>3758.6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x14ac:dyDescent="0.25">
      <c r="A480" s="370" t="s">
        <v>20</v>
      </c>
      <c r="B480" s="370" t="s">
        <v>580</v>
      </c>
      <c r="C480" s="371">
        <v>274.1977</v>
      </c>
      <c r="D480" s="371">
        <f>VLOOKUP(B480,'CALCULO CC AGENTES'!$C$2:$G$736,5,0)</f>
        <v>194.63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x14ac:dyDescent="0.25">
      <c r="A481" s="370" t="s">
        <v>20</v>
      </c>
      <c r="B481" s="370" t="s">
        <v>463</v>
      </c>
      <c r="C481" s="371">
        <v>129.3604</v>
      </c>
      <c r="D481" s="371">
        <f>VLOOKUP(B481,'CALCULO CC AGENTES'!$C$2:$G$736,5,0)</f>
        <v>91.82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1:20" x14ac:dyDescent="0.25">
      <c r="A482" s="370" t="s">
        <v>20</v>
      </c>
      <c r="B482" s="370" t="s">
        <v>460</v>
      </c>
      <c r="C482" s="371">
        <v>298.17559999999997</v>
      </c>
      <c r="D482" s="371">
        <f>VLOOKUP(B482,'CALCULO CC AGENTES'!$C$2:$G$736,5,0)</f>
        <v>211.65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1:20" x14ac:dyDescent="0.25">
      <c r="A483" s="370" t="s">
        <v>20</v>
      </c>
      <c r="B483" s="370" t="s">
        <v>602</v>
      </c>
      <c r="C483" s="371">
        <v>198.7407</v>
      </c>
      <c r="D483" s="371">
        <f>VLOOKUP(B483,'CALCULO CC AGENTES'!$C$2:$G$736,5,0)</f>
        <v>141.07</v>
      </c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1:20" x14ac:dyDescent="0.25">
      <c r="A484" s="370" t="s">
        <v>20</v>
      </c>
      <c r="B484" s="370" t="s">
        <v>603</v>
      </c>
      <c r="C484" s="371">
        <v>151.2389</v>
      </c>
      <c r="D484" s="371">
        <f>VLOOKUP(B484,'CALCULO CC AGENTES'!$C$2:$G$736,5,0)</f>
        <v>107.35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x14ac:dyDescent="0.25">
      <c r="A485" s="370" t="s">
        <v>20</v>
      </c>
      <c r="B485" s="370" t="s">
        <v>581</v>
      </c>
      <c r="C485" s="371">
        <v>214.261</v>
      </c>
      <c r="D485" s="371">
        <f>VLOOKUP(B485,'CALCULO CC AGENTES'!$C$2:$G$736,5,0)</f>
        <v>152.08000000000001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1:20" x14ac:dyDescent="0.25">
      <c r="A486" s="370" t="s">
        <v>20</v>
      </c>
      <c r="B486" s="370" t="s">
        <v>604</v>
      </c>
      <c r="C486" s="371">
        <v>208.61619999999999</v>
      </c>
      <c r="D486" s="371">
        <f>VLOOKUP(B486,'CALCULO CC AGENTES'!$C$2:$G$736,5,0)</f>
        <v>148.08000000000001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1:20" x14ac:dyDescent="0.25">
      <c r="A487" s="370" t="s">
        <v>20</v>
      </c>
      <c r="B487" s="370" t="s">
        <v>605</v>
      </c>
      <c r="C487" s="371">
        <v>263.75029999999998</v>
      </c>
      <c r="D487" s="371">
        <f>VLOOKUP(B487,'CALCULO CC AGENTES'!$C$2:$G$736,5,0)</f>
        <v>187.21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1:20" x14ac:dyDescent="0.25">
      <c r="A488" s="370" t="s">
        <v>20</v>
      </c>
      <c r="B488" s="370" t="s">
        <v>620</v>
      </c>
      <c r="C488" s="371">
        <v>233.47309999999999</v>
      </c>
      <c r="D488" s="371">
        <f>VLOOKUP(B488,'CALCULO CC AGENTES'!$C$2:$G$736,5,0)</f>
        <v>165.72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1:20" x14ac:dyDescent="0.25">
      <c r="A489" s="370" t="s">
        <v>20</v>
      </c>
      <c r="B489" s="370" t="s">
        <v>816</v>
      </c>
      <c r="C489" s="371">
        <v>37.654899999999998</v>
      </c>
      <c r="D489" s="371">
        <f>VLOOKUP(B489,'CALCULO CC AGENTES'!$C$2:$G$736,5,0)</f>
        <v>26.73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x14ac:dyDescent="0.25">
      <c r="A490" s="370" t="s">
        <v>20</v>
      </c>
      <c r="B490" s="370" t="s">
        <v>817</v>
      </c>
      <c r="C490" s="371">
        <v>40.4026</v>
      </c>
      <c r="D490" s="371">
        <f>VLOOKUP(B490,'CALCULO CC AGENTES'!$C$2:$G$736,5,0)</f>
        <v>28.68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1:20" x14ac:dyDescent="0.25">
      <c r="A491" s="370" t="s">
        <v>20</v>
      </c>
      <c r="B491" s="370" t="s">
        <v>461</v>
      </c>
      <c r="C491" s="371">
        <v>322.34010000000001</v>
      </c>
      <c r="D491" s="371">
        <f>VLOOKUP(B491,'CALCULO CC AGENTES'!$C$2:$G$736,5,0)</f>
        <v>228.8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1:20" x14ac:dyDescent="0.25">
      <c r="A492" s="370" t="s">
        <v>20</v>
      </c>
      <c r="B492" s="370" t="s">
        <v>462</v>
      </c>
      <c r="C492" s="371">
        <v>125.9079</v>
      </c>
      <c r="D492" s="371">
        <f>VLOOKUP(B492,'CALCULO CC AGENTES'!$C$2:$G$736,5,0)</f>
        <v>89.37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1:20" x14ac:dyDescent="0.25">
      <c r="A493" s="370" t="s">
        <v>20</v>
      </c>
      <c r="B493" s="370" t="s">
        <v>56</v>
      </c>
      <c r="C493" s="371">
        <v>281.45999999999998</v>
      </c>
      <c r="D493" s="371">
        <f>VLOOKUP(B493,'CALCULO CC AGENTES'!$C$2:$G$736,5,0)</f>
        <v>199.78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1:20" x14ac:dyDescent="0.25">
      <c r="A494" s="370" t="s">
        <v>20</v>
      </c>
      <c r="B494" s="370" t="s">
        <v>407</v>
      </c>
      <c r="C494" s="371">
        <v>354.1001</v>
      </c>
      <c r="D494" s="371">
        <f>VLOOKUP(B494,'CALCULO CC AGENTES'!$C$2:$G$736,5,0)</f>
        <v>251.34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1:20" x14ac:dyDescent="0.25">
      <c r="A495" s="370" t="s">
        <v>20</v>
      </c>
      <c r="B495" s="370" t="s">
        <v>57</v>
      </c>
      <c r="C495" s="371">
        <v>605.87450000000001</v>
      </c>
      <c r="D495" s="371">
        <f>VLOOKUP(B495,'CALCULO CC AGENTES'!$C$2:$G$736,5,0)</f>
        <v>430.05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1:20" x14ac:dyDescent="0.25">
      <c r="A496" s="370" t="s">
        <v>20</v>
      </c>
      <c r="B496" s="370" t="s">
        <v>58</v>
      </c>
      <c r="C496" s="371">
        <v>835.75509999999997</v>
      </c>
      <c r="D496" s="371">
        <f>VLOOKUP(B496,'CALCULO CC AGENTES'!$C$2:$G$736,5,0)</f>
        <v>593.22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1:20" x14ac:dyDescent="0.25">
      <c r="A497" s="370" t="s">
        <v>20</v>
      </c>
      <c r="B497" s="370" t="s">
        <v>59</v>
      </c>
      <c r="C497" s="371">
        <v>210.76650000000001</v>
      </c>
      <c r="D497" s="371">
        <f>VLOOKUP(B497,'CALCULO CC AGENTES'!$C$2:$G$736,5,0)</f>
        <v>149.6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1:20" x14ac:dyDescent="0.25">
      <c r="A498" s="370" t="s">
        <v>20</v>
      </c>
      <c r="B498" s="370" t="s">
        <v>60</v>
      </c>
      <c r="C498" s="371">
        <v>376.40219999999999</v>
      </c>
      <c r="D498" s="371">
        <f>VLOOKUP(B498,'CALCULO CC AGENTES'!$C$2:$G$736,5,0)</f>
        <v>267.17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1:20" x14ac:dyDescent="0.25">
      <c r="A499" s="370" t="s">
        <v>20</v>
      </c>
      <c r="B499" s="370" t="s">
        <v>606</v>
      </c>
      <c r="C499" s="371">
        <v>162.2424</v>
      </c>
      <c r="D499" s="371">
        <f>VLOOKUP(B499,'CALCULO CC AGENTES'!$C$2:$G$736,5,0)</f>
        <v>115.16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1:20" x14ac:dyDescent="0.25">
      <c r="A500" s="370" t="s">
        <v>20</v>
      </c>
      <c r="B500" s="370" t="s">
        <v>777</v>
      </c>
      <c r="C500" s="371">
        <v>2293.5266000000001</v>
      </c>
      <c r="D500" s="371">
        <f>VLOOKUP(B500,'CALCULO CC AGENTES'!$C$2:$G$736,5,0)</f>
        <v>1627.95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1:20" x14ac:dyDescent="0.25">
      <c r="A501" s="370" t="s">
        <v>20</v>
      </c>
      <c r="B501" s="370" t="s">
        <v>778</v>
      </c>
      <c r="C501" s="371">
        <v>1622.7717</v>
      </c>
      <c r="D501" s="371">
        <f>VLOOKUP(B501,'CALCULO CC AGENTES'!$C$2:$G$736,5,0)</f>
        <v>1151.8399999999999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1:20" x14ac:dyDescent="0.25">
      <c r="A502" s="370" t="s">
        <v>20</v>
      </c>
      <c r="B502" s="370" t="s">
        <v>482</v>
      </c>
      <c r="C502" s="371">
        <v>330.2133</v>
      </c>
      <c r="D502" s="371">
        <f>VLOOKUP(B502,'CALCULO CC AGENTES'!$C$2:$G$736,5,0)</f>
        <v>234.39</v>
      </c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1:20" x14ac:dyDescent="0.25">
      <c r="A503" s="370" t="s">
        <v>20</v>
      </c>
      <c r="B503" s="370" t="s">
        <v>621</v>
      </c>
      <c r="C503" s="371">
        <v>273.37920000000003</v>
      </c>
      <c r="D503" s="371">
        <f>VLOOKUP(B503,'CALCULO CC AGENTES'!$C$2:$G$736,5,0)</f>
        <v>194.04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1:20" x14ac:dyDescent="0.25">
      <c r="A504" s="370" t="s">
        <v>20</v>
      </c>
      <c r="B504" s="370" t="s">
        <v>655</v>
      </c>
      <c r="C504" s="371">
        <v>78.693299999999994</v>
      </c>
      <c r="D504" s="371">
        <f>VLOOKUP(B504,'CALCULO CC AGENTES'!$C$2:$G$736,5,0)</f>
        <v>55.86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1:20" x14ac:dyDescent="0.25">
      <c r="A505" s="370" t="s">
        <v>20</v>
      </c>
      <c r="B505" s="370" t="s">
        <v>607</v>
      </c>
      <c r="C505" s="371">
        <v>177.18870000000001</v>
      </c>
      <c r="D505" s="371">
        <f>VLOOKUP(B505,'CALCULO CC AGENTES'!$C$2:$G$736,5,0)</f>
        <v>125.77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1:20" x14ac:dyDescent="0.25">
      <c r="A506" s="370" t="s">
        <v>20</v>
      </c>
      <c r="B506" s="370" t="s">
        <v>519</v>
      </c>
      <c r="C506" s="371">
        <v>190.59739999999999</v>
      </c>
      <c r="D506" s="371">
        <f>VLOOKUP(B506,'CALCULO CC AGENTES'!$C$2:$G$736,5,0)</f>
        <v>135.29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1:20" x14ac:dyDescent="0.25">
      <c r="A507" s="370" t="s">
        <v>20</v>
      </c>
      <c r="B507" s="370" t="s">
        <v>582</v>
      </c>
      <c r="C507" s="371">
        <v>152.32249999999999</v>
      </c>
      <c r="D507" s="371">
        <f>VLOOKUP(B507,'CALCULO CC AGENTES'!$C$2:$G$736,5,0)</f>
        <v>108.12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1:20" x14ac:dyDescent="0.25">
      <c r="A508" s="370" t="s">
        <v>20</v>
      </c>
      <c r="B508" s="370" t="s">
        <v>583</v>
      </c>
      <c r="C508" s="371">
        <v>725.69399999999996</v>
      </c>
      <c r="D508" s="371">
        <f>VLOOKUP(B508,'CALCULO CC AGENTES'!$C$2:$G$736,5,0)</f>
        <v>515.1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1:20" x14ac:dyDescent="0.25">
      <c r="A509" s="370" t="s">
        <v>20</v>
      </c>
      <c r="B509" s="370" t="s">
        <v>584</v>
      </c>
      <c r="C509" s="371">
        <v>220.0676</v>
      </c>
      <c r="D509" s="371">
        <f>VLOOKUP(B509,'CALCULO CC AGENTES'!$C$2:$G$736,5,0)</f>
        <v>156.19999999999999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1:20" x14ac:dyDescent="0.25">
      <c r="A510" s="370" t="s">
        <v>20</v>
      </c>
      <c r="B510" s="370" t="s">
        <v>585</v>
      </c>
      <c r="C510" s="371">
        <v>1214.7053000000001</v>
      </c>
      <c r="D510" s="371">
        <f>VLOOKUP(B510,'CALCULO CC AGENTES'!$C$2:$G$736,5,0)</f>
        <v>862.2</v>
      </c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1:20" x14ac:dyDescent="0.25">
      <c r="A511" s="370" t="s">
        <v>20</v>
      </c>
      <c r="B511" s="370" t="s">
        <v>691</v>
      </c>
      <c r="C511" s="371">
        <v>514.1454</v>
      </c>
      <c r="D511" s="371">
        <f>VLOOKUP(B511,'CALCULO CC AGENTES'!$C$2:$G$736,5,0)</f>
        <v>364.94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1:20" x14ac:dyDescent="0.25">
      <c r="A512" s="370" t="s">
        <v>20</v>
      </c>
      <c r="B512" s="370" t="s">
        <v>608</v>
      </c>
      <c r="C512" s="371">
        <v>238.1249</v>
      </c>
      <c r="D512" s="371">
        <f>VLOOKUP(B512,'CALCULO CC AGENTES'!$C$2:$G$736,5,0)</f>
        <v>169.02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1:20" x14ac:dyDescent="0.25">
      <c r="A513" s="370" t="s">
        <v>20</v>
      </c>
      <c r="B513" s="370" t="s">
        <v>622</v>
      </c>
      <c r="C513" s="371">
        <v>123.72410000000001</v>
      </c>
      <c r="D513" s="371">
        <f>VLOOKUP(B513,'CALCULO CC AGENTES'!$C$2:$G$736,5,0)</f>
        <v>87.82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1:20" x14ac:dyDescent="0.25">
      <c r="A514" s="370" t="s">
        <v>20</v>
      </c>
      <c r="B514" s="370" t="s">
        <v>692</v>
      </c>
      <c r="C514" s="371">
        <v>197.30549999999999</v>
      </c>
      <c r="D514" s="371">
        <f>VLOOKUP(B514,'CALCULO CC AGENTES'!$C$2:$G$736,5,0)</f>
        <v>140.05000000000001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1:20" x14ac:dyDescent="0.25">
      <c r="A515" s="370" t="s">
        <v>20</v>
      </c>
      <c r="B515" s="370" t="s">
        <v>623</v>
      </c>
      <c r="C515" s="371">
        <v>341.50290000000001</v>
      </c>
      <c r="D515" s="371">
        <f>VLOOKUP(B515,'CALCULO CC AGENTES'!$C$2:$G$736,5,0)</f>
        <v>242.4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1:20" x14ac:dyDescent="0.25">
      <c r="A516" s="370" t="s">
        <v>20</v>
      </c>
      <c r="B516" s="370" t="s">
        <v>446</v>
      </c>
      <c r="C516" s="371">
        <v>84.147000000000006</v>
      </c>
      <c r="D516" s="371">
        <f>VLOOKUP(B516,'CALCULO CC AGENTES'!$C$2:$G$736,5,0)</f>
        <v>59.73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1:20" x14ac:dyDescent="0.25">
      <c r="A517" s="370" t="s">
        <v>20</v>
      </c>
      <c r="B517" s="370" t="s">
        <v>367</v>
      </c>
      <c r="C517" s="371">
        <v>65.625799999999998</v>
      </c>
      <c r="D517" s="371">
        <f>VLOOKUP(B517,'CALCULO CC AGENTES'!$C$2:$G$736,5,0)</f>
        <v>46.58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1:20" x14ac:dyDescent="0.25">
      <c r="A518" s="370" t="s">
        <v>20</v>
      </c>
      <c r="B518" s="370" t="s">
        <v>61</v>
      </c>
      <c r="C518" s="371">
        <v>583.88419999999996</v>
      </c>
      <c r="D518" s="371">
        <f>VLOOKUP(B518,'CALCULO CC AGENTES'!$C$2:$G$736,5,0)</f>
        <v>414.44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1:20" x14ac:dyDescent="0.25">
      <c r="A519" s="370" t="s">
        <v>20</v>
      </c>
      <c r="B519" s="370" t="s">
        <v>62</v>
      </c>
      <c r="C519" s="371">
        <v>393.40480000000002</v>
      </c>
      <c r="D519" s="371">
        <f>VLOOKUP(B519,'CALCULO CC AGENTES'!$C$2:$G$736,5,0)</f>
        <v>279.24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1:20" x14ac:dyDescent="0.25">
      <c r="A520" s="370" t="s">
        <v>20</v>
      </c>
      <c r="B520" s="370" t="s">
        <v>818</v>
      </c>
      <c r="C520" s="371">
        <v>68.869500000000002</v>
      </c>
      <c r="D520" s="371">
        <f>VLOOKUP(B520,'CALCULO CC AGENTES'!$C$2:$G$736,5,0)</f>
        <v>48.88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1:20" x14ac:dyDescent="0.25">
      <c r="A521" s="370" t="s">
        <v>20</v>
      </c>
      <c r="B521" s="370" t="s">
        <v>843</v>
      </c>
      <c r="C521" s="371">
        <v>53.786900000000003</v>
      </c>
      <c r="D521" s="371">
        <f>VLOOKUP(B521,'CALCULO CC AGENTES'!$C$2:$G$736,5,0)</f>
        <v>38.18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1:20" x14ac:dyDescent="0.25">
      <c r="A522" s="370" t="s">
        <v>20</v>
      </c>
      <c r="B522" s="370" t="s">
        <v>844</v>
      </c>
      <c r="C522" s="371">
        <v>69.320400000000006</v>
      </c>
      <c r="D522" s="371">
        <f>VLOOKUP(B522,'CALCULO CC AGENTES'!$C$2:$G$736,5,0)</f>
        <v>49.2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1:20" x14ac:dyDescent="0.25">
      <c r="A523" s="370" t="s">
        <v>20</v>
      </c>
      <c r="B523" s="370" t="s">
        <v>845</v>
      </c>
      <c r="C523" s="371">
        <v>29.188099999999999</v>
      </c>
      <c r="D523" s="371">
        <f>VLOOKUP(B523,'CALCULO CC AGENTES'!$C$2:$G$736,5,0)</f>
        <v>20.72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1:20" x14ac:dyDescent="0.25">
      <c r="A524" s="370" t="s">
        <v>20</v>
      </c>
      <c r="B524" s="370" t="s">
        <v>846</v>
      </c>
      <c r="C524" s="371">
        <v>23.728999999999999</v>
      </c>
      <c r="D524" s="371">
        <f>VLOOKUP(B524,'CALCULO CC AGENTES'!$C$2:$G$736,5,0)</f>
        <v>16.84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x14ac:dyDescent="0.25">
      <c r="A525" s="370" t="s">
        <v>20</v>
      </c>
      <c r="B525" s="370" t="s">
        <v>847</v>
      </c>
      <c r="C525" s="371">
        <v>47.054400000000001</v>
      </c>
      <c r="D525" s="371">
        <f>VLOOKUP(B525,'CALCULO CC AGENTES'!$C$2:$G$736,5,0)</f>
        <v>33.4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1:20" x14ac:dyDescent="0.25">
      <c r="A526" s="370" t="s">
        <v>20</v>
      </c>
      <c r="B526" s="370" t="s">
        <v>848</v>
      </c>
      <c r="C526" s="371">
        <v>40.185200000000002</v>
      </c>
      <c r="D526" s="371">
        <f>VLOOKUP(B526,'CALCULO CC AGENTES'!$C$2:$G$736,5,0)</f>
        <v>28.52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1:20" x14ac:dyDescent="0.25">
      <c r="A527" s="370" t="s">
        <v>20</v>
      </c>
      <c r="B527" s="370" t="s">
        <v>779</v>
      </c>
      <c r="C527" s="371">
        <v>94.069400000000002</v>
      </c>
      <c r="D527" s="371">
        <f>VLOOKUP(B527,'CALCULO CC AGENTES'!$C$2:$G$736,5,0)</f>
        <v>66.77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1:20" x14ac:dyDescent="0.25">
      <c r="A528" s="370" t="s">
        <v>20</v>
      </c>
      <c r="B528" s="370" t="s">
        <v>586</v>
      </c>
      <c r="C528" s="371">
        <v>374.92970000000003</v>
      </c>
      <c r="D528" s="371">
        <f>VLOOKUP(B528,'CALCULO CC AGENTES'!$C$2:$G$736,5,0)</f>
        <v>266.13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1:20" x14ac:dyDescent="0.25">
      <c r="A529" s="370" t="s">
        <v>20</v>
      </c>
      <c r="B529" s="370" t="s">
        <v>609</v>
      </c>
      <c r="C529" s="371">
        <v>55.9694</v>
      </c>
      <c r="D529" s="371">
        <f>VLOOKUP(B529,'CALCULO CC AGENTES'!$C$2:$G$736,5,0)</f>
        <v>39.729999999999997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1:20" x14ac:dyDescent="0.25">
      <c r="A530" s="370" t="s">
        <v>20</v>
      </c>
      <c r="B530" s="370" t="s">
        <v>849</v>
      </c>
      <c r="C530" s="371">
        <v>72.264899999999997</v>
      </c>
      <c r="D530" s="371">
        <f>VLOOKUP(B530,'CALCULO CC AGENTES'!$C$2:$G$736,5,0)</f>
        <v>51.29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1:20" x14ac:dyDescent="0.25">
      <c r="A531" s="370" t="s">
        <v>20</v>
      </c>
      <c r="B531" s="370" t="s">
        <v>850</v>
      </c>
      <c r="C531" s="371">
        <v>271.22000000000003</v>
      </c>
      <c r="D531" s="371">
        <f>VLOOKUP(B531,'CALCULO CC AGENTES'!$C$2:$G$736,5,0)</f>
        <v>192.51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1:20" x14ac:dyDescent="0.25">
      <c r="A532" s="370" t="s">
        <v>20</v>
      </c>
      <c r="B532" s="370" t="s">
        <v>465</v>
      </c>
      <c r="C532" s="371">
        <v>265.13780000000003</v>
      </c>
      <c r="D532" s="371">
        <f>VLOOKUP(B532,'CALCULO CC AGENTES'!$C$2:$G$736,5,0)</f>
        <v>188.2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1:20" x14ac:dyDescent="0.25">
      <c r="A533" s="370" t="s">
        <v>20</v>
      </c>
      <c r="B533" s="370" t="s">
        <v>435</v>
      </c>
      <c r="C533" s="371">
        <v>342.62259999999998</v>
      </c>
      <c r="D533" s="371">
        <f>VLOOKUP(B533,'CALCULO CC AGENTES'!$C$2:$G$736,5,0)</f>
        <v>243.19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1:20" x14ac:dyDescent="0.25">
      <c r="A534" s="370" t="s">
        <v>20</v>
      </c>
      <c r="B534" s="370" t="s">
        <v>819</v>
      </c>
      <c r="C534" s="371">
        <v>33.0777</v>
      </c>
      <c r="D534" s="371">
        <f>VLOOKUP(B534,'CALCULO CC AGENTES'!$C$2:$G$736,5,0)</f>
        <v>23.48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1:20" x14ac:dyDescent="0.25">
      <c r="A535" s="370" t="s">
        <v>20</v>
      </c>
      <c r="B535" s="370" t="s">
        <v>752</v>
      </c>
      <c r="C535" s="371">
        <v>28.7148</v>
      </c>
      <c r="D535" s="371">
        <f>VLOOKUP(B535,'CALCULO CC AGENTES'!$C$2:$G$736,5,0)</f>
        <v>20.38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1:20" x14ac:dyDescent="0.25">
      <c r="A536" s="370" t="s">
        <v>20</v>
      </c>
      <c r="B536" s="370" t="s">
        <v>357</v>
      </c>
      <c r="C536" s="371">
        <v>334.52330000000001</v>
      </c>
      <c r="D536" s="371">
        <f>VLOOKUP(B536,'CALCULO CC AGENTES'!$C$2:$G$736,5,0)</f>
        <v>237.44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1:20" x14ac:dyDescent="0.25">
      <c r="A537" s="370" t="s">
        <v>20</v>
      </c>
      <c r="B537" s="370" t="s">
        <v>358</v>
      </c>
      <c r="C537" s="371">
        <v>464.59179999999998</v>
      </c>
      <c r="D537" s="371">
        <f>VLOOKUP(B537,'CALCULO CC AGENTES'!$C$2:$G$736,5,0)</f>
        <v>329.77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1:20" x14ac:dyDescent="0.25">
      <c r="A538" s="370" t="s">
        <v>20</v>
      </c>
      <c r="B538" s="370" t="s">
        <v>492</v>
      </c>
      <c r="C538" s="371">
        <v>109.1756</v>
      </c>
      <c r="D538" s="371">
        <f>VLOOKUP(B538,'CALCULO CC AGENTES'!$C$2:$G$736,5,0)</f>
        <v>77.489999999999995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1:20" x14ac:dyDescent="0.25">
      <c r="A539" s="370" t="s">
        <v>20</v>
      </c>
      <c r="B539" s="370" t="s">
        <v>820</v>
      </c>
      <c r="C539" s="371">
        <v>160.91849999999999</v>
      </c>
      <c r="D539" s="371">
        <f>VLOOKUP(B539,'CALCULO CC AGENTES'!$C$2:$G$736,5,0)</f>
        <v>114.22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1:20" x14ac:dyDescent="0.25">
      <c r="A540" s="370" t="s">
        <v>20</v>
      </c>
      <c r="B540" s="370" t="s">
        <v>522</v>
      </c>
      <c r="C540" s="371">
        <v>185.46610000000001</v>
      </c>
      <c r="D540" s="371">
        <f>VLOOKUP(B540,'CALCULO CC AGENTES'!$C$2:$G$736,5,0)</f>
        <v>131.63999999999999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1:20" x14ac:dyDescent="0.25">
      <c r="A541" s="370" t="s">
        <v>20</v>
      </c>
      <c r="B541" s="370" t="s">
        <v>445</v>
      </c>
      <c r="C541" s="371">
        <v>91.590199999999996</v>
      </c>
      <c r="D541" s="371">
        <f>VLOOKUP(B541,'CALCULO CC AGENTES'!$C$2:$G$736,5,0)</f>
        <v>65.010000000000005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1:20" x14ac:dyDescent="0.25">
      <c r="A542" s="370" t="s">
        <v>20</v>
      </c>
      <c r="B542" s="370" t="s">
        <v>753</v>
      </c>
      <c r="C542" s="371">
        <v>385.99099999999999</v>
      </c>
      <c r="D542" s="371">
        <f>VLOOKUP(B542,'CALCULO CC AGENTES'!$C$2:$G$736,5,0)</f>
        <v>273.98</v>
      </c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1:20" x14ac:dyDescent="0.25">
      <c r="A543" s="370" t="s">
        <v>20</v>
      </c>
      <c r="B543" s="370" t="s">
        <v>754</v>
      </c>
      <c r="C543" s="371">
        <v>75.040099999999995</v>
      </c>
      <c r="D543" s="371">
        <f>VLOOKUP(B543,'CALCULO CC AGENTES'!$C$2:$G$736,5,0)</f>
        <v>53.26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1:20" x14ac:dyDescent="0.25">
      <c r="A544" s="370" t="s">
        <v>20</v>
      </c>
      <c r="B544" s="370" t="s">
        <v>755</v>
      </c>
      <c r="C544" s="371">
        <v>28.504100000000001</v>
      </c>
      <c r="D544" s="371">
        <f>VLOOKUP(B544,'CALCULO CC AGENTES'!$C$2:$G$736,5,0)</f>
        <v>20.23</v>
      </c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1:20" x14ac:dyDescent="0.25">
      <c r="A545" s="370" t="s">
        <v>20</v>
      </c>
      <c r="B545" s="370" t="s">
        <v>756</v>
      </c>
      <c r="C545" s="371">
        <v>19.0945</v>
      </c>
      <c r="D545" s="371">
        <f>VLOOKUP(B545,'CALCULO CC AGENTES'!$C$2:$G$736,5,0)</f>
        <v>13.55</v>
      </c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1:20" x14ac:dyDescent="0.25">
      <c r="A546" s="370" t="s">
        <v>20</v>
      </c>
      <c r="B546" s="370" t="s">
        <v>757</v>
      </c>
      <c r="C546" s="371">
        <v>20.800799999999999</v>
      </c>
      <c r="D546" s="371">
        <f>VLOOKUP(B546,'CALCULO CC AGENTES'!$C$2:$G$736,5,0)</f>
        <v>14.76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1:20" x14ac:dyDescent="0.25">
      <c r="A547" s="370" t="s">
        <v>20</v>
      </c>
      <c r="B547" s="370" t="s">
        <v>758</v>
      </c>
      <c r="C547" s="371">
        <v>16.626100000000001</v>
      </c>
      <c r="D547" s="371">
        <f>VLOOKUP(B547,'CALCULO CC AGENTES'!$C$2:$G$736,5,0)</f>
        <v>11.8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1:20" x14ac:dyDescent="0.25">
      <c r="A548" s="370" t="s">
        <v>20</v>
      </c>
      <c r="B548" s="370" t="s">
        <v>656</v>
      </c>
      <c r="C548" s="371">
        <v>416.10629999999998</v>
      </c>
      <c r="D548" s="371">
        <f>VLOOKUP(B548,'CALCULO CC AGENTES'!$C$2:$G$736,5,0)</f>
        <v>295.35000000000002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1:20" x14ac:dyDescent="0.25">
      <c r="A549" s="370" t="s">
        <v>20</v>
      </c>
      <c r="B549" s="370" t="s">
        <v>588</v>
      </c>
      <c r="C549" s="371">
        <v>53.259099999999997</v>
      </c>
      <c r="D549" s="371">
        <f>VLOOKUP(B549,'CALCULO CC AGENTES'!$C$2:$G$736,5,0)</f>
        <v>37.799999999999997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1:20" x14ac:dyDescent="0.25">
      <c r="A550" s="370" t="s">
        <v>20</v>
      </c>
      <c r="B550" s="370" t="s">
        <v>693</v>
      </c>
      <c r="C550" s="371">
        <v>71.243200000000002</v>
      </c>
      <c r="D550" s="371">
        <f>VLOOKUP(B550,'CALCULO CC AGENTES'!$C$2:$G$736,5,0)</f>
        <v>50.57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x14ac:dyDescent="0.25">
      <c r="A551" s="370" t="s">
        <v>20</v>
      </c>
      <c r="B551" s="370" t="s">
        <v>780</v>
      </c>
      <c r="C551" s="371">
        <v>182.30459999999999</v>
      </c>
      <c r="D551" s="371">
        <f>VLOOKUP(B551,'CALCULO CC AGENTES'!$C$2:$G$736,5,0)</f>
        <v>129.4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1:20" x14ac:dyDescent="0.25">
      <c r="A552" s="370" t="s">
        <v>20</v>
      </c>
      <c r="B552" s="370" t="s">
        <v>589</v>
      </c>
      <c r="C552" s="371">
        <v>119.4057</v>
      </c>
      <c r="D552" s="371">
        <f>VLOOKUP(B552,'CALCULO CC AGENTES'!$C$2:$G$736,5,0)</f>
        <v>84.75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1:20" x14ac:dyDescent="0.25">
      <c r="A553" s="370" t="s">
        <v>20</v>
      </c>
      <c r="B553" s="370" t="s">
        <v>694</v>
      </c>
      <c r="C553" s="371">
        <v>247.20500000000001</v>
      </c>
      <c r="D553" s="371">
        <f>VLOOKUP(B553,'CALCULO CC AGENTES'!$C$2:$G$736,5,0)</f>
        <v>175.47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1:20" x14ac:dyDescent="0.25">
      <c r="A554" s="370" t="s">
        <v>20</v>
      </c>
      <c r="B554" s="370" t="s">
        <v>781</v>
      </c>
      <c r="C554" s="371">
        <v>51.722000000000001</v>
      </c>
      <c r="D554" s="371">
        <f>VLOOKUP(B554,'CALCULO CC AGENTES'!$C$2:$G$736,5,0)</f>
        <v>36.71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1:20" x14ac:dyDescent="0.25">
      <c r="A555" s="370" t="s">
        <v>20</v>
      </c>
      <c r="B555" s="370" t="s">
        <v>590</v>
      </c>
      <c r="C555" s="371">
        <v>2010.2877000000001</v>
      </c>
      <c r="D555" s="371">
        <f>VLOOKUP(B555,'CALCULO CC AGENTES'!$C$2:$G$736,5,0)</f>
        <v>1426.9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1:20" x14ac:dyDescent="0.25">
      <c r="A556" s="370" t="s">
        <v>20</v>
      </c>
      <c r="B556" s="370" t="s">
        <v>591</v>
      </c>
      <c r="C556" s="371">
        <v>68.154499999999999</v>
      </c>
      <c r="D556" s="371">
        <f>VLOOKUP(B556,'CALCULO CC AGENTES'!$C$2:$G$736,5,0)</f>
        <v>48.38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1:20" x14ac:dyDescent="0.25">
      <c r="A557" s="370" t="s">
        <v>20</v>
      </c>
      <c r="B557" s="370" t="s">
        <v>695</v>
      </c>
      <c r="C557" s="371">
        <v>66.951300000000003</v>
      </c>
      <c r="D557" s="371">
        <f>VLOOKUP(B557,'CALCULO CC AGENTES'!$C$2:$G$736,5,0)</f>
        <v>47.52</v>
      </c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1:20" x14ac:dyDescent="0.25">
      <c r="A558" s="370" t="s">
        <v>20</v>
      </c>
      <c r="B558" s="370" t="s">
        <v>696</v>
      </c>
      <c r="C558" s="371">
        <v>454.68700000000001</v>
      </c>
      <c r="D558" s="371">
        <f>VLOOKUP(B558,'CALCULO CC AGENTES'!$C$2:$G$736,5,0)</f>
        <v>322.74</v>
      </c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1:20" x14ac:dyDescent="0.25">
      <c r="A559" s="370" t="s">
        <v>20</v>
      </c>
      <c r="B559" s="370" t="s">
        <v>521</v>
      </c>
      <c r="C559" s="371">
        <v>45.256</v>
      </c>
      <c r="D559" s="371">
        <f>VLOOKUP(B559,'CALCULO CC AGENTES'!$C$2:$G$736,5,0)</f>
        <v>32.119999999999997</v>
      </c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1:20" x14ac:dyDescent="0.25">
      <c r="A560" s="370" t="s">
        <v>20</v>
      </c>
      <c r="B560" s="370" t="s">
        <v>474</v>
      </c>
      <c r="C560" s="371">
        <v>2389.7692999999999</v>
      </c>
      <c r="D560" s="371">
        <f>VLOOKUP(B560,'CALCULO CC AGENTES'!$C$2:$G$736,5,0)</f>
        <v>1696.26</v>
      </c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1:20" x14ac:dyDescent="0.25">
      <c r="A561" s="370" t="s">
        <v>20</v>
      </c>
      <c r="B561" s="370" t="s">
        <v>720</v>
      </c>
      <c r="C561" s="371">
        <v>326.49489999999997</v>
      </c>
      <c r="D561" s="371">
        <f>VLOOKUP(B561,'CALCULO CC AGENTES'!$C$2:$G$736,5,0)</f>
        <v>231.75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1:20" x14ac:dyDescent="0.25">
      <c r="A562" s="370" t="s">
        <v>20</v>
      </c>
      <c r="B562" s="370" t="s">
        <v>721</v>
      </c>
      <c r="C562" s="371">
        <v>250.53819999999999</v>
      </c>
      <c r="D562" s="371">
        <f>VLOOKUP(B562,'CALCULO CC AGENTES'!$C$2:$G$736,5,0)</f>
        <v>177.83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1:20" x14ac:dyDescent="0.25">
      <c r="A563" s="370" t="s">
        <v>20</v>
      </c>
      <c r="B563" s="370" t="s">
        <v>821</v>
      </c>
      <c r="C563" s="371">
        <v>340.30759999999998</v>
      </c>
      <c r="D563" s="371">
        <f>VLOOKUP(B563,'CALCULO CC AGENTES'!$C$2:$G$736,5,0)</f>
        <v>241.55</v>
      </c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1:20" x14ac:dyDescent="0.25">
      <c r="A564" s="370" t="s">
        <v>20</v>
      </c>
      <c r="B564" s="370" t="s">
        <v>722</v>
      </c>
      <c r="C564" s="371">
        <v>35.135899999999999</v>
      </c>
      <c r="D564" s="371">
        <f>VLOOKUP(B564,'CALCULO CC AGENTES'!$C$2:$G$736,5,0)</f>
        <v>24.94</v>
      </c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1:20" x14ac:dyDescent="0.25">
      <c r="A565" s="370" t="s">
        <v>20</v>
      </c>
      <c r="B565" s="370" t="s">
        <v>723</v>
      </c>
      <c r="C565" s="371">
        <v>246.12190000000001</v>
      </c>
      <c r="D565" s="371">
        <f>VLOOKUP(B565,'CALCULO CC AGENTES'!$C$2:$G$736,5,0)</f>
        <v>174.7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1:20" x14ac:dyDescent="0.25">
      <c r="A566" s="370" t="s">
        <v>20</v>
      </c>
      <c r="B566" s="370" t="s">
        <v>724</v>
      </c>
      <c r="C566" s="371">
        <v>270.78870000000001</v>
      </c>
      <c r="D566" s="371">
        <f>VLOOKUP(B566,'CALCULO CC AGENTES'!$C$2:$G$736,5,0)</f>
        <v>192.21</v>
      </c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1:20" x14ac:dyDescent="0.25">
      <c r="A567" s="370" t="s">
        <v>20</v>
      </c>
      <c r="B567" s="370" t="s">
        <v>725</v>
      </c>
      <c r="C567" s="371">
        <v>251.53030000000001</v>
      </c>
      <c r="D567" s="371">
        <f>VLOOKUP(B567,'CALCULO CC AGENTES'!$C$2:$G$736,5,0)</f>
        <v>178.54</v>
      </c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1:20" x14ac:dyDescent="0.25">
      <c r="A568" s="370" t="s">
        <v>20</v>
      </c>
      <c r="B568" s="370" t="s">
        <v>63</v>
      </c>
      <c r="C568" s="371">
        <v>130.76759999999999</v>
      </c>
      <c r="D568" s="371">
        <f>VLOOKUP(B568,'CALCULO CC AGENTES'!$C$2:$G$736,5,0)</f>
        <v>92.82</v>
      </c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1:20" x14ac:dyDescent="0.25">
      <c r="A569" s="370" t="s">
        <v>20</v>
      </c>
      <c r="B569" s="370" t="s">
        <v>822</v>
      </c>
      <c r="C569" s="371">
        <v>378.33539999999999</v>
      </c>
      <c r="D569" s="371">
        <f>VLOOKUP(B569,'CALCULO CC AGENTES'!$C$2:$G$736,5,0)</f>
        <v>268.54000000000002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1:20" x14ac:dyDescent="0.25">
      <c r="A570" s="370" t="s">
        <v>20</v>
      </c>
      <c r="B570" s="370" t="s">
        <v>782</v>
      </c>
      <c r="C570" s="371">
        <v>194.56739999999999</v>
      </c>
      <c r="D570" s="371">
        <f>VLOOKUP(B570,'CALCULO CC AGENTES'!$C$2:$G$736,5,0)</f>
        <v>138.1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1:20" x14ac:dyDescent="0.25">
      <c r="A571" s="370" t="s">
        <v>20</v>
      </c>
      <c r="B571" s="370" t="s">
        <v>657</v>
      </c>
      <c r="C571" s="371">
        <v>82.771100000000004</v>
      </c>
      <c r="D571" s="371">
        <f>VLOOKUP(B571,'CALCULO CC AGENTES'!$C$2:$G$736,5,0)</f>
        <v>58.75</v>
      </c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1:20" x14ac:dyDescent="0.25">
      <c r="A572" s="370" t="s">
        <v>20</v>
      </c>
      <c r="B572" s="370" t="s">
        <v>697</v>
      </c>
      <c r="C572" s="371">
        <v>120.06010000000001</v>
      </c>
      <c r="D572" s="371">
        <f>VLOOKUP(B572,'CALCULO CC AGENTES'!$C$2:$G$736,5,0)</f>
        <v>85.22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1:20" x14ac:dyDescent="0.25">
      <c r="A573" s="370" t="s">
        <v>20</v>
      </c>
      <c r="B573" s="370" t="s">
        <v>610</v>
      </c>
      <c r="C573" s="371">
        <v>263.87700000000001</v>
      </c>
      <c r="D573" s="371">
        <f>VLOOKUP(B573,'CALCULO CC AGENTES'!$C$2:$G$736,5,0)</f>
        <v>187.3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1:20" x14ac:dyDescent="0.25">
      <c r="A574" s="370" t="s">
        <v>20</v>
      </c>
      <c r="B574" s="370" t="s">
        <v>592</v>
      </c>
      <c r="C574" s="371">
        <v>116.01609999999999</v>
      </c>
      <c r="D574" s="371">
        <f>VLOOKUP(B574,'CALCULO CC AGENTES'!$C$2:$G$736,5,0)</f>
        <v>82.35</v>
      </c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1:20" x14ac:dyDescent="0.25">
      <c r="A575" s="370" t="s">
        <v>20</v>
      </c>
      <c r="B575" s="370" t="s">
        <v>64</v>
      </c>
      <c r="C575" s="371">
        <v>1493.8839</v>
      </c>
      <c r="D575" s="371">
        <f>VLOOKUP(B575,'CALCULO CC AGENTES'!$C$2:$G$736,5,0)</f>
        <v>1060.3599999999999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1:20" x14ac:dyDescent="0.25">
      <c r="A576" s="370" t="s">
        <v>20</v>
      </c>
      <c r="B576" s="370" t="s">
        <v>65</v>
      </c>
      <c r="C576" s="371">
        <v>2982.4517999999998</v>
      </c>
      <c r="D576" s="371">
        <f>VLOOKUP(B576,'CALCULO CC AGENTES'!$C$2:$G$736,5,0)</f>
        <v>2116.9499999999998</v>
      </c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1:20" x14ac:dyDescent="0.25">
      <c r="A577" s="370" t="s">
        <v>20</v>
      </c>
      <c r="B577" s="370" t="s">
        <v>66</v>
      </c>
      <c r="C577" s="371">
        <v>2618.4522000000002</v>
      </c>
      <c r="D577" s="371">
        <f>VLOOKUP(B577,'CALCULO CC AGENTES'!$C$2:$G$736,5,0)</f>
        <v>1858.58</v>
      </c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1:20" x14ac:dyDescent="0.25">
      <c r="A578" s="370" t="s">
        <v>20</v>
      </c>
      <c r="B578" s="370" t="s">
        <v>658</v>
      </c>
      <c r="C578" s="371">
        <v>46.2821</v>
      </c>
      <c r="D578" s="371">
        <f>VLOOKUP(B578,'CALCULO CC AGENTES'!$C$2:$G$736,5,0)</f>
        <v>32.85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1:20" x14ac:dyDescent="0.25">
      <c r="A579" s="370" t="s">
        <v>20</v>
      </c>
      <c r="B579" s="370" t="s">
        <v>659</v>
      </c>
      <c r="C579" s="371">
        <v>151.12639999999999</v>
      </c>
      <c r="D579" s="371">
        <f>VLOOKUP(B579,'CALCULO CC AGENTES'!$C$2:$G$736,5,0)</f>
        <v>107.27</v>
      </c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1:20" x14ac:dyDescent="0.25">
      <c r="A580" s="370" t="s">
        <v>20</v>
      </c>
      <c r="B580" s="370" t="s">
        <v>498</v>
      </c>
      <c r="C580" s="371">
        <v>82.691500000000005</v>
      </c>
      <c r="D580" s="371">
        <f>VLOOKUP(B580,'CALCULO CC AGENTES'!$C$2:$G$736,5,0)</f>
        <v>58.69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1:20" x14ac:dyDescent="0.25">
      <c r="A581" s="370" t="s">
        <v>20</v>
      </c>
      <c r="B581" s="370" t="s">
        <v>726</v>
      </c>
      <c r="C581" s="371">
        <v>235.70849999999999</v>
      </c>
      <c r="D581" s="371">
        <f>VLOOKUP(B581,'CALCULO CC AGENTES'!$C$2:$G$736,5,0)</f>
        <v>167.31</v>
      </c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1:20" x14ac:dyDescent="0.25">
      <c r="A582" s="370" t="s">
        <v>20</v>
      </c>
      <c r="B582" s="370" t="s">
        <v>593</v>
      </c>
      <c r="C582" s="371">
        <v>1009.0126</v>
      </c>
      <c r="D582" s="371">
        <f>VLOOKUP(B582,'CALCULO CC AGENTES'!$C$2:$G$736,5,0)</f>
        <v>716.2</v>
      </c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1:20" x14ac:dyDescent="0.25">
      <c r="A583" s="370" t="s">
        <v>20</v>
      </c>
      <c r="B583" s="370" t="s">
        <v>660</v>
      </c>
      <c r="C583" s="371">
        <v>169.9913</v>
      </c>
      <c r="D583" s="371">
        <f>VLOOKUP(B583,'CALCULO CC AGENTES'!$C$2:$G$736,5,0)</f>
        <v>120.66</v>
      </c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1:20" x14ac:dyDescent="0.25">
      <c r="A584" s="370" t="s">
        <v>20</v>
      </c>
      <c r="B584" s="370" t="s">
        <v>624</v>
      </c>
      <c r="C584" s="371">
        <v>209.8391</v>
      </c>
      <c r="D584" s="371">
        <f>VLOOKUP(B584,'CALCULO CC AGENTES'!$C$2:$G$736,5,0)</f>
        <v>148.94</v>
      </c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1:20" x14ac:dyDescent="0.25">
      <c r="A585" s="370" t="s">
        <v>20</v>
      </c>
      <c r="B585" s="370" t="s">
        <v>661</v>
      </c>
      <c r="C585" s="371">
        <v>144.08600000000001</v>
      </c>
      <c r="D585" s="371">
        <f>VLOOKUP(B585,'CALCULO CC AGENTES'!$C$2:$G$736,5,0)</f>
        <v>102.27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1:20" x14ac:dyDescent="0.25">
      <c r="A586" s="370" t="s">
        <v>20</v>
      </c>
      <c r="B586" s="370" t="s">
        <v>625</v>
      </c>
      <c r="C586" s="371">
        <v>165.11789999999999</v>
      </c>
      <c r="D586" s="371">
        <f>VLOOKUP(B586,'CALCULO CC AGENTES'!$C$2:$G$736,5,0)</f>
        <v>117.2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1:20" x14ac:dyDescent="0.25">
      <c r="A587" s="370" t="s">
        <v>20</v>
      </c>
      <c r="B587" s="370" t="s">
        <v>759</v>
      </c>
      <c r="C587" s="371">
        <v>130.62200000000001</v>
      </c>
      <c r="D587" s="371">
        <f>VLOOKUP(B587,'CALCULO CC AGENTES'!$C$2:$G$736,5,0)</f>
        <v>92.72</v>
      </c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1:20" x14ac:dyDescent="0.25">
      <c r="A588" s="370" t="s">
        <v>20</v>
      </c>
      <c r="B588" s="370" t="s">
        <v>727</v>
      </c>
      <c r="C588" s="371">
        <v>275.13380000000001</v>
      </c>
      <c r="D588" s="371">
        <f>VLOOKUP(B588,'CALCULO CC AGENTES'!$C$2:$G$736,5,0)</f>
        <v>195.29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1:20" x14ac:dyDescent="0.25">
      <c r="A589" s="370" t="s">
        <v>20</v>
      </c>
      <c r="B589" s="370" t="s">
        <v>662</v>
      </c>
      <c r="C589" s="371">
        <v>86.200800000000001</v>
      </c>
      <c r="D589" s="371">
        <f>VLOOKUP(B589,'CALCULO CC AGENTES'!$C$2:$G$736,5,0)</f>
        <v>61.19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1:20" x14ac:dyDescent="0.25">
      <c r="A590" s="370" t="s">
        <v>20</v>
      </c>
      <c r="B590" s="370" t="s">
        <v>663</v>
      </c>
      <c r="C590" s="371">
        <v>132.18459999999999</v>
      </c>
      <c r="D590" s="371">
        <f>VLOOKUP(B590,'CALCULO CC AGENTES'!$C$2:$G$736,5,0)</f>
        <v>93.82</v>
      </c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1:20" x14ac:dyDescent="0.25">
      <c r="A591" s="370" t="s">
        <v>20</v>
      </c>
      <c r="B591" s="370" t="s">
        <v>626</v>
      </c>
      <c r="C591" s="371">
        <v>264.28710000000001</v>
      </c>
      <c r="D591" s="371">
        <f>VLOOKUP(B591,'CALCULO CC AGENTES'!$C$2:$G$736,5,0)</f>
        <v>187.59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1:20" x14ac:dyDescent="0.25">
      <c r="A592" s="370" t="s">
        <v>20</v>
      </c>
      <c r="B592" s="370" t="s">
        <v>627</v>
      </c>
      <c r="C592" s="371">
        <v>272.20460000000003</v>
      </c>
      <c r="D592" s="371">
        <f>VLOOKUP(B592,'CALCULO CC AGENTES'!$C$2:$G$736,5,0)</f>
        <v>193.21</v>
      </c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x14ac:dyDescent="0.25">
      <c r="A593" s="370" t="s">
        <v>20</v>
      </c>
      <c r="B593" s="370" t="s">
        <v>628</v>
      </c>
      <c r="C593" s="371">
        <v>136.2724</v>
      </c>
      <c r="D593" s="371">
        <f>VLOOKUP(B593,'CALCULO CC AGENTES'!$C$2:$G$736,5,0)</f>
        <v>96.73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1:20" x14ac:dyDescent="0.25">
      <c r="A594" s="370" t="s">
        <v>20</v>
      </c>
      <c r="B594" s="370" t="s">
        <v>760</v>
      </c>
      <c r="C594" s="371">
        <v>171.18350000000001</v>
      </c>
      <c r="D594" s="371">
        <f>VLOOKUP(B594,'CALCULO CC AGENTES'!$C$2:$G$736,5,0)</f>
        <v>121.51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1:20" x14ac:dyDescent="0.25">
      <c r="A595" s="370" t="s">
        <v>20</v>
      </c>
      <c r="B595" s="370" t="s">
        <v>698</v>
      </c>
      <c r="C595" s="371">
        <v>75.208100000000002</v>
      </c>
      <c r="D595" s="371">
        <f>VLOOKUP(B595,'CALCULO CC AGENTES'!$C$2:$G$736,5,0)</f>
        <v>53.38</v>
      </c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1:20" x14ac:dyDescent="0.25">
      <c r="A596" s="370" t="s">
        <v>20</v>
      </c>
      <c r="B596" s="370" t="s">
        <v>699</v>
      </c>
      <c r="C596" s="371">
        <v>222.86699999999999</v>
      </c>
      <c r="D596" s="371">
        <f>VLOOKUP(B596,'CALCULO CC AGENTES'!$C$2:$G$736,5,0)</f>
        <v>158.19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1:20" x14ac:dyDescent="0.25">
      <c r="A597" s="370" t="s">
        <v>20</v>
      </c>
      <c r="B597" s="370" t="s">
        <v>728</v>
      </c>
      <c r="C597" s="371">
        <v>147.12280000000001</v>
      </c>
      <c r="D597" s="371">
        <f>VLOOKUP(B597,'CALCULO CC AGENTES'!$C$2:$G$736,5,0)</f>
        <v>104.43</v>
      </c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1:20" x14ac:dyDescent="0.25">
      <c r="A598" s="370" t="s">
        <v>20</v>
      </c>
      <c r="B598" s="370" t="s">
        <v>629</v>
      </c>
      <c r="C598" s="371">
        <v>28.973700000000001</v>
      </c>
      <c r="D598" s="371">
        <f>VLOOKUP(B598,'CALCULO CC AGENTES'!$C$2:$G$736,5,0)</f>
        <v>20.57</v>
      </c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1:20" x14ac:dyDescent="0.25">
      <c r="A599" s="370" t="s">
        <v>20</v>
      </c>
      <c r="B599" s="370" t="s">
        <v>664</v>
      </c>
      <c r="C599" s="371">
        <v>118.05070000000001</v>
      </c>
      <c r="D599" s="371">
        <f>VLOOKUP(B599,'CALCULO CC AGENTES'!$C$2:$G$736,5,0)</f>
        <v>83.79</v>
      </c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1:20" x14ac:dyDescent="0.25">
      <c r="A600" s="370" t="s">
        <v>20</v>
      </c>
      <c r="B600" s="370" t="s">
        <v>630</v>
      </c>
      <c r="C600" s="371">
        <v>146.0994</v>
      </c>
      <c r="D600" s="371">
        <f>VLOOKUP(B600,'CALCULO CC AGENTES'!$C$2:$G$736,5,0)</f>
        <v>103.7</v>
      </c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1:20" x14ac:dyDescent="0.25">
      <c r="A601" s="370" t="s">
        <v>20</v>
      </c>
      <c r="B601" s="370" t="s">
        <v>631</v>
      </c>
      <c r="C601" s="371">
        <v>65.985600000000005</v>
      </c>
      <c r="D601" s="371">
        <f>VLOOKUP(B601,'CALCULO CC AGENTES'!$C$2:$G$736,5,0)</f>
        <v>46.84</v>
      </c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1:20" x14ac:dyDescent="0.25">
      <c r="A602" s="370" t="s">
        <v>20</v>
      </c>
      <c r="B602" s="370" t="s">
        <v>700</v>
      </c>
      <c r="C602" s="371">
        <v>49.717300000000002</v>
      </c>
      <c r="D602" s="371">
        <f>VLOOKUP(B602,'CALCULO CC AGENTES'!$C$2:$G$736,5,0)</f>
        <v>35.29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1:20" x14ac:dyDescent="0.25">
      <c r="A603" s="370" t="s">
        <v>20</v>
      </c>
      <c r="B603" s="370" t="s">
        <v>701</v>
      </c>
      <c r="C603" s="371">
        <v>133.00720000000001</v>
      </c>
      <c r="D603" s="371">
        <f>VLOOKUP(B603,'CALCULO CC AGENTES'!$C$2:$G$736,5,0)</f>
        <v>94.41</v>
      </c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</row>
    <row r="604" spans="1:20" x14ac:dyDescent="0.25">
      <c r="A604" s="370" t="s">
        <v>20</v>
      </c>
      <c r="B604" s="370" t="s">
        <v>729</v>
      </c>
      <c r="C604" s="371">
        <v>252.59530000000001</v>
      </c>
      <c r="D604" s="371">
        <f>VLOOKUP(B604,'CALCULO CC AGENTES'!$C$2:$G$736,5,0)</f>
        <v>179.29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</row>
    <row r="605" spans="1:20" x14ac:dyDescent="0.25">
      <c r="A605" s="370" t="s">
        <v>20</v>
      </c>
      <c r="B605" s="370" t="s">
        <v>761</v>
      </c>
      <c r="C605" s="371">
        <v>92.918300000000002</v>
      </c>
      <c r="D605" s="371">
        <f>VLOOKUP(B605,'CALCULO CC AGENTES'!$C$2:$G$736,5,0)</f>
        <v>65.95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</row>
    <row r="606" spans="1:20" x14ac:dyDescent="0.25">
      <c r="A606" s="370" t="s">
        <v>20</v>
      </c>
      <c r="B606" s="370" t="s">
        <v>702</v>
      </c>
      <c r="C606" s="371">
        <v>69.706100000000006</v>
      </c>
      <c r="D606" s="371">
        <f>VLOOKUP(B606,'CALCULO CC AGENTES'!$C$2:$G$736,5,0)</f>
        <v>49.48</v>
      </c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</row>
    <row r="607" spans="1:20" x14ac:dyDescent="0.25">
      <c r="A607" s="370" t="s">
        <v>20</v>
      </c>
      <c r="B607" s="370" t="s">
        <v>665</v>
      </c>
      <c r="C607" s="371">
        <v>169.6335</v>
      </c>
      <c r="D607" s="371">
        <f>VLOOKUP(B607,'CALCULO CC AGENTES'!$C$2:$G$736,5,0)</f>
        <v>120.41</v>
      </c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</row>
    <row r="608" spans="1:20" x14ac:dyDescent="0.25">
      <c r="A608" s="370" t="s">
        <v>20</v>
      </c>
      <c r="B608" s="370" t="s">
        <v>666</v>
      </c>
      <c r="C608" s="371">
        <v>108.18980000000001</v>
      </c>
      <c r="D608" s="371">
        <f>VLOOKUP(B608,'CALCULO CC AGENTES'!$C$2:$G$736,5,0)</f>
        <v>76.790000000000006</v>
      </c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</row>
    <row r="609" spans="1:20" x14ac:dyDescent="0.25">
      <c r="A609" s="370" t="s">
        <v>20</v>
      </c>
      <c r="B609" s="370" t="s">
        <v>730</v>
      </c>
      <c r="C609" s="371">
        <v>204.39920000000001</v>
      </c>
      <c r="D609" s="371">
        <f>VLOOKUP(B609,'CALCULO CC AGENTES'!$C$2:$G$736,5,0)</f>
        <v>145.08000000000001</v>
      </c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</row>
    <row r="610" spans="1:20" x14ac:dyDescent="0.25">
      <c r="A610" s="370" t="s">
        <v>20</v>
      </c>
      <c r="B610" s="370" t="s">
        <v>731</v>
      </c>
      <c r="C610" s="371">
        <v>153.27269999999999</v>
      </c>
      <c r="D610" s="371">
        <f>VLOOKUP(B610,'CALCULO CC AGENTES'!$C$2:$G$736,5,0)</f>
        <v>108.79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</row>
    <row r="611" spans="1:20" x14ac:dyDescent="0.25">
      <c r="A611" s="370" t="s">
        <v>20</v>
      </c>
      <c r="B611" s="370" t="s">
        <v>667</v>
      </c>
      <c r="C611" s="371">
        <v>200.80879999999999</v>
      </c>
      <c r="D611" s="371">
        <f>VLOOKUP(B611,'CALCULO CC AGENTES'!$C$2:$G$736,5,0)</f>
        <v>142.53</v>
      </c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x14ac:dyDescent="0.25">
      <c r="A612" s="370" t="s">
        <v>20</v>
      </c>
      <c r="B612" s="370" t="s">
        <v>732</v>
      </c>
      <c r="C612" s="371">
        <v>202.78919999999999</v>
      </c>
      <c r="D612" s="371">
        <f>VLOOKUP(B612,'CALCULO CC AGENTES'!$C$2:$G$736,5,0)</f>
        <v>143.94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</row>
    <row r="613" spans="1:20" x14ac:dyDescent="0.25">
      <c r="A613" s="370" t="s">
        <v>20</v>
      </c>
      <c r="B613" s="370" t="s">
        <v>632</v>
      </c>
      <c r="C613" s="371">
        <v>153.53389999999999</v>
      </c>
      <c r="D613" s="371">
        <f>VLOOKUP(B613,'CALCULO CC AGENTES'!$C$2:$G$736,5,0)</f>
        <v>108.98</v>
      </c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</row>
    <row r="614" spans="1:20" x14ac:dyDescent="0.25">
      <c r="A614" s="370" t="s">
        <v>20</v>
      </c>
      <c r="B614" s="370" t="s">
        <v>703</v>
      </c>
      <c r="C614" s="371">
        <v>68.409899999999993</v>
      </c>
      <c r="D614" s="371">
        <f>VLOOKUP(B614,'CALCULO CC AGENTES'!$C$2:$G$736,5,0)</f>
        <v>48.56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</row>
    <row r="615" spans="1:20" x14ac:dyDescent="0.25">
      <c r="A615" s="370" t="s">
        <v>20</v>
      </c>
      <c r="B615" s="370" t="s">
        <v>704</v>
      </c>
      <c r="C615" s="371">
        <v>142.86250000000001</v>
      </c>
      <c r="D615" s="371">
        <f>VLOOKUP(B615,'CALCULO CC AGENTES'!$C$2:$G$736,5,0)</f>
        <v>101.4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</row>
    <row r="616" spans="1:20" x14ac:dyDescent="0.25">
      <c r="A616" s="370" t="s">
        <v>20</v>
      </c>
      <c r="B616" s="370" t="s">
        <v>762</v>
      </c>
      <c r="C616" s="371">
        <v>121.30889999999999</v>
      </c>
      <c r="D616" s="371">
        <f>VLOOKUP(B616,'CALCULO CC AGENTES'!$C$2:$G$736,5,0)</f>
        <v>86.11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</row>
    <row r="617" spans="1:20" x14ac:dyDescent="0.25">
      <c r="A617" s="370" t="s">
        <v>20</v>
      </c>
      <c r="B617" s="370" t="s">
        <v>733</v>
      </c>
      <c r="C617" s="371">
        <v>93.740300000000005</v>
      </c>
      <c r="D617" s="371">
        <f>VLOOKUP(B617,'CALCULO CC AGENTES'!$C$2:$G$736,5,0)</f>
        <v>66.540000000000006</v>
      </c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</row>
    <row r="618" spans="1:20" x14ac:dyDescent="0.25">
      <c r="A618" s="370" t="s">
        <v>20</v>
      </c>
      <c r="B618" s="370" t="s">
        <v>734</v>
      </c>
      <c r="C618" s="371">
        <v>144.251</v>
      </c>
      <c r="D618" s="371">
        <f>VLOOKUP(B618,'CALCULO CC AGENTES'!$C$2:$G$736,5,0)</f>
        <v>102.39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</row>
    <row r="619" spans="1:20" x14ac:dyDescent="0.25">
      <c r="A619" s="370" t="s">
        <v>20</v>
      </c>
      <c r="B619" s="370" t="s">
        <v>735</v>
      </c>
      <c r="C619" s="371">
        <v>58.446199999999997</v>
      </c>
      <c r="D619" s="371">
        <f>VLOOKUP(B619,'CALCULO CC AGENTES'!$C$2:$G$736,5,0)</f>
        <v>41.49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</row>
    <row r="620" spans="1:20" x14ac:dyDescent="0.25">
      <c r="A620" s="370" t="s">
        <v>20</v>
      </c>
      <c r="B620" s="370" t="s">
        <v>736</v>
      </c>
      <c r="C620" s="371">
        <v>190.47489999999999</v>
      </c>
      <c r="D620" s="371">
        <f>VLOOKUP(B620,'CALCULO CC AGENTES'!$C$2:$G$736,5,0)</f>
        <v>135.19999999999999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</row>
    <row r="621" spans="1:20" x14ac:dyDescent="0.25">
      <c r="A621" s="370" t="s">
        <v>20</v>
      </c>
      <c r="B621" s="370" t="s">
        <v>633</v>
      </c>
      <c r="C621" s="371">
        <v>63.569899999999997</v>
      </c>
      <c r="D621" s="371">
        <f>VLOOKUP(B621,'CALCULO CC AGENTES'!$C$2:$G$736,5,0)</f>
        <v>45.12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1:20" x14ac:dyDescent="0.25">
      <c r="A622" s="370" t="s">
        <v>20</v>
      </c>
      <c r="B622" s="370" t="s">
        <v>489</v>
      </c>
      <c r="C622" s="371">
        <v>257.60289999999998</v>
      </c>
      <c r="D622" s="371">
        <f>VLOOKUP(B622,'CALCULO CC AGENTES'!$C$2:$G$736,5,0)</f>
        <v>182.85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1:20" x14ac:dyDescent="0.25">
      <c r="A623" s="370" t="s">
        <v>20</v>
      </c>
      <c r="B623" s="370" t="s">
        <v>406</v>
      </c>
      <c r="C623" s="371">
        <v>333.416</v>
      </c>
      <c r="D623" s="371">
        <f>VLOOKUP(B623,'CALCULO CC AGENTES'!$C$2:$G$736,5,0)</f>
        <v>236.66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1:20" x14ac:dyDescent="0.25">
      <c r="A624" s="370" t="s">
        <v>20</v>
      </c>
      <c r="B624" s="370" t="s">
        <v>449</v>
      </c>
      <c r="C624" s="371">
        <v>372.35700000000003</v>
      </c>
      <c r="D624" s="371">
        <f>VLOOKUP(B624,'CALCULO CC AGENTES'!$C$2:$G$736,5,0)</f>
        <v>264.3</v>
      </c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1:20" x14ac:dyDescent="0.25">
      <c r="A625" s="370" t="s">
        <v>20</v>
      </c>
      <c r="B625" s="370" t="s">
        <v>405</v>
      </c>
      <c r="C625" s="371">
        <v>425.93709999999999</v>
      </c>
      <c r="D625" s="371">
        <f>VLOOKUP(B625,'CALCULO CC AGENTES'!$C$2:$G$736,5,0)</f>
        <v>302.33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1:20" x14ac:dyDescent="0.25">
      <c r="A626" s="370" t="s">
        <v>20</v>
      </c>
      <c r="B626" s="370" t="s">
        <v>452</v>
      </c>
      <c r="C626" s="371">
        <v>85.773099999999999</v>
      </c>
      <c r="D626" s="371">
        <f>VLOOKUP(B626,'CALCULO CC AGENTES'!$C$2:$G$736,5,0)</f>
        <v>60.88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1:20" x14ac:dyDescent="0.25">
      <c r="A627" s="370" t="s">
        <v>20</v>
      </c>
      <c r="B627" s="370" t="s">
        <v>451</v>
      </c>
      <c r="C627" s="371">
        <v>57.084400000000002</v>
      </c>
      <c r="D627" s="371">
        <f>VLOOKUP(B627,'CALCULO CC AGENTES'!$C$2:$G$736,5,0)</f>
        <v>40.520000000000003</v>
      </c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1:20" x14ac:dyDescent="0.25">
      <c r="A628" s="370" t="s">
        <v>20</v>
      </c>
      <c r="B628" s="370" t="s">
        <v>448</v>
      </c>
      <c r="C628" s="371">
        <v>108.6253</v>
      </c>
      <c r="D628" s="371">
        <f>VLOOKUP(B628,'CALCULO CC AGENTES'!$C$2:$G$736,5,0)</f>
        <v>77.099999999999994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1:20" x14ac:dyDescent="0.25">
      <c r="A629" s="370" t="s">
        <v>20</v>
      </c>
      <c r="B629" s="370" t="s">
        <v>450</v>
      </c>
      <c r="C629" s="371">
        <v>226.58109999999999</v>
      </c>
      <c r="D629" s="371">
        <f>VLOOKUP(B629,'CALCULO CC AGENTES'!$C$2:$G$736,5,0)</f>
        <v>160.83000000000001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1:20" x14ac:dyDescent="0.25">
      <c r="A630" s="370" t="s">
        <v>20</v>
      </c>
      <c r="B630" s="370" t="s">
        <v>447</v>
      </c>
      <c r="C630" s="371">
        <v>266.5634</v>
      </c>
      <c r="D630" s="371">
        <f>VLOOKUP(B630,'CALCULO CC AGENTES'!$C$2:$G$736,5,0)</f>
        <v>189.21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1:20" x14ac:dyDescent="0.25">
      <c r="A631" s="370" t="s">
        <v>20</v>
      </c>
      <c r="B631" s="370" t="s">
        <v>403</v>
      </c>
      <c r="C631" s="371">
        <v>1214.7154</v>
      </c>
      <c r="D631" s="371">
        <f>VLOOKUP(B631,'CALCULO CC AGENTES'!$C$2:$G$736,5,0)</f>
        <v>862.21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1:20" x14ac:dyDescent="0.25">
      <c r="A632" s="370" t="s">
        <v>20</v>
      </c>
      <c r="B632" s="370" t="s">
        <v>404</v>
      </c>
      <c r="C632" s="371">
        <v>762.42460000000005</v>
      </c>
      <c r="D632" s="371">
        <f>VLOOKUP(B632,'CALCULO CC AGENTES'!$C$2:$G$736,5,0)</f>
        <v>541.16999999999996</v>
      </c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</row>
    <row r="633" spans="1:20" x14ac:dyDescent="0.25">
      <c r="A633" s="370" t="s">
        <v>20</v>
      </c>
      <c r="B633" s="370" t="s">
        <v>67</v>
      </c>
      <c r="C633" s="371">
        <v>219.10329999999999</v>
      </c>
      <c r="D633" s="371">
        <f>VLOOKUP(B633,'CALCULO CC AGENTES'!$C$2:$G$736,5,0)</f>
        <v>155.52000000000001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1:20" x14ac:dyDescent="0.25">
      <c r="A634" s="370" t="s">
        <v>20</v>
      </c>
      <c r="B634" s="370" t="s">
        <v>68</v>
      </c>
      <c r="C634" s="371">
        <v>178.57400000000001</v>
      </c>
      <c r="D634" s="371">
        <f>VLOOKUP(B634,'CALCULO CC AGENTES'!$C$2:$G$736,5,0)</f>
        <v>126.75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1:20" x14ac:dyDescent="0.25">
      <c r="A635" s="370" t="s">
        <v>20</v>
      </c>
      <c r="B635" s="370" t="s">
        <v>69</v>
      </c>
      <c r="C635" s="371">
        <v>127.87009999999999</v>
      </c>
      <c r="D635" s="371">
        <f>VLOOKUP(B635,'CALCULO CC AGENTES'!$C$2:$G$736,5,0)</f>
        <v>90.76</v>
      </c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1:20" x14ac:dyDescent="0.25">
      <c r="A636" s="370" t="s">
        <v>20</v>
      </c>
      <c r="B636" s="370" t="s">
        <v>70</v>
      </c>
      <c r="C636" s="371">
        <v>152.39019999999999</v>
      </c>
      <c r="D636" s="371">
        <f>VLOOKUP(B636,'CALCULO CC AGENTES'!$C$2:$G$736,5,0)</f>
        <v>108.17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1:20" x14ac:dyDescent="0.25">
      <c r="A637" s="370" t="s">
        <v>20</v>
      </c>
      <c r="B637" s="370" t="s">
        <v>71</v>
      </c>
      <c r="C637" s="371">
        <v>159.17779999999999</v>
      </c>
      <c r="D637" s="371">
        <f>VLOOKUP(B637,'CALCULO CC AGENTES'!$C$2:$G$736,5,0)</f>
        <v>112.98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1:20" x14ac:dyDescent="0.25">
      <c r="A638" s="370" t="s">
        <v>20</v>
      </c>
      <c r="B638" s="370" t="s">
        <v>72</v>
      </c>
      <c r="C638" s="371">
        <v>158.2045</v>
      </c>
      <c r="D638" s="371">
        <f>VLOOKUP(B638,'CALCULO CC AGENTES'!$C$2:$G$736,5,0)</f>
        <v>112.29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1:20" x14ac:dyDescent="0.25">
      <c r="A639" s="370" t="s">
        <v>20</v>
      </c>
      <c r="B639" s="370" t="s">
        <v>73</v>
      </c>
      <c r="C639" s="371">
        <v>114.51009999999999</v>
      </c>
      <c r="D639" s="371">
        <f>VLOOKUP(B639,'CALCULO CC AGENTES'!$C$2:$G$736,5,0)</f>
        <v>81.28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1:20" x14ac:dyDescent="0.25">
      <c r="A640" s="370" t="s">
        <v>20</v>
      </c>
      <c r="B640" s="370" t="s">
        <v>74</v>
      </c>
      <c r="C640" s="371">
        <v>137.3552</v>
      </c>
      <c r="D640" s="371">
        <f>VLOOKUP(B640,'CALCULO CC AGENTES'!$C$2:$G$736,5,0)</f>
        <v>97.49</v>
      </c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1:20" x14ac:dyDescent="0.25">
      <c r="A641" s="370" t="s">
        <v>20</v>
      </c>
      <c r="B641" s="370" t="s">
        <v>75</v>
      </c>
      <c r="C641" s="371">
        <v>192.1447</v>
      </c>
      <c r="D641" s="371">
        <f>VLOOKUP(B641,'CALCULO CC AGENTES'!$C$2:$G$736,5,0)</f>
        <v>136.38</v>
      </c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1:20" x14ac:dyDescent="0.25">
      <c r="A642" s="370" t="s">
        <v>20</v>
      </c>
      <c r="B642" s="370" t="s">
        <v>76</v>
      </c>
      <c r="C642" s="371">
        <v>205.6208</v>
      </c>
      <c r="D642" s="371">
        <f>VLOOKUP(B642,'CALCULO CC AGENTES'!$C$2:$G$736,5,0)</f>
        <v>145.94999999999999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1:20" x14ac:dyDescent="0.25">
      <c r="A643" s="370" t="s">
        <v>20</v>
      </c>
      <c r="B643" s="370" t="s">
        <v>77</v>
      </c>
      <c r="C643" s="371">
        <v>83.250900000000001</v>
      </c>
      <c r="D643" s="371">
        <f>VLOOKUP(B643,'CALCULO CC AGENTES'!$C$2:$G$736,5,0)</f>
        <v>59.09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1:20" x14ac:dyDescent="0.25">
      <c r="A644" s="370" t="s">
        <v>20</v>
      </c>
      <c r="B644" s="370" t="s">
        <v>78</v>
      </c>
      <c r="C644" s="371">
        <v>139.8603</v>
      </c>
      <c r="D644" s="371">
        <f>VLOOKUP(B644,'CALCULO CC AGENTES'!$C$2:$G$736,5,0)</f>
        <v>99.27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1:20" x14ac:dyDescent="0.25">
      <c r="A645" s="370" t="s">
        <v>20</v>
      </c>
      <c r="B645" s="370" t="s">
        <v>79</v>
      </c>
      <c r="C645" s="371">
        <v>183.14940000000001</v>
      </c>
      <c r="D645" s="371">
        <f>VLOOKUP(B645,'CALCULO CC AGENTES'!$C$2:$G$736,5,0)</f>
        <v>130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1:20" x14ac:dyDescent="0.25">
      <c r="A646" s="370" t="s">
        <v>20</v>
      </c>
      <c r="B646" s="370" t="s">
        <v>80</v>
      </c>
      <c r="C646" s="371">
        <v>154.16720000000001</v>
      </c>
      <c r="D646" s="371">
        <f>VLOOKUP(B646,'CALCULO CC AGENTES'!$C$2:$G$736,5,0)</f>
        <v>109.43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1:20" x14ac:dyDescent="0.25">
      <c r="A647" s="370" t="s">
        <v>20</v>
      </c>
      <c r="B647" s="370" t="s">
        <v>81</v>
      </c>
      <c r="C647" s="371">
        <v>160.9837</v>
      </c>
      <c r="D647" s="371">
        <f>VLOOKUP(B647,'CALCULO CC AGENTES'!$C$2:$G$736,5,0)</f>
        <v>114.27</v>
      </c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1:20" x14ac:dyDescent="0.25">
      <c r="A648" s="370" t="s">
        <v>20</v>
      </c>
      <c r="B648" s="370" t="s">
        <v>82</v>
      </c>
      <c r="C648" s="371">
        <v>192.9436</v>
      </c>
      <c r="D648" s="371">
        <f>VLOOKUP(B648,'CALCULO CC AGENTES'!$C$2:$G$736,5,0)</f>
        <v>136.94999999999999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x14ac:dyDescent="0.25">
      <c r="A649" s="370" t="s">
        <v>20</v>
      </c>
      <c r="B649" s="370" t="s">
        <v>83</v>
      </c>
      <c r="C649" s="371">
        <v>172.96190000000001</v>
      </c>
      <c r="D649" s="371">
        <f>VLOOKUP(B649,'CALCULO CC AGENTES'!$C$2:$G$736,5,0)</f>
        <v>122.77</v>
      </c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1:20" x14ac:dyDescent="0.25">
      <c r="A650" s="370" t="s">
        <v>20</v>
      </c>
      <c r="B650" s="370" t="s">
        <v>84</v>
      </c>
      <c r="C650" s="371">
        <v>214.3674</v>
      </c>
      <c r="D650" s="371">
        <f>VLOOKUP(B650,'CALCULO CC AGENTES'!$C$2:$G$736,5,0)</f>
        <v>152.16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1:20" x14ac:dyDescent="0.25">
      <c r="A651" s="370" t="s">
        <v>20</v>
      </c>
      <c r="B651" s="370" t="s">
        <v>85</v>
      </c>
      <c r="C651" s="371">
        <v>185.87190000000001</v>
      </c>
      <c r="D651" s="371">
        <f>VLOOKUP(B651,'CALCULO CC AGENTES'!$C$2:$G$736,5,0)</f>
        <v>131.93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1:20" x14ac:dyDescent="0.25">
      <c r="A652" s="370" t="s">
        <v>20</v>
      </c>
      <c r="B652" s="370" t="s">
        <v>86</v>
      </c>
      <c r="C652" s="371">
        <v>158.4333</v>
      </c>
      <c r="D652" s="371">
        <f>VLOOKUP(B652,'CALCULO CC AGENTES'!$C$2:$G$736,5,0)</f>
        <v>112.46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</row>
    <row r="653" spans="1:20" x14ac:dyDescent="0.25">
      <c r="A653" s="370" t="s">
        <v>20</v>
      </c>
      <c r="B653" s="370" t="s">
        <v>87</v>
      </c>
      <c r="C653" s="371">
        <v>196.32050000000001</v>
      </c>
      <c r="D653" s="371">
        <f>VLOOKUP(B653,'CALCULO CC AGENTES'!$C$2:$G$736,5,0)</f>
        <v>139.35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</row>
    <row r="654" spans="1:20" x14ac:dyDescent="0.25">
      <c r="A654" s="370" t="s">
        <v>20</v>
      </c>
      <c r="B654" s="370" t="s">
        <v>88</v>
      </c>
      <c r="C654" s="371">
        <v>274.5455</v>
      </c>
      <c r="D654" s="371">
        <f>VLOOKUP(B654,'CALCULO CC AGENTES'!$C$2:$G$736,5,0)</f>
        <v>194.87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</row>
    <row r="655" spans="1:20" x14ac:dyDescent="0.25">
      <c r="A655" s="370" t="s">
        <v>20</v>
      </c>
      <c r="B655" s="370" t="s">
        <v>89</v>
      </c>
      <c r="C655" s="371">
        <v>98.382800000000003</v>
      </c>
      <c r="D655" s="371">
        <f>VLOOKUP(B655,'CALCULO CC AGENTES'!$C$2:$G$736,5,0)</f>
        <v>69.83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1:20" x14ac:dyDescent="0.25">
      <c r="A656" s="370" t="s">
        <v>20</v>
      </c>
      <c r="B656" s="370" t="s">
        <v>90</v>
      </c>
      <c r="C656" s="371">
        <v>204.9486</v>
      </c>
      <c r="D656" s="371">
        <f>VLOOKUP(B656,'CALCULO CC AGENTES'!$C$2:$G$736,5,0)</f>
        <v>145.47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1:20" x14ac:dyDescent="0.25">
      <c r="A657" s="370" t="s">
        <v>20</v>
      </c>
      <c r="B657" s="370" t="s">
        <v>91</v>
      </c>
      <c r="C657" s="371">
        <v>54.362499999999997</v>
      </c>
      <c r="D657" s="371">
        <f>VLOOKUP(B657,'CALCULO CC AGENTES'!$C$2:$G$736,5,0)</f>
        <v>38.590000000000003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1:20" x14ac:dyDescent="0.25">
      <c r="A658" s="370" t="s">
        <v>20</v>
      </c>
      <c r="B658" s="370" t="s">
        <v>92</v>
      </c>
      <c r="C658" s="371">
        <v>152.452</v>
      </c>
      <c r="D658" s="371">
        <f>VLOOKUP(B658,'CALCULO CC AGENTES'!$C$2:$G$736,5,0)</f>
        <v>108.21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1:20" x14ac:dyDescent="0.25">
      <c r="A659" s="370" t="s">
        <v>20</v>
      </c>
      <c r="B659" s="370" t="s">
        <v>93</v>
      </c>
      <c r="C659" s="371">
        <v>136.5926</v>
      </c>
      <c r="D659" s="371">
        <f>VLOOKUP(B659,'CALCULO CC AGENTES'!$C$2:$G$736,5,0)</f>
        <v>96.95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1:20" x14ac:dyDescent="0.25">
      <c r="A660" s="370" t="s">
        <v>20</v>
      </c>
      <c r="B660" s="370" t="s">
        <v>94</v>
      </c>
      <c r="C660" s="371">
        <v>187.06200000000001</v>
      </c>
      <c r="D660" s="371">
        <f>VLOOKUP(B660,'CALCULO CC AGENTES'!$C$2:$G$736,5,0)</f>
        <v>132.78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1:20" x14ac:dyDescent="0.25">
      <c r="A661" s="370" t="s">
        <v>20</v>
      </c>
      <c r="B661" s="370" t="s">
        <v>95</v>
      </c>
      <c r="C661" s="371">
        <v>186.62370000000001</v>
      </c>
      <c r="D661" s="371">
        <f>VLOOKUP(B661,'CALCULO CC AGENTES'!$C$2:$G$736,5,0)</f>
        <v>132.47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1:20" x14ac:dyDescent="0.25">
      <c r="A662" s="370" t="s">
        <v>20</v>
      </c>
      <c r="B662" s="370" t="s">
        <v>96</v>
      </c>
      <c r="C662" s="371">
        <v>76.108199999999997</v>
      </c>
      <c r="D662" s="371">
        <f>VLOOKUP(B662,'CALCULO CC AGENTES'!$C$2:$G$736,5,0)</f>
        <v>54.02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1:20" x14ac:dyDescent="0.25">
      <c r="A663" s="370" t="s">
        <v>20</v>
      </c>
      <c r="B663" s="370" t="s">
        <v>97</v>
      </c>
      <c r="C663" s="371">
        <v>168.51900000000001</v>
      </c>
      <c r="D663" s="371">
        <f>VLOOKUP(B663,'CALCULO CC AGENTES'!$C$2:$G$736,5,0)</f>
        <v>119.61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1:20" x14ac:dyDescent="0.25">
      <c r="A664" s="370" t="s">
        <v>20</v>
      </c>
      <c r="B664" s="370" t="s">
        <v>98</v>
      </c>
      <c r="C664" s="371">
        <v>202.61519999999999</v>
      </c>
      <c r="D664" s="371">
        <f>VLOOKUP(B664,'CALCULO CC AGENTES'!$C$2:$G$736,5,0)</f>
        <v>143.82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1:20" x14ac:dyDescent="0.25">
      <c r="A665" s="370" t="s">
        <v>20</v>
      </c>
      <c r="B665" s="370" t="s">
        <v>99</v>
      </c>
      <c r="C665" s="371">
        <v>193.26159999999999</v>
      </c>
      <c r="D665" s="371">
        <f>VLOOKUP(B665,'CALCULO CC AGENTES'!$C$2:$G$736,5,0)</f>
        <v>137.18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1:20" x14ac:dyDescent="0.25">
      <c r="A666" s="370" t="s">
        <v>20</v>
      </c>
      <c r="B666" s="370" t="s">
        <v>100</v>
      </c>
      <c r="C666" s="371">
        <v>196.38159999999999</v>
      </c>
      <c r="D666" s="371">
        <f>VLOOKUP(B666,'CALCULO CC AGENTES'!$C$2:$G$736,5,0)</f>
        <v>139.38999999999999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</row>
    <row r="667" spans="1:20" x14ac:dyDescent="0.25">
      <c r="A667" s="370" t="s">
        <v>20</v>
      </c>
      <c r="B667" s="370" t="s">
        <v>101</v>
      </c>
      <c r="C667" s="371">
        <v>427.80459999999999</v>
      </c>
      <c r="D667" s="371">
        <f>VLOOKUP(B667,'CALCULO CC AGENTES'!$C$2:$G$736,5,0)</f>
        <v>303.66000000000003</v>
      </c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</row>
    <row r="668" spans="1:20" x14ac:dyDescent="0.25">
      <c r="A668" s="370" t="s">
        <v>20</v>
      </c>
      <c r="B668" s="370" t="s">
        <v>102</v>
      </c>
      <c r="C668" s="371">
        <v>147.89789999999999</v>
      </c>
      <c r="D668" s="371">
        <f>VLOOKUP(B668,'CALCULO CC AGENTES'!$C$2:$G$736,5,0)</f>
        <v>104.98</v>
      </c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</row>
    <row r="669" spans="1:20" x14ac:dyDescent="0.25">
      <c r="A669" s="370" t="s">
        <v>20</v>
      </c>
      <c r="B669" s="370" t="s">
        <v>103</v>
      </c>
      <c r="C669" s="371">
        <v>143.2816</v>
      </c>
      <c r="D669" s="371">
        <f>VLOOKUP(B669,'CALCULO CC AGENTES'!$C$2:$G$736,5,0)</f>
        <v>101.7</v>
      </c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</row>
    <row r="670" spans="1:20" x14ac:dyDescent="0.25">
      <c r="A670" s="370" t="s">
        <v>20</v>
      </c>
      <c r="B670" s="370" t="s">
        <v>104</v>
      </c>
      <c r="C670" s="371">
        <v>109.2522</v>
      </c>
      <c r="D670" s="371">
        <f>VLOOKUP(B670,'CALCULO CC AGENTES'!$C$2:$G$736,5,0)</f>
        <v>77.55</v>
      </c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</row>
    <row r="671" spans="1:20" x14ac:dyDescent="0.25">
      <c r="A671" s="370" t="s">
        <v>20</v>
      </c>
      <c r="B671" s="370" t="s">
        <v>105</v>
      </c>
      <c r="C671" s="371">
        <v>207.34639999999999</v>
      </c>
      <c r="D671" s="371">
        <f>VLOOKUP(B671,'CALCULO CC AGENTES'!$C$2:$G$736,5,0)</f>
        <v>147.16999999999999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</row>
    <row r="672" spans="1:20" x14ac:dyDescent="0.25">
      <c r="A672" s="370" t="s">
        <v>20</v>
      </c>
      <c r="B672" s="370" t="s">
        <v>106</v>
      </c>
      <c r="C672" s="371">
        <v>264.05860000000001</v>
      </c>
      <c r="D672" s="371">
        <f>VLOOKUP(B672,'CALCULO CC AGENTES'!$C$2:$G$736,5,0)</f>
        <v>187.43</v>
      </c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x14ac:dyDescent="0.25">
      <c r="A673" s="370" t="s">
        <v>20</v>
      </c>
      <c r="B673" s="370" t="s">
        <v>851</v>
      </c>
      <c r="C673" s="371">
        <v>126.18129999999999</v>
      </c>
      <c r="D673" s="371">
        <f>VLOOKUP(B673,'CALCULO CC AGENTES'!$C$2:$G$736,5,0)</f>
        <v>89.56</v>
      </c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</row>
    <row r="674" spans="1:20" x14ac:dyDescent="0.25">
      <c r="A674" s="370" t="s">
        <v>20</v>
      </c>
      <c r="B674" s="370" t="s">
        <v>468</v>
      </c>
      <c r="C674" s="371">
        <v>119.7132</v>
      </c>
      <c r="D674" s="371">
        <f>VLOOKUP(B674,'CALCULO CC AGENTES'!$C$2:$G$736,5,0)</f>
        <v>84.97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</row>
    <row r="675" spans="1:20" x14ac:dyDescent="0.25">
      <c r="A675" s="370" t="s">
        <v>20</v>
      </c>
      <c r="B675" s="370" t="s">
        <v>467</v>
      </c>
      <c r="C675" s="371">
        <v>118.58159999999999</v>
      </c>
      <c r="D675" s="371">
        <f>VLOOKUP(B675,'CALCULO CC AGENTES'!$C$2:$G$736,5,0)</f>
        <v>84.17</v>
      </c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</row>
    <row r="676" spans="1:20" x14ac:dyDescent="0.25">
      <c r="A676" s="370" t="s">
        <v>20</v>
      </c>
      <c r="B676" s="370" t="s">
        <v>411</v>
      </c>
      <c r="C676" s="371">
        <v>116.8319</v>
      </c>
      <c r="D676" s="371">
        <f>VLOOKUP(B676,'CALCULO CC AGENTES'!$C$2:$G$736,5,0)</f>
        <v>82.93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</row>
    <row r="677" spans="1:20" x14ac:dyDescent="0.25">
      <c r="A677" s="370" t="s">
        <v>20</v>
      </c>
      <c r="B677" s="370" t="s">
        <v>466</v>
      </c>
      <c r="C677" s="371">
        <v>172.8091</v>
      </c>
      <c r="D677" s="371">
        <f>VLOOKUP(B677,'CALCULO CC AGENTES'!$C$2:$G$736,5,0)</f>
        <v>122.66</v>
      </c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x14ac:dyDescent="0.25">
      <c r="A678" s="370" t="s">
        <v>20</v>
      </c>
      <c r="B678" s="370" t="s">
        <v>823</v>
      </c>
      <c r="C678" s="371">
        <v>172.37139999999999</v>
      </c>
      <c r="D678" s="371">
        <f>VLOOKUP(B678,'CALCULO CC AGENTES'!$C$2:$G$736,5,0)</f>
        <v>122.35</v>
      </c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</row>
    <row r="679" spans="1:20" x14ac:dyDescent="0.25">
      <c r="A679" s="370" t="s">
        <v>20</v>
      </c>
      <c r="B679" s="370" t="s">
        <v>412</v>
      </c>
      <c r="C679" s="371">
        <v>192.36259999999999</v>
      </c>
      <c r="D679" s="371">
        <f>VLOOKUP(B679,'CALCULO CC AGENTES'!$C$2:$G$736,5,0)</f>
        <v>136.54</v>
      </c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</row>
    <row r="680" spans="1:20" x14ac:dyDescent="0.25">
      <c r="A680" s="370" t="s">
        <v>20</v>
      </c>
      <c r="B680" s="370" t="s">
        <v>705</v>
      </c>
      <c r="C680" s="371">
        <v>51.107799999999997</v>
      </c>
      <c r="D680" s="371">
        <f>VLOOKUP(B680,'CALCULO CC AGENTES'!$C$2:$G$736,5,0)</f>
        <v>36.28</v>
      </c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</row>
    <row r="681" spans="1:20" x14ac:dyDescent="0.25">
      <c r="A681" s="370" t="s">
        <v>20</v>
      </c>
      <c r="B681" s="370" t="s">
        <v>852</v>
      </c>
      <c r="C681" s="371">
        <v>105.8289</v>
      </c>
      <c r="D681" s="371">
        <f>VLOOKUP(B681,'CALCULO CC AGENTES'!$C$2:$G$736,5,0)</f>
        <v>75.12</v>
      </c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</row>
    <row r="682" spans="1:20" x14ac:dyDescent="0.25">
      <c r="A682" s="370" t="s">
        <v>20</v>
      </c>
      <c r="B682" s="370" t="s">
        <v>107</v>
      </c>
      <c r="C682" s="371">
        <v>152.28729999999999</v>
      </c>
      <c r="D682" s="371">
        <f>VLOOKUP(B682,'CALCULO CC AGENTES'!$C$2:$G$736,5,0)</f>
        <v>108.09</v>
      </c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</row>
    <row r="683" spans="1:20" x14ac:dyDescent="0.25">
      <c r="A683" s="370" t="s">
        <v>20</v>
      </c>
      <c r="B683" s="370" t="s">
        <v>594</v>
      </c>
      <c r="C683" s="371">
        <v>727.54060000000004</v>
      </c>
      <c r="D683" s="371">
        <f>VLOOKUP(B683,'CALCULO CC AGENTES'!$C$2:$G$736,5,0)</f>
        <v>516.41</v>
      </c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</row>
    <row r="684" spans="1:20" x14ac:dyDescent="0.25">
      <c r="A684" s="370" t="s">
        <v>20</v>
      </c>
      <c r="B684" s="370" t="s">
        <v>480</v>
      </c>
      <c r="C684" s="371">
        <v>189.1258</v>
      </c>
      <c r="D684" s="371">
        <f>VLOOKUP(B684,'CALCULO CC AGENTES'!$C$2:$G$736,5,0)</f>
        <v>134.24</v>
      </c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</row>
    <row r="685" spans="1:20" x14ac:dyDescent="0.25">
      <c r="A685" s="370" t="s">
        <v>20</v>
      </c>
      <c r="B685" s="370" t="s">
        <v>108</v>
      </c>
      <c r="C685" s="371">
        <v>313.12040000000002</v>
      </c>
      <c r="D685" s="371">
        <f>VLOOKUP(B685,'CALCULO CC AGENTES'!$C$2:$G$736,5,0)</f>
        <v>222.25</v>
      </c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</row>
    <row r="686" spans="1:20" x14ac:dyDescent="0.25">
      <c r="A686" s="370" t="s">
        <v>20</v>
      </c>
      <c r="B686" s="370" t="s">
        <v>853</v>
      </c>
      <c r="C686" s="371">
        <v>217.10050000000001</v>
      </c>
      <c r="D686" s="371">
        <f>VLOOKUP(B686,'CALCULO CC AGENTES'!$C$2:$G$736,5,0)</f>
        <v>154.1</v>
      </c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spans="1:20" x14ac:dyDescent="0.25">
      <c r="A687" s="370" t="s">
        <v>20</v>
      </c>
      <c r="B687" s="370" t="s">
        <v>737</v>
      </c>
      <c r="C687" s="371">
        <v>123.45480000000001</v>
      </c>
      <c r="D687" s="371">
        <f>VLOOKUP(B687,'CALCULO CC AGENTES'!$C$2:$G$736,5,0)</f>
        <v>87.63</v>
      </c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</row>
    <row r="688" spans="1:20" x14ac:dyDescent="0.25">
      <c r="A688" s="370" t="s">
        <v>20</v>
      </c>
      <c r="B688" s="370" t="s">
        <v>738</v>
      </c>
      <c r="C688" s="371">
        <v>82.591300000000004</v>
      </c>
      <c r="D688" s="371">
        <f>VLOOKUP(B688,'CALCULO CC AGENTES'!$C$2:$G$736,5,0)</f>
        <v>58.62</v>
      </c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spans="1:20" x14ac:dyDescent="0.25">
      <c r="A689" s="370" t="s">
        <v>20</v>
      </c>
      <c r="B689" s="370" t="s">
        <v>739</v>
      </c>
      <c r="C689" s="371">
        <v>119.92489999999999</v>
      </c>
      <c r="D689" s="371">
        <f>VLOOKUP(B689,'CALCULO CC AGENTES'!$C$2:$G$736,5,0)</f>
        <v>85.12</v>
      </c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</row>
    <row r="690" spans="1:20" x14ac:dyDescent="0.25">
      <c r="A690" s="370" t="s">
        <v>20</v>
      </c>
      <c r="B690" s="370" t="s">
        <v>374</v>
      </c>
      <c r="C690" s="371">
        <v>173.31700000000001</v>
      </c>
      <c r="D690" s="371">
        <f>VLOOKUP(B690,'CALCULO CC AGENTES'!$C$2:$G$736,5,0)</f>
        <v>123.02</v>
      </c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</row>
    <row r="691" spans="1:20" x14ac:dyDescent="0.25">
      <c r="A691" s="370" t="s">
        <v>20</v>
      </c>
      <c r="B691" s="370" t="s">
        <v>375</v>
      </c>
      <c r="C691" s="371">
        <v>287.5249</v>
      </c>
      <c r="D691" s="371">
        <f>VLOOKUP(B691,'CALCULO CC AGENTES'!$C$2:$G$736,5,0)</f>
        <v>204.09</v>
      </c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</row>
    <row r="692" spans="1:20" x14ac:dyDescent="0.25">
      <c r="A692" s="370" t="s">
        <v>20</v>
      </c>
      <c r="B692" s="370" t="s">
        <v>373</v>
      </c>
      <c r="C692" s="371">
        <v>1489.8400999999999</v>
      </c>
      <c r="D692" s="371">
        <f>VLOOKUP(B692,'CALCULO CC AGENTES'!$C$2:$G$736,5,0)</f>
        <v>1057.49</v>
      </c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</row>
    <row r="693" spans="1:20" x14ac:dyDescent="0.25">
      <c r="A693" s="370" t="s">
        <v>20</v>
      </c>
      <c r="B693" s="370" t="s">
        <v>854</v>
      </c>
      <c r="C693" s="371">
        <v>203.0752</v>
      </c>
      <c r="D693" s="371">
        <f>VLOOKUP(B693,'CALCULO CC AGENTES'!$C$2:$G$736,5,0)</f>
        <v>144.13999999999999</v>
      </c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</row>
    <row r="694" spans="1:20" x14ac:dyDescent="0.25">
      <c r="A694" s="370" t="s">
        <v>20</v>
      </c>
      <c r="B694" s="370" t="s">
        <v>634</v>
      </c>
      <c r="C694" s="371">
        <v>47.532200000000003</v>
      </c>
      <c r="D694" s="371">
        <f>VLOOKUP(B694,'CALCULO CC AGENTES'!$C$2:$G$736,5,0)</f>
        <v>33.74</v>
      </c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</row>
    <row r="695" spans="1:20" x14ac:dyDescent="0.25">
      <c r="A695" s="370" t="s">
        <v>20</v>
      </c>
      <c r="B695" s="370" t="s">
        <v>635</v>
      </c>
      <c r="C695" s="371">
        <v>155.0359</v>
      </c>
      <c r="D695" s="371">
        <f>VLOOKUP(B695,'CALCULO CC AGENTES'!$C$2:$G$736,5,0)</f>
        <v>110.04</v>
      </c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</row>
    <row r="696" spans="1:20" x14ac:dyDescent="0.25">
      <c r="A696" s="370" t="s">
        <v>20</v>
      </c>
      <c r="B696" s="370" t="s">
        <v>402</v>
      </c>
      <c r="C696" s="371">
        <v>1368.7145</v>
      </c>
      <c r="D696" s="371">
        <f>VLOOKUP(B696,'CALCULO CC AGENTES'!$C$2:$G$736,5,0)</f>
        <v>971.51</v>
      </c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</row>
    <row r="697" spans="1:20" x14ac:dyDescent="0.25">
      <c r="A697" s="370" t="s">
        <v>20</v>
      </c>
      <c r="B697" s="370" t="s">
        <v>372</v>
      </c>
      <c r="C697" s="371">
        <v>196.18170000000001</v>
      </c>
      <c r="D697" s="371">
        <f>VLOOKUP(B697,'CALCULO CC AGENTES'!$C$2:$G$736,5,0)</f>
        <v>139.25</v>
      </c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</row>
    <row r="698" spans="1:20" x14ac:dyDescent="0.25">
      <c r="A698" s="370" t="s">
        <v>20</v>
      </c>
      <c r="B698" s="370" t="s">
        <v>783</v>
      </c>
      <c r="C698" s="371">
        <v>38.728400000000001</v>
      </c>
      <c r="D698" s="371">
        <f>VLOOKUP(B698,'CALCULO CC AGENTES'!$C$2:$G$736,5,0)</f>
        <v>27.49</v>
      </c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</row>
    <row r="699" spans="1:20" x14ac:dyDescent="0.25">
      <c r="A699" s="370" t="s">
        <v>20</v>
      </c>
      <c r="B699" s="370" t="s">
        <v>668</v>
      </c>
      <c r="C699" s="371">
        <v>1053.2218</v>
      </c>
      <c r="D699" s="371">
        <f>VLOOKUP(B699,'CALCULO CC AGENTES'!$C$2:$G$736,5,0)</f>
        <v>747.58</v>
      </c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</row>
    <row r="700" spans="1:20" x14ac:dyDescent="0.25">
      <c r="A700" s="370" t="s">
        <v>20</v>
      </c>
      <c r="B700" s="370" t="s">
        <v>371</v>
      </c>
      <c r="C700" s="371">
        <v>609.9846</v>
      </c>
      <c r="D700" s="371">
        <f>VLOOKUP(B700,'CALCULO CC AGENTES'!$C$2:$G$736,5,0)</f>
        <v>432.97</v>
      </c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</row>
    <row r="701" spans="1:20" x14ac:dyDescent="0.25">
      <c r="A701" s="370" t="s">
        <v>20</v>
      </c>
      <c r="B701" s="370" t="s">
        <v>706</v>
      </c>
      <c r="C701" s="371">
        <v>139.30350000000001</v>
      </c>
      <c r="D701" s="371">
        <f>VLOOKUP(B701,'CALCULO CC AGENTES'!$C$2:$G$736,5,0)</f>
        <v>98.88</v>
      </c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</row>
    <row r="702" spans="1:20" x14ac:dyDescent="0.25">
      <c r="A702" s="370" t="s">
        <v>20</v>
      </c>
      <c r="B702" s="370" t="s">
        <v>595</v>
      </c>
      <c r="C702" s="371">
        <v>312.22480000000002</v>
      </c>
      <c r="D702" s="371">
        <f>VLOOKUP(B702,'CALCULO CC AGENTES'!$C$2:$G$736,5,0)</f>
        <v>221.62</v>
      </c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</row>
    <row r="703" spans="1:20" x14ac:dyDescent="0.25">
      <c r="A703" s="370" t="s">
        <v>20</v>
      </c>
      <c r="B703" s="370" t="s">
        <v>109</v>
      </c>
      <c r="C703" s="371">
        <v>71.244200000000006</v>
      </c>
      <c r="D703" s="371">
        <f>VLOOKUP(B703,'CALCULO CC AGENTES'!$C$2:$G$736,5,0)</f>
        <v>50.57</v>
      </c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</row>
    <row r="704" spans="1:20" x14ac:dyDescent="0.25">
      <c r="A704" s="370" t="s">
        <v>20</v>
      </c>
      <c r="B704" s="370" t="s">
        <v>355</v>
      </c>
      <c r="C704" s="371">
        <v>728.71159999999998</v>
      </c>
      <c r="D704" s="371">
        <f>VLOOKUP(B704,'CALCULO CC AGENTES'!$C$2:$G$736,5,0)</f>
        <v>517.24</v>
      </c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</row>
    <row r="705" spans="1:20" x14ac:dyDescent="0.25">
      <c r="A705" s="370" t="s">
        <v>20</v>
      </c>
      <c r="B705" s="370" t="s">
        <v>366</v>
      </c>
      <c r="C705" s="371">
        <v>36.889200000000002</v>
      </c>
      <c r="D705" s="371">
        <f>VLOOKUP(B705,'CALCULO CC AGENTES'!$C$2:$G$736,5,0)</f>
        <v>26.18</v>
      </c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</row>
    <row r="706" spans="1:20" x14ac:dyDescent="0.25">
      <c r="A706" s="370" t="s">
        <v>20</v>
      </c>
      <c r="B706" s="370" t="s">
        <v>596</v>
      </c>
      <c r="C706" s="371">
        <v>196.23169999999999</v>
      </c>
      <c r="D706" s="371">
        <f>VLOOKUP(B706,'CALCULO CC AGENTES'!$C$2:$G$736,5,0)</f>
        <v>139.29</v>
      </c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</row>
    <row r="707" spans="1:20" x14ac:dyDescent="0.25">
      <c r="A707" s="370" t="s">
        <v>20</v>
      </c>
      <c r="B707" s="370" t="s">
        <v>491</v>
      </c>
      <c r="C707" s="371">
        <v>64.840500000000006</v>
      </c>
      <c r="D707" s="371">
        <f>VLOOKUP(B707,'CALCULO CC AGENTES'!$C$2:$G$736,5,0)</f>
        <v>46.02</v>
      </c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</row>
    <row r="708" spans="1:20" x14ac:dyDescent="0.25">
      <c r="A708" s="370" t="s">
        <v>20</v>
      </c>
      <c r="B708" s="370" t="s">
        <v>387</v>
      </c>
      <c r="C708" s="371">
        <v>318.803</v>
      </c>
      <c r="D708" s="371">
        <f>VLOOKUP(B708,'CALCULO CC AGENTES'!$C$2:$G$736,5,0)</f>
        <v>226.29</v>
      </c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</row>
    <row r="709" spans="1:20" x14ac:dyDescent="0.25">
      <c r="A709" s="370" t="s">
        <v>20</v>
      </c>
      <c r="B709" s="370" t="s">
        <v>453</v>
      </c>
      <c r="C709" s="371">
        <v>158.39830000000001</v>
      </c>
      <c r="D709" s="371">
        <f>VLOOKUP(B709,'CALCULO CC AGENTES'!$C$2:$G$736,5,0)</f>
        <v>112.43</v>
      </c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</row>
    <row r="710" spans="1:20" x14ac:dyDescent="0.25">
      <c r="A710" s="370" t="s">
        <v>20</v>
      </c>
      <c r="B710" s="370" t="s">
        <v>380</v>
      </c>
      <c r="C710" s="371">
        <v>153.90989999999999</v>
      </c>
      <c r="D710" s="371">
        <f>VLOOKUP(B710,'CALCULO CC AGENTES'!$C$2:$G$736,5,0)</f>
        <v>109.25</v>
      </c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</row>
    <row r="711" spans="1:20" x14ac:dyDescent="0.25">
      <c r="A711" s="370" t="s">
        <v>20</v>
      </c>
      <c r="B711" s="370" t="s">
        <v>416</v>
      </c>
      <c r="C711" s="371">
        <v>323.59679999999997</v>
      </c>
      <c r="D711" s="371">
        <f>VLOOKUP(B711,'CALCULO CC AGENTES'!$C$2:$G$736,5,0)</f>
        <v>229.69</v>
      </c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</row>
    <row r="712" spans="1:20" x14ac:dyDescent="0.25">
      <c r="A712" s="370" t="s">
        <v>20</v>
      </c>
      <c r="B712" s="370" t="s">
        <v>636</v>
      </c>
      <c r="C712" s="371">
        <v>198.9716</v>
      </c>
      <c r="D712" s="371">
        <f>VLOOKUP(B712,'CALCULO CC AGENTES'!$C$2:$G$736,5,0)</f>
        <v>141.22999999999999</v>
      </c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</row>
    <row r="713" spans="1:20" x14ac:dyDescent="0.25">
      <c r="A713" s="370" t="s">
        <v>20</v>
      </c>
      <c r="B713" s="370" t="s">
        <v>637</v>
      </c>
      <c r="C713" s="371">
        <v>57.011899999999997</v>
      </c>
      <c r="D713" s="371">
        <f>VLOOKUP(B713,'CALCULO CC AGENTES'!$C$2:$G$736,5,0)</f>
        <v>40.47</v>
      </c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</row>
    <row r="714" spans="1:20" x14ac:dyDescent="0.25">
      <c r="A714" s="370" t="s">
        <v>20</v>
      </c>
      <c r="B714" s="370" t="s">
        <v>382</v>
      </c>
      <c r="C714" s="371">
        <v>238.48509999999999</v>
      </c>
      <c r="D714" s="371">
        <f>VLOOKUP(B714,'CALCULO CC AGENTES'!$C$2:$G$736,5,0)</f>
        <v>169.28</v>
      </c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</row>
    <row r="715" spans="1:20" x14ac:dyDescent="0.25">
      <c r="A715" s="370" t="s">
        <v>20</v>
      </c>
      <c r="B715" s="370" t="s">
        <v>638</v>
      </c>
      <c r="C715" s="371">
        <v>122.46899999999999</v>
      </c>
      <c r="D715" s="371">
        <f>VLOOKUP(B715,'CALCULO CC AGENTES'!$C$2:$G$736,5,0)</f>
        <v>86.93</v>
      </c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</row>
    <row r="716" spans="1:20" x14ac:dyDescent="0.25">
      <c r="A716" s="370" t="s">
        <v>20</v>
      </c>
      <c r="B716" s="370" t="s">
        <v>385</v>
      </c>
      <c r="C716" s="371">
        <v>290.78339999999997</v>
      </c>
      <c r="D716" s="371">
        <f>VLOOKUP(B716,'CALCULO CC AGENTES'!$C$2:$G$736,5,0)</f>
        <v>206.4</v>
      </c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</row>
    <row r="717" spans="1:20" x14ac:dyDescent="0.25">
      <c r="A717" s="370" t="s">
        <v>20</v>
      </c>
      <c r="B717" s="370" t="s">
        <v>384</v>
      </c>
      <c r="C717" s="371">
        <v>216.2629</v>
      </c>
      <c r="D717" s="371">
        <f>VLOOKUP(B717,'CALCULO CC AGENTES'!$C$2:$G$736,5,0)</f>
        <v>153.5</v>
      </c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</row>
    <row r="718" spans="1:20" x14ac:dyDescent="0.25">
      <c r="A718" s="370" t="s">
        <v>20</v>
      </c>
      <c r="B718" s="370" t="s">
        <v>439</v>
      </c>
      <c r="C718" s="371">
        <v>322.10820000000001</v>
      </c>
      <c r="D718" s="371">
        <f>VLOOKUP(B718,'CALCULO CC AGENTES'!$C$2:$G$736,5,0)</f>
        <v>228.63</v>
      </c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</row>
    <row r="719" spans="1:20" x14ac:dyDescent="0.25">
      <c r="A719" s="370" t="s">
        <v>20</v>
      </c>
      <c r="B719" s="370" t="s">
        <v>386</v>
      </c>
      <c r="C719" s="371">
        <v>162.21019999999999</v>
      </c>
      <c r="D719" s="371">
        <f>VLOOKUP(B719,'CALCULO CC AGENTES'!$C$2:$G$736,5,0)</f>
        <v>115.14</v>
      </c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</row>
    <row r="720" spans="1:20" x14ac:dyDescent="0.25">
      <c r="A720" s="370" t="s">
        <v>20</v>
      </c>
      <c r="B720" s="370" t="s">
        <v>389</v>
      </c>
      <c r="C720" s="371">
        <v>372.90570000000002</v>
      </c>
      <c r="D720" s="371">
        <f>VLOOKUP(B720,'CALCULO CC AGENTES'!$C$2:$G$736,5,0)</f>
        <v>264.69</v>
      </c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</row>
    <row r="721" spans="1:20" x14ac:dyDescent="0.25">
      <c r="A721" s="370" t="s">
        <v>20</v>
      </c>
      <c r="B721" s="370" t="s">
        <v>391</v>
      </c>
      <c r="C721" s="371">
        <v>379.34230000000002</v>
      </c>
      <c r="D721" s="371">
        <f>VLOOKUP(B721,'CALCULO CC AGENTES'!$C$2:$G$736,5,0)</f>
        <v>269.26</v>
      </c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</row>
    <row r="722" spans="1:20" x14ac:dyDescent="0.25">
      <c r="A722" s="370" t="s">
        <v>20</v>
      </c>
      <c r="B722" s="370" t="s">
        <v>390</v>
      </c>
      <c r="C722" s="371">
        <v>98.014799999999994</v>
      </c>
      <c r="D722" s="371">
        <f>VLOOKUP(B722,'CALCULO CC AGENTES'!$C$2:$G$736,5,0)</f>
        <v>69.569999999999993</v>
      </c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</row>
    <row r="723" spans="1:20" x14ac:dyDescent="0.25">
      <c r="A723" s="370" t="s">
        <v>20</v>
      </c>
      <c r="B723" s="370" t="s">
        <v>392</v>
      </c>
      <c r="C723" s="371">
        <v>152.56219999999999</v>
      </c>
      <c r="D723" s="371">
        <f>VLOOKUP(B723,'CALCULO CC AGENTES'!$C$2:$G$736,5,0)</f>
        <v>108.29</v>
      </c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</row>
    <row r="724" spans="1:20" x14ac:dyDescent="0.25">
      <c r="A724" s="370" t="s">
        <v>20</v>
      </c>
      <c r="B724" s="370" t="s">
        <v>597</v>
      </c>
      <c r="C724" s="371">
        <v>168.29859999999999</v>
      </c>
      <c r="D724" s="371">
        <f>VLOOKUP(B724,'CALCULO CC AGENTES'!$C$2:$G$736,5,0)</f>
        <v>119.46</v>
      </c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</row>
    <row r="725" spans="1:20" x14ac:dyDescent="0.25">
      <c r="A725" s="370" t="s">
        <v>20</v>
      </c>
      <c r="B725" s="370" t="s">
        <v>388</v>
      </c>
      <c r="C725" s="371">
        <v>266.1592</v>
      </c>
      <c r="D725" s="371">
        <f>VLOOKUP(B725,'CALCULO CC AGENTES'!$C$2:$G$736,5,0)</f>
        <v>188.92</v>
      </c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</row>
    <row r="726" spans="1:20" x14ac:dyDescent="0.25">
      <c r="A726" s="370" t="s">
        <v>20</v>
      </c>
      <c r="B726" s="370" t="s">
        <v>381</v>
      </c>
      <c r="C726" s="371">
        <v>121.6403</v>
      </c>
      <c r="D726" s="371">
        <f>VLOOKUP(B726,'CALCULO CC AGENTES'!$C$2:$G$736,5,0)</f>
        <v>86.34</v>
      </c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</row>
    <row r="727" spans="1:20" x14ac:dyDescent="0.25">
      <c r="A727" s="370" t="s">
        <v>20</v>
      </c>
      <c r="B727" s="370" t="s">
        <v>393</v>
      </c>
      <c r="C727" s="371">
        <v>242.14320000000001</v>
      </c>
      <c r="D727" s="371">
        <f>VLOOKUP(B727,'CALCULO CC AGENTES'!$C$2:$G$736,5,0)</f>
        <v>171.87</v>
      </c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</row>
    <row r="728" spans="1:20" x14ac:dyDescent="0.25">
      <c r="A728" s="370" t="s">
        <v>20</v>
      </c>
      <c r="B728" s="370" t="s">
        <v>383</v>
      </c>
      <c r="C728" s="371">
        <v>121.4573</v>
      </c>
      <c r="D728" s="371">
        <f>VLOOKUP(B728,'CALCULO CC AGENTES'!$C$2:$G$736,5,0)</f>
        <v>86.21</v>
      </c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</row>
    <row r="729" spans="1:20" x14ac:dyDescent="0.25">
      <c r="A729" s="370" t="s">
        <v>20</v>
      </c>
      <c r="B729" s="370" t="s">
        <v>639</v>
      </c>
      <c r="C729" s="371">
        <v>202.6438</v>
      </c>
      <c r="D729" s="371">
        <f>VLOOKUP(B729,'CALCULO CC AGENTES'!$C$2:$G$736,5,0)</f>
        <v>143.84</v>
      </c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spans="1:20" x14ac:dyDescent="0.25">
      <c r="A730" s="370" t="s">
        <v>20</v>
      </c>
      <c r="B730" s="370" t="s">
        <v>417</v>
      </c>
      <c r="C730" s="371">
        <v>254.904</v>
      </c>
      <c r="D730" s="371">
        <f>VLOOKUP(B730,'CALCULO CC AGENTES'!$C$2:$G$736,5,0)</f>
        <v>180.93</v>
      </c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</row>
    <row r="731" spans="1:20" x14ac:dyDescent="0.25">
      <c r="A731" s="370" t="s">
        <v>20</v>
      </c>
      <c r="B731" s="370" t="s">
        <v>394</v>
      </c>
      <c r="C731" s="371">
        <v>113.9002</v>
      </c>
      <c r="D731" s="371">
        <f>VLOOKUP(B731,'CALCULO CC AGENTES'!$C$2:$G$736,5,0)</f>
        <v>80.849999999999994</v>
      </c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spans="1:20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</row>
    <row r="733" spans="1:20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</row>
    <row r="734" spans="1:20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</row>
    <row r="735" spans="1:20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</row>
    <row r="736" spans="1:20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</row>
    <row r="737" spans="1:20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</row>
    <row r="738" spans="1:20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</row>
    <row r="739" spans="1:20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</row>
    <row r="740" spans="1:20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</row>
    <row r="741" spans="1:20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</row>
    <row r="742" spans="1:20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</row>
    <row r="743" spans="1:20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</row>
    <row r="744" spans="1:20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</row>
    <row r="745" spans="1:20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</row>
    <row r="746" spans="1:20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</row>
    <row r="747" spans="1:20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</row>
    <row r="748" spans="1:20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</row>
    <row r="749" spans="1:20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</row>
    <row r="750" spans="1:20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</row>
    <row r="751" spans="1:20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</row>
    <row r="752" spans="1:20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</row>
    <row r="753" spans="1:20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</row>
    <row r="754" spans="1:20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</row>
    <row r="755" spans="1:20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</row>
    <row r="756" spans="1:20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</row>
    <row r="757" spans="1:20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</row>
    <row r="758" spans="1:20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</row>
    <row r="759" spans="1:20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</row>
    <row r="760" spans="1:20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</row>
    <row r="761" spans="1:20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</row>
    <row r="762" spans="1:20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</row>
    <row r="763" spans="1:20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</row>
    <row r="764" spans="1:20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</row>
    <row r="765" spans="1:20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</row>
    <row r="766" spans="1:20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</row>
    <row r="767" spans="1:20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</row>
    <row r="768" spans="1:20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</row>
    <row r="769" spans="1:20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</row>
    <row r="770" spans="1:20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</row>
    <row r="771" spans="1:20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</row>
    <row r="772" spans="1:20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</row>
    <row r="774" spans="1:20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spans="1:20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</row>
    <row r="776" spans="1:20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</row>
    <row r="777" spans="1:20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</row>
    <row r="779" spans="1:20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</row>
    <row r="780" spans="1:20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</row>
    <row r="781" spans="1:20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</row>
    <row r="782" spans="1:20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</row>
    <row r="783" spans="1:20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</row>
    <row r="784" spans="1:20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</row>
    <row r="785" spans="1:20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</row>
    <row r="786" spans="1:20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</row>
    <row r="787" spans="1:20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</row>
    <row r="788" spans="1:20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</row>
    <row r="789" spans="1:20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</row>
    <row r="790" spans="1:20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</row>
    <row r="791" spans="1:20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</row>
    <row r="792" spans="1:20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</row>
    <row r="793" spans="1:20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</row>
    <row r="794" spans="1:20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</row>
    <row r="795" spans="1:20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</row>
    <row r="796" spans="1:20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</row>
    <row r="797" spans="1:20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</row>
    <row r="798" spans="1:20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</row>
    <row r="799" spans="1:20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</row>
    <row r="800" spans="1:20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</row>
    <row r="801" spans="1:20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</row>
    <row r="802" spans="1:20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</row>
    <row r="803" spans="1:20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</row>
    <row r="804" spans="1:20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</row>
    <row r="805" spans="1:20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</row>
    <row r="806" spans="1:20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</row>
    <row r="807" spans="1:20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</row>
    <row r="808" spans="1:20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1:20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1:20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</row>
    <row r="811" spans="1:20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</row>
    <row r="812" spans="1:20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</row>
    <row r="813" spans="1:20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</row>
    <row r="814" spans="1:20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</row>
    <row r="815" spans="1:20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spans="1:20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</row>
    <row r="817" spans="1:20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spans="1:20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</row>
    <row r="819" spans="1:20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</row>
    <row r="820" spans="1:20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</row>
    <row r="821" spans="1:20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</row>
    <row r="822" spans="1:20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</row>
    <row r="823" spans="1:20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</row>
    <row r="824" spans="1:20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</row>
    <row r="825" spans="1:20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</row>
    <row r="826" spans="1:20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</row>
    <row r="828" spans="1:20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</row>
    <row r="829" spans="1:20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</row>
    <row r="830" spans="1:20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</row>
    <row r="831" spans="1:20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</row>
    <row r="832" spans="1:20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</row>
    <row r="833" spans="1:20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</row>
    <row r="834" spans="1:20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</row>
    <row r="835" spans="1:20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</row>
    <row r="836" spans="1:20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</row>
    <row r="837" spans="1:20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</row>
    <row r="838" spans="1:20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</row>
    <row r="839" spans="1:20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</row>
    <row r="840" spans="1:20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</row>
    <row r="841" spans="1:20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</row>
    <row r="842" spans="1:20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</row>
    <row r="843" spans="1:20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</row>
    <row r="844" spans="1:20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</row>
    <row r="845" spans="1:20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</row>
    <row r="846" spans="1:20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</row>
    <row r="847" spans="1:20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</row>
    <row r="848" spans="1:20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</row>
    <row r="849" spans="1:20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</row>
    <row r="850" spans="1:20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</row>
    <row r="851" spans="1:20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</row>
    <row r="852" spans="1:20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</row>
    <row r="853" spans="1:20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</row>
    <row r="854" spans="1:20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</row>
    <row r="855" spans="1:20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</row>
    <row r="856" spans="1:20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</row>
    <row r="857" spans="1:20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</row>
    <row r="858" spans="1:20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spans="1:20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</row>
    <row r="860" spans="1:20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spans="1:20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</row>
    <row r="862" spans="1:20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</row>
    <row r="863" spans="1:20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</row>
    <row r="864" spans="1:20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</row>
    <row r="865" spans="1:20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</row>
    <row r="866" spans="1:20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</row>
    <row r="867" spans="1:20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</row>
    <row r="868" spans="1:20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</row>
    <row r="869" spans="1:20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</row>
    <row r="870" spans="1:20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</row>
    <row r="871" spans="1:20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</row>
    <row r="872" spans="1:20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</row>
    <row r="873" spans="1:20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</row>
    <row r="874" spans="1:20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</row>
    <row r="875" spans="1:20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</row>
    <row r="876" spans="1:20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</row>
    <row r="877" spans="1:20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</row>
    <row r="878" spans="1:20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</row>
    <row r="879" spans="1:20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</row>
    <row r="880" spans="1:20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</row>
    <row r="881" spans="1:20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</row>
    <row r="882" spans="1:20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</row>
    <row r="883" spans="1:20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</row>
    <row r="884" spans="1:20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</row>
    <row r="885" spans="1:20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</row>
    <row r="886" spans="1:20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</row>
    <row r="887" spans="1:20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</row>
    <row r="888" spans="1:20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</row>
    <row r="889" spans="1:20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</row>
    <row r="890" spans="1:20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</row>
    <row r="891" spans="1:20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</row>
    <row r="892" spans="1:20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</row>
    <row r="893" spans="1:20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</row>
    <row r="894" spans="1:20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</row>
    <row r="895" spans="1:20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</row>
    <row r="896" spans="1:20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</row>
    <row r="898" spans="1:20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</row>
    <row r="899" spans="1:20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</row>
    <row r="900" spans="1:20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</row>
    <row r="901" spans="1:20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spans="1:20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</row>
    <row r="903" spans="1:20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spans="1:20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</row>
    <row r="905" spans="1:20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</row>
    <row r="906" spans="1:20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</row>
    <row r="907" spans="1:20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</row>
    <row r="908" spans="1:20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</row>
    <row r="909" spans="1:20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</row>
    <row r="910" spans="1:20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</row>
    <row r="911" spans="1:20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</row>
    <row r="912" spans="1:20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</row>
    <row r="913" spans="1:20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</row>
    <row r="914" spans="1:20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</row>
    <row r="915" spans="1:20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</row>
    <row r="916" spans="1:20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</row>
    <row r="917" spans="1:20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</row>
    <row r="918" spans="1:20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</row>
    <row r="919" spans="1:20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</row>
    <row r="920" spans="1:20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</row>
    <row r="921" spans="1:20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</row>
    <row r="922" spans="1:20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</row>
    <row r="923" spans="1:20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</row>
    <row r="924" spans="1:20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</row>
    <row r="925" spans="1:20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</row>
    <row r="926" spans="1:20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</row>
    <row r="927" spans="1:20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</row>
    <row r="928" spans="1:20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</row>
    <row r="929" spans="1:20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</row>
    <row r="930" spans="1:20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</row>
    <row r="931" spans="1:20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</row>
    <row r="932" spans="1:20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</row>
    <row r="933" spans="1:20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</row>
    <row r="934" spans="1:20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</row>
    <row r="935" spans="1:20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</row>
    <row r="936" spans="1:20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</row>
    <row r="937" spans="1:20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</row>
    <row r="938" spans="1:20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</row>
    <row r="939" spans="1:20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</row>
    <row r="940" spans="1:20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</row>
    <row r="941" spans="1:20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</row>
    <row r="942" spans="1:20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</row>
    <row r="943" spans="1:20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</row>
    <row r="944" spans="1:20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spans="1:20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</row>
    <row r="946" spans="1:20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spans="1:20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</row>
    <row r="948" spans="1:20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</row>
    <row r="949" spans="1:20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</row>
    <row r="950" spans="1:20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</row>
    <row r="951" spans="1:20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</row>
    <row r="952" spans="1:20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</row>
    <row r="953" spans="1:20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</row>
    <row r="954" spans="1:20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</row>
    <row r="955" spans="1:20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</row>
    <row r="956" spans="1:20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</row>
    <row r="957" spans="1:20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</row>
    <row r="958" spans="1:20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</row>
    <row r="959" spans="1:20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</row>
    <row r="960" spans="1:20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</row>
    <row r="961" spans="1:20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</row>
    <row r="962" spans="1:20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</row>
    <row r="963" spans="1:20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</row>
    <row r="964" spans="1:20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</row>
    <row r="965" spans="1:20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</row>
    <row r="966" spans="1:20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</row>
    <row r="967" spans="1:20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</row>
    <row r="968" spans="1:20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</row>
    <row r="970" spans="1:20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</row>
    <row r="971" spans="1:20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</row>
    <row r="972" spans="1:20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</row>
    <row r="973" spans="1:20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</row>
    <row r="974" spans="1:20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</row>
    <row r="975" spans="1:20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</row>
    <row r="976" spans="1:20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</row>
    <row r="977" spans="1:20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</row>
    <row r="978" spans="1:20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</row>
    <row r="979" spans="1:20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</row>
    <row r="980" spans="1:20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</row>
    <row r="981" spans="1:20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</row>
    <row r="982" spans="1:20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</row>
    <row r="983" spans="1:20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</row>
    <row r="984" spans="1:20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</row>
    <row r="985" spans="1:20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</row>
    <row r="986" spans="1:20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</row>
    <row r="987" spans="1:20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spans="1:20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</row>
    <row r="989" spans="1:20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spans="1:20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</row>
    <row r="991" spans="1:20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</row>
    <row r="992" spans="1:20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</row>
    <row r="993" spans="1:20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</row>
    <row r="994" spans="1:20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</row>
    <row r="995" spans="1:20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</row>
    <row r="996" spans="1:20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</row>
    <row r="997" spans="1:20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</row>
    <row r="998" spans="1:20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</row>
    <row r="999" spans="1:20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</row>
    <row r="1000" spans="1:20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</row>
    <row r="1001" spans="1:20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</row>
    <row r="1002" spans="1:20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</row>
    <row r="1003" spans="1:20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</row>
    <row r="1004" spans="1:20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</row>
    <row r="1005" spans="1:20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</row>
    <row r="1006" spans="1:20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</row>
    <row r="1007" spans="1:20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</row>
    <row r="1008" spans="1:20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</row>
    <row r="1009" spans="1:20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</row>
    <row r="1010" spans="1:20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</row>
    <row r="1011" spans="1:20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</row>
    <row r="1012" spans="1:20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</row>
    <row r="1013" spans="1:20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</row>
    <row r="1014" spans="1:20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</row>
    <row r="1015" spans="1:20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</row>
    <row r="1016" spans="1:20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</row>
    <row r="1017" spans="1:20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</row>
    <row r="1018" spans="1:20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</row>
    <row r="1019" spans="1:20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</row>
    <row r="1020" spans="1:20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</row>
    <row r="1022" spans="1:20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</row>
    <row r="1023" spans="1:20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</row>
    <row r="1024" spans="1:20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</row>
    <row r="1025" spans="1:20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</row>
    <row r="1026" spans="1:20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</row>
    <row r="1027" spans="1:20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</row>
    <row r="1028" spans="1:20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</row>
    <row r="1029" spans="1:20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</row>
    <row r="1030" spans="1:20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spans="1:20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</row>
    <row r="1032" spans="1:20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spans="1:20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</row>
    <row r="1034" spans="1:20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</row>
    <row r="1035" spans="1:20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</row>
    <row r="1036" spans="1:20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</row>
    <row r="1037" spans="1:20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</row>
    <row r="1038" spans="1:20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</row>
    <row r="1039" spans="1:20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</row>
    <row r="1040" spans="1:20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</row>
    <row r="1041" spans="1:20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</row>
    <row r="1042" spans="1:20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</row>
    <row r="1043" spans="1:20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</row>
    <row r="1044" spans="1:20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</row>
    <row r="1045" spans="1:20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</row>
    <row r="1046" spans="1:20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</row>
    <row r="1047" spans="1:20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</row>
    <row r="1048" spans="1:20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</row>
    <row r="1049" spans="1:20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</row>
    <row r="1050" spans="1:20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</row>
    <row r="1051" spans="1:20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</row>
    <row r="1052" spans="1:20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</row>
    <row r="1053" spans="1:20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</row>
    <row r="1054" spans="1:20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</row>
    <row r="1055" spans="1:20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</row>
    <row r="1056" spans="1:20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</row>
    <row r="1057" spans="1:20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</row>
    <row r="1058" spans="1:20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</row>
    <row r="1060" spans="1:20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</row>
    <row r="1061" spans="1:20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</row>
    <row r="1062" spans="1:20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</row>
    <row r="1063" spans="1:20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</row>
    <row r="1064" spans="1:20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</row>
    <row r="1065" spans="1:20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</row>
    <row r="1066" spans="1:20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</row>
    <row r="1067" spans="1:20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</row>
    <row r="1068" spans="1:20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</row>
    <row r="1069" spans="1:20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</row>
    <row r="1070" spans="1:20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</row>
    <row r="1071" spans="1:20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</row>
    <row r="1072" spans="1:20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</row>
    <row r="1073" spans="1:20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spans="1:20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</row>
    <row r="1075" spans="1:20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spans="1:20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</row>
    <row r="1077" spans="1:20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</row>
    <row r="1078" spans="1:20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</row>
    <row r="1079" spans="1:20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</row>
    <row r="1080" spans="1:20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</row>
    <row r="1081" spans="1:20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</row>
    <row r="1082" spans="1:20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</row>
    <row r="1083" spans="1:20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</row>
    <row r="1084" spans="1:20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</row>
    <row r="1085" spans="1:20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</row>
    <row r="1086" spans="1:20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</row>
    <row r="1087" spans="1:20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</row>
    <row r="1088" spans="1:20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</row>
    <row r="1089" spans="1:20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</row>
    <row r="1090" spans="1:20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</row>
    <row r="1091" spans="1:20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</row>
    <row r="1092" spans="1:20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</row>
    <row r="1093" spans="1:20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</row>
    <row r="1094" spans="1:20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</row>
    <row r="1095" spans="1:20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</row>
    <row r="1096" spans="1:20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</row>
    <row r="1097" spans="1:20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</row>
    <row r="1098" spans="1:20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</row>
    <row r="1099" spans="1:20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</row>
    <row r="1100" spans="1:20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</row>
    <row r="1101" spans="1:20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</row>
    <row r="1102" spans="1:20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</row>
    <row r="1103" spans="1:20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</row>
    <row r="1104" spans="1:20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</row>
    <row r="1105" spans="1:20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</row>
    <row r="1106" spans="1:20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</row>
    <row r="1107" spans="1:20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</row>
    <row r="1108" spans="1:20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</row>
    <row r="1109" spans="1:20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</row>
    <row r="1110" spans="1:20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</row>
    <row r="1111" spans="1:20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</row>
    <row r="1112" spans="1:20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</row>
    <row r="1113" spans="1:20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</row>
    <row r="1114" spans="1:20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</row>
    <row r="1115" spans="1:20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</row>
    <row r="1116" spans="1:20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spans="1:20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</row>
    <row r="1118" spans="1:20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spans="1:20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</row>
    <row r="1120" spans="1:20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</row>
    <row r="1121" spans="1:20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</row>
    <row r="1122" spans="1:20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</row>
    <row r="1123" spans="1:20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</row>
    <row r="1124" spans="1:20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</row>
    <row r="1125" spans="1:20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</row>
    <row r="1126" spans="1:20" x14ac:dyDescent="0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</row>
    <row r="1127" spans="1:20" x14ac:dyDescent="0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</row>
    <row r="1128" spans="1:20" x14ac:dyDescent="0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</row>
    <row r="1129" spans="1:20" x14ac:dyDescent="0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</row>
    <row r="1130" spans="1:20" x14ac:dyDescent="0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</row>
    <row r="1131" spans="1:20" x14ac:dyDescent="0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</row>
    <row r="1132" spans="1:20" x14ac:dyDescent="0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</row>
    <row r="1133" spans="1:20" x14ac:dyDescent="0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</row>
    <row r="1134" spans="1:20" x14ac:dyDescent="0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</row>
    <row r="1135" spans="1:20" x14ac:dyDescent="0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</row>
    <row r="1136" spans="1:20" x14ac:dyDescent="0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</row>
    <row r="1137" spans="1:20" x14ac:dyDescent="0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</row>
    <row r="1138" spans="1:20" x14ac:dyDescent="0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</row>
    <row r="1139" spans="1:20" x14ac:dyDescent="0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</row>
    <row r="1140" spans="1:20" x14ac:dyDescent="0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</row>
    <row r="1141" spans="1:20" x14ac:dyDescent="0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</row>
    <row r="1142" spans="1:20" x14ac:dyDescent="0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</row>
    <row r="1143" spans="1:20" x14ac:dyDescent="0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</row>
    <row r="1144" spans="1:20" x14ac:dyDescent="0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x14ac:dyDescent="0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</row>
    <row r="1146" spans="1:20" x14ac:dyDescent="0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</row>
    <row r="1147" spans="1:20" x14ac:dyDescent="0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</row>
    <row r="1148" spans="1:20" x14ac:dyDescent="0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</row>
    <row r="1149" spans="1:20" x14ac:dyDescent="0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</row>
    <row r="1150" spans="1:20" x14ac:dyDescent="0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</row>
    <row r="1151" spans="1:20" x14ac:dyDescent="0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</row>
    <row r="1152" spans="1:20" x14ac:dyDescent="0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</row>
    <row r="1153" spans="1:20" x14ac:dyDescent="0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</row>
    <row r="1154" spans="1:20" x14ac:dyDescent="0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</row>
    <row r="1155" spans="1:20" x14ac:dyDescent="0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</row>
    <row r="1156" spans="1:20" x14ac:dyDescent="0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</row>
    <row r="1157" spans="1:20" x14ac:dyDescent="0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</row>
    <row r="1158" spans="1:20" x14ac:dyDescent="0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</row>
    <row r="1159" spans="1:20" x14ac:dyDescent="0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spans="1:20" x14ac:dyDescent="0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</row>
    <row r="1161" spans="1:20" x14ac:dyDescent="0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spans="1:20" x14ac:dyDescent="0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</row>
    <row r="1163" spans="1:20" x14ac:dyDescent="0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</row>
    <row r="1164" spans="1:20" x14ac:dyDescent="0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</row>
    <row r="1165" spans="1:20" x14ac:dyDescent="0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</row>
    <row r="1166" spans="1:20" x14ac:dyDescent="0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</row>
    <row r="1167" spans="1:20" x14ac:dyDescent="0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</row>
    <row r="1168" spans="1:20" ht="15" customHeight="1" x14ac:dyDescent="0.25">
      <c r="B1168" s="35"/>
      <c r="C1168" s="35"/>
    </row>
    <row r="1169" spans="2:3" ht="15" customHeight="1" x14ac:dyDescent="0.25">
      <c r="B1169" s="35"/>
      <c r="C1169" s="35"/>
    </row>
    <row r="1170" spans="2:3" ht="15" customHeight="1" x14ac:dyDescent="0.25">
      <c r="B1170" s="35"/>
      <c r="C1170" s="35"/>
    </row>
    <row r="1171" spans="2:3" ht="15" customHeight="1" x14ac:dyDescent="0.25">
      <c r="B1171" s="35"/>
      <c r="C1171" s="35"/>
    </row>
    <row r="1172" spans="2:3" ht="15" customHeight="1" x14ac:dyDescent="0.25">
      <c r="B1172" s="35"/>
      <c r="C1172" s="35"/>
    </row>
    <row r="1173" spans="2:3" ht="15" customHeight="1" x14ac:dyDescent="0.25">
      <c r="B1173" s="35"/>
      <c r="C1173" s="35"/>
    </row>
    <row r="1174" spans="2:3" ht="15" customHeight="1" x14ac:dyDescent="0.25">
      <c r="B1174" s="35"/>
      <c r="C1174" s="35"/>
    </row>
    <row r="1175" spans="2:3" ht="15" customHeight="1" x14ac:dyDescent="0.25">
      <c r="B1175" s="35"/>
      <c r="C1175" s="35"/>
    </row>
    <row r="1176" spans="2:3" ht="15" customHeight="1" x14ac:dyDescent="0.25">
      <c r="B1176" s="35"/>
      <c r="C1176" s="35"/>
    </row>
    <row r="1177" spans="2:3" ht="15" customHeight="1" x14ac:dyDescent="0.25">
      <c r="B1177" s="35"/>
      <c r="C1177" s="35"/>
    </row>
    <row r="1178" spans="2:3" ht="15" customHeight="1" x14ac:dyDescent="0.25">
      <c r="B1178" s="35"/>
      <c r="C1178" s="35"/>
    </row>
    <row r="1179" spans="2:3" ht="15" customHeight="1" x14ac:dyDescent="0.25">
      <c r="B1179" s="35"/>
      <c r="C1179" s="35"/>
    </row>
    <row r="1180" spans="2:3" ht="15" customHeight="1" x14ac:dyDescent="0.25">
      <c r="B1180" s="35"/>
      <c r="C1180" s="35"/>
    </row>
    <row r="1181" spans="2:3" ht="15" customHeight="1" x14ac:dyDescent="0.25">
      <c r="B1181" s="35"/>
      <c r="C1181" s="35"/>
    </row>
    <row r="1182" spans="2:3" ht="15" customHeight="1" x14ac:dyDescent="0.25">
      <c r="B1182" s="35"/>
      <c r="C1182" s="35"/>
    </row>
    <row r="1183" spans="2:3" ht="15" customHeight="1" x14ac:dyDescent="0.25">
      <c r="B1183" s="35"/>
      <c r="C1183" s="35"/>
    </row>
    <row r="1184" spans="2:3" ht="15" customHeight="1" x14ac:dyDescent="0.25">
      <c r="B1184" s="35"/>
      <c r="C1184" s="35"/>
    </row>
    <row r="1185" spans="2:3" ht="15" customHeight="1" x14ac:dyDescent="0.25">
      <c r="B1185" s="35"/>
      <c r="C1185" s="35"/>
    </row>
    <row r="1186" spans="2:3" ht="15" customHeight="1" x14ac:dyDescent="0.25">
      <c r="B1186" s="35"/>
      <c r="C1186" s="35"/>
    </row>
    <row r="1187" spans="2:3" ht="15" customHeight="1" x14ac:dyDescent="0.25">
      <c r="B1187" s="35"/>
      <c r="C1187" s="35"/>
    </row>
    <row r="1188" spans="2:3" ht="15" customHeight="1" x14ac:dyDescent="0.25">
      <c r="B1188" s="35"/>
      <c r="C1188" s="35"/>
    </row>
    <row r="1189" spans="2:3" ht="15" customHeight="1" x14ac:dyDescent="0.25">
      <c r="B1189" s="35"/>
      <c r="C1189" s="35"/>
    </row>
    <row r="1190" spans="2:3" ht="15" customHeight="1" x14ac:dyDescent="0.25">
      <c r="B1190" s="35"/>
      <c r="C1190" s="35"/>
    </row>
    <row r="1191" spans="2:3" ht="15" customHeight="1" x14ac:dyDescent="0.25">
      <c r="B1191" s="35"/>
      <c r="C1191" s="35"/>
    </row>
    <row r="1192" spans="2:3" ht="15" customHeight="1" x14ac:dyDescent="0.25">
      <c r="B1192" s="35"/>
      <c r="C1192" s="35"/>
    </row>
    <row r="1193" spans="2:3" ht="15" customHeight="1" x14ac:dyDescent="0.25">
      <c r="B1193" s="35"/>
      <c r="C1193" s="35"/>
    </row>
    <row r="1194" spans="2:3" ht="15" customHeight="1" x14ac:dyDescent="0.25">
      <c r="B1194" s="35"/>
      <c r="C1194" s="35"/>
    </row>
    <row r="1195" spans="2:3" ht="15" customHeight="1" x14ac:dyDescent="0.25">
      <c r="B1195" s="35"/>
      <c r="C1195" s="35"/>
    </row>
    <row r="1196" spans="2:3" ht="15" customHeight="1" x14ac:dyDescent="0.25">
      <c r="B1196" s="35"/>
      <c r="C1196" s="35"/>
    </row>
    <row r="1197" spans="2:3" ht="15" customHeight="1" x14ac:dyDescent="0.25">
      <c r="B1197" s="35"/>
      <c r="C1197" s="35"/>
    </row>
    <row r="1198" spans="2:3" ht="15" customHeight="1" x14ac:dyDescent="0.25">
      <c r="B1198" s="35"/>
      <c r="C1198" s="35"/>
    </row>
    <row r="1199" spans="2:3" ht="15" customHeight="1" x14ac:dyDescent="0.25">
      <c r="B1199" s="35"/>
      <c r="C1199" s="35"/>
    </row>
    <row r="1200" spans="2:3" ht="15" customHeight="1" x14ac:dyDescent="0.25">
      <c r="B1200" s="35"/>
      <c r="C1200" s="35"/>
    </row>
    <row r="1201" spans="2:3" ht="15" customHeight="1" x14ac:dyDescent="0.25">
      <c r="B1201" s="35"/>
      <c r="C1201" s="35"/>
    </row>
    <row r="1202" spans="2:3" ht="15" customHeight="1" x14ac:dyDescent="0.25">
      <c r="B1202" s="35"/>
      <c r="C1202" s="35"/>
    </row>
    <row r="1203" spans="2:3" ht="15" customHeight="1" x14ac:dyDescent="0.25">
      <c r="B1203" s="35"/>
      <c r="C1203" s="35"/>
    </row>
    <row r="1204" spans="2:3" ht="15" customHeight="1" x14ac:dyDescent="0.25">
      <c r="B1204" s="35"/>
      <c r="C1204" s="35"/>
    </row>
    <row r="1205" spans="2:3" ht="15" customHeight="1" x14ac:dyDescent="0.25">
      <c r="B1205" s="35"/>
      <c r="C1205" s="35"/>
    </row>
    <row r="1206" spans="2:3" ht="15" customHeight="1" x14ac:dyDescent="0.25">
      <c r="B1206" s="35"/>
      <c r="C1206" s="35"/>
    </row>
    <row r="1207" spans="2:3" ht="15" customHeight="1" x14ac:dyDescent="0.25">
      <c r="B1207" s="35"/>
      <c r="C1207" s="35"/>
    </row>
    <row r="1208" spans="2:3" ht="15" customHeight="1" x14ac:dyDescent="0.25">
      <c r="B1208" s="35"/>
      <c r="C1208" s="35"/>
    </row>
    <row r="1209" spans="2:3" ht="15" customHeight="1" x14ac:dyDescent="0.25">
      <c r="B1209" s="35"/>
      <c r="C1209" s="35"/>
    </row>
    <row r="1210" spans="2:3" ht="15" customHeight="1" x14ac:dyDescent="0.25">
      <c r="B1210" s="35"/>
      <c r="C1210" s="35"/>
    </row>
    <row r="1211" spans="2:3" ht="15" customHeight="1" x14ac:dyDescent="0.25">
      <c r="B1211" s="35"/>
      <c r="C1211" s="35"/>
    </row>
    <row r="1212" spans="2:3" ht="15" customHeight="1" x14ac:dyDescent="0.25">
      <c r="B1212" s="35"/>
      <c r="C1212" s="35"/>
    </row>
    <row r="1213" spans="2:3" ht="15" customHeight="1" x14ac:dyDescent="0.25">
      <c r="B1213" s="35"/>
      <c r="C1213" s="35"/>
    </row>
    <row r="1214" spans="2:3" ht="15" customHeight="1" x14ac:dyDescent="0.25">
      <c r="B1214" s="35"/>
      <c r="C1214" s="35"/>
    </row>
    <row r="1215" spans="2:3" ht="15" customHeight="1" x14ac:dyDescent="0.25">
      <c r="B1215" s="35"/>
      <c r="C1215" s="35"/>
    </row>
    <row r="1216" spans="2:3" ht="15" customHeight="1" x14ac:dyDescent="0.25">
      <c r="B1216" s="35"/>
      <c r="C1216" s="35"/>
    </row>
    <row r="1217" spans="2:3" ht="15" customHeight="1" x14ac:dyDescent="0.25">
      <c r="B1217" s="35"/>
      <c r="C1217" s="35"/>
    </row>
    <row r="1218" spans="2:3" ht="15" customHeight="1" x14ac:dyDescent="0.25">
      <c r="B1218" s="35"/>
      <c r="C1218" s="35"/>
    </row>
    <row r="1219" spans="2:3" ht="15" customHeight="1" x14ac:dyDescent="0.25">
      <c r="B1219" s="35"/>
      <c r="C1219" s="35"/>
    </row>
    <row r="1220" spans="2:3" ht="15" customHeight="1" x14ac:dyDescent="0.25">
      <c r="B1220" s="35"/>
      <c r="C1220" s="35"/>
    </row>
    <row r="1221" spans="2:3" ht="15" customHeight="1" x14ac:dyDescent="0.25">
      <c r="B1221" s="35"/>
      <c r="C1221" s="35"/>
    </row>
    <row r="1222" spans="2:3" ht="15" customHeight="1" x14ac:dyDescent="0.25">
      <c r="B1222" s="35"/>
      <c r="C1222" s="35"/>
    </row>
    <row r="1223" spans="2:3" ht="15" customHeight="1" x14ac:dyDescent="0.25">
      <c r="B1223" s="35"/>
      <c r="C1223" s="35"/>
    </row>
    <row r="1224" spans="2:3" ht="15" customHeight="1" x14ac:dyDescent="0.25">
      <c r="B1224" s="35"/>
      <c r="C1224" s="35"/>
    </row>
    <row r="1225" spans="2:3" ht="15" customHeight="1" x14ac:dyDescent="0.25">
      <c r="B1225" s="35"/>
      <c r="C1225" s="35"/>
    </row>
    <row r="1226" spans="2:3" ht="15" customHeight="1" x14ac:dyDescent="0.25">
      <c r="B1226" s="35"/>
      <c r="C1226" s="35"/>
    </row>
    <row r="1227" spans="2:3" ht="15" customHeight="1" x14ac:dyDescent="0.25">
      <c r="B1227" s="35"/>
      <c r="C1227" s="35"/>
    </row>
    <row r="1228" spans="2:3" ht="15" customHeight="1" x14ac:dyDescent="0.25">
      <c r="B1228" s="35"/>
      <c r="C1228" s="35"/>
    </row>
    <row r="1229" spans="2:3" ht="15" customHeight="1" x14ac:dyDescent="0.25">
      <c r="B1229" s="35"/>
      <c r="C1229" s="35"/>
    </row>
    <row r="1230" spans="2:3" ht="15" customHeight="1" x14ac:dyDescent="0.25">
      <c r="B1230" s="35"/>
      <c r="C1230" s="35"/>
    </row>
    <row r="1231" spans="2:3" ht="15" customHeight="1" x14ac:dyDescent="0.25">
      <c r="B1231" s="35"/>
      <c r="C1231" s="35"/>
    </row>
    <row r="1232" spans="2:3" ht="15" customHeight="1" x14ac:dyDescent="0.25">
      <c r="B1232" s="35"/>
      <c r="C1232" s="35"/>
    </row>
    <row r="1233" spans="2:3" ht="15" customHeight="1" x14ac:dyDescent="0.25">
      <c r="B1233" s="35"/>
      <c r="C1233" s="35"/>
    </row>
    <row r="1234" spans="2:3" ht="15" customHeight="1" x14ac:dyDescent="0.25">
      <c r="B1234" s="35"/>
      <c r="C1234" s="35"/>
    </row>
    <row r="1235" spans="2:3" ht="15" customHeight="1" x14ac:dyDescent="0.25">
      <c r="B1235" s="35"/>
      <c r="C1235" s="35"/>
    </row>
    <row r="1236" spans="2:3" ht="15" customHeight="1" x14ac:dyDescent="0.25">
      <c r="B1236" s="35"/>
      <c r="C1236" s="35"/>
    </row>
    <row r="1237" spans="2:3" ht="15" customHeight="1" x14ac:dyDescent="0.25">
      <c r="B1237" s="35"/>
      <c r="C1237" s="35"/>
    </row>
    <row r="1238" spans="2:3" ht="15" customHeight="1" x14ac:dyDescent="0.25">
      <c r="B1238" s="35"/>
      <c r="C1238" s="35"/>
    </row>
    <row r="1239" spans="2:3" ht="15" customHeight="1" x14ac:dyDescent="0.25">
      <c r="B1239" s="35"/>
      <c r="C1239" s="35"/>
    </row>
    <row r="1240" spans="2:3" ht="15" customHeight="1" x14ac:dyDescent="0.25">
      <c r="B1240" s="35"/>
      <c r="C1240" s="35"/>
    </row>
    <row r="1241" spans="2:3" ht="15" customHeight="1" x14ac:dyDescent="0.25">
      <c r="B1241" s="35"/>
      <c r="C1241" s="35"/>
    </row>
    <row r="1242" spans="2:3" ht="15" customHeight="1" x14ac:dyDescent="0.25">
      <c r="B1242" s="35"/>
      <c r="C1242" s="35"/>
    </row>
    <row r="1243" spans="2:3" ht="15" customHeight="1" x14ac:dyDescent="0.25">
      <c r="B1243" s="35"/>
      <c r="C1243" s="35"/>
    </row>
    <row r="1244" spans="2:3" ht="15" customHeight="1" x14ac:dyDescent="0.25">
      <c r="B1244" s="35"/>
      <c r="C1244" s="35"/>
    </row>
    <row r="1245" spans="2:3" ht="15" customHeight="1" x14ac:dyDescent="0.25">
      <c r="B1245" s="35"/>
      <c r="C1245" s="35"/>
    </row>
    <row r="1246" spans="2:3" ht="15" customHeight="1" x14ac:dyDescent="0.25">
      <c r="B1246" s="35"/>
      <c r="C1246" s="35"/>
    </row>
    <row r="1247" spans="2:3" ht="15" customHeight="1" x14ac:dyDescent="0.25">
      <c r="B1247" s="35"/>
      <c r="C1247" s="35"/>
    </row>
    <row r="1248" spans="2:3" ht="15" customHeight="1" x14ac:dyDescent="0.25">
      <c r="B1248" s="35"/>
      <c r="C1248" s="35"/>
    </row>
    <row r="1249" spans="2:3" ht="15" customHeight="1" x14ac:dyDescent="0.25">
      <c r="B1249" s="35"/>
      <c r="C1249" s="35"/>
    </row>
    <row r="1250" spans="2:3" ht="15" customHeight="1" x14ac:dyDescent="0.25">
      <c r="B1250" s="35"/>
      <c r="C1250" s="35"/>
    </row>
    <row r="1251" spans="2:3" ht="15" customHeight="1" x14ac:dyDescent="0.25">
      <c r="B1251" s="35"/>
      <c r="C1251" s="35"/>
    </row>
    <row r="1252" spans="2:3" ht="15" customHeight="1" x14ac:dyDescent="0.25">
      <c r="B1252" s="35"/>
      <c r="C1252" s="35"/>
    </row>
    <row r="1253" spans="2:3" ht="15" customHeight="1" x14ac:dyDescent="0.25">
      <c r="B1253" s="35"/>
      <c r="C1253" s="35"/>
    </row>
    <row r="1254" spans="2:3" ht="15" customHeight="1" x14ac:dyDescent="0.25">
      <c r="B1254" s="35"/>
      <c r="C1254" s="35"/>
    </row>
    <row r="1255" spans="2:3" ht="15" customHeight="1" x14ac:dyDescent="0.25">
      <c r="B1255" s="35"/>
      <c r="C1255" s="35"/>
    </row>
    <row r="1256" spans="2:3" ht="15" customHeight="1" x14ac:dyDescent="0.25">
      <c r="B1256" s="35"/>
      <c r="C1256" s="35"/>
    </row>
    <row r="1257" spans="2:3" ht="15" customHeight="1" x14ac:dyDescent="0.25">
      <c r="B1257" s="35"/>
      <c r="C1257" s="35"/>
    </row>
    <row r="1258" spans="2:3" ht="15" customHeight="1" x14ac:dyDescent="0.25">
      <c r="B1258" s="35"/>
      <c r="C1258" s="35"/>
    </row>
    <row r="1259" spans="2:3" ht="15" customHeight="1" x14ac:dyDescent="0.25">
      <c r="B1259" s="35"/>
      <c r="C1259" s="35"/>
    </row>
    <row r="1260" spans="2:3" ht="15" customHeight="1" x14ac:dyDescent="0.25">
      <c r="B1260" s="35"/>
      <c r="C1260" s="35"/>
    </row>
    <row r="1261" spans="2:3" ht="15" customHeight="1" x14ac:dyDescent="0.25">
      <c r="B1261" s="35"/>
      <c r="C1261" s="35"/>
    </row>
    <row r="1262" spans="2:3" ht="15" customHeight="1" x14ac:dyDescent="0.25">
      <c r="B1262" s="35"/>
      <c r="C1262" s="35"/>
    </row>
    <row r="1263" spans="2:3" ht="15" customHeight="1" x14ac:dyDescent="0.25">
      <c r="B1263" s="35"/>
      <c r="C1263" s="35"/>
    </row>
    <row r="1264" spans="2:3" ht="15" customHeight="1" x14ac:dyDescent="0.25">
      <c r="B1264" s="35"/>
      <c r="C1264" s="35"/>
    </row>
    <row r="1265" spans="2:3" ht="15" customHeight="1" x14ac:dyDescent="0.25">
      <c r="B1265" s="35"/>
      <c r="C1265" s="35"/>
    </row>
    <row r="1266" spans="2:3" ht="15" customHeight="1" x14ac:dyDescent="0.25">
      <c r="B1266" s="35"/>
      <c r="C1266" s="35"/>
    </row>
    <row r="1267" spans="2:3" ht="15" customHeight="1" x14ac:dyDescent="0.25">
      <c r="B1267" s="35"/>
      <c r="C1267" s="35"/>
    </row>
    <row r="1268" spans="2:3" ht="15" customHeight="1" x14ac:dyDescent="0.25">
      <c r="B1268" s="35"/>
      <c r="C1268" s="35"/>
    </row>
    <row r="1269" spans="2:3" ht="15" customHeight="1" x14ac:dyDescent="0.25">
      <c r="B1269" s="35"/>
      <c r="C1269" s="35"/>
    </row>
    <row r="1270" spans="2:3" ht="15" customHeight="1" x14ac:dyDescent="0.25">
      <c r="B1270" s="35"/>
      <c r="C1270" s="35"/>
    </row>
    <row r="1271" spans="2:3" ht="15" customHeight="1" x14ac:dyDescent="0.25">
      <c r="B1271" s="35"/>
      <c r="C1271" s="35"/>
    </row>
    <row r="1272" spans="2:3" ht="15" customHeight="1" x14ac:dyDescent="0.25">
      <c r="B1272" s="35"/>
      <c r="C1272" s="35"/>
    </row>
    <row r="1273" spans="2:3" ht="15" customHeight="1" x14ac:dyDescent="0.25">
      <c r="B1273" s="35"/>
      <c r="C1273" s="35"/>
    </row>
    <row r="1274" spans="2:3" ht="15" customHeight="1" x14ac:dyDescent="0.25">
      <c r="B1274" s="35"/>
      <c r="C1274" s="35"/>
    </row>
    <row r="1275" spans="2:3" ht="15" customHeight="1" x14ac:dyDescent="0.25">
      <c r="B1275" s="35"/>
      <c r="C1275" s="35"/>
    </row>
    <row r="1276" spans="2:3" ht="15" customHeight="1" x14ac:dyDescent="0.25">
      <c r="B1276" s="35"/>
      <c r="C1276" s="35"/>
    </row>
    <row r="1277" spans="2:3" ht="15" customHeight="1" x14ac:dyDescent="0.25">
      <c r="B1277" s="35"/>
      <c r="C1277" s="35"/>
    </row>
    <row r="1278" spans="2:3" ht="15" customHeight="1" x14ac:dyDescent="0.25">
      <c r="B1278" s="35"/>
      <c r="C1278" s="35"/>
    </row>
    <row r="1279" spans="2:3" ht="15" customHeight="1" x14ac:dyDescent="0.25">
      <c r="B1279" s="35"/>
      <c r="C1279" s="35"/>
    </row>
    <row r="1280" spans="2:3" ht="15" customHeight="1" x14ac:dyDescent="0.25">
      <c r="B1280" s="35"/>
      <c r="C1280" s="35"/>
    </row>
    <row r="1281" spans="2:3" ht="15" customHeight="1" x14ac:dyDescent="0.25">
      <c r="B1281" s="35"/>
      <c r="C1281" s="35"/>
    </row>
    <row r="1282" spans="2:3" ht="15" customHeight="1" x14ac:dyDescent="0.25">
      <c r="B1282" s="35"/>
      <c r="C1282" s="35"/>
    </row>
    <row r="1283" spans="2:3" ht="15" customHeight="1" x14ac:dyDescent="0.25">
      <c r="B1283" s="35"/>
      <c r="C1283" s="35"/>
    </row>
    <row r="1284" spans="2:3" ht="15" customHeight="1" x14ac:dyDescent="0.25">
      <c r="B1284" s="35"/>
      <c r="C1284" s="35"/>
    </row>
    <row r="1285" spans="2:3" ht="15" customHeight="1" x14ac:dyDescent="0.25">
      <c r="B1285" s="35"/>
      <c r="C1285" s="35"/>
    </row>
    <row r="1286" spans="2:3" ht="15" customHeight="1" x14ac:dyDescent="0.25">
      <c r="B1286" s="35"/>
      <c r="C1286" s="35"/>
    </row>
    <row r="1287" spans="2:3" ht="15" customHeight="1" x14ac:dyDescent="0.25">
      <c r="B1287" s="35"/>
      <c r="C1287" s="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2020-05-12T19:48:35Z</dcterms:modified>
</cp:coreProperties>
</file>