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00.170\My Book (E)\Transacciones de Energía\Facturacion\FACTURACION 2020\08-CONCILIACION RMER+PDC AGOSTO\2. DTER_AGOSTO_2020\DTER OFICIAL\Archivos para anexos\"/>
    </mc:Choice>
  </mc:AlternateContent>
  <xr:revisionPtr revIDLastSave="0" documentId="13_ncr:1_{7954A60D-DA1F-4DA5-92E9-C7EBD24A97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LCULO TARIFAS CC " sheetId="1" r:id="rId1"/>
    <sheet name="CALCULO CC AGENTES" sheetId="6" r:id="rId2"/>
    <sheet name="CALCULO CC AGENTES SIN R51-2020" sheetId="2" r:id="rId3"/>
    <sheet name="RESUMEN CC " sheetId="3" r:id="rId4"/>
    <sheet name="BD" sheetId="5" state="hidden" r:id="rId5"/>
  </sheets>
  <definedNames>
    <definedName name="_xlnm._FilterDatabase" localSheetId="4" hidden="1">BD!$A$1:$D$651</definedName>
    <definedName name="_xlnm._FilterDatabase" localSheetId="1" hidden="1">'CALCULO CC AGENTES'!$A$2:$L$2</definedName>
    <definedName name="_xlnm._FilterDatabase" localSheetId="2" hidden="1">'CALCULO CC AGENTES SIN R51-2020'!$A$2:$J$759</definedName>
    <definedName name="_xlnm._FilterDatabase" localSheetId="0" hidden="1">'CALCULO TARIFAS CC '!$AH$9:$AU$38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09" i="2" l="1"/>
  <c r="G656" i="2"/>
  <c r="J7" i="3" l="1"/>
  <c r="J9" i="3"/>
  <c r="J10" i="3"/>
  <c r="J11" i="3"/>
  <c r="J8" i="3"/>
  <c r="J6" i="3"/>
  <c r="E53" i="1" l="1"/>
  <c r="E52" i="1"/>
  <c r="E50" i="1"/>
  <c r="E49" i="1"/>
  <c r="E48" i="1"/>
  <c r="E51" i="1"/>
  <c r="H769" i="2" l="1"/>
  <c r="F757" i="2" l="1"/>
  <c r="C757" i="2"/>
  <c r="F756" i="2"/>
  <c r="C756" i="2"/>
  <c r="F636" i="2"/>
  <c r="C636" i="2"/>
  <c r="F635" i="2"/>
  <c r="C635" i="2"/>
  <c r="F549" i="2"/>
  <c r="C549" i="2"/>
  <c r="F548" i="2"/>
  <c r="C548" i="2"/>
  <c r="F547" i="2"/>
  <c r="C547" i="2"/>
  <c r="F546" i="2"/>
  <c r="C546" i="2"/>
  <c r="F545" i="2"/>
  <c r="C545" i="2"/>
  <c r="F544" i="2"/>
  <c r="C544" i="2"/>
  <c r="F543" i="2"/>
  <c r="C543" i="2"/>
  <c r="F542" i="2"/>
  <c r="C542" i="2"/>
  <c r="F541" i="2"/>
  <c r="C541" i="2"/>
  <c r="F540" i="2"/>
  <c r="C540" i="2"/>
  <c r="F539" i="2"/>
  <c r="C539" i="2"/>
  <c r="F538" i="2"/>
  <c r="C538" i="2"/>
  <c r="F537" i="2"/>
  <c r="C537" i="2"/>
  <c r="F536" i="2"/>
  <c r="C536" i="2"/>
  <c r="F535" i="2"/>
  <c r="C535" i="2"/>
  <c r="F534" i="2"/>
  <c r="C534" i="2"/>
  <c r="F533" i="2"/>
  <c r="C533" i="2"/>
  <c r="F532" i="2"/>
  <c r="C532" i="2"/>
  <c r="F531" i="2"/>
  <c r="C531" i="2"/>
  <c r="F530" i="2"/>
  <c r="C530" i="2"/>
  <c r="F529" i="2"/>
  <c r="C529" i="2"/>
  <c r="F528" i="2"/>
  <c r="C528" i="2"/>
  <c r="F527" i="2"/>
  <c r="C527" i="2"/>
  <c r="F526" i="2"/>
  <c r="C526" i="2"/>
  <c r="F525" i="2"/>
  <c r="C525" i="2"/>
  <c r="F524" i="2"/>
  <c r="C524" i="2"/>
  <c r="F523" i="2"/>
  <c r="C523" i="2"/>
  <c r="F522" i="2"/>
  <c r="C522" i="2"/>
  <c r="F521" i="2"/>
  <c r="C521" i="2"/>
  <c r="F520" i="2"/>
  <c r="C520" i="2"/>
  <c r="F519" i="2"/>
  <c r="C519" i="2"/>
  <c r="F518" i="2"/>
  <c r="C518" i="2"/>
  <c r="F517" i="2"/>
  <c r="C517" i="2"/>
  <c r="F516" i="2"/>
  <c r="C516" i="2"/>
  <c r="F515" i="2"/>
  <c r="C515" i="2"/>
  <c r="F514" i="2"/>
  <c r="C514" i="2"/>
  <c r="F513" i="2"/>
  <c r="C513" i="2"/>
  <c r="F512" i="2"/>
  <c r="C512" i="2"/>
  <c r="F511" i="2"/>
  <c r="C511" i="2"/>
  <c r="F510" i="2"/>
  <c r="C510" i="2"/>
  <c r="F509" i="2"/>
  <c r="C509" i="2"/>
  <c r="F508" i="2"/>
  <c r="C508" i="2"/>
  <c r="F507" i="2"/>
  <c r="C507" i="2"/>
  <c r="F506" i="2"/>
  <c r="C506" i="2"/>
  <c r="F505" i="2"/>
  <c r="C505" i="2"/>
  <c r="F504" i="2"/>
  <c r="C504" i="2"/>
  <c r="F503" i="2"/>
  <c r="C503" i="2"/>
  <c r="F502" i="2"/>
  <c r="C502" i="2"/>
  <c r="F501" i="2"/>
  <c r="C501" i="2"/>
  <c r="F500" i="2"/>
  <c r="C500" i="2"/>
  <c r="F499" i="2"/>
  <c r="C499" i="2"/>
  <c r="F498" i="2"/>
  <c r="C498" i="2"/>
  <c r="F497" i="2"/>
  <c r="C497" i="2"/>
  <c r="F496" i="2"/>
  <c r="C496" i="2"/>
  <c r="F495" i="2"/>
  <c r="C495" i="2"/>
  <c r="F494" i="2"/>
  <c r="C494" i="2"/>
  <c r="F493" i="2"/>
  <c r="C493" i="2"/>
  <c r="F492" i="2"/>
  <c r="C492" i="2"/>
  <c r="F491" i="2"/>
  <c r="C491" i="2"/>
  <c r="F490" i="2"/>
  <c r="C490" i="2"/>
  <c r="F489" i="2"/>
  <c r="C489" i="2"/>
  <c r="F488" i="2"/>
  <c r="C488" i="2"/>
  <c r="F487" i="2"/>
  <c r="C487" i="2"/>
  <c r="F486" i="2"/>
  <c r="C486" i="2"/>
  <c r="F485" i="2"/>
  <c r="C485" i="2"/>
  <c r="F484" i="2"/>
  <c r="C484" i="2"/>
  <c r="F483" i="2"/>
  <c r="C483" i="2"/>
  <c r="F482" i="2"/>
  <c r="C482" i="2"/>
  <c r="F481" i="2"/>
  <c r="C481" i="2"/>
  <c r="F480" i="2"/>
  <c r="C480" i="2"/>
  <c r="F479" i="2"/>
  <c r="C479" i="2"/>
  <c r="F478" i="2"/>
  <c r="C478" i="2"/>
  <c r="F477" i="2"/>
  <c r="C477" i="2"/>
  <c r="F476" i="2"/>
  <c r="C476" i="2"/>
  <c r="F475" i="2"/>
  <c r="C475" i="2"/>
  <c r="F474" i="2"/>
  <c r="C474" i="2"/>
  <c r="F473" i="2"/>
  <c r="C473" i="2"/>
  <c r="F472" i="2"/>
  <c r="C472" i="2"/>
  <c r="F471" i="2"/>
  <c r="C471" i="2"/>
  <c r="F470" i="2"/>
  <c r="C470" i="2"/>
  <c r="F469" i="2"/>
  <c r="C469" i="2"/>
  <c r="F468" i="2"/>
  <c r="C468" i="2"/>
  <c r="F467" i="2"/>
  <c r="C467" i="2"/>
  <c r="F466" i="2"/>
  <c r="C466" i="2"/>
  <c r="AO45" i="1" l="1"/>
  <c r="AM45" i="1"/>
  <c r="AO44" i="1"/>
  <c r="AM44" i="1"/>
  <c r="AO43" i="1"/>
  <c r="AM43" i="1"/>
  <c r="AO42" i="1"/>
  <c r="AM42" i="1"/>
  <c r="AO41" i="1"/>
  <c r="AM41" i="1"/>
  <c r="AO40" i="1"/>
  <c r="AM40" i="1"/>
  <c r="AO22" i="1"/>
  <c r="AO37" i="1"/>
  <c r="AO38" i="1" s="1"/>
  <c r="AM37" i="1"/>
  <c r="AP36" i="1"/>
  <c r="AN36" i="1"/>
  <c r="AR36" i="1" s="1"/>
  <c r="AS36" i="1" s="1"/>
  <c r="AT36" i="1" s="1"/>
  <c r="AP35" i="1"/>
  <c r="AN35" i="1"/>
  <c r="AP34" i="1"/>
  <c r="AN34" i="1"/>
  <c r="AR34" i="1" s="1"/>
  <c r="AS34" i="1" s="1"/>
  <c r="AT34" i="1" s="1"/>
  <c r="AP33" i="1"/>
  <c r="AN33" i="1"/>
  <c r="AR33" i="1" s="1"/>
  <c r="AP32" i="1"/>
  <c r="AN32" i="1"/>
  <c r="AR32" i="1" s="1"/>
  <c r="AS32" i="1" s="1"/>
  <c r="AT32" i="1" s="1"/>
  <c r="AP31" i="1"/>
  <c r="AN31" i="1"/>
  <c r="AP30" i="1"/>
  <c r="AN30" i="1"/>
  <c r="AR30" i="1" s="1"/>
  <c r="AS30" i="1" s="1"/>
  <c r="AT30" i="1" s="1"/>
  <c r="AP29" i="1"/>
  <c r="AN29" i="1"/>
  <c r="AR29" i="1" s="1"/>
  <c r="AP28" i="1"/>
  <c r="AN28" i="1"/>
  <c r="AR28" i="1" s="1"/>
  <c r="AS28" i="1" s="1"/>
  <c r="AT28" i="1" s="1"/>
  <c r="AP27" i="1"/>
  <c r="AN27" i="1"/>
  <c r="AP26" i="1"/>
  <c r="AN26" i="1"/>
  <c r="AR26" i="1" s="1"/>
  <c r="AS26" i="1" s="1"/>
  <c r="AT26" i="1" s="1"/>
  <c r="AP25" i="1"/>
  <c r="AN25" i="1"/>
  <c r="AR25" i="1" s="1"/>
  <c r="AP24" i="1"/>
  <c r="AN24" i="1"/>
  <c r="AR24" i="1" s="1"/>
  <c r="AS24" i="1" s="1"/>
  <c r="AT24" i="1" s="1"/>
  <c r="AP23" i="1"/>
  <c r="AN23" i="1"/>
  <c r="AR23" i="1" s="1"/>
  <c r="AM22" i="1"/>
  <c r="AP21" i="1"/>
  <c r="AP45" i="1" s="1"/>
  <c r="AN21" i="1"/>
  <c r="AR21" i="1" s="1"/>
  <c r="AP20" i="1"/>
  <c r="AN20" i="1"/>
  <c r="AR20" i="1" s="1"/>
  <c r="AS20" i="1" s="1"/>
  <c r="AT20" i="1" s="1"/>
  <c r="AP19" i="1"/>
  <c r="AN19" i="1"/>
  <c r="AP18" i="1"/>
  <c r="AN18" i="1"/>
  <c r="AR18" i="1" s="1"/>
  <c r="AS18" i="1" s="1"/>
  <c r="AT18" i="1" s="1"/>
  <c r="AP17" i="1"/>
  <c r="AN17" i="1"/>
  <c r="AR17" i="1" s="1"/>
  <c r="AP16" i="1"/>
  <c r="AN16" i="1"/>
  <c r="AR16" i="1" s="1"/>
  <c r="AS16" i="1" s="1"/>
  <c r="AT16" i="1" s="1"/>
  <c r="AP15" i="1"/>
  <c r="AN15" i="1"/>
  <c r="AP14" i="1"/>
  <c r="AP42" i="1" s="1"/>
  <c r="AN14" i="1"/>
  <c r="AR14" i="1" s="1"/>
  <c r="AS14" i="1" s="1"/>
  <c r="AT14" i="1" s="1"/>
  <c r="AP13" i="1"/>
  <c r="AN13" i="1"/>
  <c r="AR13" i="1" s="1"/>
  <c r="AP12" i="1"/>
  <c r="AN12" i="1"/>
  <c r="AR12" i="1" s="1"/>
  <c r="AS12" i="1" s="1"/>
  <c r="AT12" i="1" s="1"/>
  <c r="AP11" i="1"/>
  <c r="AN11" i="1"/>
  <c r="AP10" i="1"/>
  <c r="AP40" i="1" s="1"/>
  <c r="AN10" i="1"/>
  <c r="AP41" i="1" l="1"/>
  <c r="AO46" i="1"/>
  <c r="AP43" i="1"/>
  <c r="AP44" i="1"/>
  <c r="AN40" i="1"/>
  <c r="AN41" i="1"/>
  <c r="AN42" i="1"/>
  <c r="AN43" i="1"/>
  <c r="AN44" i="1"/>
  <c r="AN45" i="1"/>
  <c r="AM46" i="1"/>
  <c r="AQ11" i="1"/>
  <c r="AN22" i="1"/>
  <c r="AQ16" i="1"/>
  <c r="AM38" i="1"/>
  <c r="AP37" i="1"/>
  <c r="AQ27" i="1"/>
  <c r="AQ29" i="1"/>
  <c r="AQ35" i="1"/>
  <c r="AQ17" i="1"/>
  <c r="AQ24" i="1"/>
  <c r="AQ26" i="1"/>
  <c r="AQ32" i="1"/>
  <c r="AQ34" i="1"/>
  <c r="AP22" i="1"/>
  <c r="AQ19" i="1"/>
  <c r="AQ10" i="1"/>
  <c r="AQ14" i="1"/>
  <c r="AQ18" i="1"/>
  <c r="AN37" i="1"/>
  <c r="AQ13" i="1"/>
  <c r="AQ15" i="1"/>
  <c r="AQ21" i="1"/>
  <c r="AQ23" i="1"/>
  <c r="AQ28" i="1"/>
  <c r="AQ31" i="1"/>
  <c r="AQ36" i="1"/>
  <c r="AS21" i="1"/>
  <c r="AT21" i="1" s="1"/>
  <c r="AQ12" i="1"/>
  <c r="AS17" i="1"/>
  <c r="AT17" i="1" s="1"/>
  <c r="AQ20" i="1"/>
  <c r="AQ25" i="1"/>
  <c r="AQ30" i="1"/>
  <c r="AQ33" i="1"/>
  <c r="AR10" i="1"/>
  <c r="AR27" i="1"/>
  <c r="AR31" i="1"/>
  <c r="AS31" i="1" s="1"/>
  <c r="AR35" i="1"/>
  <c r="AS13" i="1"/>
  <c r="AT13" i="1" s="1"/>
  <c r="AS23" i="1"/>
  <c r="AR11" i="1"/>
  <c r="AS11" i="1" s="1"/>
  <c r="AT11" i="1" s="1"/>
  <c r="AR15" i="1"/>
  <c r="AS15" i="1" s="1"/>
  <c r="AT15" i="1" s="1"/>
  <c r="AR19" i="1"/>
  <c r="AS19" i="1" s="1"/>
  <c r="AU26" i="1"/>
  <c r="AU30" i="1"/>
  <c r="AU34" i="1"/>
  <c r="AU24" i="1"/>
  <c r="AU28" i="1"/>
  <c r="AU32" i="1"/>
  <c r="AU36" i="1"/>
  <c r="AU12" i="1"/>
  <c r="AU16" i="1"/>
  <c r="AU20" i="1"/>
  <c r="AU18" i="1"/>
  <c r="AU14" i="1"/>
  <c r="AS25" i="1"/>
  <c r="AT25" i="1" s="1"/>
  <c r="AS29" i="1"/>
  <c r="AT29" i="1" s="1"/>
  <c r="AS33" i="1"/>
  <c r="AT33" i="1" s="1"/>
  <c r="F629" i="2"/>
  <c r="F630" i="2"/>
  <c r="F631" i="2"/>
  <c r="F632" i="2"/>
  <c r="C630" i="2"/>
  <c r="C631" i="2"/>
  <c r="C632" i="2"/>
  <c r="C633" i="2"/>
  <c r="C634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AP46" i="1" l="1"/>
  <c r="AP38" i="1"/>
  <c r="AN38" i="1"/>
  <c r="AN46" i="1"/>
  <c r="AR37" i="1"/>
  <c r="AT31" i="1"/>
  <c r="AU31" i="1"/>
  <c r="AU13" i="1"/>
  <c r="AQ37" i="1"/>
  <c r="AQ22" i="1"/>
  <c r="AU21" i="1"/>
  <c r="AT23" i="1"/>
  <c r="AT19" i="1"/>
  <c r="AU19" i="1"/>
  <c r="AS27" i="1"/>
  <c r="AT27" i="1" s="1"/>
  <c r="AS10" i="1"/>
  <c r="AS22" i="1" s="1"/>
  <c r="AU15" i="1"/>
  <c r="AS35" i="1"/>
  <c r="AT35" i="1" s="1"/>
  <c r="AU23" i="1"/>
  <c r="AU11" i="1"/>
  <c r="AU17" i="1"/>
  <c r="AR22" i="1"/>
  <c r="AU33" i="1"/>
  <c r="AU25" i="1"/>
  <c r="AU29" i="1"/>
  <c r="AR38" i="1" l="1"/>
  <c r="AU27" i="1"/>
  <c r="AT37" i="1"/>
  <c r="AU10" i="1"/>
  <c r="AU22" i="1"/>
  <c r="AS37" i="1"/>
  <c r="AS38" i="1" s="1"/>
  <c r="AR39" i="1" s="1"/>
  <c r="AQ38" i="1"/>
  <c r="AT10" i="1"/>
  <c r="AT22" i="1" s="1"/>
  <c r="AU35" i="1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AU37" i="1" l="1"/>
  <c r="AU38" i="1"/>
  <c r="AT38" i="1"/>
  <c r="F758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550" i="2"/>
  <c r="C550" i="2"/>
  <c r="F465" i="2"/>
  <c r="C465" i="2"/>
  <c r="F464" i="2"/>
  <c r="C464" i="2"/>
  <c r="F463" i="2"/>
  <c r="C463" i="2"/>
  <c r="F462" i="2"/>
  <c r="C462" i="2"/>
  <c r="F461" i="2"/>
  <c r="C461" i="2"/>
  <c r="F460" i="2"/>
  <c r="C460" i="2"/>
  <c r="F459" i="2"/>
  <c r="C459" i="2"/>
  <c r="F458" i="2"/>
  <c r="C458" i="2"/>
  <c r="F457" i="2"/>
  <c r="C457" i="2"/>
  <c r="F456" i="2"/>
  <c r="C456" i="2"/>
  <c r="F455" i="2"/>
  <c r="C455" i="2"/>
  <c r="F454" i="2"/>
  <c r="C454" i="2"/>
  <c r="F453" i="2"/>
  <c r="C453" i="2"/>
  <c r="F452" i="2"/>
  <c r="C452" i="2"/>
  <c r="F451" i="2"/>
  <c r="C451" i="2"/>
  <c r="F450" i="2"/>
  <c r="C450" i="2"/>
  <c r="F449" i="2"/>
  <c r="C449" i="2"/>
  <c r="F448" i="2"/>
  <c r="C448" i="2"/>
  <c r="F447" i="2"/>
  <c r="C447" i="2"/>
  <c r="F446" i="2"/>
  <c r="C446" i="2"/>
  <c r="F445" i="2"/>
  <c r="C445" i="2"/>
  <c r="F431" i="2"/>
  <c r="C431" i="2"/>
  <c r="F430" i="2"/>
  <c r="C430" i="2"/>
  <c r="F429" i="2"/>
  <c r="C429" i="2"/>
  <c r="F428" i="2"/>
  <c r="C428" i="2"/>
  <c r="F427" i="2"/>
  <c r="C427" i="2"/>
  <c r="F426" i="2"/>
  <c r="C426" i="2"/>
  <c r="C752" i="2" l="1"/>
  <c r="C753" i="2"/>
  <c r="C754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F553" i="2" l="1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425" i="2"/>
  <c r="C425" i="2"/>
  <c r="F424" i="2"/>
  <c r="C424" i="2"/>
  <c r="F423" i="2"/>
  <c r="C423" i="2"/>
  <c r="F422" i="2"/>
  <c r="C422" i="2"/>
  <c r="F421" i="2"/>
  <c r="C421" i="2"/>
  <c r="F420" i="2"/>
  <c r="C420" i="2"/>
  <c r="F419" i="2"/>
  <c r="C419" i="2"/>
  <c r="F418" i="2"/>
  <c r="C418" i="2"/>
  <c r="F417" i="2"/>
  <c r="C417" i="2"/>
  <c r="F416" i="2"/>
  <c r="C416" i="2"/>
  <c r="F415" i="2"/>
  <c r="C415" i="2"/>
  <c r="F414" i="2"/>
  <c r="C414" i="2"/>
  <c r="F413" i="2"/>
  <c r="C413" i="2"/>
  <c r="F412" i="2"/>
  <c r="C412" i="2"/>
  <c r="F411" i="2"/>
  <c r="C411" i="2"/>
  <c r="F410" i="2"/>
  <c r="C410" i="2"/>
  <c r="F409" i="2"/>
  <c r="C409" i="2"/>
  <c r="F408" i="2"/>
  <c r="C408" i="2"/>
  <c r="F407" i="2"/>
  <c r="C407" i="2"/>
  <c r="F406" i="2"/>
  <c r="C406" i="2"/>
  <c r="F405" i="2"/>
  <c r="C405" i="2"/>
  <c r="F372" i="2"/>
  <c r="C372" i="2"/>
  <c r="F371" i="2"/>
  <c r="C371" i="2"/>
  <c r="F370" i="2"/>
  <c r="C370" i="2"/>
  <c r="F369" i="2"/>
  <c r="C369" i="2"/>
  <c r="F368" i="2"/>
  <c r="C368" i="2"/>
  <c r="F367" i="2"/>
  <c r="C367" i="2"/>
  <c r="F366" i="2"/>
  <c r="C366" i="2"/>
  <c r="F365" i="2"/>
  <c r="C365" i="2"/>
  <c r="F364" i="2"/>
  <c r="C364" i="2"/>
  <c r="F363" i="2"/>
  <c r="C363" i="2"/>
  <c r="F362" i="2"/>
  <c r="C362" i="2"/>
  <c r="F342" i="2"/>
  <c r="C34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22" i="1" l="1"/>
  <c r="F37" i="1"/>
  <c r="L23" i="1" s="1"/>
  <c r="F38" i="1" l="1"/>
  <c r="F303" i="2" l="1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C750" i="2"/>
  <c r="C751" i="2"/>
  <c r="C755" i="2"/>
  <c r="C758" i="2"/>
  <c r="C732" i="2" l="1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F614" i="2"/>
  <c r="F615" i="2"/>
  <c r="F616" i="2"/>
  <c r="F617" i="2"/>
  <c r="C614" i="2"/>
  <c r="C615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8" i="2"/>
  <c r="F619" i="2"/>
  <c r="F620" i="2"/>
  <c r="F621" i="2"/>
  <c r="F622" i="2"/>
  <c r="F623" i="2"/>
  <c r="F624" i="2"/>
  <c r="F625" i="2"/>
  <c r="F626" i="2"/>
  <c r="F627" i="2"/>
  <c r="F628" i="2"/>
  <c r="F633" i="2"/>
  <c r="F634" i="2"/>
  <c r="F638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54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637" i="2" l="1"/>
  <c r="D54" i="1" l="1"/>
  <c r="D25" i="1" l="1"/>
  <c r="E25" i="1" l="1"/>
  <c r="G25" i="1"/>
  <c r="I25" i="1" s="1"/>
  <c r="E54" i="1" l="1"/>
  <c r="F289" i="2" l="1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274" i="2" l="1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C552" i="2"/>
  <c r="C553" i="2"/>
  <c r="F763" i="2" l="1"/>
  <c r="P5" i="1" s="1"/>
  <c r="F552" i="2"/>
  <c r="F767" i="2" s="1"/>
  <c r="T5" i="1" s="1"/>
  <c r="F765" i="2"/>
  <c r="R5" i="1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88" i="2"/>
  <c r="D23" i="1"/>
  <c r="D24" i="1"/>
  <c r="D26" i="1"/>
  <c r="D27" i="1"/>
  <c r="D28" i="1"/>
  <c r="D29" i="1"/>
  <c r="D30" i="1"/>
  <c r="D31" i="1"/>
  <c r="D32" i="1"/>
  <c r="D33" i="1"/>
  <c r="D34" i="1"/>
  <c r="D35" i="1"/>
  <c r="D36" i="1"/>
  <c r="K17" i="3"/>
  <c r="E10" i="1"/>
  <c r="E11" i="1"/>
  <c r="E12" i="1"/>
  <c r="E13" i="1"/>
  <c r="E14" i="1"/>
  <c r="E15" i="1"/>
  <c r="G16" i="1"/>
  <c r="I16" i="1" s="1"/>
  <c r="E17" i="1"/>
  <c r="E18" i="1"/>
  <c r="E19" i="1"/>
  <c r="E20" i="1"/>
  <c r="E21" i="1"/>
  <c r="M10" i="1"/>
  <c r="M22" i="1" s="1"/>
  <c r="E23" i="1"/>
  <c r="E24" i="1"/>
  <c r="G28" i="1"/>
  <c r="I28" i="1" s="1"/>
  <c r="E29" i="1"/>
  <c r="E32" i="1"/>
  <c r="E33" i="1"/>
  <c r="E34" i="1"/>
  <c r="E35" i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G26" i="1"/>
  <c r="I26" i="1" s="1"/>
  <c r="G36" i="1"/>
  <c r="I36" i="1" s="1"/>
  <c r="G11" i="1"/>
  <c r="I11" i="1" s="1"/>
  <c r="G19" i="1"/>
  <c r="I19" i="1" s="1"/>
  <c r="H38" i="1"/>
  <c r="H22" i="1"/>
  <c r="K37" i="1"/>
  <c r="J37" i="1"/>
  <c r="U22" i="1"/>
  <c r="T22" i="1"/>
  <c r="S22" i="1"/>
  <c r="R22" i="1"/>
  <c r="Q22" i="1"/>
  <c r="P22" i="1"/>
  <c r="K22" i="1"/>
  <c r="D21" i="1"/>
  <c r="D20" i="1"/>
  <c r="D19" i="1"/>
  <c r="D18" i="1"/>
  <c r="D17" i="1"/>
  <c r="D16" i="1"/>
  <c r="D15" i="1"/>
  <c r="D14" i="1"/>
  <c r="D13" i="1"/>
  <c r="D12" i="1"/>
  <c r="D11" i="1"/>
  <c r="D10" i="1"/>
  <c r="L22" i="1"/>
  <c r="A373" i="2" l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F551" i="2"/>
  <c r="F768" i="2" s="1"/>
  <c r="U5" i="1" s="1"/>
  <c r="E16" i="1"/>
  <c r="G14" i="1"/>
  <c r="I14" i="1" s="1"/>
  <c r="G34" i="1"/>
  <c r="I34" i="1" s="1"/>
  <c r="G24" i="1"/>
  <c r="I24" i="1" s="1"/>
  <c r="E30" i="1"/>
  <c r="E36" i="1"/>
  <c r="F591" i="2"/>
  <c r="F766" i="2" s="1"/>
  <c r="S5" i="1" s="1"/>
  <c r="G23" i="1"/>
  <c r="G13" i="1"/>
  <c r="I13" i="1" s="1"/>
  <c r="G35" i="1"/>
  <c r="I35" i="1" s="1"/>
  <c r="G33" i="1"/>
  <c r="I33" i="1" s="1"/>
  <c r="E28" i="1"/>
  <c r="G18" i="1"/>
  <c r="I18" i="1" s="1"/>
  <c r="G15" i="1"/>
  <c r="I15" i="1" s="1"/>
  <c r="E26" i="1"/>
  <c r="G32" i="1"/>
  <c r="I32" i="1" s="1"/>
  <c r="G29" i="1"/>
  <c r="I29" i="1" s="1"/>
  <c r="G21" i="1"/>
  <c r="I21" i="1" s="1"/>
  <c r="G20" i="1"/>
  <c r="I20" i="1" s="1"/>
  <c r="G17" i="1"/>
  <c r="I17" i="1" s="1"/>
  <c r="G12" i="1"/>
  <c r="I12" i="1" s="1"/>
  <c r="G10" i="1"/>
  <c r="D37" i="1"/>
  <c r="L37" i="1" s="1"/>
  <c r="D22" i="1"/>
  <c r="F8" i="3"/>
  <c r="F10" i="3"/>
  <c r="G27" i="1"/>
  <c r="I27" i="1" s="1"/>
  <c r="G30" i="1"/>
  <c r="I30" i="1" s="1"/>
  <c r="E27" i="1"/>
  <c r="F764" i="2"/>
  <c r="F6" i="3"/>
  <c r="A432" i="2" l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Q5" i="1"/>
  <c r="F48" i="1" s="1"/>
  <c r="G22" i="1"/>
  <c r="I10" i="1"/>
  <c r="I22" i="1" s="1"/>
  <c r="O22" i="1" s="1"/>
  <c r="I23" i="1"/>
  <c r="E22" i="1"/>
  <c r="F11" i="3"/>
  <c r="K18" i="3"/>
  <c r="M23" i="1"/>
  <c r="D38" i="1"/>
  <c r="F9" i="3"/>
  <c r="E37" i="1"/>
  <c r="G31" i="1"/>
  <c r="I31" i="1" s="1"/>
  <c r="F769" i="2"/>
  <c r="H48" i="1" l="1"/>
  <c r="I766" i="2"/>
  <c r="I765" i="2"/>
  <c r="I763" i="2"/>
  <c r="I768" i="2"/>
  <c r="I767" i="2"/>
  <c r="A466" i="2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8" i="2" s="1"/>
  <c r="F53" i="1"/>
  <c r="F7" i="3"/>
  <c r="F12" i="3" s="1"/>
  <c r="F49" i="1"/>
  <c r="N26" i="1" s="1"/>
  <c r="F50" i="1"/>
  <c r="N28" i="1" s="1"/>
  <c r="G48" i="1"/>
  <c r="F52" i="1"/>
  <c r="F51" i="1"/>
  <c r="W5" i="1"/>
  <c r="H50" i="1" s="1"/>
  <c r="E38" i="1"/>
  <c r="E39" i="1" s="1"/>
  <c r="G37" i="1"/>
  <c r="G38" i="1" s="1"/>
  <c r="I37" i="1"/>
  <c r="I38" i="1" s="1"/>
  <c r="K16" i="3" s="1"/>
  <c r="K19" i="3"/>
  <c r="M37" i="1"/>
  <c r="C8" i="3"/>
  <c r="C9" i="3"/>
  <c r="C7" i="3"/>
  <c r="C12" i="3"/>
  <c r="C10" i="3"/>
  <c r="C11" i="3"/>
  <c r="C6" i="3"/>
  <c r="H52" i="1" l="1"/>
  <c r="H51" i="1"/>
  <c r="H49" i="1"/>
  <c r="H53" i="1"/>
  <c r="I769" i="2"/>
  <c r="K21" i="3"/>
  <c r="F54" i="1"/>
  <c r="Q43" i="1"/>
  <c r="G7" i="3" s="1"/>
  <c r="O28" i="1"/>
  <c r="W28" i="1" s="1"/>
  <c r="N30" i="1"/>
  <c r="O30" i="1" s="1"/>
  <c r="W30" i="1" s="1"/>
  <c r="U43" i="1"/>
  <c r="G11" i="3" s="1"/>
  <c r="T43" i="1"/>
  <c r="G10" i="3" s="1"/>
  <c r="E12" i="3"/>
  <c r="G12" i="3" s="1"/>
  <c r="P43" i="1"/>
  <c r="G6" i="3" s="1"/>
  <c r="N32" i="1"/>
  <c r="O32" i="1" s="1"/>
  <c r="W32" i="1" s="1"/>
  <c r="S43" i="1"/>
  <c r="G9" i="3" s="1"/>
  <c r="N23" i="1"/>
  <c r="N34" i="1"/>
  <c r="E6" i="3"/>
  <c r="N36" i="1"/>
  <c r="O36" i="1" s="1"/>
  <c r="W36" i="1" s="1"/>
  <c r="E7" i="3"/>
  <c r="E9" i="3"/>
  <c r="E10" i="3"/>
  <c r="E8" i="3"/>
  <c r="O26" i="1"/>
  <c r="W26" i="1" s="1"/>
  <c r="R43" i="1"/>
  <c r="G8" i="3" s="1"/>
  <c r="E11" i="3"/>
  <c r="A639" i="2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J12" i="3" l="1"/>
  <c r="N37" i="1"/>
  <c r="O23" i="1"/>
  <c r="P23" i="1" s="1"/>
  <c r="P37" i="1" s="1"/>
  <c r="P44" i="1" s="1"/>
  <c r="H6" i="3" s="1"/>
  <c r="H54" i="1"/>
  <c r="U36" i="1"/>
  <c r="U37" i="1" s="1"/>
  <c r="V49" i="1" s="1"/>
  <c r="R28" i="1"/>
  <c r="R37" i="1" s="1"/>
  <c r="R44" i="1" s="1"/>
  <c r="H8" i="3" s="1"/>
  <c r="T32" i="1"/>
  <c r="T37" i="1" s="1"/>
  <c r="T44" i="1" s="1"/>
  <c r="T45" i="1" s="1"/>
  <c r="I10" i="3" s="1"/>
  <c r="Q26" i="1"/>
  <c r="Q37" i="1" s="1"/>
  <c r="D7" i="3" s="1"/>
  <c r="S30" i="1"/>
  <c r="S37" i="1" s="1"/>
  <c r="S44" i="1" s="1"/>
  <c r="S45" i="1" s="1"/>
  <c r="E586" i="2" s="1"/>
  <c r="G586" i="2" s="1"/>
  <c r="O37" i="1" l="1"/>
  <c r="O38" i="1" s="1"/>
  <c r="D6" i="3"/>
  <c r="P45" i="1"/>
  <c r="W23" i="1"/>
  <c r="D11" i="3"/>
  <c r="U44" i="1"/>
  <c r="H11" i="3" s="1"/>
  <c r="D10" i="3"/>
  <c r="D8" i="3"/>
  <c r="E573" i="2"/>
  <c r="G573" i="2" s="1"/>
  <c r="E574" i="2"/>
  <c r="G574" i="2" s="1"/>
  <c r="E569" i="2"/>
  <c r="G569" i="2" s="1"/>
  <c r="E567" i="2"/>
  <c r="G567" i="2" s="1"/>
  <c r="E585" i="2"/>
  <c r="G585" i="2" s="1"/>
  <c r="E590" i="2"/>
  <c r="G590" i="2" s="1"/>
  <c r="E558" i="2"/>
  <c r="G558" i="2" s="1"/>
  <c r="R45" i="1"/>
  <c r="E765" i="2" s="1"/>
  <c r="E560" i="2"/>
  <c r="G560" i="2" s="1"/>
  <c r="E580" i="2"/>
  <c r="G580" i="2" s="1"/>
  <c r="E554" i="2"/>
  <c r="G554" i="2" s="1"/>
  <c r="E766" i="2"/>
  <c r="E581" i="2"/>
  <c r="G581" i="2" s="1"/>
  <c r="D9" i="3"/>
  <c r="E556" i="2"/>
  <c r="G556" i="2" s="1"/>
  <c r="E562" i="2"/>
  <c r="G562" i="2" s="1"/>
  <c r="E589" i="2"/>
  <c r="G589" i="2" s="1"/>
  <c r="E578" i="2"/>
  <c r="G578" i="2" s="1"/>
  <c r="E564" i="2"/>
  <c r="G564" i="2" s="1"/>
  <c r="E577" i="2"/>
  <c r="G577" i="2" s="1"/>
  <c r="Q44" i="1"/>
  <c r="H7" i="3" s="1"/>
  <c r="E553" i="2"/>
  <c r="G553" i="2" s="1"/>
  <c r="E566" i="2"/>
  <c r="G566" i="2" s="1"/>
  <c r="E570" i="2"/>
  <c r="G570" i="2" s="1"/>
  <c r="E571" i="2"/>
  <c r="G571" i="2" s="1"/>
  <c r="E583" i="2"/>
  <c r="G583" i="2" s="1"/>
  <c r="E561" i="2"/>
  <c r="G561" i="2" s="1"/>
  <c r="E576" i="2"/>
  <c r="G576" i="2" s="1"/>
  <c r="E587" i="2"/>
  <c r="G587" i="2" s="1"/>
  <c r="E575" i="2"/>
  <c r="G575" i="2" s="1"/>
  <c r="H9" i="3"/>
  <c r="I9" i="3"/>
  <c r="E582" i="2"/>
  <c r="G582" i="2" s="1"/>
  <c r="E588" i="2"/>
  <c r="G588" i="2" s="1"/>
  <c r="E557" i="2"/>
  <c r="G557" i="2" s="1"/>
  <c r="E563" i="2"/>
  <c r="G563" i="2" s="1"/>
  <c r="E568" i="2"/>
  <c r="G568" i="2" s="1"/>
  <c r="E555" i="2"/>
  <c r="G555" i="2" s="1"/>
  <c r="E579" i="2"/>
  <c r="G579" i="2" s="1"/>
  <c r="E572" i="2"/>
  <c r="G572" i="2" s="1"/>
  <c r="E584" i="2"/>
  <c r="G584" i="2" s="1"/>
  <c r="E565" i="2"/>
  <c r="G565" i="2" s="1"/>
  <c r="E559" i="2"/>
  <c r="G559" i="2" s="1"/>
  <c r="E754" i="2"/>
  <c r="G754" i="2" s="1"/>
  <c r="E552" i="2"/>
  <c r="G552" i="2" s="1"/>
  <c r="E767" i="2"/>
  <c r="H10" i="3"/>
  <c r="E651" i="2"/>
  <c r="G651" i="2" s="1"/>
  <c r="G591" i="2" l="1"/>
  <c r="G766" i="2" s="1"/>
  <c r="W38" i="1"/>
  <c r="G767" i="2"/>
  <c r="E752" i="2"/>
  <c r="G752" i="2" s="1"/>
  <c r="E756" i="2"/>
  <c r="G756" i="2" s="1"/>
  <c r="E757" i="2"/>
  <c r="G757" i="2" s="1"/>
  <c r="E709" i="2"/>
  <c r="E714" i="2"/>
  <c r="G714" i="2" s="1"/>
  <c r="E686" i="2"/>
  <c r="G686" i="2" s="1"/>
  <c r="E713" i="2"/>
  <c r="G713" i="2" s="1"/>
  <c r="E721" i="2"/>
  <c r="G721" i="2" s="1"/>
  <c r="E716" i="2"/>
  <c r="G716" i="2" s="1"/>
  <c r="E702" i="2"/>
  <c r="G702" i="2" s="1"/>
  <c r="E670" i="2"/>
  <c r="G670" i="2" s="1"/>
  <c r="E646" i="2"/>
  <c r="G646" i="2" s="1"/>
  <c r="E690" i="2"/>
  <c r="G690" i="2" s="1"/>
  <c r="E657" i="2"/>
  <c r="G657" i="2" s="1"/>
  <c r="E733" i="2"/>
  <c r="G733" i="2" s="1"/>
  <c r="E672" i="2"/>
  <c r="G672" i="2" s="1"/>
  <c r="E682" i="2"/>
  <c r="G682" i="2" s="1"/>
  <c r="E677" i="2"/>
  <c r="G677" i="2" s="1"/>
  <c r="E641" i="2"/>
  <c r="G641" i="2" s="1"/>
  <c r="E736" i="2"/>
  <c r="G736" i="2" s="1"/>
  <c r="E746" i="2"/>
  <c r="G746" i="2" s="1"/>
  <c r="E730" i="2"/>
  <c r="G730" i="2" s="1"/>
  <c r="E650" i="2"/>
  <c r="G650" i="2" s="1"/>
  <c r="E749" i="2"/>
  <c r="G749" i="2" s="1"/>
  <c r="E725" i="2"/>
  <c r="G725" i="2" s="1"/>
  <c r="E727" i="2"/>
  <c r="G727" i="2" s="1"/>
  <c r="E675" i="2"/>
  <c r="G675" i="2" s="1"/>
  <c r="E688" i="2"/>
  <c r="G688" i="2" s="1"/>
  <c r="E678" i="2"/>
  <c r="G678" i="2" s="1"/>
  <c r="E659" i="2"/>
  <c r="G659" i="2" s="1"/>
  <c r="E642" i="2"/>
  <c r="G642" i="2" s="1"/>
  <c r="E748" i="2"/>
  <c r="G748" i="2" s="1"/>
  <c r="E692" i="2"/>
  <c r="G692" i="2" s="1"/>
  <c r="E683" i="2"/>
  <c r="G683" i="2" s="1"/>
  <c r="E653" i="2"/>
  <c r="G653" i="2" s="1"/>
  <c r="E694" i="2"/>
  <c r="G694" i="2" s="1"/>
  <c r="E763" i="2"/>
  <c r="E689" i="2"/>
  <c r="G689" i="2" s="1"/>
  <c r="E706" i="2"/>
  <c r="G706" i="2" s="1"/>
  <c r="E649" i="2"/>
  <c r="G649" i="2" s="1"/>
  <c r="E687" i="2"/>
  <c r="G687" i="2" s="1"/>
  <c r="E704" i="2"/>
  <c r="G704" i="2" s="1"/>
  <c r="E740" i="2"/>
  <c r="G740" i="2" s="1"/>
  <c r="E741" i="2"/>
  <c r="G741" i="2" s="1"/>
  <c r="E755" i="2"/>
  <c r="G755" i="2" s="1"/>
  <c r="E717" i="2"/>
  <c r="G717" i="2" s="1"/>
  <c r="E673" i="2"/>
  <c r="G673" i="2" s="1"/>
  <c r="E722" i="2"/>
  <c r="G722" i="2" s="1"/>
  <c r="E710" i="2"/>
  <c r="G710" i="2" s="1"/>
  <c r="E674" i="2"/>
  <c r="G674" i="2" s="1"/>
  <c r="E638" i="2"/>
  <c r="G638" i="2" s="1"/>
  <c r="E645" i="2"/>
  <c r="G645" i="2" s="1"/>
  <c r="E705" i="2"/>
  <c r="G705" i="2" s="1"/>
  <c r="E669" i="2"/>
  <c r="G669" i="2" s="1"/>
  <c r="E693" i="2"/>
  <c r="G693" i="2" s="1"/>
  <c r="E647" i="2"/>
  <c r="G647" i="2" s="1"/>
  <c r="E698" i="2"/>
  <c r="G698" i="2" s="1"/>
  <c r="E744" i="2"/>
  <c r="G744" i="2" s="1"/>
  <c r="E738" i="2"/>
  <c r="G738" i="2" s="1"/>
  <c r="E732" i="2"/>
  <c r="G732" i="2" s="1"/>
  <c r="E758" i="2"/>
  <c r="G758" i="2" s="1"/>
  <c r="E640" i="2"/>
  <c r="G640" i="2" s="1"/>
  <c r="E660" i="2"/>
  <c r="G660" i="2" s="1"/>
  <c r="E719" i="2"/>
  <c r="G719" i="2" s="1"/>
  <c r="E671" i="2"/>
  <c r="G671" i="2" s="1"/>
  <c r="E680" i="2"/>
  <c r="G680" i="2" s="1"/>
  <c r="E708" i="2"/>
  <c r="G708" i="2" s="1"/>
  <c r="E667" i="2"/>
  <c r="G667" i="2" s="1"/>
  <c r="E703" i="2"/>
  <c r="G703" i="2" s="1"/>
  <c r="E661" i="2"/>
  <c r="G661" i="2" s="1"/>
  <c r="E700" i="2"/>
  <c r="G700" i="2" s="1"/>
  <c r="E691" i="2"/>
  <c r="G691" i="2" s="1"/>
  <c r="E643" i="2"/>
  <c r="G643" i="2" s="1"/>
  <c r="E639" i="2"/>
  <c r="G639" i="2" s="1"/>
  <c r="E679" i="2"/>
  <c r="G679" i="2" s="1"/>
  <c r="E707" i="2"/>
  <c r="G707" i="2" s="1"/>
  <c r="E681" i="2"/>
  <c r="G681" i="2" s="1"/>
  <c r="E655" i="2"/>
  <c r="G655" i="2" s="1"/>
  <c r="I6" i="3"/>
  <c r="E668" i="2"/>
  <c r="G668" i="2" s="1"/>
  <c r="E664" i="2"/>
  <c r="G664" i="2" s="1"/>
  <c r="E724" i="2"/>
  <c r="G724" i="2" s="1"/>
  <c r="E728" i="2"/>
  <c r="G728" i="2" s="1"/>
  <c r="E711" i="2"/>
  <c r="G711" i="2" s="1"/>
  <c r="E720" i="2"/>
  <c r="G720" i="2" s="1"/>
  <c r="E747" i="2"/>
  <c r="G747" i="2" s="1"/>
  <c r="E731" i="2"/>
  <c r="G731" i="2" s="1"/>
  <c r="E729" i="2"/>
  <c r="G729" i="2" s="1"/>
  <c r="E739" i="2"/>
  <c r="G739" i="2" s="1"/>
  <c r="E737" i="2"/>
  <c r="G737" i="2" s="1"/>
  <c r="E751" i="2"/>
  <c r="G751" i="2" s="1"/>
  <c r="E753" i="2"/>
  <c r="G753" i="2" s="1"/>
  <c r="E663" i="2"/>
  <c r="G663" i="2" s="1"/>
  <c r="E662" i="2"/>
  <c r="G662" i="2" s="1"/>
  <c r="E696" i="2"/>
  <c r="G696" i="2" s="1"/>
  <c r="E697" i="2"/>
  <c r="G697" i="2" s="1"/>
  <c r="E644" i="2"/>
  <c r="G644" i="2" s="1"/>
  <c r="E666" i="2"/>
  <c r="G666" i="2" s="1"/>
  <c r="E726" i="2"/>
  <c r="G726" i="2" s="1"/>
  <c r="E652" i="2"/>
  <c r="G652" i="2" s="1"/>
  <c r="E718" i="2"/>
  <c r="G718" i="2" s="1"/>
  <c r="E658" i="2"/>
  <c r="G658" i="2" s="1"/>
  <c r="E648" i="2"/>
  <c r="G648" i="2" s="1"/>
  <c r="E701" i="2"/>
  <c r="G701" i="2" s="1"/>
  <c r="E685" i="2"/>
  <c r="G685" i="2" s="1"/>
  <c r="E654" i="2"/>
  <c r="G654" i="2" s="1"/>
  <c r="E676" i="2"/>
  <c r="G676" i="2" s="1"/>
  <c r="E656" i="2"/>
  <c r="E684" i="2"/>
  <c r="G684" i="2" s="1"/>
  <c r="E695" i="2"/>
  <c r="G695" i="2" s="1"/>
  <c r="E665" i="2"/>
  <c r="G665" i="2" s="1"/>
  <c r="E715" i="2"/>
  <c r="G715" i="2" s="1"/>
  <c r="E712" i="2"/>
  <c r="G712" i="2" s="1"/>
  <c r="E723" i="2"/>
  <c r="G723" i="2" s="1"/>
  <c r="E699" i="2"/>
  <c r="G699" i="2" s="1"/>
  <c r="E742" i="2"/>
  <c r="G742" i="2" s="1"/>
  <c r="E745" i="2"/>
  <c r="G745" i="2" s="1"/>
  <c r="E743" i="2"/>
  <c r="G743" i="2" s="1"/>
  <c r="E734" i="2"/>
  <c r="G734" i="2" s="1"/>
  <c r="E735" i="2"/>
  <c r="G735" i="2" s="1"/>
  <c r="E750" i="2"/>
  <c r="G750" i="2" s="1"/>
  <c r="U45" i="1"/>
  <c r="E18" i="2" s="1"/>
  <c r="G18" i="2" s="1"/>
  <c r="Q45" i="1"/>
  <c r="D12" i="3"/>
  <c r="H12" i="3" s="1"/>
  <c r="I12" i="3" s="1"/>
  <c r="I8" i="3"/>
  <c r="E592" i="2"/>
  <c r="G592" i="2" s="1"/>
  <c r="W37" i="1"/>
  <c r="K10" i="3" l="1"/>
  <c r="G765" i="2"/>
  <c r="K9" i="3"/>
  <c r="E601" i="2"/>
  <c r="G601" i="2" s="1"/>
  <c r="E635" i="2"/>
  <c r="G635" i="2" s="1"/>
  <c r="E636" i="2"/>
  <c r="G636" i="2" s="1"/>
  <c r="E82" i="2"/>
  <c r="G82" i="2" s="1"/>
  <c r="E548" i="2"/>
  <c r="G548" i="2" s="1"/>
  <c r="E546" i="2"/>
  <c r="G546" i="2" s="1"/>
  <c r="E544" i="2"/>
  <c r="G544" i="2" s="1"/>
  <c r="E542" i="2"/>
  <c r="G542" i="2" s="1"/>
  <c r="E540" i="2"/>
  <c r="G540" i="2" s="1"/>
  <c r="E538" i="2"/>
  <c r="G538" i="2" s="1"/>
  <c r="E536" i="2"/>
  <c r="G536" i="2" s="1"/>
  <c r="E534" i="2"/>
  <c r="G534" i="2" s="1"/>
  <c r="E532" i="2"/>
  <c r="G532" i="2" s="1"/>
  <c r="E545" i="2"/>
  <c r="G545" i="2" s="1"/>
  <c r="E537" i="2"/>
  <c r="G537" i="2" s="1"/>
  <c r="E527" i="2"/>
  <c r="G527" i="2" s="1"/>
  <c r="E525" i="2"/>
  <c r="G525" i="2" s="1"/>
  <c r="E513" i="2"/>
  <c r="G513" i="2" s="1"/>
  <c r="E543" i="2"/>
  <c r="G543" i="2" s="1"/>
  <c r="E535" i="2"/>
  <c r="G535" i="2" s="1"/>
  <c r="E530" i="2"/>
  <c r="G530" i="2" s="1"/>
  <c r="E528" i="2"/>
  <c r="G528" i="2" s="1"/>
  <c r="E526" i="2"/>
  <c r="G526" i="2" s="1"/>
  <c r="E524" i="2"/>
  <c r="G524" i="2" s="1"/>
  <c r="E522" i="2"/>
  <c r="G522" i="2" s="1"/>
  <c r="E520" i="2"/>
  <c r="G520" i="2" s="1"/>
  <c r="E518" i="2"/>
  <c r="G518" i="2" s="1"/>
  <c r="E516" i="2"/>
  <c r="G516" i="2" s="1"/>
  <c r="E514" i="2"/>
  <c r="G514" i="2" s="1"/>
  <c r="E512" i="2"/>
  <c r="G512" i="2" s="1"/>
  <c r="E510" i="2"/>
  <c r="G510" i="2" s="1"/>
  <c r="E508" i="2"/>
  <c r="G508" i="2" s="1"/>
  <c r="E506" i="2"/>
  <c r="G506" i="2" s="1"/>
  <c r="E504" i="2"/>
  <c r="G504" i="2" s="1"/>
  <c r="E502" i="2"/>
  <c r="G502" i="2" s="1"/>
  <c r="E500" i="2"/>
  <c r="G500" i="2" s="1"/>
  <c r="E498" i="2"/>
  <c r="G498" i="2" s="1"/>
  <c r="E496" i="2"/>
  <c r="G496" i="2" s="1"/>
  <c r="E494" i="2"/>
  <c r="G494" i="2" s="1"/>
  <c r="E492" i="2"/>
  <c r="G492" i="2" s="1"/>
  <c r="E490" i="2"/>
  <c r="G490" i="2" s="1"/>
  <c r="E488" i="2"/>
  <c r="G488" i="2" s="1"/>
  <c r="E486" i="2"/>
  <c r="G486" i="2" s="1"/>
  <c r="E484" i="2"/>
  <c r="G484" i="2" s="1"/>
  <c r="E482" i="2"/>
  <c r="G482" i="2" s="1"/>
  <c r="E480" i="2"/>
  <c r="G480" i="2" s="1"/>
  <c r="E478" i="2"/>
  <c r="G478" i="2" s="1"/>
  <c r="E476" i="2"/>
  <c r="G476" i="2" s="1"/>
  <c r="E474" i="2"/>
  <c r="G474" i="2" s="1"/>
  <c r="E472" i="2"/>
  <c r="G472" i="2" s="1"/>
  <c r="E470" i="2"/>
  <c r="G470" i="2" s="1"/>
  <c r="E468" i="2"/>
  <c r="G468" i="2" s="1"/>
  <c r="E466" i="2"/>
  <c r="G466" i="2" s="1"/>
  <c r="E529" i="2"/>
  <c r="G529" i="2" s="1"/>
  <c r="E521" i="2"/>
  <c r="G521" i="2" s="1"/>
  <c r="E519" i="2"/>
  <c r="G519" i="2" s="1"/>
  <c r="E517" i="2"/>
  <c r="G517" i="2" s="1"/>
  <c r="E515" i="2"/>
  <c r="G515" i="2" s="1"/>
  <c r="E549" i="2"/>
  <c r="G549" i="2" s="1"/>
  <c r="E541" i="2"/>
  <c r="G541" i="2" s="1"/>
  <c r="E533" i="2"/>
  <c r="G533" i="2" s="1"/>
  <c r="E547" i="2"/>
  <c r="G547" i="2" s="1"/>
  <c r="E539" i="2"/>
  <c r="G539" i="2" s="1"/>
  <c r="E531" i="2"/>
  <c r="G531" i="2" s="1"/>
  <c r="E523" i="2"/>
  <c r="G523" i="2" s="1"/>
  <c r="E511" i="2"/>
  <c r="G511" i="2" s="1"/>
  <c r="E503" i="2"/>
  <c r="G503" i="2" s="1"/>
  <c r="E495" i="2"/>
  <c r="G495" i="2" s="1"/>
  <c r="E487" i="2"/>
  <c r="G487" i="2" s="1"/>
  <c r="E479" i="2"/>
  <c r="G479" i="2" s="1"/>
  <c r="E471" i="2"/>
  <c r="G471" i="2" s="1"/>
  <c r="E489" i="2"/>
  <c r="G489" i="2" s="1"/>
  <c r="E481" i="2"/>
  <c r="G481" i="2" s="1"/>
  <c r="E509" i="2"/>
  <c r="G509" i="2" s="1"/>
  <c r="E501" i="2"/>
  <c r="G501" i="2" s="1"/>
  <c r="E493" i="2"/>
  <c r="G493" i="2" s="1"/>
  <c r="E485" i="2"/>
  <c r="G485" i="2" s="1"/>
  <c r="E477" i="2"/>
  <c r="G477" i="2" s="1"/>
  <c r="E469" i="2"/>
  <c r="G469" i="2" s="1"/>
  <c r="E491" i="2"/>
  <c r="G491" i="2" s="1"/>
  <c r="E483" i="2"/>
  <c r="G483" i="2" s="1"/>
  <c r="E475" i="2"/>
  <c r="G475" i="2" s="1"/>
  <c r="E467" i="2"/>
  <c r="G467" i="2" s="1"/>
  <c r="E505" i="2"/>
  <c r="G505" i="2" s="1"/>
  <c r="E473" i="2"/>
  <c r="G473" i="2" s="1"/>
  <c r="E507" i="2"/>
  <c r="G507" i="2" s="1"/>
  <c r="E499" i="2"/>
  <c r="G499" i="2" s="1"/>
  <c r="E497" i="2"/>
  <c r="G497" i="2" s="1"/>
  <c r="E42" i="2"/>
  <c r="G42" i="2" s="1"/>
  <c r="E337" i="2"/>
  <c r="G337" i="2" s="1"/>
  <c r="E5" i="2"/>
  <c r="G5" i="2" s="1"/>
  <c r="E161" i="2"/>
  <c r="G161" i="2" s="1"/>
  <c r="E171" i="2"/>
  <c r="G171" i="2" s="1"/>
  <c r="E41" i="2"/>
  <c r="G41" i="2" s="1"/>
  <c r="E49" i="2"/>
  <c r="G49" i="2" s="1"/>
  <c r="E341" i="2"/>
  <c r="G341" i="2" s="1"/>
  <c r="E104" i="2"/>
  <c r="G104" i="2" s="1"/>
  <c r="E64" i="2"/>
  <c r="G64" i="2" s="1"/>
  <c r="E17" i="2"/>
  <c r="G17" i="2" s="1"/>
  <c r="E137" i="2"/>
  <c r="G137" i="2" s="1"/>
  <c r="E22" i="2"/>
  <c r="G22" i="2" s="1"/>
  <c r="E9" i="2"/>
  <c r="G9" i="2" s="1"/>
  <c r="E262" i="2"/>
  <c r="G262" i="2" s="1"/>
  <c r="E265" i="2"/>
  <c r="G265" i="2" s="1"/>
  <c r="E56" i="2"/>
  <c r="G56" i="2" s="1"/>
  <c r="E226" i="2"/>
  <c r="G226" i="2" s="1"/>
  <c r="E298" i="2"/>
  <c r="G298" i="2" s="1"/>
  <c r="E51" i="2"/>
  <c r="G51" i="2" s="1"/>
  <c r="E93" i="2"/>
  <c r="G93" i="2" s="1"/>
  <c r="E311" i="2"/>
  <c r="G311" i="2" s="1"/>
  <c r="E227" i="2"/>
  <c r="G227" i="2" s="1"/>
  <c r="E255" i="2"/>
  <c r="G255" i="2" s="1"/>
  <c r="E40" i="2"/>
  <c r="G40" i="2" s="1"/>
  <c r="E139" i="2"/>
  <c r="G139" i="2" s="1"/>
  <c r="E317" i="2"/>
  <c r="G317" i="2" s="1"/>
  <c r="E7" i="2"/>
  <c r="G7" i="2" s="1"/>
  <c r="E193" i="2"/>
  <c r="G193" i="2" s="1"/>
  <c r="E213" i="2"/>
  <c r="G213" i="2" s="1"/>
  <c r="E185" i="2"/>
  <c r="G185" i="2" s="1"/>
  <c r="E305" i="2"/>
  <c r="G305" i="2" s="1"/>
  <c r="E138" i="2"/>
  <c r="G138" i="2" s="1"/>
  <c r="E206" i="2"/>
  <c r="G206" i="2" s="1"/>
  <c r="E30" i="2"/>
  <c r="G30" i="2" s="1"/>
  <c r="E69" i="2"/>
  <c r="G69" i="2" s="1"/>
  <c r="E160" i="2"/>
  <c r="G160" i="2" s="1"/>
  <c r="E203" i="2"/>
  <c r="G203" i="2" s="1"/>
  <c r="E439" i="2"/>
  <c r="G439" i="2" s="1"/>
  <c r="E390" i="2"/>
  <c r="G390" i="2" s="1"/>
  <c r="E404" i="2"/>
  <c r="G404" i="2" s="1"/>
  <c r="E384" i="2"/>
  <c r="G384" i="2" s="1"/>
  <c r="E402" i="2"/>
  <c r="G402" i="2" s="1"/>
  <c r="E401" i="2"/>
  <c r="G401" i="2" s="1"/>
  <c r="E462" i="2"/>
  <c r="G462" i="2" s="1"/>
  <c r="E457" i="2"/>
  <c r="G457" i="2" s="1"/>
  <c r="E452" i="2"/>
  <c r="G452" i="2" s="1"/>
  <c r="E448" i="2"/>
  <c r="G448" i="2" s="1"/>
  <c r="E430" i="2"/>
  <c r="G430" i="2" s="1"/>
  <c r="E426" i="2"/>
  <c r="G426" i="2" s="1"/>
  <c r="E358" i="2"/>
  <c r="G358" i="2" s="1"/>
  <c r="E348" i="2"/>
  <c r="G348" i="2" s="1"/>
  <c r="E351" i="2"/>
  <c r="G351" i="2" s="1"/>
  <c r="E344" i="2"/>
  <c r="G344" i="2" s="1"/>
  <c r="E352" i="2"/>
  <c r="G352" i="2" s="1"/>
  <c r="E422" i="2"/>
  <c r="G422" i="2" s="1"/>
  <c r="E414" i="2"/>
  <c r="G414" i="2" s="1"/>
  <c r="E406" i="2"/>
  <c r="G406" i="2" s="1"/>
  <c r="E366" i="2"/>
  <c r="G366" i="2" s="1"/>
  <c r="E419" i="2"/>
  <c r="G419" i="2" s="1"/>
  <c r="E411" i="2"/>
  <c r="G411" i="2" s="1"/>
  <c r="E371" i="2"/>
  <c r="G371" i="2" s="1"/>
  <c r="E363" i="2"/>
  <c r="G363" i="2" s="1"/>
  <c r="E321" i="2"/>
  <c r="G321" i="2" s="1"/>
  <c r="E319" i="2"/>
  <c r="G319" i="2" s="1"/>
  <c r="E323" i="2"/>
  <c r="G323" i="2" s="1"/>
  <c r="E76" i="2"/>
  <c r="G76" i="2" s="1"/>
  <c r="E92" i="2"/>
  <c r="G92" i="2" s="1"/>
  <c r="E108" i="2"/>
  <c r="G108" i="2" s="1"/>
  <c r="E115" i="2"/>
  <c r="G115" i="2" s="1"/>
  <c r="E83" i="2"/>
  <c r="G83" i="2" s="1"/>
  <c r="E123" i="2"/>
  <c r="G123" i="2" s="1"/>
  <c r="E86" i="2"/>
  <c r="G86" i="2" s="1"/>
  <c r="E102" i="2"/>
  <c r="G102" i="2" s="1"/>
  <c r="E118" i="2"/>
  <c r="G118" i="2" s="1"/>
  <c r="E81" i="2"/>
  <c r="G81" i="2" s="1"/>
  <c r="E97" i="2"/>
  <c r="G97" i="2" s="1"/>
  <c r="E113" i="2"/>
  <c r="G113" i="2" s="1"/>
  <c r="E107" i="2"/>
  <c r="G107" i="2" s="1"/>
  <c r="E70" i="2"/>
  <c r="G70" i="2" s="1"/>
  <c r="E167" i="2"/>
  <c r="G167" i="2" s="1"/>
  <c r="E222" i="2"/>
  <c r="G222" i="2" s="1"/>
  <c r="E186" i="2"/>
  <c r="G186" i="2" s="1"/>
  <c r="E190" i="2"/>
  <c r="G190" i="2" s="1"/>
  <c r="E149" i="2"/>
  <c r="G149" i="2" s="1"/>
  <c r="E293" i="2"/>
  <c r="G293" i="2" s="1"/>
  <c r="E307" i="2"/>
  <c r="G307" i="2" s="1"/>
  <c r="E66" i="2"/>
  <c r="G66" i="2" s="1"/>
  <c r="E263" i="2"/>
  <c r="G263" i="2" s="1"/>
  <c r="E281" i="2"/>
  <c r="G281" i="2" s="1"/>
  <c r="E43" i="2"/>
  <c r="G43" i="2" s="1"/>
  <c r="E221" i="2"/>
  <c r="G221" i="2" s="1"/>
  <c r="E20" i="2"/>
  <c r="G20" i="2" s="1"/>
  <c r="E21" i="2"/>
  <c r="G21" i="2" s="1"/>
  <c r="E125" i="2"/>
  <c r="G125" i="2" s="1"/>
  <c r="E48" i="2"/>
  <c r="G48" i="2" s="1"/>
  <c r="E223" i="2"/>
  <c r="G223" i="2" s="1"/>
  <c r="E245" i="2"/>
  <c r="G245" i="2" s="1"/>
  <c r="E163" i="2"/>
  <c r="G163" i="2" s="1"/>
  <c r="E131" i="2"/>
  <c r="G131" i="2" s="1"/>
  <c r="E23" i="2"/>
  <c r="G23" i="2" s="1"/>
  <c r="E127" i="2"/>
  <c r="G127" i="2" s="1"/>
  <c r="E154" i="2"/>
  <c r="G154" i="2" s="1"/>
  <c r="E295" i="2"/>
  <c r="G295" i="2" s="1"/>
  <c r="E11" i="2"/>
  <c r="G11" i="2" s="1"/>
  <c r="E166" i="2"/>
  <c r="G166" i="2" s="1"/>
  <c r="E287" i="2"/>
  <c r="G287" i="2" s="1"/>
  <c r="E3" i="2"/>
  <c r="G3" i="2" s="1"/>
  <c r="E132" i="2"/>
  <c r="G132" i="2" s="1"/>
  <c r="E283" i="2"/>
  <c r="G283" i="2" s="1"/>
  <c r="E207" i="2"/>
  <c r="G207" i="2" s="1"/>
  <c r="E130" i="2"/>
  <c r="G130" i="2" s="1"/>
  <c r="E214" i="2"/>
  <c r="G214" i="2" s="1"/>
  <c r="E280" i="2"/>
  <c r="G280" i="2" s="1"/>
  <c r="E44" i="2"/>
  <c r="G44" i="2" s="1"/>
  <c r="E134" i="2"/>
  <c r="G134" i="2" s="1"/>
  <c r="E29" i="2"/>
  <c r="G29" i="2" s="1"/>
  <c r="E286" i="2"/>
  <c r="G286" i="2" s="1"/>
  <c r="E32" i="2"/>
  <c r="G32" i="2" s="1"/>
  <c r="E152" i="2"/>
  <c r="G152" i="2" s="1"/>
  <c r="E301" i="2"/>
  <c r="G301" i="2" s="1"/>
  <c r="E304" i="2"/>
  <c r="G304" i="2" s="1"/>
  <c r="E65" i="2"/>
  <c r="G65" i="2" s="1"/>
  <c r="E182" i="2"/>
  <c r="G182" i="2" s="1"/>
  <c r="E387" i="2"/>
  <c r="G387" i="2" s="1"/>
  <c r="E377" i="2"/>
  <c r="G377" i="2" s="1"/>
  <c r="E383" i="2"/>
  <c r="G383" i="2" s="1"/>
  <c r="E392" i="2"/>
  <c r="G392" i="2" s="1"/>
  <c r="E381" i="2"/>
  <c r="G381" i="2" s="1"/>
  <c r="E550" i="2"/>
  <c r="G550" i="2" s="1"/>
  <c r="E460" i="2"/>
  <c r="G460" i="2" s="1"/>
  <c r="E456" i="2"/>
  <c r="G456" i="2" s="1"/>
  <c r="E451" i="2"/>
  <c r="G451" i="2" s="1"/>
  <c r="E447" i="2"/>
  <c r="G447" i="2" s="1"/>
  <c r="E429" i="2"/>
  <c r="G429" i="2" s="1"/>
  <c r="E347" i="2"/>
  <c r="G347" i="2" s="1"/>
  <c r="E356" i="2"/>
  <c r="G356" i="2" s="1"/>
  <c r="E349" i="2"/>
  <c r="G349" i="2" s="1"/>
  <c r="E345" i="2"/>
  <c r="G345" i="2" s="1"/>
  <c r="E425" i="2"/>
  <c r="G425" i="2" s="1"/>
  <c r="E420" i="2"/>
  <c r="G420" i="2" s="1"/>
  <c r="E412" i="2"/>
  <c r="G412" i="2" s="1"/>
  <c r="E372" i="2"/>
  <c r="G372" i="2" s="1"/>
  <c r="E364" i="2"/>
  <c r="G364" i="2" s="1"/>
  <c r="E417" i="2"/>
  <c r="G417" i="2" s="1"/>
  <c r="E409" i="2"/>
  <c r="G409" i="2" s="1"/>
  <c r="E369" i="2"/>
  <c r="G369" i="2" s="1"/>
  <c r="E342" i="2"/>
  <c r="G342" i="2" s="1"/>
  <c r="E324" i="2"/>
  <c r="G324" i="2" s="1"/>
  <c r="E327" i="2"/>
  <c r="G327" i="2" s="1"/>
  <c r="E117" i="2"/>
  <c r="G117" i="2" s="1"/>
  <c r="E80" i="2"/>
  <c r="G80" i="2" s="1"/>
  <c r="E96" i="2"/>
  <c r="G96" i="2" s="1"/>
  <c r="E112" i="2"/>
  <c r="G112" i="2" s="1"/>
  <c r="E119" i="2"/>
  <c r="G119" i="2" s="1"/>
  <c r="E87" i="2"/>
  <c r="G87" i="2" s="1"/>
  <c r="E74" i="2"/>
  <c r="G74" i="2" s="1"/>
  <c r="E90" i="2"/>
  <c r="G90" i="2" s="1"/>
  <c r="E106" i="2"/>
  <c r="G106" i="2" s="1"/>
  <c r="E122" i="2"/>
  <c r="G122" i="2" s="1"/>
  <c r="E85" i="2"/>
  <c r="G85" i="2" s="1"/>
  <c r="E101" i="2"/>
  <c r="G101" i="2" s="1"/>
  <c r="E121" i="2"/>
  <c r="G121" i="2" s="1"/>
  <c r="E272" i="2"/>
  <c r="G272" i="2" s="1"/>
  <c r="E232" i="2"/>
  <c r="G232" i="2" s="1"/>
  <c r="E159" i="2"/>
  <c r="G159" i="2" s="1"/>
  <c r="E58" i="2"/>
  <c r="G58" i="2" s="1"/>
  <c r="E8" i="2"/>
  <c r="G8" i="2" s="1"/>
  <c r="E31" i="2"/>
  <c r="G31" i="2" s="1"/>
  <c r="E292" i="2"/>
  <c r="G292" i="2" s="1"/>
  <c r="E153" i="2"/>
  <c r="G153" i="2" s="1"/>
  <c r="E264" i="2"/>
  <c r="G264" i="2" s="1"/>
  <c r="E212" i="2"/>
  <c r="G212" i="2" s="1"/>
  <c r="E254" i="2"/>
  <c r="G254" i="2" s="1"/>
  <c r="E34" i="2"/>
  <c r="G34" i="2" s="1"/>
  <c r="E251" i="2"/>
  <c r="G251" i="2" s="1"/>
  <c r="E277" i="2"/>
  <c r="G277" i="2" s="1"/>
  <c r="E54" i="2"/>
  <c r="G54" i="2" s="1"/>
  <c r="E224" i="2"/>
  <c r="G224" i="2" s="1"/>
  <c r="E235" i="2"/>
  <c r="G235" i="2" s="1"/>
  <c r="E285" i="2"/>
  <c r="G285" i="2" s="1"/>
  <c r="E241" i="2"/>
  <c r="G241" i="2" s="1"/>
  <c r="E68" i="2"/>
  <c r="G68" i="2" s="1"/>
  <c r="E36" i="2"/>
  <c r="G36" i="2" s="1"/>
  <c r="E196" i="2"/>
  <c r="G196" i="2" s="1"/>
  <c r="E314" i="2"/>
  <c r="G314" i="2" s="1"/>
  <c r="E297" i="2"/>
  <c r="G297" i="2" s="1"/>
  <c r="E296" i="2"/>
  <c r="G296" i="2" s="1"/>
  <c r="E181" i="2"/>
  <c r="G181" i="2" s="1"/>
  <c r="E231" i="2"/>
  <c r="G231" i="2" s="1"/>
  <c r="E208" i="2"/>
  <c r="G208" i="2" s="1"/>
  <c r="E157" i="2"/>
  <c r="G157" i="2" s="1"/>
  <c r="E225" i="2"/>
  <c r="G225" i="2" s="1"/>
  <c r="E238" i="2"/>
  <c r="G238" i="2" s="1"/>
  <c r="E27" i="2"/>
  <c r="G27" i="2" s="1"/>
  <c r="E71" i="2"/>
  <c r="G71" i="2" s="1"/>
  <c r="E188" i="2"/>
  <c r="G188" i="2" s="1"/>
  <c r="E189" i="2"/>
  <c r="G189" i="2" s="1"/>
  <c r="E144" i="2"/>
  <c r="G144" i="2" s="1"/>
  <c r="E768" i="2"/>
  <c r="E205" i="2"/>
  <c r="G205" i="2" s="1"/>
  <c r="E268" i="2"/>
  <c r="G268" i="2" s="1"/>
  <c r="E316" i="2"/>
  <c r="G316" i="2" s="1"/>
  <c r="E72" i="2"/>
  <c r="G72" i="2" s="1"/>
  <c r="E308" i="2"/>
  <c r="G308" i="2" s="1"/>
  <c r="E13" i="2"/>
  <c r="G13" i="2" s="1"/>
  <c r="E46" i="2"/>
  <c r="G46" i="2" s="1"/>
  <c r="E128" i="2"/>
  <c r="G128" i="2" s="1"/>
  <c r="E403" i="2"/>
  <c r="G403" i="2" s="1"/>
  <c r="E380" i="2"/>
  <c r="G380" i="2" s="1"/>
  <c r="E391" i="2"/>
  <c r="G391" i="2" s="1"/>
  <c r="E386" i="2"/>
  <c r="G386" i="2" s="1"/>
  <c r="E389" i="2"/>
  <c r="G389" i="2" s="1"/>
  <c r="E465" i="2"/>
  <c r="G465" i="2" s="1"/>
  <c r="E459" i="2"/>
  <c r="G459" i="2" s="1"/>
  <c r="E455" i="2"/>
  <c r="G455" i="2" s="1"/>
  <c r="E450" i="2"/>
  <c r="G450" i="2" s="1"/>
  <c r="E446" i="2"/>
  <c r="G446" i="2" s="1"/>
  <c r="E428" i="2"/>
  <c r="G428" i="2" s="1"/>
  <c r="E346" i="2"/>
  <c r="G346" i="2" s="1"/>
  <c r="E355" i="2"/>
  <c r="G355" i="2" s="1"/>
  <c r="E350" i="2"/>
  <c r="G350" i="2" s="1"/>
  <c r="E357" i="2"/>
  <c r="G357" i="2" s="1"/>
  <c r="E353" i="2"/>
  <c r="G353" i="2" s="1"/>
  <c r="E424" i="2"/>
  <c r="G424" i="2" s="1"/>
  <c r="E418" i="2"/>
  <c r="G418" i="2" s="1"/>
  <c r="E410" i="2"/>
  <c r="G410" i="2" s="1"/>
  <c r="E370" i="2"/>
  <c r="G370" i="2" s="1"/>
  <c r="E362" i="2"/>
  <c r="G362" i="2" s="1"/>
  <c r="E415" i="2"/>
  <c r="G415" i="2" s="1"/>
  <c r="E407" i="2"/>
  <c r="G407" i="2" s="1"/>
  <c r="E367" i="2"/>
  <c r="G367" i="2" s="1"/>
  <c r="E318" i="2"/>
  <c r="G318" i="2" s="1"/>
  <c r="E322" i="2"/>
  <c r="G322" i="2" s="1"/>
  <c r="E325" i="2"/>
  <c r="G325" i="2" s="1"/>
  <c r="E91" i="2"/>
  <c r="G91" i="2" s="1"/>
  <c r="E84" i="2"/>
  <c r="G84" i="2" s="1"/>
  <c r="E100" i="2"/>
  <c r="G100" i="2" s="1"/>
  <c r="E116" i="2"/>
  <c r="G116" i="2" s="1"/>
  <c r="E75" i="2"/>
  <c r="G75" i="2" s="1"/>
  <c r="E95" i="2"/>
  <c r="G95" i="2" s="1"/>
  <c r="E78" i="2"/>
  <c r="G78" i="2" s="1"/>
  <c r="E94" i="2"/>
  <c r="G94" i="2" s="1"/>
  <c r="E110" i="2"/>
  <c r="G110" i="2" s="1"/>
  <c r="E73" i="2"/>
  <c r="G73" i="2" s="1"/>
  <c r="E89" i="2"/>
  <c r="G89" i="2" s="1"/>
  <c r="E105" i="2"/>
  <c r="G105" i="2" s="1"/>
  <c r="E120" i="2"/>
  <c r="G120" i="2" s="1"/>
  <c r="E275" i="2"/>
  <c r="G275" i="2" s="1"/>
  <c r="E211" i="2"/>
  <c r="G211" i="2" s="1"/>
  <c r="E267" i="2"/>
  <c r="G267" i="2" s="1"/>
  <c r="E62" i="2"/>
  <c r="G62" i="2" s="1"/>
  <c r="E35" i="2"/>
  <c r="G35" i="2" s="1"/>
  <c r="E126" i="2"/>
  <c r="G126" i="2" s="1"/>
  <c r="E219" i="2"/>
  <c r="G219" i="2" s="1"/>
  <c r="E294" i="2"/>
  <c r="G294" i="2" s="1"/>
  <c r="E220" i="2"/>
  <c r="G220" i="2" s="1"/>
  <c r="E147" i="2"/>
  <c r="G147" i="2" s="1"/>
  <c r="E309" i="2"/>
  <c r="G309" i="2" s="1"/>
  <c r="E145" i="2"/>
  <c r="G145" i="2" s="1"/>
  <c r="E248" i="2"/>
  <c r="G248" i="2" s="1"/>
  <c r="E204" i="2"/>
  <c r="G204" i="2" s="1"/>
  <c r="E270" i="2"/>
  <c r="G270" i="2" s="1"/>
  <c r="E59" i="2"/>
  <c r="G59" i="2" s="1"/>
  <c r="E155" i="2"/>
  <c r="G155" i="2" s="1"/>
  <c r="E229" i="2"/>
  <c r="G229" i="2" s="1"/>
  <c r="E16" i="2"/>
  <c r="G16" i="2" s="1"/>
  <c r="E10" i="2"/>
  <c r="G10" i="2" s="1"/>
  <c r="E209" i="2"/>
  <c r="G209" i="2" s="1"/>
  <c r="E129" i="2"/>
  <c r="G129" i="2" s="1"/>
  <c r="E284" i="2"/>
  <c r="G284" i="2" s="1"/>
  <c r="E330" i="2"/>
  <c r="G330" i="2" s="1"/>
  <c r="E300" i="2"/>
  <c r="G300" i="2" s="1"/>
  <c r="E61" i="2"/>
  <c r="G61" i="2" s="1"/>
  <c r="E216" i="2"/>
  <c r="G216" i="2" s="1"/>
  <c r="E172" i="2"/>
  <c r="G172" i="2" s="1"/>
  <c r="E45" i="2"/>
  <c r="G45" i="2" s="1"/>
  <c r="E184" i="2"/>
  <c r="G184" i="2" s="1"/>
  <c r="E164" i="2"/>
  <c r="G164" i="2" s="1"/>
  <c r="E169" i="2"/>
  <c r="G169" i="2" s="1"/>
  <c r="E218" i="2"/>
  <c r="G218" i="2" s="1"/>
  <c r="E269" i="2"/>
  <c r="G269" i="2" s="1"/>
  <c r="E331" i="2"/>
  <c r="G331" i="2" s="1"/>
  <c r="E312" i="2"/>
  <c r="G312" i="2" s="1"/>
  <c r="E146" i="2"/>
  <c r="G146" i="2" s="1"/>
  <c r="E180" i="2"/>
  <c r="G180" i="2" s="1"/>
  <c r="I11" i="3"/>
  <c r="E133" i="2"/>
  <c r="G133" i="2" s="1"/>
  <c r="E37" i="2"/>
  <c r="G37" i="2" s="1"/>
  <c r="E148" i="2"/>
  <c r="G148" i="2" s="1"/>
  <c r="E302" i="2"/>
  <c r="G302" i="2" s="1"/>
  <c r="E191" i="2"/>
  <c r="G191" i="2" s="1"/>
  <c r="E15" i="2"/>
  <c r="G15" i="2" s="1"/>
  <c r="E334" i="2"/>
  <c r="G334" i="2" s="1"/>
  <c r="E187" i="2"/>
  <c r="G187" i="2" s="1"/>
  <c r="E143" i="2"/>
  <c r="G143" i="2" s="1"/>
  <c r="E250" i="2"/>
  <c r="G250" i="2" s="1"/>
  <c r="E328" i="2"/>
  <c r="G328" i="2" s="1"/>
  <c r="E266" i="2"/>
  <c r="G266" i="2" s="1"/>
  <c r="E234" i="2"/>
  <c r="G234" i="2" s="1"/>
  <c r="E332" i="2"/>
  <c r="G332" i="2" s="1"/>
  <c r="E288" i="2"/>
  <c r="G288" i="2" s="1"/>
  <c r="E303" i="2"/>
  <c r="G303" i="2" s="1"/>
  <c r="E289" i="2"/>
  <c r="G289" i="2" s="1"/>
  <c r="E242" i="2"/>
  <c r="G242" i="2" s="1"/>
  <c r="E335" i="2"/>
  <c r="G335" i="2" s="1"/>
  <c r="E259" i="2"/>
  <c r="G259" i="2" s="1"/>
  <c r="E192" i="2"/>
  <c r="G192" i="2" s="1"/>
  <c r="E228" i="2"/>
  <c r="G228" i="2" s="1"/>
  <c r="E253" i="2"/>
  <c r="G253" i="2" s="1"/>
  <c r="E156" i="2"/>
  <c r="G156" i="2" s="1"/>
  <c r="E39" i="2"/>
  <c r="G39" i="2" s="1"/>
  <c r="E258" i="2"/>
  <c r="G258" i="2" s="1"/>
  <c r="E176" i="2"/>
  <c r="G176" i="2" s="1"/>
  <c r="E158" i="2"/>
  <c r="G158" i="2" s="1"/>
  <c r="E57" i="2"/>
  <c r="G57" i="2" s="1"/>
  <c r="E26" i="2"/>
  <c r="G26" i="2" s="1"/>
  <c r="E50" i="2"/>
  <c r="G50" i="2" s="1"/>
  <c r="E198" i="2"/>
  <c r="G198" i="2" s="1"/>
  <c r="E173" i="2"/>
  <c r="G173" i="2" s="1"/>
  <c r="E310" i="2"/>
  <c r="G310" i="2" s="1"/>
  <c r="E249" i="2"/>
  <c r="G249" i="2" s="1"/>
  <c r="E261" i="2"/>
  <c r="G261" i="2" s="1"/>
  <c r="E19" i="2"/>
  <c r="G19" i="2" s="1"/>
  <c r="E33" i="2"/>
  <c r="G33" i="2" s="1"/>
  <c r="E168" i="2"/>
  <c r="G168" i="2" s="1"/>
  <c r="E291" i="2"/>
  <c r="G291" i="2" s="1"/>
  <c r="E247" i="2"/>
  <c r="G247" i="2" s="1"/>
  <c r="E77" i="2"/>
  <c r="G77" i="2" s="1"/>
  <c r="E103" i="2"/>
  <c r="G103" i="2" s="1"/>
  <c r="E88" i="2"/>
  <c r="G88" i="2" s="1"/>
  <c r="E326" i="2"/>
  <c r="G326" i="2" s="1"/>
  <c r="E421" i="2"/>
  <c r="G421" i="2" s="1"/>
  <c r="E423" i="2"/>
  <c r="G423" i="2" s="1"/>
  <c r="E360" i="2"/>
  <c r="G360" i="2" s="1"/>
  <c r="E431" i="2"/>
  <c r="G431" i="2" s="1"/>
  <c r="E463" i="2"/>
  <c r="G463" i="2" s="1"/>
  <c r="E388" i="2"/>
  <c r="G388" i="2" s="1"/>
  <c r="E343" i="2"/>
  <c r="G343" i="2" s="1"/>
  <c r="E257" i="2"/>
  <c r="G257" i="2" s="1"/>
  <c r="E256" i="2"/>
  <c r="G256" i="2" s="1"/>
  <c r="E200" i="2"/>
  <c r="G200" i="2" s="1"/>
  <c r="E170" i="2"/>
  <c r="G170" i="2" s="1"/>
  <c r="E333" i="2"/>
  <c r="G333" i="2" s="1"/>
  <c r="E135" i="2"/>
  <c r="G135" i="2" s="1"/>
  <c r="E178" i="2"/>
  <c r="G178" i="2" s="1"/>
  <c r="E338" i="2"/>
  <c r="G338" i="2" s="1"/>
  <c r="E151" i="2"/>
  <c r="G151" i="2" s="1"/>
  <c r="E306" i="2"/>
  <c r="G306" i="2" s="1"/>
  <c r="E336" i="2"/>
  <c r="G336" i="2" s="1"/>
  <c r="E236" i="2"/>
  <c r="G236" i="2" s="1"/>
  <c r="E240" i="2"/>
  <c r="G240" i="2" s="1"/>
  <c r="E60" i="2"/>
  <c r="G60" i="2" s="1"/>
  <c r="E315" i="2"/>
  <c r="G315" i="2" s="1"/>
  <c r="E67" i="2"/>
  <c r="G67" i="2" s="1"/>
  <c r="E279" i="2"/>
  <c r="G279" i="2" s="1"/>
  <c r="E150" i="2"/>
  <c r="G150" i="2" s="1"/>
  <c r="E14" i="2"/>
  <c r="G14" i="2" s="1"/>
  <c r="E175" i="2"/>
  <c r="G175" i="2" s="1"/>
  <c r="E274" i="2"/>
  <c r="G274" i="2" s="1"/>
  <c r="E28" i="2"/>
  <c r="G28" i="2" s="1"/>
  <c r="E197" i="2"/>
  <c r="G197" i="2" s="1"/>
  <c r="E282" i="2"/>
  <c r="G282" i="2" s="1"/>
  <c r="E299" i="2"/>
  <c r="G299" i="2" s="1"/>
  <c r="E140" i="2"/>
  <c r="G140" i="2" s="1"/>
  <c r="E194" i="2"/>
  <c r="G194" i="2" s="1"/>
  <c r="E239" i="2"/>
  <c r="G239" i="2" s="1"/>
  <c r="E55" i="2"/>
  <c r="G55" i="2" s="1"/>
  <c r="E177" i="2"/>
  <c r="G177" i="2" s="1"/>
  <c r="E63" i="2"/>
  <c r="G63" i="2" s="1"/>
  <c r="E201" i="2"/>
  <c r="G201" i="2" s="1"/>
  <c r="E136" i="2"/>
  <c r="G136" i="2" s="1"/>
  <c r="E233" i="2"/>
  <c r="G233" i="2" s="1"/>
  <c r="E202" i="2"/>
  <c r="G202" i="2" s="1"/>
  <c r="E124" i="2"/>
  <c r="G124" i="2" s="1"/>
  <c r="E114" i="2"/>
  <c r="G114" i="2" s="1"/>
  <c r="E79" i="2"/>
  <c r="G79" i="2" s="1"/>
  <c r="E99" i="2"/>
  <c r="G99" i="2" s="1"/>
  <c r="E365" i="2"/>
  <c r="G365" i="2" s="1"/>
  <c r="E368" i="2"/>
  <c r="G368" i="2" s="1"/>
  <c r="E361" i="2"/>
  <c r="G361" i="2" s="1"/>
  <c r="E354" i="2"/>
  <c r="G354" i="2" s="1"/>
  <c r="E449" i="2"/>
  <c r="G449" i="2" s="1"/>
  <c r="E397" i="2"/>
  <c r="G397" i="2" s="1"/>
  <c r="E374" i="2"/>
  <c r="G374" i="2" s="1"/>
  <c r="E413" i="2"/>
  <c r="G413" i="2" s="1"/>
  <c r="E416" i="2"/>
  <c r="G416" i="2" s="1"/>
  <c r="E427" i="2"/>
  <c r="G427" i="2" s="1"/>
  <c r="E458" i="2"/>
  <c r="G458" i="2" s="1"/>
  <c r="E376" i="2"/>
  <c r="G376" i="2" s="1"/>
  <c r="E52" i="2"/>
  <c r="G52" i="2" s="1"/>
  <c r="E243" i="2"/>
  <c r="G243" i="2" s="1"/>
  <c r="E142" i="2"/>
  <c r="G142" i="2" s="1"/>
  <c r="E165" i="2"/>
  <c r="G165" i="2" s="1"/>
  <c r="E53" i="2"/>
  <c r="G53" i="2" s="1"/>
  <c r="E339" i="2"/>
  <c r="G339" i="2" s="1"/>
  <c r="E179" i="2"/>
  <c r="G179" i="2" s="1"/>
  <c r="E252" i="2"/>
  <c r="G252" i="2" s="1"/>
  <c r="E12" i="2"/>
  <c r="G12" i="2" s="1"/>
  <c r="E195" i="2"/>
  <c r="G195" i="2" s="1"/>
  <c r="E260" i="2"/>
  <c r="G260" i="2" s="1"/>
  <c r="E290" i="2"/>
  <c r="G290" i="2" s="1"/>
  <c r="E273" i="2"/>
  <c r="G273" i="2" s="1"/>
  <c r="E246" i="2"/>
  <c r="G246" i="2" s="1"/>
  <c r="E199" i="2"/>
  <c r="G199" i="2" s="1"/>
  <c r="E25" i="2"/>
  <c r="G25" i="2" s="1"/>
  <c r="E174" i="2"/>
  <c r="G174" i="2" s="1"/>
  <c r="E329" i="2"/>
  <c r="G329" i="2" s="1"/>
  <c r="E162" i="2"/>
  <c r="G162" i="2" s="1"/>
  <c r="E313" i="2"/>
  <c r="G313" i="2" s="1"/>
  <c r="E6" i="2"/>
  <c r="G6" i="2" s="1"/>
  <c r="E244" i="2"/>
  <c r="G244" i="2" s="1"/>
  <c r="E210" i="2"/>
  <c r="G210" i="2" s="1"/>
  <c r="E4" i="2"/>
  <c r="G4" i="2" s="1"/>
  <c r="E183" i="2"/>
  <c r="G183" i="2" s="1"/>
  <c r="E217" i="2"/>
  <c r="G217" i="2" s="1"/>
  <c r="E278" i="2"/>
  <c r="G278" i="2" s="1"/>
  <c r="E276" i="2"/>
  <c r="G276" i="2" s="1"/>
  <c r="E340" i="2"/>
  <c r="G340" i="2" s="1"/>
  <c r="E47" i="2"/>
  <c r="G47" i="2" s="1"/>
  <c r="E38" i="2"/>
  <c r="G38" i="2" s="1"/>
  <c r="E141" i="2"/>
  <c r="G141" i="2" s="1"/>
  <c r="E24" i="2"/>
  <c r="G24" i="2" s="1"/>
  <c r="E271" i="2"/>
  <c r="G271" i="2" s="1"/>
  <c r="E237" i="2"/>
  <c r="G237" i="2" s="1"/>
  <c r="E215" i="2"/>
  <c r="G215" i="2" s="1"/>
  <c r="E230" i="2"/>
  <c r="G230" i="2" s="1"/>
  <c r="E109" i="2"/>
  <c r="G109" i="2" s="1"/>
  <c r="E98" i="2"/>
  <c r="G98" i="2" s="1"/>
  <c r="E111" i="2"/>
  <c r="G111" i="2" s="1"/>
  <c r="E320" i="2"/>
  <c r="G320" i="2" s="1"/>
  <c r="E405" i="2"/>
  <c r="G405" i="2" s="1"/>
  <c r="E408" i="2"/>
  <c r="G408" i="2" s="1"/>
  <c r="E359" i="2"/>
  <c r="G359" i="2" s="1"/>
  <c r="E454" i="2"/>
  <c r="G454" i="2" s="1"/>
  <c r="E394" i="2"/>
  <c r="G394" i="2" s="1"/>
  <c r="E441" i="2"/>
  <c r="G441" i="2" s="1"/>
  <c r="G759" i="2"/>
  <c r="E464" i="2"/>
  <c r="G464" i="2" s="1"/>
  <c r="E385" i="2"/>
  <c r="G385" i="2" s="1"/>
  <c r="E373" i="2"/>
  <c r="G373" i="2" s="1"/>
  <c r="E393" i="2"/>
  <c r="G393" i="2" s="1"/>
  <c r="E399" i="2"/>
  <c r="G399" i="2" s="1"/>
  <c r="E396" i="2"/>
  <c r="G396" i="2" s="1"/>
  <c r="E398" i="2"/>
  <c r="G398" i="2" s="1"/>
  <c r="E395" i="2"/>
  <c r="G395" i="2" s="1"/>
  <c r="E442" i="2"/>
  <c r="G442" i="2" s="1"/>
  <c r="E433" i="2"/>
  <c r="G433" i="2" s="1"/>
  <c r="E440" i="2"/>
  <c r="G440" i="2" s="1"/>
  <c r="E379" i="2"/>
  <c r="G379" i="2" s="1"/>
  <c r="E432" i="2"/>
  <c r="G432" i="2" s="1"/>
  <c r="E437" i="2"/>
  <c r="G437" i="2" s="1"/>
  <c r="E438" i="2"/>
  <c r="G438" i="2" s="1"/>
  <c r="E444" i="2"/>
  <c r="G444" i="2" s="1"/>
  <c r="E445" i="2"/>
  <c r="G445" i="2" s="1"/>
  <c r="E453" i="2"/>
  <c r="G453" i="2" s="1"/>
  <c r="E461" i="2"/>
  <c r="G461" i="2" s="1"/>
  <c r="E400" i="2"/>
  <c r="G400" i="2" s="1"/>
  <c r="E378" i="2"/>
  <c r="G378" i="2" s="1"/>
  <c r="E375" i="2"/>
  <c r="G375" i="2" s="1"/>
  <c r="E382" i="2"/>
  <c r="G382" i="2" s="1"/>
  <c r="E443" i="2"/>
  <c r="G443" i="2" s="1"/>
  <c r="E436" i="2"/>
  <c r="G436" i="2" s="1"/>
  <c r="E630" i="2"/>
  <c r="G630" i="2" s="1"/>
  <c r="E631" i="2"/>
  <c r="G631" i="2" s="1"/>
  <c r="E633" i="2"/>
  <c r="G633" i="2" s="1"/>
  <c r="E632" i="2"/>
  <c r="G632" i="2" s="1"/>
  <c r="E434" i="2"/>
  <c r="G434" i="2" s="1"/>
  <c r="E435" i="2"/>
  <c r="G435" i="2" s="1"/>
  <c r="E594" i="2"/>
  <c r="G594" i="2" s="1"/>
  <c r="E604" i="2"/>
  <c r="G604" i="2" s="1"/>
  <c r="E602" i="2"/>
  <c r="G602" i="2" s="1"/>
  <c r="E621" i="2"/>
  <c r="G621" i="2" s="1"/>
  <c r="E599" i="2"/>
  <c r="G599" i="2" s="1"/>
  <c r="E627" i="2"/>
  <c r="G627" i="2" s="1"/>
  <c r="E609" i="2"/>
  <c r="G609" i="2" s="1"/>
  <c r="E623" i="2"/>
  <c r="G623" i="2" s="1"/>
  <c r="E606" i="2"/>
  <c r="G606" i="2" s="1"/>
  <c r="E625" i="2"/>
  <c r="G625" i="2" s="1"/>
  <c r="E626" i="2"/>
  <c r="G626" i="2" s="1"/>
  <c r="E603" i="2"/>
  <c r="G603" i="2" s="1"/>
  <c r="E612" i="2"/>
  <c r="G612" i="2" s="1"/>
  <c r="E764" i="2"/>
  <c r="E611" i="2"/>
  <c r="G611" i="2" s="1"/>
  <c r="E593" i="2"/>
  <c r="G593" i="2" s="1"/>
  <c r="E620" i="2"/>
  <c r="G620" i="2" s="1"/>
  <c r="E628" i="2"/>
  <c r="G628" i="2" s="1"/>
  <c r="E624" i="2"/>
  <c r="G624" i="2" s="1"/>
  <c r="E622" i="2"/>
  <c r="G622" i="2" s="1"/>
  <c r="E608" i="2"/>
  <c r="G608" i="2" s="1"/>
  <c r="E615" i="2"/>
  <c r="G615" i="2" s="1"/>
  <c r="E618" i="2"/>
  <c r="G618" i="2" s="1"/>
  <c r="E629" i="2"/>
  <c r="G629" i="2" s="1"/>
  <c r="E598" i="2"/>
  <c r="G598" i="2" s="1"/>
  <c r="E617" i="2"/>
  <c r="G617" i="2" s="1"/>
  <c r="E597" i="2"/>
  <c r="G597" i="2" s="1"/>
  <c r="E616" i="2"/>
  <c r="G616" i="2" s="1"/>
  <c r="E610" i="2"/>
  <c r="G610" i="2" s="1"/>
  <c r="E613" i="2"/>
  <c r="G613" i="2" s="1"/>
  <c r="E634" i="2"/>
  <c r="G634" i="2" s="1"/>
  <c r="I7" i="3"/>
  <c r="E595" i="2"/>
  <c r="G595" i="2" s="1"/>
  <c r="E614" i="2"/>
  <c r="G614" i="2" s="1"/>
  <c r="E596" i="2"/>
  <c r="G596" i="2" s="1"/>
  <c r="E607" i="2"/>
  <c r="G607" i="2" s="1"/>
  <c r="E619" i="2"/>
  <c r="G619" i="2" s="1"/>
  <c r="E605" i="2"/>
  <c r="G605" i="2" s="1"/>
  <c r="E600" i="2"/>
  <c r="G600" i="2" s="1"/>
  <c r="G551" i="2" l="1"/>
  <c r="G768" i="2" s="1"/>
  <c r="K8" i="3"/>
  <c r="G763" i="2"/>
  <c r="G637" i="2"/>
  <c r="G764" i="2" s="1"/>
  <c r="K6" i="3" l="1"/>
  <c r="K11" i="3"/>
  <c r="K7" i="3"/>
  <c r="K12" i="3" l="1"/>
  <c r="G769" i="2"/>
</calcChain>
</file>

<file path=xl/sharedStrings.xml><?xml version="1.0" encoding="utf-8"?>
<sst xmlns="http://schemas.openxmlformats.org/spreadsheetml/2006/main" count="7293" uniqueCount="941">
  <si>
    <t>PAIS</t>
  </si>
  <si>
    <t>CC MENSUAL (US$)</t>
  </si>
  <si>
    <t>DEMANDA (MWH)</t>
  </si>
  <si>
    <t>TARIFAS DEL CARGO COMPLEMENTARIO (US$ /MWH)</t>
  </si>
  <si>
    <t>CARGO COMPLEMENTARIO  (US$)</t>
  </si>
  <si>
    <t>INTERCONECTORES</t>
  </si>
  <si>
    <t xml:space="preserve">NO INTERCONECTORES </t>
  </si>
  <si>
    <t>REGIONAL</t>
  </si>
  <si>
    <t xml:space="preserve">NACIONAL </t>
  </si>
  <si>
    <t>TOTAL</t>
  </si>
  <si>
    <t>GUATEMALA</t>
  </si>
  <si>
    <t>EL SALVADOR</t>
  </si>
  <si>
    <t>HONDURAS</t>
  </si>
  <si>
    <t>NICARAGUA</t>
  </si>
  <si>
    <t>COSTA RICA</t>
  </si>
  <si>
    <t>PANAMA</t>
  </si>
  <si>
    <t xml:space="preserve">Total CC </t>
  </si>
  <si>
    <t>TOTAL CC</t>
  </si>
  <si>
    <t>CODIGO</t>
  </si>
  <si>
    <t>MONTO (US$)</t>
  </si>
  <si>
    <t>PANAMÁ</t>
  </si>
  <si>
    <t>6DEDECHI</t>
  </si>
  <si>
    <t>6DEDEMET</t>
  </si>
  <si>
    <t>6DENSA</t>
  </si>
  <si>
    <t>6GAES</t>
  </si>
  <si>
    <t>6GAES-CHANG</t>
  </si>
  <si>
    <t>6GALTOVALLE</t>
  </si>
  <si>
    <t>6GCELSIAALT</t>
  </si>
  <si>
    <t>6GCELSIABLM</t>
  </si>
  <si>
    <t>6GGENA</t>
  </si>
  <si>
    <t>6GGENPED</t>
  </si>
  <si>
    <t>6GJINRO</t>
  </si>
  <si>
    <t>6GMINERAPMA</t>
  </si>
  <si>
    <t>6GPANAM</t>
  </si>
  <si>
    <t>6GPEDREGAL</t>
  </si>
  <si>
    <t>6GPERLANORT</t>
  </si>
  <si>
    <t>6GPERLASUR</t>
  </si>
  <si>
    <t>6UACETIOX</t>
  </si>
  <si>
    <t>6UAMPASA</t>
  </si>
  <si>
    <t>6UARGOS</t>
  </si>
  <si>
    <t>6UAVIPAC</t>
  </si>
  <si>
    <t>6UCABLEONDA</t>
  </si>
  <si>
    <t>6UCEMEX</t>
  </si>
  <si>
    <t>6UCEMINTER</t>
  </si>
  <si>
    <t>6UCLARO</t>
  </si>
  <si>
    <t>6UCNAL</t>
  </si>
  <si>
    <t>6UCONTRAL</t>
  </si>
  <si>
    <t>6UCSS</t>
  </si>
  <si>
    <t>6UEEUA</t>
  </si>
  <si>
    <t>6UFCC</t>
  </si>
  <si>
    <t>6UGMILLS</t>
  </si>
  <si>
    <t>6UGTOWER</t>
  </si>
  <si>
    <t>6UHPPACIFICA</t>
  </si>
  <si>
    <t>6UIPEL</t>
  </si>
  <si>
    <t>6UMEGAD</t>
  </si>
  <si>
    <t>6UMELOEA</t>
  </si>
  <si>
    <t>6UMELOMM</t>
  </si>
  <si>
    <t>6UMELORA</t>
  </si>
  <si>
    <t>6UMELOSC</t>
  </si>
  <si>
    <t>6UNESTLENATA</t>
  </si>
  <si>
    <t>6UNESTLEVILA</t>
  </si>
  <si>
    <t>6UPROCARSA</t>
  </si>
  <si>
    <t>6UPTPCGL</t>
  </si>
  <si>
    <t>6UPTPPSA</t>
  </si>
  <si>
    <t>6UPTPPSB</t>
  </si>
  <si>
    <t>6US99_ANDES</t>
  </si>
  <si>
    <t>6US99_ANDESM</t>
  </si>
  <si>
    <t>6US99_ARRAJ</t>
  </si>
  <si>
    <t>6US99_BGOLFA</t>
  </si>
  <si>
    <t>6US99_CABIMA</t>
  </si>
  <si>
    <t>6US99_CENCAL</t>
  </si>
  <si>
    <t>6US99_COCO</t>
  </si>
  <si>
    <t>6US99_COLMAR</t>
  </si>
  <si>
    <t>6US99_CONDA</t>
  </si>
  <si>
    <t>6US99_CORON</t>
  </si>
  <si>
    <t>6US99_DORADO</t>
  </si>
  <si>
    <t>6US99_MANAN</t>
  </si>
  <si>
    <t>6US99_MSONA</t>
  </si>
  <si>
    <t>6US99_ODGCHO</t>
  </si>
  <si>
    <t>6US99_PTOESC</t>
  </si>
  <si>
    <t>6US99_PUEBLO</t>
  </si>
  <si>
    <t>6US99_RHATO</t>
  </si>
  <si>
    <t>6US99_RMAR</t>
  </si>
  <si>
    <t>6US99_SABANI</t>
  </si>
  <si>
    <t>6US99_VACAM</t>
  </si>
  <si>
    <t>6US99_VHERM</t>
  </si>
  <si>
    <t>6US99_VLUCRE</t>
  </si>
  <si>
    <t>6US99_VZAITA</t>
  </si>
  <si>
    <t>6USMARIABD</t>
  </si>
  <si>
    <t>6USUNSTAR</t>
  </si>
  <si>
    <t>6UVH_CIA</t>
  </si>
  <si>
    <t>5DICE</t>
  </si>
  <si>
    <t>4DDISNORTE</t>
  </si>
  <si>
    <t>4DDISSUR</t>
  </si>
  <si>
    <t>4DENELBLUE</t>
  </si>
  <si>
    <t>4DENELMULU</t>
  </si>
  <si>
    <t>4DENELSIUN</t>
  </si>
  <si>
    <t>4GALBAGEN</t>
  </si>
  <si>
    <t>4GALBANISA</t>
  </si>
  <si>
    <t>4GAMAYO1</t>
  </si>
  <si>
    <t>4GAMAYO2</t>
  </si>
  <si>
    <t>4GBPOWER</t>
  </si>
  <si>
    <t>4GEEC-20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</si>
  <si>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</si>
  <si>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</si>
  <si>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</si>
  <si>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</si>
  <si>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</si>
  <si>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</si>
  <si>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</si>
  <si>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</si>
  <si>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</si>
  <si>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</si>
  <si>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</si>
  <si>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</si>
  <si>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</si>
  <si>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</si>
  <si>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</si>
  <si>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</si>
  <si>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</si>
  <si>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</si>
  <si>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</si>
  <si>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</si>
  <si>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</si>
  <si>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4UHOLCIM</t>
  </si>
  <si>
    <t>4UINDEXN</t>
  </si>
  <si>
    <t>4UTRITONMI</t>
  </si>
  <si>
    <t>4UZFLP</t>
  </si>
  <si>
    <t>3DENEE</t>
  </si>
  <si>
    <t>2C_C03</t>
  </si>
  <si>
    <t>2C_C04</t>
  </si>
  <si>
    <t>2C_C08</t>
  </si>
  <si>
    <t>2C_C13</t>
  </si>
  <si>
    <t>2C_C15</t>
  </si>
  <si>
    <t>2C_C16</t>
  </si>
  <si>
    <t>2C_C39</t>
  </si>
  <si>
    <t>2C_C40</t>
  </si>
  <si>
    <t>2C_C58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</si>
  <si>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</si>
  <si>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</si>
  <si>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</si>
  <si>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</si>
  <si>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</si>
  <si>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</si>
  <si>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</si>
  <si>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</si>
  <si>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</si>
  <si>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</si>
  <si>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</si>
  <si>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</si>
  <si>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</si>
  <si>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</si>
  <si>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</si>
  <si>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2G_G03</t>
  </si>
  <si>
    <t>2G_G05</t>
  </si>
  <si>
    <t>2G_G06</t>
  </si>
  <si>
    <t>2G_G07</t>
  </si>
  <si>
    <t>2G_G08</t>
  </si>
  <si>
    <t>2G_G09</t>
  </si>
  <si>
    <t>2G_G10</t>
  </si>
  <si>
    <t>2G_G11</t>
  </si>
  <si>
    <t>2U_U02</t>
  </si>
  <si>
    <t>2U_U05</t>
  </si>
  <si>
    <t>1CCOMCCELC</t>
  </si>
  <si>
    <t>1CCOMCECEE</t>
  </si>
  <si>
    <t>1CCOMCOELC</t>
  </si>
  <si>
    <t>1CCOMCOELG</t>
  </si>
  <si>
    <t>1CCOMCOELP</t>
  </si>
  <si>
    <t>1CCOMCOELU</t>
  </si>
  <si>
    <t>1CCOMCOEND</t>
  </si>
  <si>
    <t>1CCOMCOESD</t>
  </si>
  <si>
    <t>1CCOMCOGUE</t>
  </si>
  <si>
    <t>1CCOMCOMEL</t>
  </si>
  <si>
    <t>1CCOMCUCOE</t>
  </si>
  <si>
    <t>1CCOMECONO</t>
  </si>
  <si>
    <t>1CCOMIONEN</t>
  </si>
  <si>
    <t>1CCOMMAYEL</t>
  </si>
  <si>
    <t>1CCOMRECGE</t>
  </si>
  <si>
    <t>1CCOMSOLGU</t>
  </si>
  <si>
    <t>1DDISDIELO</t>
  </si>
  <si>
    <t>1DDISDISEL</t>
  </si>
  <si>
    <t>1DDISEMPEL</t>
  </si>
  <si>
    <t>1DDISEMREP</t>
  </si>
  <si>
    <t>1GGDRAGAAC</t>
  </si>
  <si>
    <t>1GGDRAGELC</t>
  </si>
  <si>
    <t>1GGDRAGPIN</t>
  </si>
  <si>
    <t>1GGDRAGRAL</t>
  </si>
  <si>
    <t>1GGDRAGROG</t>
  </si>
  <si>
    <t>1GGDRAGROP</t>
  </si>
  <si>
    <t>1GGDRCAURE</t>
  </si>
  <si>
    <t>1GGDRCOAGO</t>
  </si>
  <si>
    <t>1GGDRCOMAP</t>
  </si>
  <si>
    <t>1GGDRCORAL</t>
  </si>
  <si>
    <t>1GGDRDELAU</t>
  </si>
  <si>
    <t>1GGDRENREA</t>
  </si>
  <si>
    <t>1GGDRGEELP</t>
  </si>
  <si>
    <t>1GGDRGEENP</t>
  </si>
  <si>
    <t>1GGDRGEVEL</t>
  </si>
  <si>
    <t>1GGDRGRUCU</t>
  </si>
  <si>
    <t>1GGDRHICAA</t>
  </si>
  <si>
    <t>1GGDRHIDMA</t>
  </si>
  <si>
    <t>1GGDRHIDRO</t>
  </si>
  <si>
    <t>1GGDRHIDSD</t>
  </si>
  <si>
    <t>1GGDRHIDSM</t>
  </si>
  <si>
    <t>1GGDRHIELB</t>
  </si>
  <si>
    <t>1GGDRHIELC</t>
  </si>
  <si>
    <t>1GGDRHISAA</t>
  </si>
  <si>
    <t>1GGDRINDBI</t>
  </si>
  <si>
    <t>1GGDRMONMA</t>
  </si>
  <si>
    <t>1GGDROSCAN</t>
  </si>
  <si>
    <t>1GGDRPRSOG</t>
  </si>
  <si>
    <t>1GGDRREGEN</t>
  </si>
  <si>
    <t>1GGDRSERGE</t>
  </si>
  <si>
    <t>1GGDRSIBOS</t>
  </si>
  <si>
    <t>1GGDRTUNCA</t>
  </si>
  <si>
    <t>1GGDRXOLPR</t>
  </si>
  <si>
    <t>1GGENAGRPO</t>
  </si>
  <si>
    <t>1GGENALENR</t>
  </si>
  <si>
    <t>1GGENANACA</t>
  </si>
  <si>
    <t>1GGENCAISA</t>
  </si>
  <si>
    <t>1GGENCEAIG</t>
  </si>
  <si>
    <t>1GGENCINMC</t>
  </si>
  <si>
    <t>1GGENELEGE</t>
  </si>
  <si>
    <t>1GGENEMGEE</t>
  </si>
  <si>
    <t>1GGENENDEO</t>
  </si>
  <si>
    <t>1GGENENLIG</t>
  </si>
  <si>
    <t>1GGENGEELN</t>
  </si>
  <si>
    <t>1GGENGENAT</t>
  </si>
  <si>
    <t>1GGENGENES</t>
  </si>
  <si>
    <t>1GGENGENOC</t>
  </si>
  <si>
    <t>1GGENGRGEO</t>
  </si>
  <si>
    <t>1GGENHIDCO</t>
  </si>
  <si>
    <t>1GGENHIHIJ</t>
  </si>
  <si>
    <t>1GGENHIVIA</t>
  </si>
  <si>
    <t>1GGENHIXAC</t>
  </si>
  <si>
    <t>1GGENINGMA</t>
  </si>
  <si>
    <t>1GGENLUFEG</t>
  </si>
  <si>
    <t>1GGENOEGYC</t>
  </si>
  <si>
    <t>1GGENOXECO</t>
  </si>
  <si>
    <t>1GGENPAPEL</t>
  </si>
  <si>
    <t>1GGENPUQPL</t>
  </si>
  <si>
    <t>1GGENRENGU</t>
  </si>
  <si>
    <t>1GGENRNACE</t>
  </si>
  <si>
    <t>1GGENSERCM</t>
  </si>
  <si>
    <t>1GGENTERMI</t>
  </si>
  <si>
    <t>1GGENVIEBL</t>
  </si>
  <si>
    <t>1TTRAEMPRR</t>
  </si>
  <si>
    <t>1TTRAETCEE</t>
  </si>
  <si>
    <t>1TTRATRELC</t>
  </si>
  <si>
    <t>1UGUSAGJIC</t>
  </si>
  <si>
    <t>1UGUSEMGEE</t>
  </si>
  <si>
    <t>1UGUSGUAMO</t>
  </si>
  <si>
    <t>1UGUSINMRO</t>
  </si>
  <si>
    <t>1UGUSIRTRA</t>
  </si>
  <si>
    <t>1UGUSOEGYC</t>
  </si>
  <si>
    <t>#</t>
  </si>
  <si>
    <t>País</t>
  </si>
  <si>
    <t>NOMBRE</t>
  </si>
  <si>
    <t>TARIFA</t>
  </si>
  <si>
    <t>Energía Demandada o Consumida (MWh)</t>
  </si>
  <si>
    <t>CC por Agente (US$)</t>
  </si>
  <si>
    <t>PAN</t>
  </si>
  <si>
    <t xml:space="preserve">DEMANDA DE ENERGÍA REGIONAL (MWh) : </t>
  </si>
  <si>
    <t>TOTAL MES</t>
  </si>
  <si>
    <t>MONTOS (US$)</t>
  </si>
  <si>
    <t>IARM
(CRIE-31-2018)</t>
  </si>
  <si>
    <t>CC MES</t>
  </si>
  <si>
    <t>CLASIFICACIÓN</t>
  </si>
  <si>
    <t>PAÍS</t>
  </si>
  <si>
    <t>TRAMOS DE LÍNEA</t>
  </si>
  <si>
    <t>DPI</t>
  </si>
  <si>
    <t>Tramo</t>
  </si>
  <si>
    <t>GUA</t>
  </si>
  <si>
    <t>PANALUYA – EL FLORIDO</t>
  </si>
  <si>
    <t>AGUACAPA – LA VEGA</t>
  </si>
  <si>
    <t>LA VEGA – FRONTERA EL SALVADOR</t>
  </si>
  <si>
    <t>ELS</t>
  </si>
  <si>
    <t xml:space="preserve">FRONTERA GUATEMALA - AHUACHAPAN </t>
  </si>
  <si>
    <t>15 SEPTIEMBRE – FRONTERA HONDURAS</t>
  </si>
  <si>
    <t>HON</t>
  </si>
  <si>
    <t>LT EL FLORIDO – SAN NICOLÁS</t>
  </si>
  <si>
    <t>FRONTERA EL SALVADOR - AGUACALIENTE</t>
  </si>
  <si>
    <t>AGUACALIENTE - FRONTERA NICARAGUA</t>
  </si>
  <si>
    <t>NIC</t>
  </si>
  <si>
    <t>FRONTERA HONDURAS - SANDINO</t>
  </si>
  <si>
    <t>TICUANTEPE – FRONTERA COSTA RICA</t>
  </si>
  <si>
    <t>CRI</t>
  </si>
  <si>
    <t xml:space="preserve">FRONTERA NICARAGUA – CAÑAS </t>
  </si>
  <si>
    <t>RÍO CLARO – FRONTERA PANAMÁ</t>
  </si>
  <si>
    <t>Total</t>
  </si>
  <si>
    <t>FRONTERA COSTA RICA – LT DOMINICAL</t>
  </si>
  <si>
    <t>Instituto Costarricense de Electricidad</t>
  </si>
  <si>
    <t>Total lnterconectores</t>
  </si>
  <si>
    <t>NO INTERCONECTORES</t>
  </si>
  <si>
    <t>GUATE NORTE - SAN AGUSTIN</t>
  </si>
  <si>
    <t xml:space="preserve">SAN AGUSTIN - PANALUYA </t>
  </si>
  <si>
    <t>AHUACHAPAN –  NEJAPA</t>
  </si>
  <si>
    <t>NEJAPA - 15 SEPTIEMBRE</t>
  </si>
  <si>
    <t>LT SAN NICOLÁS  – SAN BUENAVENTURA</t>
  </si>
  <si>
    <t>SAN BUENAVENTURA – TORRE 43</t>
  </si>
  <si>
    <t xml:space="preserve">Empresa Nacional de Energía Eléctrica             </t>
  </si>
  <si>
    <t>SANDINO - TICUANTEPE</t>
  </si>
  <si>
    <t>MASAYA - LA VIRGEN (SEGUNDO CIRCUITO)</t>
  </si>
  <si>
    <t>CAÑAS - JACO</t>
  </si>
  <si>
    <t>JACO - PARRITA</t>
  </si>
  <si>
    <t>PARRITA – PALMAR NORTE</t>
  </si>
  <si>
    <t>PALMAR NORTE – RÍO CLARO</t>
  </si>
  <si>
    <t>VELADERO - LT DOMINICAL</t>
  </si>
  <si>
    <t>Total No Interconectores</t>
  </si>
  <si>
    <t xml:space="preserve">TOTAL CC </t>
  </si>
  <si>
    <t>TARIFA CARGO COMPLEMENTARIO (US$/MWh)</t>
  </si>
  <si>
    <t>CLASIFICACIÓN  /  PAÍS</t>
  </si>
  <si>
    <t>TARIFA TOTAL</t>
  </si>
  <si>
    <t>TOTALES POR PAIS</t>
  </si>
  <si>
    <t>Tarifa</t>
  </si>
  <si>
    <t>Energía MWh</t>
  </si>
  <si>
    <t>CC (US$)</t>
  </si>
  <si>
    <t>Guatemala</t>
  </si>
  <si>
    <t>El Salvador</t>
  </si>
  <si>
    <t>Honduras</t>
  </si>
  <si>
    <t>Nicaragua</t>
  </si>
  <si>
    <t>Costa Rica</t>
  </si>
  <si>
    <t>Panamá</t>
  </si>
  <si>
    <t>CSMse (Compensación Semestral del MER)</t>
  </si>
  <si>
    <t>CMMs (Compensación mensual del MER)</t>
  </si>
  <si>
    <t>IARM</t>
  </si>
  <si>
    <t>CSMse</t>
  </si>
  <si>
    <t>CMMs</t>
  </si>
  <si>
    <t>6UF_CARIBE</t>
  </si>
  <si>
    <t>6UF_MILLER</t>
  </si>
  <si>
    <t>6UF_CHITRE</t>
  </si>
  <si>
    <t>6UF_STGO</t>
  </si>
  <si>
    <t>6UF_VLEGRE</t>
  </si>
  <si>
    <t>6UF_BIN90</t>
  </si>
  <si>
    <t>6UVH_DES</t>
  </si>
  <si>
    <t>6UF_CHORRE</t>
  </si>
  <si>
    <t>6UPECCOLA06</t>
  </si>
  <si>
    <t>6UPECCOLA51</t>
  </si>
  <si>
    <t>6UAGROIND</t>
  </si>
  <si>
    <t>6ULAPRENSA</t>
  </si>
  <si>
    <t>6UCONDA12OC</t>
  </si>
  <si>
    <t>2C_C60</t>
  </si>
  <si>
    <t>2G_G12</t>
  </si>
  <si>
    <t>1CCOMINVNA</t>
  </si>
  <si>
    <t>1GGENGENEP</t>
  </si>
  <si>
    <t>1GGENTRAEL</t>
  </si>
  <si>
    <t>6UVH_TOC</t>
  </si>
  <si>
    <t>6UNESTLELOMA</t>
  </si>
  <si>
    <t>1UGUSENRSW</t>
  </si>
  <si>
    <t>1UGUSENTRI</t>
  </si>
  <si>
    <t>6UECSA</t>
  </si>
  <si>
    <t>6UTUBOTEC</t>
  </si>
  <si>
    <t>6UTORREALBA</t>
  </si>
  <si>
    <t>6UTDNO_PMA</t>
  </si>
  <si>
    <t>6UTDNO_CHO</t>
  </si>
  <si>
    <t>6UTDNO_PAV</t>
  </si>
  <si>
    <t>6UC_CONT</t>
  </si>
  <si>
    <t>6UC_GUAY</t>
  </si>
  <si>
    <t>6UC_HPMA</t>
  </si>
  <si>
    <t>6UC_SOLLOY</t>
  </si>
  <si>
    <t>6UXANCLAS</t>
  </si>
  <si>
    <t>6UXSBANITA</t>
  </si>
  <si>
    <t>6UXCHITRE</t>
  </si>
  <si>
    <t>6UXSTGO</t>
  </si>
  <si>
    <t>6UXDAVID</t>
  </si>
  <si>
    <t>6UXCREY</t>
  </si>
  <si>
    <t>6UXLAGO</t>
  </si>
  <si>
    <t>6UXACACIA</t>
  </si>
  <si>
    <t>6UXPUEBLO</t>
  </si>
  <si>
    <t>6UXMRICO</t>
  </si>
  <si>
    <t>6UXOFICENT</t>
  </si>
  <si>
    <t>6UXOAGUA</t>
  </si>
  <si>
    <t>6UXPACORA</t>
  </si>
  <si>
    <t>6UXSMGTO</t>
  </si>
  <si>
    <t>6UXVLUCRE</t>
  </si>
  <si>
    <t>4GEGR</t>
  </si>
  <si>
    <t>DIFERENCIA</t>
  </si>
  <si>
    <t>6GCELSIABON</t>
  </si>
  <si>
    <t>6UMACELLO</t>
  </si>
  <si>
    <t>6UCHSF</t>
  </si>
  <si>
    <t>6UJPRADO</t>
  </si>
  <si>
    <t>6UTMECDEP</t>
  </si>
  <si>
    <t>6URSPITA</t>
  </si>
  <si>
    <t>6URSTRANS</t>
  </si>
  <si>
    <t>6URSCESTE</t>
  </si>
  <si>
    <t>6URSBGOLF</t>
  </si>
  <si>
    <t>6UMEGAMALL</t>
  </si>
  <si>
    <t>6UFEDUDOR</t>
  </si>
  <si>
    <t>6UFEDUM8</t>
  </si>
  <si>
    <t>6UCWSCLARA</t>
  </si>
  <si>
    <t>6USCARTSAN</t>
  </si>
  <si>
    <t>6USERVICAR</t>
  </si>
  <si>
    <t>6UCWBAL</t>
  </si>
  <si>
    <t>6UCWHOPB</t>
  </si>
  <si>
    <t>6UCWJFRA2</t>
  </si>
  <si>
    <t>6UXARRAIJ</t>
  </si>
  <si>
    <t>6UXVALEGRE</t>
  </si>
  <si>
    <t>6UC_SHERAT</t>
  </si>
  <si>
    <t>6UCWAGUAS</t>
  </si>
  <si>
    <t>6UCWEXP</t>
  </si>
  <si>
    <t>6UCWDAVID</t>
  </si>
  <si>
    <t>6GTECNISOL1</t>
  </si>
  <si>
    <t>6GTECNISOL2</t>
  </si>
  <si>
    <t>6GTECNISOL3</t>
  </si>
  <si>
    <t>6GTECNISOL4</t>
  </si>
  <si>
    <t>1GGDRHIDRX</t>
  </si>
  <si>
    <t>1GGENOXEII</t>
  </si>
  <si>
    <t>5B</t>
  </si>
  <si>
    <t>5A</t>
  </si>
  <si>
    <t>2C_C51</t>
  </si>
  <si>
    <t>1GGDRAGLAE</t>
  </si>
  <si>
    <t>6UCWDORADO</t>
  </si>
  <si>
    <t>6UCWRABAJO</t>
  </si>
  <si>
    <t>6UPASCUAL</t>
  </si>
  <si>
    <t>6UCWCOLON</t>
  </si>
  <si>
    <t>6UCWJFRA1</t>
  </si>
  <si>
    <t>6UCWHOPA</t>
  </si>
  <si>
    <t>6UXELCOCO</t>
  </si>
  <si>
    <t>6GHTERIBE</t>
  </si>
  <si>
    <t>6UGLION</t>
  </si>
  <si>
    <t>6UCEMINTER2</t>
  </si>
  <si>
    <t>1TTRATRENC</t>
  </si>
  <si>
    <t>6GRCHICO</t>
  </si>
  <si>
    <t>6UPETPMA</t>
  </si>
  <si>
    <t>6UNESPSUR</t>
  </si>
  <si>
    <t>6URSMPLAZA</t>
  </si>
  <si>
    <t>6URSHOWARD</t>
  </si>
  <si>
    <t>6URSBVISTA</t>
  </si>
  <si>
    <t>6URSMARKET</t>
  </si>
  <si>
    <t>6URSCORONA</t>
  </si>
  <si>
    <t>6URSCHITRE</t>
  </si>
  <si>
    <t>6UXALBROOK</t>
  </si>
  <si>
    <t>6UDELYRBVTA</t>
  </si>
  <si>
    <t>1GGDRLEEVE</t>
  </si>
  <si>
    <t>CMMp,s (Compensación mensual del MER por país)</t>
  </si>
  <si>
    <t>Pais</t>
  </si>
  <si>
    <t>CARN_NO_RESpnr,s</t>
  </si>
  <si>
    <t>6GHCAISAN</t>
  </si>
  <si>
    <t>6UMAZUL</t>
  </si>
  <si>
    <t>6UMED12OC</t>
  </si>
  <si>
    <t>6UMEDCBAN</t>
  </si>
  <si>
    <t>6UMARRIOTT</t>
  </si>
  <si>
    <t>6UF_PNOME</t>
  </si>
  <si>
    <t>6UORONORTE</t>
  </si>
  <si>
    <t>6USCARVALG</t>
  </si>
  <si>
    <t>6USCARPME</t>
  </si>
  <si>
    <t>6USCARCLLAN</t>
  </si>
  <si>
    <t>6UHWYND_AB</t>
  </si>
  <si>
    <r>
      <t>CARN</t>
    </r>
    <r>
      <rPr>
        <b/>
        <vertAlign val="subscript"/>
        <sz val="11"/>
        <color rgb="FF000000"/>
        <rFont val="Calibri"/>
        <family val="2"/>
      </rPr>
      <t>RESpr,s</t>
    </r>
  </si>
  <si>
    <t>6UDOITDOR</t>
  </si>
  <si>
    <t>6UCMATTM</t>
  </si>
  <si>
    <t>6UHAMEGLIO</t>
  </si>
  <si>
    <t>6UHRIANTOC</t>
  </si>
  <si>
    <t>6UPOTMEN</t>
  </si>
  <si>
    <t>2C_C61</t>
  </si>
  <si>
    <t>2G_G13</t>
  </si>
  <si>
    <t>2G_G14</t>
  </si>
  <si>
    <t>1GGENHIDCA</t>
  </si>
  <si>
    <t>1TTRATEEDN</t>
  </si>
  <si>
    <t>6USORTIS3</t>
  </si>
  <si>
    <t>6UDIGIPMA</t>
  </si>
  <si>
    <t>6UMIRAMAR</t>
  </si>
  <si>
    <t>6UHPBONITA</t>
  </si>
  <si>
    <t>6UHHINN</t>
  </si>
  <si>
    <t>6ULEMERID</t>
  </si>
  <si>
    <t>6UHBUENAV</t>
  </si>
  <si>
    <t>1GGDRHIDSA</t>
  </si>
  <si>
    <t>1GGENHIDRA</t>
  </si>
  <si>
    <t>1TTRATRENR</t>
  </si>
  <si>
    <t>6GUEPPME2</t>
  </si>
  <si>
    <t>6URSAPLAZA</t>
  </si>
  <si>
    <t>6UINDTOC</t>
  </si>
  <si>
    <t>6UVMERCA</t>
  </si>
  <si>
    <t>6UPECCOLA63</t>
  </si>
  <si>
    <t>6UCINEPDOR</t>
  </si>
  <si>
    <t>6UCINEMMALL</t>
  </si>
  <si>
    <t>6UCINEPAND</t>
  </si>
  <si>
    <t>6UINDOFIC</t>
  </si>
  <si>
    <t>6UGAMBOA</t>
  </si>
  <si>
    <t>6URAMADA</t>
  </si>
  <si>
    <t>6UBRISTOL</t>
  </si>
  <si>
    <t>6UAVIPACVAC</t>
  </si>
  <si>
    <t>6UINDESPIN</t>
  </si>
  <si>
    <t>6UINDAGUAD</t>
  </si>
  <si>
    <t>6UINDALANJ</t>
  </si>
  <si>
    <t>2C_C64</t>
  </si>
  <si>
    <t>1GGENCOELL</t>
  </si>
  <si>
    <t>6GDESHIDCORP</t>
  </si>
  <si>
    <t>6UDOITALB</t>
  </si>
  <si>
    <t>6UDOITCHI</t>
  </si>
  <si>
    <t>6UDOITWES</t>
  </si>
  <si>
    <t>6UEBELL</t>
  </si>
  <si>
    <t>6UFGALERIA</t>
  </si>
  <si>
    <t>6UFINCENT</t>
  </si>
  <si>
    <t>6UHOSPNAC</t>
  </si>
  <si>
    <t>6UHPROPERT</t>
  </si>
  <si>
    <t>6UHSMARIA</t>
  </si>
  <si>
    <t>6UHCARIBE</t>
  </si>
  <si>
    <t>6UICEGAMING</t>
  </si>
  <si>
    <t>6UMAJESTIC</t>
  </si>
  <si>
    <t>6UMOLPASA</t>
  </si>
  <si>
    <t>6UATRIO1</t>
  </si>
  <si>
    <t>6UPMAR1</t>
  </si>
  <si>
    <t>6UPETITEPMA</t>
  </si>
  <si>
    <t>6UFPARK28</t>
  </si>
  <si>
    <t>6UIRONTOWER</t>
  </si>
  <si>
    <r>
      <t>CARN_RES</t>
    </r>
    <r>
      <rPr>
        <vertAlign val="subscript"/>
        <sz val="11"/>
        <color rgb="FF000000"/>
        <rFont val="Calibri"/>
        <family val="2"/>
      </rPr>
      <t>pr</t>
    </r>
  </si>
  <si>
    <t>CARN_RESpr:</t>
  </si>
  <si>
    <t>Costo Asociado a restricciones nacionales del país responsable "pr", acumulado semestral, es decir; de enero a junio o de julio a diciembre</t>
  </si>
  <si>
    <t>Período del CARN_RESpr:</t>
  </si>
  <si>
    <r>
      <t>∑Demanda_de_país_</t>
    </r>
    <r>
      <rPr>
        <b/>
        <vertAlign val="subscript"/>
        <sz val="11"/>
        <color rgb="FF000000"/>
        <rFont val="Calibri"/>
        <family val="2"/>
      </rPr>
      <t>pnr,s</t>
    </r>
  </si>
  <si>
    <t>6UANCON_ENT</t>
  </si>
  <si>
    <t>6UBPARK</t>
  </si>
  <si>
    <t>6UBWESTD</t>
  </si>
  <si>
    <t>6UCINEPMP35</t>
  </si>
  <si>
    <t>6UCINEPSOH81</t>
  </si>
  <si>
    <t>6UCINEPWE54</t>
  </si>
  <si>
    <t>6UCORUNA13</t>
  </si>
  <si>
    <t>6UCPBCEN31</t>
  </si>
  <si>
    <t>6UCUNION20</t>
  </si>
  <si>
    <t>6UDOIT12OC</t>
  </si>
  <si>
    <t>6UDOITBGOL</t>
  </si>
  <si>
    <t>6UDOITCENT</t>
  </si>
  <si>
    <t>6UDOITDAV80</t>
  </si>
  <si>
    <t>6UDOITLDON</t>
  </si>
  <si>
    <t>6UDOITLPUE</t>
  </si>
  <si>
    <t>6UDOITTOC</t>
  </si>
  <si>
    <t>6UDOITVZAI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</si>
  <si>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</si>
  <si>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</si>
  <si>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</si>
  <si>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</si>
  <si>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</si>
  <si>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</si>
  <si>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</si>
  <si>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</si>
  <si>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</si>
  <si>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</si>
  <si>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</si>
  <si>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</si>
  <si>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6UFACEST85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</si>
  <si>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</si>
  <si>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</si>
  <si>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</si>
  <si>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</si>
  <si>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</si>
  <si>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</si>
  <si>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</si>
  <si>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</si>
  <si>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6UFASANTB81</t>
  </si>
  <si>
    <t>6UFATMUER63</t>
  </si>
  <si>
    <t>6UFAVLUC26</t>
  </si>
  <si>
    <t>6UFMOTTA</t>
  </si>
  <si>
    <t>6UFMPLAZ40</t>
  </si>
  <si>
    <t>6UF_ZAITA</t>
  </si>
  <si>
    <t>6UHCENTR72</t>
  </si>
  <si>
    <t>6UHCONT</t>
  </si>
  <si>
    <t>6UHCROWNETOC</t>
  </si>
  <si>
    <t>6UHHINNEX67</t>
  </si>
  <si>
    <t>6UHSANFE20</t>
  </si>
  <si>
    <t>6UHWESTINCE</t>
  </si>
  <si>
    <t>6ULAVERY96</t>
  </si>
  <si>
    <t>6ULUNAB</t>
  </si>
  <si>
    <t>6UMARRAI43</t>
  </si>
  <si>
    <t>6UMCALID42</t>
  </si>
  <si>
    <t>6UMPFRIGO57</t>
  </si>
  <si>
    <t>6UMPLAZA</t>
  </si>
  <si>
    <t>6UMPME83</t>
  </si>
  <si>
    <t>6UMPOLIS</t>
  </si>
  <si>
    <t>6UOCEANIA</t>
  </si>
  <si>
    <t>6GPANASOLAR</t>
  </si>
  <si>
    <t>6UPHACQUA1</t>
  </si>
  <si>
    <t>6UPHGLOB78</t>
  </si>
  <si>
    <t>6UPHTOC71</t>
  </si>
  <si>
    <t>6UPHVITRI85</t>
  </si>
  <si>
    <t>6UPROSERV97</t>
  </si>
  <si>
    <t>6URETCEN</t>
  </si>
  <si>
    <t>6USORTIS</t>
  </si>
  <si>
    <t>6UTZANETATOS</t>
  </si>
  <si>
    <t>6UVIVUNIDOS</t>
  </si>
  <si>
    <t>6UXPNOME</t>
  </si>
  <si>
    <t>2C_C66</t>
  </si>
  <si>
    <t>1GGENBIOEN</t>
  </si>
  <si>
    <t>1GGENINGUN</t>
  </si>
  <si>
    <t>4UHME</t>
  </si>
  <si>
    <t>6UACMARRI97</t>
  </si>
  <si>
    <t>6GFORTUNA</t>
  </si>
  <si>
    <t>6UINVMEREG</t>
  </si>
  <si>
    <t>6UMBGOLF92</t>
  </si>
  <si>
    <t>6UMCALI43</t>
  </si>
  <si>
    <t>6UMCHITRE86</t>
  </si>
  <si>
    <t>6UMCORO12</t>
  </si>
  <si>
    <t>6UMETALPAN</t>
  </si>
  <si>
    <t>6UMNTOC17</t>
  </si>
  <si>
    <t>6UMSGO26</t>
  </si>
  <si>
    <t>6UOCEANTWO</t>
  </si>
  <si>
    <t>6UPROMGTOWER</t>
  </si>
  <si>
    <t>SCGCse-1 (al 30 de junio 2019)</t>
  </si>
  <si>
    <t>IARMES 
CRIE-49-2019</t>
  </si>
  <si>
    <t>IARMES AJUSTADO 2019
CRIE-49-2019</t>
  </si>
  <si>
    <t>6UDECAMERON</t>
  </si>
  <si>
    <t>6UHPANAMA</t>
  </si>
  <si>
    <t>6UHSDIAMOND</t>
  </si>
  <si>
    <t>6UHSOLOY</t>
  </si>
  <si>
    <t>6UMCSUR88</t>
  </si>
  <si>
    <t>6UMMALL31</t>
  </si>
  <si>
    <t>6UMSPOLL</t>
  </si>
  <si>
    <t>6UMTOC55</t>
  </si>
  <si>
    <t>6UREY24DIC</t>
  </si>
  <si>
    <t>6UREYBGOLF</t>
  </si>
  <si>
    <t>6UREYCENTEN</t>
  </si>
  <si>
    <t>6UREYCESTE</t>
  </si>
  <si>
    <t>6UREYCHANIS</t>
  </si>
  <si>
    <t>6UREYDORADO</t>
  </si>
  <si>
    <t>6UREYMILLA8</t>
  </si>
  <si>
    <t>6UREYMPCAB</t>
  </si>
  <si>
    <t>6UREYVLUCRE</t>
  </si>
  <si>
    <t>6UROROCRIST</t>
  </si>
  <si>
    <t>6UTENTOWER</t>
  </si>
  <si>
    <t>6UTHEPOINT</t>
  </si>
  <si>
    <t>6UXCATIVA</t>
  </si>
  <si>
    <t>6UXCHANG</t>
  </si>
  <si>
    <t>6UXCHORRILLO</t>
  </si>
  <si>
    <t>6UXTRANSIST</t>
  </si>
  <si>
    <t>6UAHUEFER85</t>
  </si>
  <si>
    <t>6UARCEALIANZ</t>
  </si>
  <si>
    <t>6UARCEAV_P</t>
  </si>
  <si>
    <t>6UARCENEV60</t>
  </si>
  <si>
    <t>6UARCEPERU33</t>
  </si>
  <si>
    <t>6UASAMCPDOR</t>
  </si>
  <si>
    <t>6UBGRALCO64</t>
  </si>
  <si>
    <t>6UCADASA_GC</t>
  </si>
  <si>
    <t>6UCWSANFCO</t>
  </si>
  <si>
    <t>6UDICARI03</t>
  </si>
  <si>
    <t>6UFC_AGDCE</t>
  </si>
  <si>
    <t>6UFC_INTERN1</t>
  </si>
  <si>
    <t>6UINDASA</t>
  </si>
  <si>
    <t>6ULONDONREG</t>
  </si>
  <si>
    <t>6UMANZANILLO</t>
  </si>
  <si>
    <t>6UMMDHOTEL</t>
  </si>
  <si>
    <t>6UPGENERALES</t>
  </si>
  <si>
    <t>6UPROLUXSA</t>
  </si>
  <si>
    <t>6UPURISSIMA</t>
  </si>
  <si>
    <t>6UP_SLIBRADA</t>
  </si>
  <si>
    <t>6UREY12OCT</t>
  </si>
  <si>
    <t>6UREY4ALTOS</t>
  </si>
  <si>
    <t>6UREYCALLE7</t>
  </si>
  <si>
    <t>6UREYCEDIM8</t>
  </si>
  <si>
    <t>6UREYLEFEVRE</t>
  </si>
  <si>
    <t>6UREYSABANI</t>
  </si>
  <si>
    <t>6UREYSMARIA</t>
  </si>
  <si>
    <t>6UREYVERSAL</t>
  </si>
  <si>
    <t>6UTOWNCENTER</t>
  </si>
  <si>
    <t>1GGENINPAG</t>
  </si>
  <si>
    <t>PC (Factor de Compensación Semestral)**</t>
  </si>
  <si>
    <t>Monto remanente trasladado a la CGC (CRIE-112-2018)</t>
  </si>
  <si>
    <t>6GACP</t>
  </si>
  <si>
    <t>6UARCELAMESA</t>
  </si>
  <si>
    <t>6UARCERADIAL</t>
  </si>
  <si>
    <t>6UCARCOCLE</t>
  </si>
  <si>
    <t>6UCROWNPMA</t>
  </si>
  <si>
    <t>6UFC_CABIMA</t>
  </si>
  <si>
    <t>6UFC_DORADO</t>
  </si>
  <si>
    <t>6UFC_LADONA</t>
  </si>
  <si>
    <t>6UFC_LANDES</t>
  </si>
  <si>
    <t>6UFC_PUEBLO</t>
  </si>
  <si>
    <t>6UFC_PZATOC</t>
  </si>
  <si>
    <t>6UFETV</t>
  </si>
  <si>
    <t>6UGPH_DORABK</t>
  </si>
  <si>
    <t>6UGPH_DORLAN</t>
  </si>
  <si>
    <t>6UGPH_SAKSLP</t>
  </si>
  <si>
    <t>6UGPH_SAKSMM</t>
  </si>
  <si>
    <t>6UGPH_SAKSSM</t>
  </si>
  <si>
    <t>6UHCOURTY</t>
  </si>
  <si>
    <t>6UHUNGSHENG</t>
  </si>
  <si>
    <t>6UMSANM</t>
  </si>
  <si>
    <t>6UMSTANA</t>
  </si>
  <si>
    <t>6UPHCECCLUB</t>
  </si>
  <si>
    <t>6UPHMMALL</t>
  </si>
  <si>
    <t>6UPISO13</t>
  </si>
  <si>
    <t>6UPLASTIG25</t>
  </si>
  <si>
    <t>6UPROMDOR</t>
  </si>
  <si>
    <t>6UREYCORONA</t>
  </si>
  <si>
    <t>6UREYCVERDE</t>
  </si>
  <si>
    <t>6UREYMPVMAR</t>
  </si>
  <si>
    <t>6UREYPARRAIJ</t>
  </si>
  <si>
    <t>6UREYPVALLE</t>
  </si>
  <si>
    <t>6UROMBOLIVAR</t>
  </si>
  <si>
    <t>6UROMBUGABA</t>
  </si>
  <si>
    <t>6USFAMILIA</t>
  </si>
  <si>
    <t>6UTVNCAZUL</t>
  </si>
  <si>
    <t>6UAGCEDICAR</t>
  </si>
  <si>
    <t>6UAGDAVID</t>
  </si>
  <si>
    <t>6UAGPLANTAC</t>
  </si>
  <si>
    <t>6UARCATA</t>
  </si>
  <si>
    <t>6UCEDIFRIO</t>
  </si>
  <si>
    <t>6UCEDISADAV</t>
  </si>
  <si>
    <t>6GCELSIACENT</t>
  </si>
  <si>
    <t>6UCEMEXJDIAZ</t>
  </si>
  <si>
    <t>6UFC_FUERTE</t>
  </si>
  <si>
    <t>6UFC_GRANEST</t>
  </si>
  <si>
    <t>6UHARISTMO</t>
  </si>
  <si>
    <t>6UISTORAGE</t>
  </si>
  <si>
    <t>6UPRICEBGOLF</t>
  </si>
  <si>
    <t>6UPRICECVERD</t>
  </si>
  <si>
    <t>6UPRICEOADM</t>
  </si>
  <si>
    <t>6UPRICESANT</t>
  </si>
  <si>
    <t>6UPRICEVIABR</t>
  </si>
  <si>
    <t>6UPRICEVILAF</t>
  </si>
  <si>
    <t>6UREDEPROSA</t>
  </si>
  <si>
    <t>6UREYCALLE50</t>
  </si>
  <si>
    <t>6UREYDAVID</t>
  </si>
  <si>
    <t>6UREYPASEOAB</t>
  </si>
  <si>
    <t>6UREYSTGO</t>
  </si>
  <si>
    <t>6UREYVALEGRE</t>
  </si>
  <si>
    <t>6UREYVESPANA</t>
  </si>
  <si>
    <t>6UROMLARIV</t>
  </si>
  <si>
    <t>6UROMPDAVID</t>
  </si>
  <si>
    <t>6UROMPTOARM</t>
  </si>
  <si>
    <t>6UROMSMATEO</t>
  </si>
  <si>
    <t>6UTAJO_ARR</t>
  </si>
  <si>
    <t>6UTAJO_TEC</t>
  </si>
  <si>
    <t>6UTAJO_VAC</t>
  </si>
  <si>
    <t>Costos Asociados a las Restricciones Nacionales (Resolución CRIE-112-2018) y Resolución CRIE-39-2019 ($US)</t>
  </si>
  <si>
    <t>6UBIPEDISON</t>
  </si>
  <si>
    <t>6UCASCHITRE</t>
  </si>
  <si>
    <t>6UCASCOCLE</t>
  </si>
  <si>
    <t>6UCMP1</t>
  </si>
  <si>
    <t>6UCMP2</t>
  </si>
  <si>
    <t>6UENSACV</t>
  </si>
  <si>
    <t>6UFC_BOLERA</t>
  </si>
  <si>
    <t>6GGENISA</t>
  </si>
  <si>
    <t>6UGRANDTOWER</t>
  </si>
  <si>
    <t>6UKFCCHITRE</t>
  </si>
  <si>
    <t>6UPCLUBVAR</t>
  </si>
  <si>
    <t>6UPETROHIELO</t>
  </si>
  <si>
    <t>6UPFOTOC50</t>
  </si>
  <si>
    <t>6UPFOTOCEN</t>
  </si>
  <si>
    <t>6UPFOTOMMALL</t>
  </si>
  <si>
    <t>6UPFOTOZLIB1</t>
  </si>
  <si>
    <t>6UPFOTOZLIB2</t>
  </si>
  <si>
    <t>6UREYCALLE13</t>
  </si>
  <si>
    <t>6UREYCHORRE</t>
  </si>
  <si>
    <t>6UREYPME</t>
  </si>
  <si>
    <t>6UROMDOLEG</t>
  </si>
  <si>
    <t>2G_G16</t>
  </si>
  <si>
    <t>1GGDRCOMOE</t>
  </si>
  <si>
    <t>1GGDRHIDCH</t>
  </si>
  <si>
    <t>IAR 2020
CRIE-81-2019</t>
  </si>
  <si>
    <t>IARMES 2020
CRIE-81-2019</t>
  </si>
  <si>
    <t>IAR AJUSTADO 2020
CRIE-49-2020</t>
  </si>
  <si>
    <t>MONTO FACTURADO DE ENERO A JUNIO 2020</t>
  </si>
  <si>
    <t>MONTO PENDIENTE DE FACTURAR INCLUYENDO EL AJUSTE DE JULIO A DICIEMBRE 2020</t>
  </si>
  <si>
    <t>BUSi</t>
  </si>
  <si>
    <t>BUSj</t>
  </si>
  <si>
    <t>CKT</t>
  </si>
  <si>
    <t>Insumo</t>
  </si>
  <si>
    <t>Aplicación de la primer resolución</t>
  </si>
  <si>
    <t>SUBTOTAL</t>
  </si>
  <si>
    <t>Verificador</t>
  </si>
  <si>
    <t>Resultado</t>
  </si>
  <si>
    <t>IAR vigente (ultima resolución)</t>
  </si>
  <si>
    <t>IAR ANUAL 2020
(Resolución CRIE-81-2019)</t>
  </si>
  <si>
    <t>I</t>
  </si>
  <si>
    <t>III</t>
  </si>
  <si>
    <t>II
( I / 12 )</t>
  </si>
  <si>
    <t xml:space="preserve">IARM 
AJUSTADO
</t>
  </si>
  <si>
    <t xml:space="preserve"> IAR ANUAL 2020 AJUSTADO
(CRIE-49-2020)</t>
  </si>
  <si>
    <t>SCGCse-1
(al 30 de junio de 2020)</t>
  </si>
  <si>
    <t>**Conforme el RESULEVE PRIMERO de la Resolución CRIE-46-2020, el Porcentaje de Compensación Semestral (PC) es un valor de cero punto setenta y tres (0.73) durante los meses de operación de julio a diciembre de 2020.</t>
  </si>
  <si>
    <t>6GCALDERA</t>
  </si>
  <si>
    <t>6GEGEISTMO</t>
  </si>
  <si>
    <t>6GENELSOLAR</t>
  </si>
  <si>
    <t>6GGANA</t>
  </si>
  <si>
    <t>6GHYDROPOWER</t>
  </si>
  <si>
    <t>6UALICAPCEDI</t>
  </si>
  <si>
    <t>6UALICAPPLAN</t>
  </si>
  <si>
    <t>6UALMACENAJE</t>
  </si>
  <si>
    <t>6UANCLASM1</t>
  </si>
  <si>
    <t>6UANCLASM2</t>
  </si>
  <si>
    <t>6UARGOSTOC</t>
  </si>
  <si>
    <t>6UASSAC50</t>
  </si>
  <si>
    <t>6UBICSA</t>
  </si>
  <si>
    <t>6UBNP12OCT</t>
  </si>
  <si>
    <t>6UBNPIMPR</t>
  </si>
  <si>
    <t>6UBNPMATRIZ</t>
  </si>
  <si>
    <t>6UBNPRESNAC</t>
  </si>
  <si>
    <t>6UBNPTRAN</t>
  </si>
  <si>
    <t>6UBONLACBG</t>
  </si>
  <si>
    <t>6UBRISASDEAM</t>
  </si>
  <si>
    <t>6UCCHEBREO</t>
  </si>
  <si>
    <t>6UCCONTAIN13</t>
  </si>
  <si>
    <t>6UCCROWNHRAD</t>
  </si>
  <si>
    <t>6UCDELSABER</t>
  </si>
  <si>
    <t>6UCGOLF</t>
  </si>
  <si>
    <t>6UCINEANCLAS</t>
  </si>
  <si>
    <t>6UDAVIVIENDA</t>
  </si>
  <si>
    <t>6UDELMONTE</t>
  </si>
  <si>
    <t>6UEDIF3M</t>
  </si>
  <si>
    <t>6UEUBP</t>
  </si>
  <si>
    <t>6UEVOLTOW</t>
  </si>
  <si>
    <t>6UFARACVAC</t>
  </si>
  <si>
    <t>6UFCARRIAZO</t>
  </si>
  <si>
    <t>6UFC_HINTER2</t>
  </si>
  <si>
    <t>6UGPH_SAKSDO</t>
  </si>
  <si>
    <t>6UGPH_SAKSGO</t>
  </si>
  <si>
    <t>6UGSK_JDIAZ</t>
  </si>
  <si>
    <t>6UHIPICA</t>
  </si>
  <si>
    <t>6UHITALIANA</t>
  </si>
  <si>
    <t>6UHPALACIOS</t>
  </si>
  <si>
    <t>6UHPBLANCA</t>
  </si>
  <si>
    <t>6UHRIU</t>
  </si>
  <si>
    <t>6UHYATTPLACE</t>
  </si>
  <si>
    <t>6UJERUSALEM</t>
  </si>
  <si>
    <t>6UJUMBO</t>
  </si>
  <si>
    <t>6UKFCBETANIA</t>
  </si>
  <si>
    <t>6UKFCCENTEN</t>
  </si>
  <si>
    <t>6UKFCMANANIT</t>
  </si>
  <si>
    <t>6UKFCMILLA8</t>
  </si>
  <si>
    <t>6UKFCSTGO</t>
  </si>
  <si>
    <t>6UKNETWORKS</t>
  </si>
  <si>
    <t>6UMAYSZL1</t>
  </si>
  <si>
    <t>6UMC_ARRCAB</t>
  </si>
  <si>
    <t>6UMC_ARRCHC</t>
  </si>
  <si>
    <t>6UMEDIPAN</t>
  </si>
  <si>
    <t>6UMETRO5MAY</t>
  </si>
  <si>
    <t>6UMETROAND</t>
  </si>
  <si>
    <t>6UMOTBODEGA2</t>
  </si>
  <si>
    <t>6UMOTDISPLAY</t>
  </si>
  <si>
    <t>6UNIELSPED</t>
  </si>
  <si>
    <t>6UNIKOBAL</t>
  </si>
  <si>
    <t>6UNIKOC50</t>
  </si>
  <si>
    <t>6UNIKODORADO</t>
  </si>
  <si>
    <t>6UNIKOPBLOS</t>
  </si>
  <si>
    <t>6UNIKOPME</t>
  </si>
  <si>
    <t>6UNIKORABAJO</t>
  </si>
  <si>
    <t>6UNIKOTER</t>
  </si>
  <si>
    <t>6UOASISTROP</t>
  </si>
  <si>
    <t>6UOPENBLUE1</t>
  </si>
  <si>
    <t>6UOPENBLUE2</t>
  </si>
  <si>
    <t>6UPCLUB12OCT</t>
  </si>
  <si>
    <t>6UPEDFFOODS</t>
  </si>
  <si>
    <t>6UPHDREAM</t>
  </si>
  <si>
    <t>6UPHPANAMAR</t>
  </si>
  <si>
    <t>6UPHPEARL</t>
  </si>
  <si>
    <t>6UPRICEMPARK</t>
  </si>
  <si>
    <t>6UPRODHIELO</t>
  </si>
  <si>
    <t>6UPROLACSA</t>
  </si>
  <si>
    <t>6UPROMARINA</t>
  </si>
  <si>
    <t>6UPTPCAZUL</t>
  </si>
  <si>
    <t>6URODEO</t>
  </si>
  <si>
    <t>6US99_ALBRO</t>
  </si>
  <si>
    <t>6US99_BGOLF</t>
  </si>
  <si>
    <t>6US99_CHITRE</t>
  </si>
  <si>
    <t>6US99_COL2K</t>
  </si>
  <si>
    <t>6US99_COSTAE</t>
  </si>
  <si>
    <t>6US99_DONA</t>
  </si>
  <si>
    <t>6US99_FARO</t>
  </si>
  <si>
    <t>6US99_PENON</t>
  </si>
  <si>
    <t>6US99_PORTO</t>
  </si>
  <si>
    <t>6US99_PTAPAC</t>
  </si>
  <si>
    <t>6US99_PZACAR</t>
  </si>
  <si>
    <t>6US99_PZAIT</t>
  </si>
  <si>
    <t>6US99_PZATOC</t>
  </si>
  <si>
    <t>6US99_SANFCO</t>
  </si>
  <si>
    <t>6US99_SANTI</t>
  </si>
  <si>
    <t>6US99_TMUER</t>
  </si>
  <si>
    <t>6US99_VPORR</t>
  </si>
  <si>
    <t>6USCARCHITRE</t>
  </si>
  <si>
    <t>6USCARTABLAS</t>
  </si>
  <si>
    <t>6USERCOTEL</t>
  </si>
  <si>
    <t>6USHELTER</t>
  </si>
  <si>
    <t>6USUPERDELIK</t>
  </si>
  <si>
    <t>6USYYPMA</t>
  </si>
  <si>
    <t>6UTBELLDOR</t>
  </si>
  <si>
    <t>6UTELECTOR</t>
  </si>
  <si>
    <t>6UTORREPMA</t>
  </si>
  <si>
    <t>6UUIP</t>
  </si>
  <si>
    <t>6UXBUGABA</t>
  </si>
  <si>
    <t>6UXLASTABLAS</t>
  </si>
  <si>
    <t>2C_C67</t>
  </si>
  <si>
    <t>1GGENENSAJ</t>
  </si>
  <si>
    <t>1GGENESAES</t>
  </si>
  <si>
    <t>1GGENINGSD</t>
  </si>
  <si>
    <t>1GGENPANTA</t>
  </si>
  <si>
    <t>1TTRAREELC</t>
  </si>
  <si>
    <t>AGENTE</t>
  </si>
  <si>
    <t>DEMANDA</t>
  </si>
  <si>
    <r>
      <t xml:space="preserve">COMPENSACIÓN </t>
    </r>
    <r>
      <rPr>
        <b/>
        <sz val="10"/>
        <color rgb="FFFFFFFF"/>
        <rFont val="Calibri"/>
        <family val="2"/>
      </rPr>
      <t>Resolución 
CRIE-51-2020</t>
    </r>
  </si>
  <si>
    <t>CARGO COMPLEMENTARIO: JULIO 2020</t>
  </si>
  <si>
    <t>IV
( III - ( II * 6 ) ) / 6</t>
  </si>
  <si>
    <t>Compensación Resuleve PRIMERO Resolución CRIE-51-2020</t>
  </si>
  <si>
    <t>Abono</t>
  </si>
  <si>
    <t>Cargo</t>
  </si>
  <si>
    <t>% PARTICIPACIÓN</t>
  </si>
  <si>
    <t>6GANSA</t>
  </si>
  <si>
    <t>6GC-ELETA</t>
  </si>
  <si>
    <t>6UCCONTAIN2</t>
  </si>
  <si>
    <t>6GCORPISTMO</t>
  </si>
  <si>
    <t>6UDILIDO</t>
  </si>
  <si>
    <t>6UEAZUL427</t>
  </si>
  <si>
    <t>6GEGESA</t>
  </si>
  <si>
    <t>6GEISA</t>
  </si>
  <si>
    <t>6GEMNADESA</t>
  </si>
  <si>
    <t>6GESEPSA</t>
  </si>
  <si>
    <t>6TETESA</t>
  </si>
  <si>
    <t>6GFOUNTAIN</t>
  </si>
  <si>
    <t>6GHBOQUERON</t>
  </si>
  <si>
    <t>6GHBTOTUMA</t>
  </si>
  <si>
    <t>6UHDOUBLE</t>
  </si>
  <si>
    <t>6GHIBERICA</t>
  </si>
  <si>
    <t>6GHIDRO</t>
  </si>
  <si>
    <t>6UHOTELW</t>
  </si>
  <si>
    <t>6GHPIEDRA</t>
  </si>
  <si>
    <t>6UHWALDORF</t>
  </si>
  <si>
    <t>6GIDEALPMA</t>
  </si>
  <si>
    <t>6GKANAN</t>
  </si>
  <si>
    <t>6GLLSSOLAR</t>
  </si>
  <si>
    <t>6GMELO</t>
  </si>
  <si>
    <t>6GP-ANCHO</t>
  </si>
  <si>
    <t>6UPHYCLUB</t>
  </si>
  <si>
    <t>6GPSZ1</t>
  </si>
  <si>
    <t>6GSFRAN</t>
  </si>
  <si>
    <t>6GSLORENZO</t>
  </si>
  <si>
    <t>6GSOLARDEVEL</t>
  </si>
  <si>
    <t>6GTROPITER</t>
  </si>
  <si>
    <t>6UVH_FAB</t>
  </si>
  <si>
    <t>CC  del monto a compensar por Agente (US$)</t>
  </si>
  <si>
    <t>CC AJUSTADO CONSIGNADO EN EL DTER DE AGOSTO DE 2020</t>
  </si>
  <si>
    <t>CARGO COMPLEMENTARIO AJUSTADO CON LO ESTABLECIDO EN EL RESUELVE PRIMERO DE LA RESOLUICION CRIE-51-2020</t>
  </si>
  <si>
    <t>CC AJUSTADO CONSIGNADO EN EL DTER DE AGOSTO DE 2020 (US$)</t>
  </si>
  <si>
    <r>
      <t xml:space="preserve">NOTA: </t>
    </r>
    <r>
      <rPr>
        <sz val="11"/>
        <color rgb="FF000000"/>
        <rFont val="Calibri"/>
        <family val="2"/>
      </rPr>
      <t xml:space="preserve">La aplicación de la compensación establecida en las Resoluciones CRIE-51-2020 y CRIE-38-2020 se presenta en la hoja "CALCULO CC AGENTES".  
</t>
    </r>
  </si>
  <si>
    <r>
      <t xml:space="preserve">CARGO COMPLEMENTARIO JULIO 2020 </t>
    </r>
    <r>
      <rPr>
        <b/>
        <u/>
        <sz val="20"/>
        <color rgb="FFF2F2F2"/>
        <rFont val="Arial"/>
        <family val="2"/>
      </rPr>
      <t>SIN</t>
    </r>
    <r>
      <rPr>
        <b/>
        <sz val="20"/>
        <color rgb="FFF2F2F2"/>
        <rFont val="Arial"/>
        <family val="2"/>
      </rPr>
      <t xml:space="preserve"> CONSIDERAR COMPENSACIÓN ESTABLECIDO EN RESUELVE PRIMERO CRIE-51-2020</t>
    </r>
  </si>
  <si>
    <t>1 de enero 2020 al 30 de junio de 2020</t>
  </si>
  <si>
    <t>CÁLCULO DE TARIFAS PARA EL CARGO COMPLEMENTARIO SEGÚN  Resoluciones CRIE-31-2018, CRIE-112-2018, CRIE-39-2019, CRIE-46-2020, CRIE-49-2020 (RESUELVE PRIMERO de la Resol. CRIE-80-2019) y CRIE-51-2020.</t>
  </si>
  <si>
    <t>MES OPERACIÓN DTER: AGOSTO 2020</t>
  </si>
  <si>
    <t>MES DEMANDA: JULIO 2020</t>
  </si>
  <si>
    <t>CARGO COMPLEMENTARIO JULIO 2020 SIN CONSIDERAR COMPENSACIÓN ESTABLECIDO EN RESUELVE PRIMERO CRIE-51-2020</t>
  </si>
  <si>
    <t>1GGDRHIDRL</t>
  </si>
  <si>
    <t>1GGDRPUNCI   </t>
  </si>
  <si>
    <t>1GGENINVPA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</si>
</sst>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_(* #,##0.0000_);_(* \(#,##0.0000\);_(* &quot;-&quot;??_);_(@_)"/>
    <numFmt numFmtId="169" formatCode="_(* #,##0.000_);_(* \(#,##0.000\);_(* &quot;-&quot;??_);_(@_)"/>
    <numFmt numFmtId="170" formatCode="mm/dd/yyyy"/>
    <numFmt numFmtId="171" formatCode="0.00000%"/>
    <numFmt numFmtId="172" formatCode="mmmm\-yyyy"/>
    <numFmt numFmtId="173" formatCode="#,##0.000"/>
    <numFmt numFmtId="174" formatCode="_(* #,##0.0_);_(* \(#,##0.0\);_(* &quot;-&quot;??_);_(@_)"/>
    <numFmt numFmtId="175" formatCode="#,##0.0;\-#,##0.0"/>
    <numFmt numFmtId="176" formatCode="#,##0.0000"/>
    <numFmt numFmtId="177" formatCode="0.0000"/>
    <numFmt numFmtId="178" formatCode="0.000000000000"/>
    <numFmt numFmtId="179" formatCode="0.00000000"/>
    <numFmt numFmtId="180" formatCode="#,##0.00000000000000"/>
    <numFmt numFmtId="181" formatCode="#,##0.00000000000000000"/>
    <numFmt numFmtId="182" formatCode="General&quot; meses&quot;"/>
    <numFmt numFmtId="183" formatCode="_(&quot;$&quot;* #,##0_);_(&quot;$&quot;* \(#,##0\);_(&quot;$&quot;* &quot;-&quot;??_);_(@_)"/>
    <numFmt numFmtId="184" formatCode="_-* #,##0_-;\-* #,##0_-;_-* &quot;-&quot;??_-;_-@_-"/>
    <numFmt numFmtId="185" formatCode="0.0000%"/>
    <numFmt numFmtId="186" formatCode="#,##0.000000"/>
  </numFmts>
  <fonts count="4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color rgb="FFFFFFFF"/>
      <name val="Arial"/>
      <family val="2"/>
    </font>
    <font>
      <b/>
      <sz val="20"/>
      <color rgb="FFF2F2F2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b/>
      <sz val="7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rgb="FF000000"/>
      <name val="Calibri"/>
      <family val="2"/>
    </font>
    <font>
      <sz val="11"/>
      <color rgb="FF000000"/>
      <name val="Calibri"/>
      <family val="2"/>
    </font>
    <font>
      <vertAlign val="subscript"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u/>
      <sz val="20"/>
      <color rgb="FFF2F2F2"/>
      <name val="Arial"/>
      <family val="2"/>
    </font>
    <font>
      <sz val="14"/>
      <name val="Arial"/>
      <family val="2"/>
    </font>
    <font>
      <b/>
      <sz val="18"/>
      <color rgb="FFF2F2F2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CCFFCC"/>
        <bgColor rgb="FFCCFFCC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595959"/>
        <bgColor rgb="FF595959"/>
      </patternFill>
    </fill>
    <fill>
      <patternFill patternType="solid">
        <fgColor rgb="FFFFFFFF"/>
        <bgColor rgb="FFFFFFFF"/>
      </patternFill>
    </fill>
    <fill>
      <patternFill patternType="solid">
        <fgColor rgb="FF0066FF"/>
        <bgColor rgb="FF0066FF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  <fill>
      <patternFill patternType="solid">
        <fgColor rgb="FFCCFF99"/>
        <bgColor rgb="FFCCFF99"/>
      </patternFill>
    </fill>
    <fill>
      <patternFill patternType="solid">
        <fgColor rgb="FFFFCC00"/>
        <bgColor rgb="FFFFCC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47">
    <xf numFmtId="0" fontId="0" fillId="0" borderId="0"/>
    <xf numFmtId="0" fontId="22" fillId="0" borderId="57" applyNumberFormat="0" applyFill="0" applyAlignment="0" applyProtection="0"/>
    <xf numFmtId="0" fontId="23" fillId="0" borderId="58" applyNumberFormat="0" applyFill="0" applyAlignment="0" applyProtection="0"/>
    <xf numFmtId="0" fontId="24" fillId="0" borderId="59" applyNumberFormat="0" applyFill="0" applyAlignment="0" applyProtection="0"/>
    <xf numFmtId="0" fontId="28" fillId="17" borderId="60" applyNumberFormat="0" applyAlignment="0" applyProtection="0"/>
    <xf numFmtId="0" fontId="29" fillId="18" borderId="61" applyNumberFormat="0" applyAlignment="0" applyProtection="0"/>
    <xf numFmtId="0" fontId="30" fillId="18" borderId="60" applyNumberFormat="0" applyAlignment="0" applyProtection="0"/>
    <xf numFmtId="0" fontId="31" fillId="0" borderId="62" applyNumberFormat="0" applyFill="0" applyAlignment="0" applyProtection="0"/>
    <xf numFmtId="0" fontId="32" fillId="19" borderId="63" applyNumberFormat="0" applyAlignment="0" applyProtection="0"/>
    <xf numFmtId="0" fontId="35" fillId="0" borderId="65" applyNumberFormat="0" applyFill="0" applyAlignment="0" applyProtection="0"/>
    <xf numFmtId="0" fontId="1" fillId="0" borderId="16"/>
    <xf numFmtId="0" fontId="21" fillId="0" borderId="16" applyNumberFormat="0" applyFill="0" applyBorder="0" applyAlignment="0" applyProtection="0"/>
    <xf numFmtId="0" fontId="24" fillId="0" borderId="16" applyNumberFormat="0" applyFill="0" applyBorder="0" applyAlignment="0" applyProtection="0"/>
    <xf numFmtId="0" fontId="25" fillId="14" borderId="16" applyNumberFormat="0" applyBorder="0" applyAlignment="0" applyProtection="0"/>
    <xf numFmtId="0" fontId="26" fillId="15" borderId="16" applyNumberFormat="0" applyBorder="0" applyAlignment="0" applyProtection="0"/>
    <xf numFmtId="0" fontId="27" fillId="16" borderId="16" applyNumberFormat="0" applyBorder="0" applyAlignment="0" applyProtection="0"/>
    <xf numFmtId="0" fontId="33" fillId="0" borderId="16" applyNumberFormat="0" applyFill="0" applyBorder="0" applyAlignment="0" applyProtection="0"/>
    <xf numFmtId="0" fontId="1" fillId="20" borderId="64" applyNumberFormat="0" applyFont="0" applyAlignment="0" applyProtection="0"/>
    <xf numFmtId="0" fontId="34" fillId="0" borderId="16" applyNumberFormat="0" applyFill="0" applyBorder="0" applyAlignment="0" applyProtection="0"/>
    <xf numFmtId="0" fontId="36" fillId="21" borderId="16" applyNumberFormat="0" applyBorder="0" applyAlignment="0" applyProtection="0"/>
    <xf numFmtId="0" fontId="1" fillId="22" borderId="16" applyNumberFormat="0" applyBorder="0" applyAlignment="0" applyProtection="0"/>
    <xf numFmtId="0" fontId="1" fillId="23" borderId="16" applyNumberFormat="0" applyBorder="0" applyAlignment="0" applyProtection="0"/>
    <xf numFmtId="0" fontId="36" fillId="24" borderId="16" applyNumberFormat="0" applyBorder="0" applyAlignment="0" applyProtection="0"/>
    <xf numFmtId="0" fontId="36" fillId="25" borderId="16" applyNumberFormat="0" applyBorder="0" applyAlignment="0" applyProtection="0"/>
    <xf numFmtId="0" fontId="1" fillId="26" borderId="16" applyNumberFormat="0" applyBorder="0" applyAlignment="0" applyProtection="0"/>
    <xf numFmtId="0" fontId="1" fillId="27" borderId="16" applyNumberFormat="0" applyBorder="0" applyAlignment="0" applyProtection="0"/>
    <xf numFmtId="0" fontId="36" fillId="28" borderId="16" applyNumberFormat="0" applyBorder="0" applyAlignment="0" applyProtection="0"/>
    <xf numFmtId="0" fontId="36" fillId="29" borderId="16" applyNumberFormat="0" applyBorder="0" applyAlignment="0" applyProtection="0"/>
    <xf numFmtId="0" fontId="1" fillId="30" borderId="16" applyNumberFormat="0" applyBorder="0" applyAlignment="0" applyProtection="0"/>
    <xf numFmtId="0" fontId="1" fillId="31" borderId="16" applyNumberFormat="0" applyBorder="0" applyAlignment="0" applyProtection="0"/>
    <xf numFmtId="0" fontId="36" fillId="32" borderId="16" applyNumberFormat="0" applyBorder="0" applyAlignment="0" applyProtection="0"/>
    <xf numFmtId="0" fontId="36" fillId="33" borderId="16" applyNumberFormat="0" applyBorder="0" applyAlignment="0" applyProtection="0"/>
    <xf numFmtId="0" fontId="1" fillId="34" borderId="16" applyNumberFormat="0" applyBorder="0" applyAlignment="0" applyProtection="0"/>
    <xf numFmtId="0" fontId="1" fillId="35" borderId="16" applyNumberFormat="0" applyBorder="0" applyAlignment="0" applyProtection="0"/>
    <xf numFmtId="0" fontId="36" fillId="36" borderId="16" applyNumberFormat="0" applyBorder="0" applyAlignment="0" applyProtection="0"/>
    <xf numFmtId="0" fontId="36" fillId="37" borderId="16" applyNumberFormat="0" applyBorder="0" applyAlignment="0" applyProtection="0"/>
    <xf numFmtId="0" fontId="1" fillId="38" borderId="16" applyNumberFormat="0" applyBorder="0" applyAlignment="0" applyProtection="0"/>
    <xf numFmtId="0" fontId="1" fillId="39" borderId="16" applyNumberFormat="0" applyBorder="0" applyAlignment="0" applyProtection="0"/>
    <xf numFmtId="0" fontId="36" fillId="40" borderId="16" applyNumberFormat="0" applyBorder="0" applyAlignment="0" applyProtection="0"/>
    <xf numFmtId="0" fontId="36" fillId="41" borderId="16" applyNumberFormat="0" applyBorder="0" applyAlignment="0" applyProtection="0"/>
    <xf numFmtId="0" fontId="1" fillId="42" borderId="16" applyNumberFormat="0" applyBorder="0" applyAlignment="0" applyProtection="0"/>
    <xf numFmtId="0" fontId="1" fillId="43" borderId="16" applyNumberFormat="0" applyBorder="0" applyAlignment="0" applyProtection="0"/>
    <xf numFmtId="0" fontId="36" fillId="44" borderId="16" applyNumberFormat="0" applyBorder="0" applyAlignment="0" applyProtection="0"/>
    <xf numFmtId="9" fontId="38" fillId="0" borderId="0" applyFont="0" applyFill="0" applyBorder="0" applyAlignment="0" applyProtection="0"/>
    <xf numFmtId="0" fontId="40" fillId="0" borderId="16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</cellStyleXfs>
  <cellXfs count="582">
    <xf numFmtId="0" fontId="0" fillId="0" borderId="0" xfId="0" applyFont="1" applyAlignment="1"/>
    <xf numFmtId="165" fontId="0" fillId="0" borderId="0" xfId="0" applyNumberFormat="1" applyFont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0" borderId="11" xfId="0" applyFont="1" applyBorder="1"/>
    <xf numFmtId="165" fontId="0" fillId="0" borderId="12" xfId="0" applyNumberFormat="1" applyFont="1" applyBorder="1"/>
    <xf numFmtId="165" fontId="0" fillId="0" borderId="0" xfId="0" applyNumberFormat="1" applyFont="1" applyAlignment="1">
      <alignment horizontal="right"/>
    </xf>
    <xf numFmtId="166" fontId="0" fillId="0" borderId="12" xfId="0" applyNumberFormat="1" applyFont="1" applyBorder="1"/>
    <xf numFmtId="166" fontId="0" fillId="0" borderId="0" xfId="0" applyNumberFormat="1" applyFont="1"/>
    <xf numFmtId="167" fontId="0" fillId="0" borderId="12" xfId="0" applyNumberFormat="1" applyFont="1" applyBorder="1"/>
    <xf numFmtId="167" fontId="0" fillId="0" borderId="0" xfId="0" applyNumberFormat="1" applyFont="1"/>
    <xf numFmtId="164" fontId="0" fillId="0" borderId="12" xfId="0" applyNumberFormat="1" applyFont="1" applyBorder="1"/>
    <xf numFmtId="168" fontId="0" fillId="0" borderId="0" xfId="0" applyNumberFormat="1" applyFont="1"/>
    <xf numFmtId="169" fontId="0" fillId="0" borderId="0" xfId="0" applyNumberFormat="1" applyFont="1"/>
    <xf numFmtId="164" fontId="0" fillId="0" borderId="0" xfId="0" applyNumberFormat="1" applyFont="1"/>
    <xf numFmtId="0" fontId="3" fillId="2" borderId="13" xfId="0" applyFont="1" applyFill="1" applyBorder="1" applyAlignment="1">
      <alignment horizontal="right"/>
    </xf>
    <xf numFmtId="165" fontId="7" fillId="3" borderId="9" xfId="0" applyNumberFormat="1" applyFont="1" applyFill="1" applyBorder="1"/>
    <xf numFmtId="165" fontId="7" fillId="3" borderId="14" xfId="0" applyNumberFormat="1" applyFont="1" applyFill="1" applyBorder="1"/>
    <xf numFmtId="166" fontId="7" fillId="4" borderId="9" xfId="0" applyNumberFormat="1" applyFont="1" applyFill="1" applyBorder="1"/>
    <xf numFmtId="169" fontId="7" fillId="5" borderId="14" xfId="0" applyNumberFormat="1" applyFont="1" applyFill="1" applyBorder="1"/>
    <xf numFmtId="167" fontId="7" fillId="5" borderId="9" xfId="0" applyNumberFormat="1" applyFont="1" applyFill="1" applyBorder="1"/>
    <xf numFmtId="164" fontId="3" fillId="2" borderId="9" xfId="0" applyNumberFormat="1" applyFont="1" applyFill="1" applyBorder="1"/>
    <xf numFmtId="0" fontId="0" fillId="0" borderId="0" xfId="0" applyFont="1"/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170" fontId="8" fillId="7" borderId="16" xfId="0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167" fontId="8" fillId="7" borderId="16" xfId="0" applyNumberFormat="1" applyFont="1" applyFill="1" applyBorder="1" applyAlignment="1">
      <alignment horizontal="center" vertical="center" wrapText="1"/>
    </xf>
    <xf numFmtId="4" fontId="8" fillId="7" borderId="16" xfId="0" applyNumberFormat="1" applyFont="1" applyFill="1" applyBorder="1" applyAlignment="1">
      <alignment horizontal="right" vertical="center" wrapText="1"/>
    </xf>
    <xf numFmtId="0" fontId="0" fillId="8" borderId="16" xfId="0" applyFont="1" applyFill="1" applyBorder="1"/>
    <xf numFmtId="2" fontId="0" fillId="8" borderId="16" xfId="0" applyNumberFormat="1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 vertical="center" wrapText="1"/>
    </xf>
    <xf numFmtId="0" fontId="10" fillId="3" borderId="19" xfId="0" applyFont="1" applyFill="1" applyBorder="1"/>
    <xf numFmtId="167" fontId="10" fillId="3" borderId="19" xfId="0" applyNumberFormat="1" applyFont="1" applyFill="1" applyBorder="1"/>
    <xf numFmtId="0" fontId="10" fillId="3" borderId="20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/>
    <xf numFmtId="167" fontId="10" fillId="3" borderId="9" xfId="0" applyNumberFormat="1" applyFont="1" applyFill="1" applyBorder="1"/>
    <xf numFmtId="173" fontId="10" fillId="3" borderId="9" xfId="0" applyNumberFormat="1" applyFont="1" applyFill="1" applyBorder="1"/>
    <xf numFmtId="0" fontId="11" fillId="0" borderId="0" xfId="0" applyFont="1"/>
    <xf numFmtId="0" fontId="12" fillId="10" borderId="21" xfId="0" applyFont="1" applyFill="1" applyBorder="1" applyAlignment="1">
      <alignment horizontal="center"/>
    </xf>
    <xf numFmtId="0" fontId="12" fillId="10" borderId="16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0" fillId="0" borderId="22" xfId="0" applyFont="1" applyBorder="1"/>
    <xf numFmtId="0" fontId="12" fillId="10" borderId="23" xfId="0" applyFont="1" applyFill="1" applyBorder="1" applyAlignment="1">
      <alignment horizontal="center"/>
    </xf>
    <xf numFmtId="166" fontId="4" fillId="11" borderId="9" xfId="0" applyNumberFormat="1" applyFont="1" applyFill="1" applyBorder="1"/>
    <xf numFmtId="166" fontId="4" fillId="11" borderId="15" xfId="0" applyNumberFormat="1" applyFont="1" applyFill="1" applyBorder="1"/>
    <xf numFmtId="0" fontId="0" fillId="0" borderId="24" xfId="0" applyFont="1" applyBorder="1"/>
    <xf numFmtId="0" fontId="3" fillId="10" borderId="25" xfId="0" applyFont="1" applyFill="1" applyBorder="1" applyAlignment="1">
      <alignment horizontal="center" vertical="top" wrapText="1"/>
    </xf>
    <xf numFmtId="0" fontId="3" fillId="10" borderId="17" xfId="0" applyFont="1" applyFill="1" applyBorder="1" applyAlignment="1">
      <alignment horizontal="center" vertical="top" wrapText="1"/>
    </xf>
    <xf numFmtId="0" fontId="3" fillId="10" borderId="26" xfId="0" applyFont="1" applyFill="1" applyBorder="1" applyAlignment="1">
      <alignment horizontal="center" vertical="top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top" wrapText="1"/>
    </xf>
    <xf numFmtId="0" fontId="3" fillId="10" borderId="29" xfId="0" applyFont="1" applyFill="1" applyBorder="1" applyAlignment="1">
      <alignment horizontal="center" vertical="top" wrapText="1"/>
    </xf>
    <xf numFmtId="0" fontId="3" fillId="10" borderId="30" xfId="0" applyFont="1" applyFill="1" applyBorder="1" applyAlignment="1">
      <alignment horizontal="center" vertical="top" wrapText="1"/>
    </xf>
    <xf numFmtId="0" fontId="3" fillId="8" borderId="16" xfId="0" applyFont="1" applyFill="1" applyBorder="1" applyAlignment="1">
      <alignment horizontal="center" vertical="center" wrapText="1"/>
    </xf>
    <xf numFmtId="0" fontId="12" fillId="8" borderId="16" xfId="0" applyFont="1" applyFill="1" applyBorder="1"/>
    <xf numFmtId="1" fontId="0" fillId="0" borderId="0" xfId="0" applyNumberFormat="1" applyFont="1"/>
    <xf numFmtId="0" fontId="0" fillId="4" borderId="25" xfId="0" applyFont="1" applyFill="1" applyBorder="1"/>
    <xf numFmtId="0" fontId="0" fillId="4" borderId="17" xfId="0" applyFont="1" applyFill="1" applyBorder="1"/>
    <xf numFmtId="166" fontId="0" fillId="4" borderId="34" xfId="0" applyNumberFormat="1" applyFont="1" applyFill="1" applyBorder="1" applyAlignment="1">
      <alignment horizontal="right"/>
    </xf>
    <xf numFmtId="166" fontId="0" fillId="4" borderId="17" xfId="0" applyNumberFormat="1" applyFont="1" applyFill="1" applyBorder="1" applyAlignment="1">
      <alignment horizontal="right"/>
    </xf>
    <xf numFmtId="166" fontId="0" fillId="4" borderId="35" xfId="0" applyNumberFormat="1" applyFont="1" applyFill="1" applyBorder="1" applyAlignment="1">
      <alignment horizontal="right"/>
    </xf>
    <xf numFmtId="166" fontId="0" fillId="4" borderId="21" xfId="0" applyNumberFormat="1" applyFont="1" applyFill="1" applyBorder="1" applyAlignment="1">
      <alignment horizontal="right"/>
    </xf>
    <xf numFmtId="166" fontId="0" fillId="4" borderId="17" xfId="0" applyNumberFormat="1" applyFont="1" applyFill="1" applyBorder="1"/>
    <xf numFmtId="0" fontId="0" fillId="4" borderId="35" xfId="0" applyFont="1" applyFill="1" applyBorder="1"/>
    <xf numFmtId="0" fontId="0" fillId="4" borderId="26" xfId="0" applyFont="1" applyFill="1" applyBorder="1"/>
    <xf numFmtId="0" fontId="0" fillId="4" borderId="34" xfId="0" applyFont="1" applyFill="1" applyBorder="1"/>
    <xf numFmtId="0" fontId="0" fillId="4" borderId="21" xfId="0" applyFont="1" applyFill="1" applyBorder="1"/>
    <xf numFmtId="166" fontId="0" fillId="4" borderId="16" xfId="0" applyNumberFormat="1" applyFont="1" applyFill="1" applyBorder="1" applyAlignment="1">
      <alignment horizontal="right"/>
    </xf>
    <xf numFmtId="0" fontId="0" fillId="4" borderId="16" xfId="0" applyFont="1" applyFill="1" applyBorder="1"/>
    <xf numFmtId="0" fontId="0" fillId="4" borderId="23" xfId="0" applyFont="1" applyFill="1" applyBorder="1"/>
    <xf numFmtId="166" fontId="0" fillId="4" borderId="16" xfId="0" applyNumberFormat="1" applyFont="1" applyFill="1" applyBorder="1"/>
    <xf numFmtId="166" fontId="0" fillId="4" borderId="21" xfId="0" applyNumberFormat="1" applyFont="1" applyFill="1" applyBorder="1"/>
    <xf numFmtId="166" fontId="0" fillId="4" borderId="23" xfId="0" applyNumberFormat="1" applyFont="1" applyFill="1" applyBorder="1"/>
    <xf numFmtId="166" fontId="12" fillId="8" borderId="16" xfId="0" applyNumberFormat="1" applyFont="1" applyFill="1" applyBorder="1"/>
    <xf numFmtId="0" fontId="17" fillId="3" borderId="36" xfId="0" applyFont="1" applyFill="1" applyBorder="1" applyAlignment="1">
      <alignment horizontal="center"/>
    </xf>
    <xf numFmtId="0" fontId="17" fillId="3" borderId="37" xfId="0" applyFont="1" applyFill="1" applyBorder="1" applyAlignment="1">
      <alignment horizontal="center" vertical="center" wrapText="1"/>
    </xf>
    <xf numFmtId="0" fontId="17" fillId="3" borderId="37" xfId="0" applyFont="1" applyFill="1" applyBorder="1"/>
    <xf numFmtId="0" fontId="0" fillId="4" borderId="28" xfId="0" applyFont="1" applyFill="1" applyBorder="1"/>
    <xf numFmtId="173" fontId="17" fillId="3" borderId="37" xfId="0" applyNumberFormat="1" applyFont="1" applyFill="1" applyBorder="1" applyAlignment="1">
      <alignment horizontal="right"/>
    </xf>
    <xf numFmtId="166" fontId="0" fillId="4" borderId="29" xfId="0" applyNumberFormat="1" applyFont="1" applyFill="1" applyBorder="1" applyAlignment="1">
      <alignment horizontal="right"/>
    </xf>
    <xf numFmtId="165" fontId="17" fillId="3" borderId="38" xfId="0" applyNumberFormat="1" applyFont="1" applyFill="1" applyBorder="1" applyAlignment="1">
      <alignment horizontal="right"/>
    </xf>
    <xf numFmtId="0" fontId="10" fillId="3" borderId="36" xfId="0" applyFont="1" applyFill="1" applyBorder="1" applyAlignment="1">
      <alignment horizontal="center"/>
    </xf>
    <xf numFmtId="0" fontId="10" fillId="6" borderId="37" xfId="0" applyFont="1" applyFill="1" applyBorder="1" applyAlignment="1">
      <alignment horizontal="center" vertical="center" wrapText="1"/>
    </xf>
    <xf numFmtId="0" fontId="10" fillId="3" borderId="37" xfId="0" applyFont="1" applyFill="1" applyBorder="1"/>
    <xf numFmtId="167" fontId="10" fillId="3" borderId="37" xfId="0" applyNumberFormat="1" applyFont="1" applyFill="1" applyBorder="1"/>
    <xf numFmtId="173" fontId="10" fillId="3" borderId="19" xfId="0" applyNumberFormat="1" applyFont="1" applyFill="1" applyBorder="1" applyAlignment="1">
      <alignment horizontal="right"/>
    </xf>
    <xf numFmtId="0" fontId="11" fillId="4" borderId="9" xfId="0" applyFont="1" applyFill="1" applyBorder="1"/>
    <xf numFmtId="166" fontId="11" fillId="4" borderId="9" xfId="0" applyNumberFormat="1" applyFont="1" applyFill="1" applyBorder="1" applyAlignment="1">
      <alignment horizontal="right"/>
    </xf>
    <xf numFmtId="173" fontId="10" fillId="3" borderId="9" xfId="0" applyNumberFormat="1" applyFont="1" applyFill="1" applyBorder="1" applyAlignment="1">
      <alignment horizontal="right"/>
    </xf>
    <xf numFmtId="174" fontId="11" fillId="4" borderId="21" xfId="0" applyNumberFormat="1" applyFont="1" applyFill="1" applyBorder="1" applyAlignment="1">
      <alignment horizontal="right"/>
    </xf>
    <xf numFmtId="165" fontId="11" fillId="4" borderId="16" xfId="0" applyNumberFormat="1" applyFont="1" applyFill="1" applyBorder="1" applyAlignment="1">
      <alignment horizontal="right"/>
    </xf>
    <xf numFmtId="174" fontId="11" fillId="4" borderId="9" xfId="0" applyNumberFormat="1" applyFont="1" applyFill="1" applyBorder="1"/>
    <xf numFmtId="166" fontId="11" fillId="4" borderId="9" xfId="0" applyNumberFormat="1" applyFont="1" applyFill="1" applyBorder="1"/>
    <xf numFmtId="166" fontId="3" fillId="8" borderId="16" xfId="0" applyNumberFormat="1" applyFont="1" applyFill="1" applyBorder="1"/>
    <xf numFmtId="0" fontId="0" fillId="12" borderId="17" xfId="0" applyFont="1" applyFill="1" applyBorder="1"/>
    <xf numFmtId="37" fontId="0" fillId="12" borderId="35" xfId="0" applyNumberFormat="1" applyFont="1" applyFill="1" applyBorder="1"/>
    <xf numFmtId="166" fontId="0" fillId="12" borderId="25" xfId="0" applyNumberFormat="1" applyFont="1" applyFill="1" applyBorder="1" applyAlignment="1">
      <alignment horizontal="right"/>
    </xf>
    <xf numFmtId="166" fontId="0" fillId="12" borderId="17" xfId="0" applyNumberFormat="1" applyFont="1" applyFill="1" applyBorder="1" applyAlignment="1">
      <alignment horizontal="right"/>
    </xf>
    <xf numFmtId="166" fontId="0" fillId="12" borderId="17" xfId="0" applyNumberFormat="1" applyFont="1" applyFill="1" applyBorder="1"/>
    <xf numFmtId="0" fontId="0" fillId="12" borderId="21" xfId="0" applyFont="1" applyFill="1" applyBorder="1"/>
    <xf numFmtId="3" fontId="0" fillId="12" borderId="16" xfId="0" applyNumberFormat="1" applyFont="1" applyFill="1" applyBorder="1"/>
    <xf numFmtId="166" fontId="0" fillId="12" borderId="34" xfId="0" applyNumberFormat="1" applyFont="1" applyFill="1" applyBorder="1" applyAlignment="1">
      <alignment horizontal="right"/>
    </xf>
    <xf numFmtId="166" fontId="0" fillId="12" borderId="29" xfId="0" applyNumberFormat="1" applyFont="1" applyFill="1" applyBorder="1" applyAlignment="1">
      <alignment horizontal="right"/>
    </xf>
    <xf numFmtId="166" fontId="0" fillId="12" borderId="21" xfId="0" applyNumberFormat="1" applyFont="1" applyFill="1" applyBorder="1"/>
    <xf numFmtId="166" fontId="0" fillId="12" borderId="29" xfId="0" applyNumberFormat="1" applyFont="1" applyFill="1" applyBorder="1"/>
    <xf numFmtId="166" fontId="0" fillId="12" borderId="21" xfId="0" applyNumberFormat="1" applyFont="1" applyFill="1" applyBorder="1" applyAlignment="1">
      <alignment horizontal="right"/>
    </xf>
    <xf numFmtId="3" fontId="0" fillId="12" borderId="35" xfId="0" applyNumberFormat="1" applyFont="1" applyFill="1" applyBorder="1"/>
    <xf numFmtId="0" fontId="0" fillId="12" borderId="35" xfId="0" applyFont="1" applyFill="1" applyBorder="1"/>
    <xf numFmtId="0" fontId="0" fillId="12" borderId="26" xfId="0" applyFont="1" applyFill="1" applyBorder="1"/>
    <xf numFmtId="0" fontId="10" fillId="3" borderId="39" xfId="0" applyFont="1" applyFill="1" applyBorder="1" applyAlignment="1">
      <alignment horizontal="center" vertical="center" wrapText="1"/>
    </xf>
    <xf numFmtId="0" fontId="10" fillId="3" borderId="39" xfId="0" applyFont="1" applyFill="1" applyBorder="1"/>
    <xf numFmtId="166" fontId="0" fillId="12" borderId="16" xfId="0" applyNumberFormat="1" applyFont="1" applyFill="1" applyBorder="1"/>
    <xf numFmtId="0" fontId="0" fillId="12" borderId="16" xfId="0" applyFont="1" applyFill="1" applyBorder="1"/>
    <xf numFmtId="0" fontId="0" fillId="12" borderId="23" xfId="0" applyFont="1" applyFill="1" applyBorder="1"/>
    <xf numFmtId="167" fontId="10" fillId="3" borderId="39" xfId="0" applyNumberFormat="1" applyFont="1" applyFill="1" applyBorder="1"/>
    <xf numFmtId="176" fontId="17" fillId="3" borderId="37" xfId="0" applyNumberFormat="1" applyFont="1" applyFill="1" applyBorder="1" applyAlignment="1">
      <alignment horizontal="right"/>
    </xf>
    <xf numFmtId="0" fontId="0" fillId="3" borderId="37" xfId="0" applyFont="1" applyFill="1" applyBorder="1" applyAlignment="1">
      <alignment wrapText="1"/>
    </xf>
    <xf numFmtId="0" fontId="0" fillId="12" borderId="29" xfId="0" applyFont="1" applyFill="1" applyBorder="1"/>
    <xf numFmtId="0" fontId="0" fillId="12" borderId="40" xfId="0" applyFont="1" applyFill="1" applyBorder="1"/>
    <xf numFmtId="0" fontId="0" fillId="12" borderId="30" xfId="0" applyFont="1" applyFill="1" applyBorder="1"/>
    <xf numFmtId="3" fontId="0" fillId="12" borderId="21" xfId="0" applyNumberFormat="1" applyFont="1" applyFill="1" applyBorder="1" applyAlignment="1">
      <alignment horizontal="right"/>
    </xf>
    <xf numFmtId="166" fontId="0" fillId="12" borderId="30" xfId="0" applyNumberFormat="1" applyFont="1" applyFill="1" applyBorder="1"/>
    <xf numFmtId="3" fontId="0" fillId="12" borderId="9" xfId="0" applyNumberFormat="1" applyFont="1" applyFill="1" applyBorder="1"/>
    <xf numFmtId="166" fontId="0" fillId="12" borderId="16" xfId="0" applyNumberFormat="1" applyFont="1" applyFill="1" applyBorder="1" applyAlignment="1">
      <alignment horizontal="right"/>
    </xf>
    <xf numFmtId="0" fontId="11" fillId="12" borderId="9" xfId="0" applyFont="1" applyFill="1" applyBorder="1"/>
    <xf numFmtId="166" fontId="11" fillId="12" borderId="17" xfId="0" applyNumberFormat="1" applyFont="1" applyFill="1" applyBorder="1" applyAlignment="1">
      <alignment horizontal="right"/>
    </xf>
    <xf numFmtId="166" fontId="11" fillId="12" borderId="9" xfId="0" applyNumberFormat="1" applyFont="1" applyFill="1" applyBorder="1"/>
    <xf numFmtId="171" fontId="10" fillId="3" borderId="19" xfId="0" applyNumberFormat="1" applyFont="1" applyFill="1" applyBorder="1" applyAlignment="1">
      <alignment horizontal="right"/>
    </xf>
    <xf numFmtId="166" fontId="11" fillId="12" borderId="14" xfId="0" applyNumberFormat="1" applyFont="1" applyFill="1" applyBorder="1"/>
    <xf numFmtId="166" fontId="11" fillId="12" borderId="15" xfId="0" applyNumberFormat="1" applyFont="1" applyFill="1" applyBorder="1"/>
    <xf numFmtId="0" fontId="11" fillId="0" borderId="2" xfId="0" applyFont="1" applyBorder="1" applyAlignment="1">
      <alignment horizontal="right"/>
    </xf>
    <xf numFmtId="171" fontId="10" fillId="3" borderId="9" xfId="0" applyNumberFormat="1" applyFont="1" applyFill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177" fontId="0" fillId="0" borderId="0" xfId="0" applyNumberFormat="1" applyFont="1"/>
    <xf numFmtId="167" fontId="12" fillId="0" borderId="0" xfId="0" applyNumberFormat="1" applyFont="1"/>
    <xf numFmtId="178" fontId="0" fillId="0" borderId="0" xfId="0" applyNumberFormat="1" applyFont="1"/>
    <xf numFmtId="2" fontId="0" fillId="0" borderId="0" xfId="0" applyNumberFormat="1" applyFont="1"/>
    <xf numFmtId="0" fontId="0" fillId="8" borderId="16" xfId="0" applyFont="1" applyFill="1" applyBorder="1" applyAlignment="1">
      <alignment horizontal="right"/>
    </xf>
    <xf numFmtId="37" fontId="0" fillId="0" borderId="0" xfId="0" applyNumberFormat="1" applyFont="1"/>
    <xf numFmtId="169" fontId="18" fillId="4" borderId="13" xfId="0" applyNumberFormat="1" applyFont="1" applyFill="1" applyBorder="1" applyAlignment="1">
      <alignment horizontal="center"/>
    </xf>
    <xf numFmtId="169" fontId="18" fillId="4" borderId="9" xfId="0" applyNumberFormat="1" applyFont="1" applyFill="1" applyBorder="1" applyAlignment="1">
      <alignment horizontal="center"/>
    </xf>
    <xf numFmtId="169" fontId="18" fillId="4" borderId="14" xfId="0" applyNumberFormat="1" applyFont="1" applyFill="1" applyBorder="1" applyAlignment="1">
      <alignment horizontal="center"/>
    </xf>
    <xf numFmtId="0" fontId="16" fillId="0" borderId="0" xfId="0" applyFont="1"/>
    <xf numFmtId="169" fontId="18" fillId="12" borderId="13" xfId="0" applyNumberFormat="1" applyFont="1" applyFill="1" applyBorder="1" applyAlignment="1">
      <alignment horizontal="center"/>
    </xf>
    <xf numFmtId="169" fontId="18" fillId="12" borderId="9" xfId="0" applyNumberFormat="1" applyFont="1" applyFill="1" applyBorder="1" applyAlignment="1">
      <alignment horizontal="center"/>
    </xf>
    <xf numFmtId="169" fontId="19" fillId="0" borderId="2" xfId="0" applyNumberFormat="1" applyFont="1" applyBorder="1" applyAlignment="1">
      <alignment horizontal="center"/>
    </xf>
    <xf numFmtId="169" fontId="19" fillId="0" borderId="9" xfId="0" applyNumberFormat="1" applyFont="1" applyBorder="1" applyAlignment="1">
      <alignment horizontal="center"/>
    </xf>
    <xf numFmtId="169" fontId="19" fillId="0" borderId="4" xfId="0" applyNumberFormat="1" applyFont="1" applyBorder="1" applyAlignment="1">
      <alignment horizontal="center"/>
    </xf>
    <xf numFmtId="165" fontId="0" fillId="8" borderId="16" xfId="0" applyNumberFormat="1" applyFont="1" applyFill="1" applyBorder="1"/>
    <xf numFmtId="179" fontId="0" fillId="0" borderId="0" xfId="0" applyNumberFormat="1" applyFont="1"/>
    <xf numFmtId="1" fontId="0" fillId="8" borderId="16" xfId="0" applyNumberFormat="1" applyFont="1" applyFill="1" applyBorder="1"/>
    <xf numFmtId="4" fontId="0" fillId="8" borderId="16" xfId="0" applyNumberFormat="1" applyFont="1" applyFill="1" applyBorder="1"/>
    <xf numFmtId="169" fontId="17" fillId="3" borderId="37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10" fillId="0" borderId="42" xfId="0" applyFont="1" applyBorder="1"/>
    <xf numFmtId="4" fontId="10" fillId="0" borderId="42" xfId="0" applyNumberFormat="1" applyFont="1" applyBorder="1"/>
    <xf numFmtId="2" fontId="0" fillId="0" borderId="0" xfId="0" applyNumberFormat="1" applyFont="1" applyAlignment="1">
      <alignment horizontal="right"/>
    </xf>
    <xf numFmtId="169" fontId="10" fillId="0" borderId="0" xfId="0" applyNumberFormat="1" applyFont="1"/>
    <xf numFmtId="173" fontId="10" fillId="0" borderId="0" xfId="0" applyNumberFormat="1" applyFont="1" applyAlignment="1">
      <alignment horizontal="right"/>
    </xf>
    <xf numFmtId="0" fontId="0" fillId="0" borderId="0" xfId="0" applyFont="1" applyAlignment="1"/>
    <xf numFmtId="0" fontId="12" fillId="10" borderId="31" xfId="0" applyFont="1" applyFill="1" applyBorder="1" applyAlignment="1">
      <alignment horizontal="center"/>
    </xf>
    <xf numFmtId="0" fontId="12" fillId="10" borderId="41" xfId="0" applyFont="1" applyFill="1" applyBorder="1" applyAlignment="1">
      <alignment horizontal="center"/>
    </xf>
    <xf numFmtId="0" fontId="12" fillId="10" borderId="32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1" fillId="4" borderId="14" xfId="0" applyNumberFormat="1" applyFont="1" applyFill="1" applyBorder="1"/>
    <xf numFmtId="165" fontId="11" fillId="4" borderId="9" xfId="0" applyNumberFormat="1" applyFont="1" applyFill="1" applyBorder="1" applyAlignment="1">
      <alignment horizontal="right"/>
    </xf>
    <xf numFmtId="4" fontId="0" fillId="0" borderId="0" xfId="0" applyNumberFormat="1" applyFont="1"/>
    <xf numFmtId="4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3" borderId="9" xfId="0" applyFont="1" applyFill="1" applyBorder="1" applyAlignment="1">
      <alignment vertical="center"/>
    </xf>
    <xf numFmtId="167" fontId="10" fillId="3" borderId="9" xfId="0" applyNumberFormat="1" applyFont="1" applyFill="1" applyBorder="1" applyAlignment="1">
      <alignment vertical="center"/>
    </xf>
    <xf numFmtId="171" fontId="10" fillId="3" borderId="9" xfId="0" applyNumberFormat="1" applyFont="1" applyFill="1" applyBorder="1" applyAlignment="1">
      <alignment horizontal="right" vertical="center"/>
    </xf>
    <xf numFmtId="173" fontId="10" fillId="0" borderId="48" xfId="0" applyNumberFormat="1" applyFont="1" applyBorder="1" applyAlignment="1">
      <alignment horizontal="center" vertical="center"/>
    </xf>
    <xf numFmtId="173" fontId="10" fillId="0" borderId="50" xfId="0" applyNumberFormat="1" applyFont="1" applyBorder="1" applyAlignment="1">
      <alignment horizontal="center" vertical="center"/>
    </xf>
    <xf numFmtId="173" fontId="17" fillId="0" borderId="43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167" fontId="10" fillId="0" borderId="46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167" fontId="10" fillId="0" borderId="48" xfId="0" applyNumberFormat="1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167" fontId="10" fillId="0" borderId="50" xfId="0" applyNumberFormat="1" applyFont="1" applyBorder="1" applyAlignment="1">
      <alignment horizontal="center" vertical="center"/>
    </xf>
    <xf numFmtId="0" fontId="0" fillId="0" borderId="16" xfId="0" applyFont="1" applyFill="1" applyBorder="1"/>
    <xf numFmtId="166" fontId="0" fillId="12" borderId="33" xfId="0" applyNumberFormat="1" applyFont="1" applyFill="1" applyBorder="1" applyAlignment="1">
      <alignment horizontal="right"/>
    </xf>
    <xf numFmtId="0" fontId="20" fillId="0" borderId="9" xfId="0" applyFont="1" applyBorder="1" applyAlignment="1">
      <alignment horizontal="center" vertical="center" wrapText="1"/>
    </xf>
    <xf numFmtId="0" fontId="0" fillId="0" borderId="16" xfId="0" applyFont="1" applyBorder="1"/>
    <xf numFmtId="0" fontId="0" fillId="0" borderId="16" xfId="0" applyFont="1" applyBorder="1" applyAlignment="1"/>
    <xf numFmtId="166" fontId="0" fillId="12" borderId="66" xfId="0" applyNumberFormat="1" applyFont="1" applyFill="1" applyBorder="1" applyAlignment="1">
      <alignment horizontal="right"/>
    </xf>
    <xf numFmtId="166" fontId="0" fillId="12" borderId="67" xfId="0" applyNumberFormat="1" applyFont="1" applyFill="1" applyBorder="1" applyAlignment="1">
      <alignment horizontal="right"/>
    </xf>
    <xf numFmtId="166" fontId="0" fillId="12" borderId="68" xfId="0" applyNumberFormat="1" applyFont="1" applyFill="1" applyBorder="1" applyAlignment="1">
      <alignment horizontal="right"/>
    </xf>
    <xf numFmtId="166" fontId="0" fillId="12" borderId="56" xfId="0" applyNumberFormat="1" applyFont="1" applyFill="1" applyBorder="1" applyAlignment="1">
      <alignment horizontal="right"/>
    </xf>
    <xf numFmtId="166" fontId="0" fillId="0" borderId="16" xfId="0" applyNumberFormat="1" applyFont="1" applyFill="1" applyBorder="1"/>
    <xf numFmtId="165" fontId="0" fillId="0" borderId="16" xfId="0" applyNumberFormat="1" applyFont="1" applyFill="1" applyBorder="1"/>
    <xf numFmtId="0" fontId="12" fillId="0" borderId="16" xfId="0" applyFont="1" applyFill="1" applyBorder="1" applyAlignment="1">
      <alignment horizontal="center"/>
    </xf>
    <xf numFmtId="169" fontId="18" fillId="0" borderId="16" xfId="0" applyNumberFormat="1" applyFont="1" applyFill="1" applyBorder="1" applyAlignment="1">
      <alignment horizontal="center"/>
    </xf>
    <xf numFmtId="169" fontId="19" fillId="0" borderId="16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20" fillId="0" borderId="0" xfId="0" applyFont="1"/>
    <xf numFmtId="0" fontId="0" fillId="0" borderId="0" xfId="0" applyFont="1" applyAlignment="1"/>
    <xf numFmtId="2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1" fillId="12" borderId="34" xfId="0" applyNumberFormat="1" applyFont="1" applyFill="1" applyBorder="1" applyAlignment="1">
      <alignment horizontal="right"/>
    </xf>
    <xf numFmtId="166" fontId="11" fillId="0" borderId="41" xfId="0" applyNumberFormat="1" applyFont="1" applyBorder="1"/>
    <xf numFmtId="165" fontId="11" fillId="12" borderId="56" xfId="0" applyNumberFormat="1" applyFont="1" applyFill="1" applyBorder="1" applyAlignment="1">
      <alignment horizontal="right"/>
    </xf>
    <xf numFmtId="174" fontId="11" fillId="4" borderId="14" xfId="0" applyNumberFormat="1" applyFont="1" applyFill="1" applyBorder="1"/>
    <xf numFmtId="166" fontId="11" fillId="0" borderId="32" xfId="0" applyNumberFormat="1" applyFont="1" applyBorder="1"/>
    <xf numFmtId="0" fontId="20" fillId="0" borderId="56" xfId="0" applyFont="1" applyBorder="1"/>
    <xf numFmtId="43" fontId="0" fillId="0" borderId="56" xfId="0" applyNumberFormat="1" applyFont="1" applyBorder="1"/>
    <xf numFmtId="0" fontId="20" fillId="8" borderId="56" xfId="0" applyFont="1" applyFill="1" applyBorder="1"/>
    <xf numFmtId="43" fontId="0" fillId="0" borderId="0" xfId="0" applyNumberFormat="1" applyFont="1"/>
    <xf numFmtId="0" fontId="0" fillId="0" borderId="0" xfId="0" applyFont="1" applyAlignment="1"/>
    <xf numFmtId="43" fontId="0" fillId="0" borderId="0" xfId="0" applyNumberFormat="1" applyFont="1" applyAlignment="1"/>
    <xf numFmtId="166" fontId="11" fillId="12" borderId="34" xfId="0" applyNumberFormat="1" applyFont="1" applyFill="1" applyBorder="1" applyAlignment="1">
      <alignment horizontal="right"/>
    </xf>
    <xf numFmtId="165" fontId="11" fillId="0" borderId="32" xfId="0" applyNumberFormat="1" applyFont="1" applyBorder="1" applyAlignment="1">
      <alignment horizontal="right"/>
    </xf>
    <xf numFmtId="166" fontId="11" fillId="12" borderId="56" xfId="0" applyNumberFormat="1" applyFont="1" applyFill="1" applyBorder="1" applyAlignment="1">
      <alignment horizontal="right"/>
    </xf>
    <xf numFmtId="0" fontId="10" fillId="3" borderId="15" xfId="0" applyFont="1" applyFill="1" applyBorder="1" applyAlignment="1">
      <alignment horizontal="center" vertical="center" wrapText="1"/>
    </xf>
    <xf numFmtId="0" fontId="17" fillId="3" borderId="71" xfId="0" applyFont="1" applyFill="1" applyBorder="1" applyAlignment="1">
      <alignment horizontal="center"/>
    </xf>
    <xf numFmtId="0" fontId="10" fillId="3" borderId="72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3" fontId="0" fillId="8" borderId="16" xfId="0" applyNumberFormat="1" applyFont="1" applyFill="1" applyBorder="1"/>
    <xf numFmtId="0" fontId="11" fillId="0" borderId="0" xfId="0" applyFont="1" applyAlignment="1">
      <alignment horizontal="right"/>
    </xf>
    <xf numFmtId="0" fontId="20" fillId="8" borderId="16" xfId="0" applyFont="1" applyFill="1" applyBorder="1"/>
    <xf numFmtId="166" fontId="11" fillId="4" borderId="17" xfId="0" applyNumberFormat="1" applyFont="1" applyFill="1" applyBorder="1"/>
    <xf numFmtId="165" fontId="0" fillId="12" borderId="27" xfId="0" applyNumberFormat="1" applyFont="1" applyFill="1" applyBorder="1" applyAlignment="1">
      <alignment horizontal="right"/>
    </xf>
    <xf numFmtId="165" fontId="0" fillId="12" borderId="23" xfId="0" applyNumberFormat="1" applyFont="1" applyFill="1" applyBorder="1" applyAlignment="1">
      <alignment horizontal="right"/>
    </xf>
    <xf numFmtId="165" fontId="0" fillId="12" borderId="31" xfId="0" applyNumberFormat="1" applyFont="1" applyFill="1" applyBorder="1" applyAlignment="1">
      <alignment horizontal="right"/>
    </xf>
    <xf numFmtId="0" fontId="0" fillId="0" borderId="0" xfId="0" applyFont="1" applyAlignment="1"/>
    <xf numFmtId="174" fontId="11" fillId="4" borderId="13" xfId="0" applyNumberFormat="1" applyFont="1" applyFill="1" applyBorder="1"/>
    <xf numFmtId="0" fontId="0" fillId="12" borderId="33" xfId="0" applyFont="1" applyFill="1" applyBorder="1"/>
    <xf numFmtId="166" fontId="0" fillId="12" borderId="23" xfId="0" applyNumberFormat="1" applyFont="1" applyFill="1" applyBorder="1" applyAlignment="1">
      <alignment horizontal="right"/>
    </xf>
    <xf numFmtId="166" fontId="0" fillId="12" borderId="32" xfId="0" applyNumberFormat="1" applyFont="1" applyFill="1" applyBorder="1" applyAlignment="1">
      <alignment horizontal="right"/>
    </xf>
    <xf numFmtId="0" fontId="0" fillId="0" borderId="0" xfId="0" applyFont="1" applyAlignment="1"/>
    <xf numFmtId="0" fontId="11" fillId="45" borderId="56" xfId="0" applyFont="1" applyFill="1" applyBorder="1" applyAlignment="1">
      <alignment horizontal="center" vertical="center"/>
    </xf>
    <xf numFmtId="4" fontId="0" fillId="12" borderId="73" xfId="0" applyNumberFormat="1" applyFont="1" applyFill="1" applyBorder="1" applyAlignment="1"/>
    <xf numFmtId="4" fontId="11" fillId="12" borderId="56" xfId="0" applyNumberFormat="1" applyFont="1" applyFill="1" applyBorder="1"/>
    <xf numFmtId="43" fontId="0" fillId="0" borderId="16" xfId="0" applyNumberFormat="1" applyFont="1" applyFill="1" applyBorder="1"/>
    <xf numFmtId="43" fontId="0" fillId="47" borderId="56" xfId="0" applyNumberFormat="1" applyFont="1" applyFill="1" applyBorder="1"/>
    <xf numFmtId="165" fontId="11" fillId="12" borderId="23" xfId="0" applyNumberFormat="1" applyFont="1" applyFill="1" applyBorder="1" applyAlignment="1">
      <alignment horizontal="right"/>
    </xf>
    <xf numFmtId="0" fontId="0" fillId="0" borderId="0" xfId="0" applyFont="1" applyAlignment="1"/>
    <xf numFmtId="0" fontId="20" fillId="0" borderId="0" xfId="0" applyFont="1" applyAlignment="1">
      <alignment horizontal="left"/>
    </xf>
    <xf numFmtId="167" fontId="0" fillId="8" borderId="16" xfId="0" applyNumberFormat="1" applyFont="1" applyFill="1" applyBorder="1"/>
    <xf numFmtId="179" fontId="0" fillId="8" borderId="16" xfId="0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0" fontId="3" fillId="10" borderId="27" xfId="0" applyFont="1" applyFill="1" applyBorder="1" applyAlignment="1">
      <alignment horizontal="center" vertical="top" wrapText="1"/>
    </xf>
    <xf numFmtId="0" fontId="3" fillId="10" borderId="31" xfId="0" applyFont="1" applyFill="1" applyBorder="1" applyAlignment="1">
      <alignment horizontal="center" vertical="top" wrapText="1"/>
    </xf>
    <xf numFmtId="0" fontId="3" fillId="10" borderId="32" xfId="0" applyFont="1" applyFill="1" applyBorder="1" applyAlignment="1">
      <alignment horizontal="center" vertical="top" wrapText="1"/>
    </xf>
    <xf numFmtId="166" fontId="0" fillId="12" borderId="28" xfId="0" applyNumberFormat="1" applyFont="1" applyFill="1" applyBorder="1" applyAlignment="1">
      <alignment horizontal="right"/>
    </xf>
    <xf numFmtId="166" fontId="0" fillId="12" borderId="27" xfId="0" applyNumberFormat="1" applyFont="1" applyFill="1" applyBorder="1" applyAlignment="1">
      <alignment horizontal="right"/>
    </xf>
    <xf numFmtId="165" fontId="0" fillId="0" borderId="16" xfId="0" applyNumberFormat="1" applyFont="1" applyBorder="1"/>
    <xf numFmtId="166" fontId="0" fillId="0" borderId="56" xfId="0" applyNumberFormat="1" applyFont="1" applyBorder="1"/>
    <xf numFmtId="0" fontId="0" fillId="0" borderId="0" xfId="0" applyFont="1" applyAlignment="1"/>
    <xf numFmtId="0" fontId="17" fillId="3" borderId="75" xfId="0" applyFont="1" applyFill="1" applyBorder="1" applyAlignment="1">
      <alignment horizontal="center" vertical="center" wrapText="1"/>
    </xf>
    <xf numFmtId="0" fontId="17" fillId="3" borderId="75" xfId="0" applyFont="1" applyFill="1" applyBorder="1"/>
    <xf numFmtId="173" fontId="17" fillId="3" borderId="75" xfId="0" applyNumberFormat="1" applyFont="1" applyFill="1" applyBorder="1" applyAlignment="1">
      <alignment horizontal="right"/>
    </xf>
    <xf numFmtId="17" fontId="10" fillId="8" borderId="16" xfId="44" applyNumberFormat="1" applyFont="1" applyFill="1" applyBorder="1" applyAlignment="1">
      <alignment horizontal="left"/>
    </xf>
    <xf numFmtId="0" fontId="0" fillId="0" borderId="0" xfId="0" applyFont="1" applyAlignment="1"/>
    <xf numFmtId="0" fontId="0" fillId="45" borderId="56" xfId="0" applyFont="1" applyFill="1" applyBorder="1" applyAlignment="1"/>
    <xf numFmtId="165" fontId="0" fillId="0" borderId="56" xfId="0" applyNumberFormat="1" applyFont="1" applyBorder="1"/>
    <xf numFmtId="0" fontId="11" fillId="0" borderId="16" xfId="0" applyFont="1" applyFill="1" applyBorder="1" applyAlignment="1"/>
    <xf numFmtId="10" fontId="0" fillId="0" borderId="16" xfId="43" applyNumberFormat="1" applyFont="1" applyFill="1" applyBorder="1"/>
    <xf numFmtId="10" fontId="0" fillId="0" borderId="16" xfId="0" applyNumberFormat="1" applyFont="1" applyFill="1" applyBorder="1"/>
    <xf numFmtId="165" fontId="16" fillId="0" borderId="16" xfId="0" applyNumberFormat="1" applyFont="1" applyFill="1" applyBorder="1" applyAlignment="1"/>
    <xf numFmtId="10" fontId="0" fillId="0" borderId="0" xfId="43" applyNumberFormat="1" applyFont="1"/>
    <xf numFmtId="2" fontId="0" fillId="0" borderId="16" xfId="43" applyNumberFormat="1" applyFont="1" applyFill="1" applyBorder="1"/>
    <xf numFmtId="43" fontId="0" fillId="0" borderId="16" xfId="43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9" fontId="0" fillId="0" borderId="0" xfId="0" applyNumberFormat="1" applyFont="1" applyAlignment="1"/>
    <xf numFmtId="181" fontId="10" fillId="0" borderId="0" xfId="0" applyNumberFormat="1" applyFont="1" applyAlignment="1">
      <alignment horizontal="right"/>
    </xf>
    <xf numFmtId="165" fontId="0" fillId="0" borderId="0" xfId="0" applyNumberFormat="1" applyFont="1" applyAlignment="1"/>
    <xf numFmtId="0" fontId="0" fillId="0" borderId="0" xfId="0" applyFont="1" applyAlignment="1"/>
    <xf numFmtId="176" fontId="10" fillId="0" borderId="0" xfId="0" applyNumberFormat="1" applyFont="1" applyAlignment="1">
      <alignment horizontal="right"/>
    </xf>
    <xf numFmtId="173" fontId="10" fillId="0" borderId="46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1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6" xfId="0" applyBorder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20" fillId="0" borderId="56" xfId="0" applyFont="1" applyBorder="1" applyAlignment="1">
      <alignment horizontal="center" vertical="center"/>
    </xf>
    <xf numFmtId="1" fontId="20" fillId="0" borderId="56" xfId="0" applyNumberFormat="1" applyFont="1" applyBorder="1" applyAlignment="1">
      <alignment horizontal="center" vertical="center"/>
    </xf>
    <xf numFmtId="0" fontId="0" fillId="47" borderId="56" xfId="0" applyFont="1" applyFill="1" applyBorder="1" applyAlignment="1">
      <alignment horizontal="center"/>
    </xf>
    <xf numFmtId="182" fontId="0" fillId="47" borderId="56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48" borderId="56" xfId="0" applyFont="1" applyFill="1" applyBorder="1" applyAlignment="1">
      <alignment horizontal="center"/>
    </xf>
    <xf numFmtId="0" fontId="42" fillId="0" borderId="56" xfId="0" applyFont="1" applyBorder="1" applyAlignment="1">
      <alignment horizontal="center"/>
    </xf>
    <xf numFmtId="1" fontId="42" fillId="0" borderId="56" xfId="0" applyNumberFormat="1" applyFont="1" applyBorder="1" applyAlignment="1">
      <alignment horizontal="center"/>
    </xf>
    <xf numFmtId="0" fontId="42" fillId="8" borderId="56" xfId="0" applyFont="1" applyFill="1" applyBorder="1" applyAlignment="1">
      <alignment horizontal="center"/>
    </xf>
    <xf numFmtId="0" fontId="42" fillId="8" borderId="15" xfId="0" applyFont="1" applyFill="1" applyBorder="1"/>
    <xf numFmtId="175" fontId="42" fillId="6" borderId="9" xfId="0" applyNumberFormat="1" applyFont="1" applyFill="1" applyBorder="1"/>
    <xf numFmtId="37" fontId="43" fillId="0" borderId="9" xfId="0" applyNumberFormat="1" applyFont="1" applyBorder="1"/>
    <xf numFmtId="37" fontId="43" fillId="48" borderId="9" xfId="0" applyNumberFormat="1" applyFont="1" applyFill="1" applyBorder="1"/>
    <xf numFmtId="37" fontId="43" fillId="0" borderId="9" xfId="0" applyNumberFormat="1" applyFont="1" applyFill="1" applyBorder="1" applyAlignment="1">
      <alignment horizontal="center" vertical="center"/>
    </xf>
    <xf numFmtId="0" fontId="42" fillId="0" borderId="52" xfId="0" applyFont="1" applyBorder="1" applyAlignment="1">
      <alignment horizontal="center"/>
    </xf>
    <xf numFmtId="1" fontId="42" fillId="0" borderId="52" xfId="0" applyNumberFormat="1" applyFont="1" applyBorder="1" applyAlignment="1">
      <alignment horizontal="center"/>
    </xf>
    <xf numFmtId="0" fontId="18" fillId="8" borderId="52" xfId="0" applyFont="1" applyFill="1" applyBorder="1" applyAlignment="1">
      <alignment horizontal="center"/>
    </xf>
    <xf numFmtId="0" fontId="18" fillId="0" borderId="16" xfId="0" applyFont="1" applyBorder="1"/>
    <xf numFmtId="175" fontId="18" fillId="0" borderId="16" xfId="0" applyNumberFormat="1" applyFont="1" applyBorder="1"/>
    <xf numFmtId="175" fontId="42" fillId="0" borderId="16" xfId="0" applyNumberFormat="1" applyFont="1" applyFill="1" applyBorder="1" applyAlignment="1">
      <alignment horizontal="center" vertical="center"/>
    </xf>
    <xf numFmtId="37" fontId="42" fillId="6" borderId="9" xfId="0" applyNumberFormat="1" applyFont="1" applyFill="1" applyBorder="1"/>
    <xf numFmtId="0" fontId="42" fillId="0" borderId="66" xfId="0" applyFont="1" applyBorder="1" applyAlignment="1">
      <alignment horizontal="center"/>
    </xf>
    <xf numFmtId="1" fontId="42" fillId="0" borderId="66" xfId="0" applyNumberFormat="1" applyFont="1" applyBorder="1" applyAlignment="1">
      <alignment horizontal="center"/>
    </xf>
    <xf numFmtId="0" fontId="42" fillId="8" borderId="66" xfId="0" applyFont="1" applyFill="1" applyBorder="1" applyAlignment="1">
      <alignment horizontal="center"/>
    </xf>
    <xf numFmtId="0" fontId="42" fillId="8" borderId="27" xfId="0" applyFont="1" applyFill="1" applyBorder="1"/>
    <xf numFmtId="37" fontId="42" fillId="6" borderId="17" xfId="0" applyNumberFormat="1" applyFont="1" applyFill="1" applyBorder="1"/>
    <xf numFmtId="0" fontId="18" fillId="0" borderId="52" xfId="0" applyFont="1" applyBorder="1"/>
    <xf numFmtId="37" fontId="18" fillId="0" borderId="52" xfId="0" applyNumberFormat="1" applyFont="1" applyBorder="1"/>
    <xf numFmtId="37" fontId="42" fillId="0" borderId="52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1" fontId="42" fillId="0" borderId="0" xfId="0" applyNumberFormat="1" applyFont="1" applyAlignment="1">
      <alignment horizontal="center"/>
    </xf>
    <xf numFmtId="0" fontId="18" fillId="0" borderId="76" xfId="0" applyFont="1" applyBorder="1"/>
    <xf numFmtId="37" fontId="18" fillId="0" borderId="76" xfId="0" applyNumberFormat="1" applyFont="1" applyBorder="1"/>
    <xf numFmtId="37" fontId="42" fillId="0" borderId="76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left"/>
    </xf>
    <xf numFmtId="0" fontId="42" fillId="0" borderId="0" xfId="0" applyFont="1"/>
    <xf numFmtId="37" fontId="42" fillId="0" borderId="0" xfId="0" applyNumberFormat="1" applyFont="1"/>
    <xf numFmtId="175" fontId="42" fillId="0" borderId="0" xfId="0" applyNumberFormat="1" applyFont="1"/>
    <xf numFmtId="37" fontId="42" fillId="0" borderId="16" xfId="0" applyNumberFormat="1" applyFont="1" applyBorder="1"/>
    <xf numFmtId="0" fontId="42" fillId="0" borderId="0" xfId="0" applyFont="1" applyAlignment="1">
      <alignment horizontal="center" vertical="center"/>
    </xf>
    <xf numFmtId="37" fontId="43" fillId="47" borderId="9" xfId="0" applyNumberFormat="1" applyFont="1" applyFill="1" applyBorder="1"/>
    <xf numFmtId="0" fontId="20" fillId="0" borderId="53" xfId="0" applyFont="1" applyBorder="1" applyAlignment="1">
      <alignment horizontal="right"/>
    </xf>
    <xf numFmtId="183" fontId="42" fillId="0" borderId="56" xfId="46" applyNumberFormat="1" applyFont="1" applyBorder="1"/>
    <xf numFmtId="0" fontId="18" fillId="0" borderId="76" xfId="0" applyFont="1" applyBorder="1" applyAlignment="1">
      <alignment horizontal="right"/>
    </xf>
    <xf numFmtId="184" fontId="11" fillId="12" borderId="56" xfId="0" applyNumberFormat="1" applyFont="1" applyFill="1" applyBorder="1"/>
    <xf numFmtId="184" fontId="0" fillId="12" borderId="26" xfId="0" applyNumberFormat="1" applyFont="1" applyFill="1" applyBorder="1" applyAlignment="1">
      <alignment horizontal="right"/>
    </xf>
    <xf numFmtId="0" fontId="10" fillId="3" borderId="37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0" fillId="3" borderId="74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 vertical="center" wrapText="1"/>
    </xf>
    <xf numFmtId="0" fontId="10" fillId="3" borderId="32" xfId="0" applyFont="1" applyFill="1" applyBorder="1"/>
    <xf numFmtId="167" fontId="10" fillId="3" borderId="32" xfId="0" applyNumberFormat="1" applyFont="1" applyFill="1" applyBorder="1"/>
    <xf numFmtId="173" fontId="10" fillId="3" borderId="32" xfId="0" applyNumberFormat="1" applyFont="1" applyFill="1" applyBorder="1"/>
    <xf numFmtId="0" fontId="10" fillId="0" borderId="0" xfId="0" applyFont="1" applyAlignment="1">
      <alignment horizontal="center" vertical="center" wrapText="1"/>
    </xf>
    <xf numFmtId="180" fontId="10" fillId="0" borderId="0" xfId="0" applyNumberFormat="1" applyFont="1" applyAlignment="1">
      <alignment horizontal="center"/>
    </xf>
    <xf numFmtId="165" fontId="10" fillId="3" borderId="28" xfId="0" applyNumberFormat="1" applyFont="1" applyFill="1" applyBorder="1" applyAlignment="1">
      <alignment horizontal="right" vertical="center" wrapText="1"/>
    </xf>
    <xf numFmtId="165" fontId="10" fillId="3" borderId="13" xfId="0" applyNumberFormat="1" applyFont="1" applyFill="1" applyBorder="1" applyAlignment="1">
      <alignment horizontal="right" vertical="center" wrapText="1"/>
    </xf>
    <xf numFmtId="165" fontId="17" fillId="3" borderId="80" xfId="0" applyNumberFormat="1" applyFont="1" applyFill="1" applyBorder="1" applyAlignment="1">
      <alignment horizontal="right"/>
    </xf>
    <xf numFmtId="165" fontId="17" fillId="3" borderId="81" xfId="0" applyNumberFormat="1" applyFont="1" applyFill="1" applyBorder="1" applyAlignment="1">
      <alignment horizontal="right"/>
    </xf>
    <xf numFmtId="165" fontId="10" fillId="3" borderId="82" xfId="0" applyNumberFormat="1" applyFont="1" applyFill="1" applyBorder="1" applyAlignment="1">
      <alignment horizontal="right" vertical="center" wrapText="1"/>
    </xf>
    <xf numFmtId="165" fontId="10" fillId="3" borderId="82" xfId="0" applyNumberFormat="1" applyFont="1" applyFill="1" applyBorder="1" applyAlignment="1">
      <alignment horizontal="right"/>
    </xf>
    <xf numFmtId="165" fontId="10" fillId="3" borderId="13" xfId="0" applyNumberFormat="1" applyFont="1" applyFill="1" applyBorder="1" applyAlignment="1">
      <alignment horizontal="right"/>
    </xf>
    <xf numFmtId="0" fontId="10" fillId="0" borderId="56" xfId="0" applyFont="1" applyBorder="1" applyAlignment="1">
      <alignment horizontal="left" vertical="center" wrapText="1"/>
    </xf>
    <xf numFmtId="1" fontId="10" fillId="0" borderId="56" xfId="0" applyNumberFormat="1" applyFont="1" applyBorder="1" applyAlignment="1">
      <alignment horizontal="center" vertical="center" wrapText="1"/>
    </xf>
    <xf numFmtId="0" fontId="0" fillId="0" borderId="56" xfId="0" applyFont="1" applyBorder="1"/>
    <xf numFmtId="0" fontId="10" fillId="0" borderId="56" xfId="0" applyFont="1" applyBorder="1"/>
    <xf numFmtId="0" fontId="10" fillId="0" borderId="56" xfId="0" applyFont="1" applyBorder="1" applyAlignment="1">
      <alignment horizontal="center"/>
    </xf>
    <xf numFmtId="0" fontId="10" fillId="0" borderId="56" xfId="0" applyFont="1" applyBorder="1" applyAlignment="1">
      <alignment horizontal="left"/>
    </xf>
    <xf numFmtId="0" fontId="20" fillId="0" borderId="56" xfId="0" applyFont="1" applyBorder="1" applyAlignment="1">
      <alignment horizontal="left"/>
    </xf>
    <xf numFmtId="4" fontId="0" fillId="0" borderId="56" xfId="0" applyNumberFormat="1" applyFont="1" applyBorder="1"/>
    <xf numFmtId="0" fontId="0" fillId="0" borderId="56" xfId="0" applyFont="1" applyBorder="1" applyAlignment="1">
      <alignment horizontal="left"/>
    </xf>
    <xf numFmtId="0" fontId="0" fillId="0" borderId="56" xfId="0" applyFont="1" applyBorder="1" applyAlignment="1">
      <alignment horizontal="right"/>
    </xf>
    <xf numFmtId="4" fontId="0" fillId="0" borderId="56" xfId="0" applyNumberFormat="1" applyFont="1" applyBorder="1" applyAlignment="1">
      <alignment horizontal="right"/>
    </xf>
    <xf numFmtId="0" fontId="10" fillId="0" borderId="56" xfId="0" applyFont="1" applyBorder="1" applyAlignment="1">
      <alignment horizontal="right"/>
    </xf>
    <xf numFmtId="0" fontId="0" fillId="0" borderId="56" xfId="0" applyFont="1" applyBorder="1" applyAlignment="1"/>
    <xf numFmtId="171" fontId="0" fillId="0" borderId="56" xfId="43" applyNumberFormat="1" applyFont="1" applyBorder="1" applyAlignment="1">
      <alignment horizontal="center"/>
    </xf>
    <xf numFmtId="164" fontId="3" fillId="2" borderId="15" xfId="0" applyNumberFormat="1" applyFont="1" applyFill="1" applyBorder="1"/>
    <xf numFmtId="0" fontId="10" fillId="13" borderId="43" xfId="0" applyFont="1" applyFill="1" applyBorder="1" applyAlignment="1">
      <alignment horizontal="center" vertical="center" wrapText="1"/>
    </xf>
    <xf numFmtId="0" fontId="10" fillId="13" borderId="44" xfId="0" applyFont="1" applyFill="1" applyBorder="1" applyAlignment="1">
      <alignment horizontal="center" vertical="center" wrapText="1"/>
    </xf>
    <xf numFmtId="173" fontId="17" fillId="13" borderId="4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43" fontId="11" fillId="0" borderId="32" xfId="0" applyNumberFormat="1" applyFont="1" applyBorder="1"/>
    <xf numFmtId="4" fontId="17" fillId="0" borderId="85" xfId="0" applyNumberFormat="1" applyFont="1" applyBorder="1" applyAlignment="1">
      <alignment horizontal="center" vertical="center"/>
    </xf>
    <xf numFmtId="4" fontId="10" fillId="0" borderId="41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4" fontId="10" fillId="0" borderId="86" xfId="0" applyNumberFormat="1" applyFont="1" applyBorder="1" applyAlignment="1">
      <alignment horizontal="center" vertical="center"/>
    </xf>
    <xf numFmtId="4" fontId="10" fillId="0" borderId="87" xfId="0" applyNumberFormat="1" applyFont="1" applyBorder="1" applyAlignment="1">
      <alignment horizontal="center" vertical="center"/>
    </xf>
    <xf numFmtId="165" fontId="10" fillId="0" borderId="88" xfId="0" applyNumberFormat="1" applyFont="1" applyBorder="1"/>
    <xf numFmtId="4" fontId="17" fillId="13" borderId="89" xfId="0" applyNumberFormat="1" applyFont="1" applyFill="1" applyBorder="1" applyAlignment="1">
      <alignment horizontal="center" vertical="center" wrapText="1"/>
    </xf>
    <xf numFmtId="0" fontId="20" fillId="0" borderId="78" xfId="0" applyFont="1" applyBorder="1" applyAlignment="1">
      <alignment horizontal="center" vertical="center" wrapText="1"/>
    </xf>
    <xf numFmtId="0" fontId="20" fillId="0" borderId="84" xfId="0" applyFont="1" applyBorder="1" applyAlignment="1">
      <alignment horizontal="center" vertical="center" wrapText="1"/>
    </xf>
    <xf numFmtId="165" fontId="10" fillId="0" borderId="90" xfId="45" applyFont="1" applyBorder="1"/>
    <xf numFmtId="4" fontId="10" fillId="0" borderId="91" xfId="0" applyNumberFormat="1" applyFont="1" applyBorder="1" applyAlignment="1">
      <alignment horizontal="center" vertical="center"/>
    </xf>
    <xf numFmtId="165" fontId="10" fillId="0" borderId="91" xfId="45" applyFont="1" applyBorder="1"/>
    <xf numFmtId="165" fontId="10" fillId="0" borderId="92" xfId="45" applyFont="1" applyBorder="1"/>
    <xf numFmtId="0" fontId="0" fillId="0" borderId="56" xfId="43" applyNumberFormat="1" applyFont="1" applyBorder="1"/>
    <xf numFmtId="0" fontId="17" fillId="3" borderId="93" xfId="0" applyFont="1" applyFill="1" applyBorder="1" applyAlignment="1">
      <alignment horizontal="center" vertical="center" wrapText="1"/>
    </xf>
    <xf numFmtId="4" fontId="17" fillId="3" borderId="93" xfId="0" applyNumberFormat="1" applyFont="1" applyFill="1" applyBorder="1" applyAlignment="1">
      <alignment horizontal="center" vertical="center" wrapText="1"/>
    </xf>
    <xf numFmtId="2" fontId="17" fillId="3" borderId="94" xfId="0" applyNumberFormat="1" applyFont="1" applyFill="1" applyBorder="1" applyAlignment="1">
      <alignment horizontal="center" vertical="center" wrapText="1"/>
    </xf>
    <xf numFmtId="165" fontId="11" fillId="12" borderId="56" xfId="0" applyNumberFormat="1" applyFont="1" applyFill="1" applyBorder="1"/>
    <xf numFmtId="43" fontId="11" fillId="12" borderId="56" xfId="0" applyNumberFormat="1" applyFont="1" applyFill="1" applyBorder="1"/>
    <xf numFmtId="43" fontId="0" fillId="12" borderId="23" xfId="0" applyNumberFormat="1" applyFont="1" applyFill="1" applyBorder="1"/>
    <xf numFmtId="4" fontId="10" fillId="0" borderId="98" xfId="0" applyNumberFormat="1" applyFont="1" applyBorder="1" applyAlignment="1">
      <alignment horizontal="center" vertical="center"/>
    </xf>
    <xf numFmtId="4" fontId="10" fillId="0" borderId="101" xfId="0" applyNumberFormat="1" applyFont="1" applyBorder="1" applyAlignment="1">
      <alignment horizontal="center" vertical="center"/>
    </xf>
    <xf numFmtId="4" fontId="10" fillId="0" borderId="102" xfId="0" applyNumberFormat="1" applyFont="1" applyBorder="1" applyAlignment="1">
      <alignment horizontal="center" vertical="center"/>
    </xf>
    <xf numFmtId="4" fontId="17" fillId="0" borderId="84" xfId="0" applyNumberFormat="1" applyFont="1" applyFill="1" applyBorder="1" applyAlignment="1">
      <alignment horizontal="center"/>
    </xf>
    <xf numFmtId="1" fontId="10" fillId="0" borderId="68" xfId="0" applyNumberFormat="1" applyFont="1" applyBorder="1" applyAlignment="1">
      <alignment horizontal="center" vertical="center" wrapText="1"/>
    </xf>
    <xf numFmtId="0" fontId="0" fillId="0" borderId="68" xfId="0" applyFont="1" applyBorder="1"/>
    <xf numFmtId="0" fontId="10" fillId="0" borderId="103" xfId="0" applyFont="1" applyBorder="1" applyAlignment="1">
      <alignment horizontal="center" vertical="center" wrapText="1"/>
    </xf>
    <xf numFmtId="0" fontId="10" fillId="0" borderId="104" xfId="0" applyFont="1" applyBorder="1" applyAlignment="1">
      <alignment horizontal="left" vertical="center" wrapText="1"/>
    </xf>
    <xf numFmtId="0" fontId="10" fillId="0" borderId="105" xfId="0" applyFont="1" applyBorder="1" applyAlignment="1">
      <alignment horizontal="left" vertical="center" wrapText="1"/>
    </xf>
    <xf numFmtId="10" fontId="0" fillId="0" borderId="106" xfId="43" applyNumberFormat="1" applyFont="1" applyBorder="1"/>
    <xf numFmtId="10" fontId="0" fillId="0" borderId="51" xfId="43" applyNumberFormat="1" applyFont="1" applyBorder="1"/>
    <xf numFmtId="4" fontId="0" fillId="0" borderId="51" xfId="0" applyNumberFormat="1" applyFont="1" applyBorder="1"/>
    <xf numFmtId="10" fontId="0" fillId="0" borderId="51" xfId="43" applyNumberFormat="1" applyFont="1" applyBorder="1" applyAlignment="1">
      <alignment horizontal="right"/>
    </xf>
    <xf numFmtId="0" fontId="0" fillId="0" borderId="51" xfId="0" applyFont="1" applyBorder="1" applyAlignment="1">
      <alignment horizontal="right"/>
    </xf>
    <xf numFmtId="171" fontId="0" fillId="0" borderId="51" xfId="43" applyNumberFormat="1" applyFont="1" applyBorder="1" applyAlignment="1">
      <alignment horizontal="right"/>
    </xf>
    <xf numFmtId="10" fontId="0" fillId="0" borderId="16" xfId="0" applyNumberFormat="1" applyFont="1" applyBorder="1" applyAlignment="1">
      <alignment horizontal="right"/>
    </xf>
    <xf numFmtId="10" fontId="17" fillId="0" borderId="51" xfId="0" applyNumberFormat="1" applyFont="1" applyBorder="1"/>
    <xf numFmtId="10" fontId="11" fillId="0" borderId="51" xfId="0" applyNumberFormat="1" applyFont="1" applyBorder="1" applyAlignment="1"/>
    <xf numFmtId="0" fontId="10" fillId="3" borderId="107" xfId="0" applyFont="1" applyFill="1" applyBorder="1" applyAlignment="1">
      <alignment horizontal="center" vertical="center" wrapText="1"/>
    </xf>
    <xf numFmtId="0" fontId="10" fillId="3" borderId="108" xfId="0" applyFont="1" applyFill="1" applyBorder="1" applyAlignment="1">
      <alignment horizontal="center"/>
    </xf>
    <xf numFmtId="0" fontId="10" fillId="3" borderId="56" xfId="0" applyFont="1" applyFill="1" applyBorder="1" applyAlignment="1">
      <alignment horizontal="center"/>
    </xf>
    <xf numFmtId="185" fontId="0" fillId="8" borderId="16" xfId="43" applyNumberFormat="1" applyFont="1" applyFill="1" applyBorder="1"/>
    <xf numFmtId="4" fontId="10" fillId="0" borderId="84" xfId="0" applyNumberFormat="1" applyFont="1" applyBorder="1" applyAlignment="1">
      <alignment horizontal="center" vertical="center"/>
    </xf>
    <xf numFmtId="4" fontId="4" fillId="0" borderId="56" xfId="43" applyNumberFormat="1" applyFont="1" applyBorder="1"/>
    <xf numFmtId="4" fontId="10" fillId="0" borderId="0" xfId="0" applyNumberFormat="1" applyFont="1"/>
    <xf numFmtId="186" fontId="10" fillId="0" borderId="16" xfId="0" applyNumberFormat="1" applyFont="1" applyBorder="1" applyAlignment="1">
      <alignment horizontal="center"/>
    </xf>
    <xf numFmtId="186" fontId="10" fillId="0" borderId="0" xfId="0" applyNumberFormat="1" applyFont="1" applyAlignment="1">
      <alignment horizontal="left"/>
    </xf>
    <xf numFmtId="0" fontId="0" fillId="0" borderId="0" xfId="0" applyFont="1" applyAlignment="1"/>
    <xf numFmtId="0" fontId="11" fillId="0" borderId="16" xfId="0" applyFont="1" applyBorder="1" applyAlignment="1">
      <alignment vertical="top" wrapText="1"/>
    </xf>
    <xf numFmtId="0" fontId="11" fillId="0" borderId="41" xfId="0" applyFont="1" applyBorder="1" applyAlignment="1">
      <alignment vertical="top" wrapText="1"/>
    </xf>
    <xf numFmtId="0" fontId="0" fillId="0" borderId="0" xfId="0" applyFont="1" applyAlignment="1">
      <alignment wrapText="1"/>
    </xf>
    <xf numFmtId="4" fontId="4" fillId="0" borderId="68" xfId="43" applyNumberFormat="1" applyFont="1" applyBorder="1"/>
    <xf numFmtId="4" fontId="7" fillId="0" borderId="56" xfId="43" applyNumberFormat="1" applyFont="1" applyBorder="1"/>
    <xf numFmtId="0" fontId="4" fillId="0" borderId="56" xfId="0" applyFont="1" applyBorder="1"/>
    <xf numFmtId="173" fontId="17" fillId="13" borderId="89" xfId="0" applyNumberFormat="1" applyFont="1" applyFill="1" applyBorder="1" applyAlignment="1">
      <alignment horizontal="center" vertical="center" wrapText="1"/>
    </xf>
    <xf numFmtId="173" fontId="10" fillId="0" borderId="41" xfId="0" applyNumberFormat="1" applyFont="1" applyBorder="1" applyAlignment="1">
      <alignment horizontal="center" vertical="center"/>
    </xf>
    <xf numFmtId="173" fontId="10" fillId="0" borderId="14" xfId="0" applyNumberFormat="1" applyFont="1" applyBorder="1" applyAlignment="1">
      <alignment horizontal="center" vertical="center"/>
    </xf>
    <xf numFmtId="173" fontId="10" fillId="0" borderId="86" xfId="0" applyNumberFormat="1" applyFont="1" applyBorder="1" applyAlignment="1">
      <alignment horizontal="center" vertical="center"/>
    </xf>
    <xf numFmtId="173" fontId="17" fillId="0" borderId="85" xfId="0" applyNumberFormat="1" applyFont="1" applyBorder="1" applyAlignment="1">
      <alignment horizontal="center" vertical="center"/>
    </xf>
    <xf numFmtId="0" fontId="10" fillId="0" borderId="16" xfId="0" applyFont="1" applyBorder="1"/>
    <xf numFmtId="4" fontId="17" fillId="13" borderId="109" xfId="0" applyNumberFormat="1" applyFont="1" applyFill="1" applyBorder="1" applyAlignment="1">
      <alignment horizontal="center" vertical="center" wrapText="1"/>
    </xf>
    <xf numFmtId="4" fontId="10" fillId="0" borderId="110" xfId="0" applyNumberFormat="1" applyFont="1" applyBorder="1" applyAlignment="1">
      <alignment horizontal="center" vertical="center"/>
    </xf>
    <xf numFmtId="4" fontId="10" fillId="0" borderId="111" xfId="0" applyNumberFormat="1" applyFont="1" applyBorder="1" applyAlignment="1">
      <alignment horizontal="center" vertical="center"/>
    </xf>
    <xf numFmtId="4" fontId="10" fillId="0" borderId="112" xfId="0" applyNumberFormat="1" applyFont="1" applyBorder="1" applyAlignment="1">
      <alignment horizontal="center" vertical="center"/>
    </xf>
    <xf numFmtId="4" fontId="17" fillId="0" borderId="113" xfId="0" applyNumberFormat="1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wrapText="1"/>
    </xf>
    <xf numFmtId="1" fontId="10" fillId="0" borderId="53" xfId="0" applyNumberFormat="1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3" borderId="116" xfId="0" applyFont="1" applyFill="1" applyBorder="1" applyAlignment="1">
      <alignment horizontal="center" vertical="center" wrapText="1"/>
    </xf>
    <xf numFmtId="2" fontId="17" fillId="3" borderId="117" xfId="0" applyNumberFormat="1" applyFont="1" applyFill="1" applyBorder="1" applyAlignment="1">
      <alignment horizontal="center" vertical="center" wrapText="1"/>
    </xf>
    <xf numFmtId="0" fontId="10" fillId="3" borderId="118" xfId="0" applyFont="1" applyFill="1" applyBorder="1" applyAlignment="1">
      <alignment horizontal="center"/>
    </xf>
    <xf numFmtId="165" fontId="10" fillId="3" borderId="119" xfId="0" applyNumberFormat="1" applyFont="1" applyFill="1" applyBorder="1" applyAlignment="1">
      <alignment horizontal="right" vertical="center" wrapText="1"/>
    </xf>
    <xf numFmtId="0" fontId="10" fillId="3" borderId="120" xfId="0" applyFont="1" applyFill="1" applyBorder="1" applyAlignment="1">
      <alignment horizontal="center"/>
    </xf>
    <xf numFmtId="0" fontId="17" fillId="3" borderId="121" xfId="0" applyFont="1" applyFill="1" applyBorder="1" applyAlignment="1">
      <alignment horizontal="center"/>
    </xf>
    <xf numFmtId="165" fontId="17" fillId="3" borderId="122" xfId="0" applyNumberFormat="1" applyFont="1" applyFill="1" applyBorder="1" applyAlignment="1">
      <alignment horizontal="right"/>
    </xf>
    <xf numFmtId="0" fontId="10" fillId="3" borderId="123" xfId="0" applyFont="1" applyFill="1" applyBorder="1" applyAlignment="1">
      <alignment horizontal="center"/>
    </xf>
    <xf numFmtId="165" fontId="17" fillId="3" borderId="124" xfId="0" applyNumberFormat="1" applyFont="1" applyFill="1" applyBorder="1" applyAlignment="1">
      <alignment horizontal="right"/>
    </xf>
    <xf numFmtId="0" fontId="10" fillId="3" borderId="125" xfId="0" applyFont="1" applyFill="1" applyBorder="1" applyAlignment="1">
      <alignment horizontal="center"/>
    </xf>
    <xf numFmtId="165" fontId="10" fillId="3" borderId="126" xfId="0" applyNumberFormat="1" applyFont="1" applyFill="1" applyBorder="1" applyAlignment="1">
      <alignment horizontal="right" vertical="center" wrapText="1"/>
    </xf>
    <xf numFmtId="0" fontId="10" fillId="3" borderId="127" xfId="0" applyFont="1" applyFill="1" applyBorder="1" applyAlignment="1">
      <alignment horizontal="center"/>
    </xf>
    <xf numFmtId="165" fontId="10" fillId="3" borderId="128" xfId="0" applyNumberFormat="1" applyFont="1" applyFill="1" applyBorder="1" applyAlignment="1">
      <alignment horizontal="right" vertical="center" wrapText="1"/>
    </xf>
    <xf numFmtId="0" fontId="17" fillId="3" borderId="123" xfId="0" applyFont="1" applyFill="1" applyBorder="1" applyAlignment="1">
      <alignment horizontal="center"/>
    </xf>
    <xf numFmtId="165" fontId="10" fillId="3" borderId="126" xfId="0" applyNumberFormat="1" applyFont="1" applyFill="1" applyBorder="1" applyAlignment="1">
      <alignment horizontal="right"/>
    </xf>
    <xf numFmtId="165" fontId="10" fillId="3" borderId="128" xfId="0" applyNumberFormat="1" applyFont="1" applyFill="1" applyBorder="1" applyAlignment="1">
      <alignment horizontal="right"/>
    </xf>
    <xf numFmtId="0" fontId="10" fillId="3" borderId="127" xfId="0" applyFont="1" applyFill="1" applyBorder="1" applyAlignment="1">
      <alignment horizontal="center" vertical="center"/>
    </xf>
    <xf numFmtId="0" fontId="17" fillId="3" borderId="129" xfId="0" applyFont="1" applyFill="1" applyBorder="1" applyAlignment="1">
      <alignment horizontal="center"/>
    </xf>
    <xf numFmtId="0" fontId="17" fillId="3" borderId="130" xfId="0" applyFont="1" applyFill="1" applyBorder="1"/>
    <xf numFmtId="169" fontId="17" fillId="3" borderId="130" xfId="0" applyNumberFormat="1" applyFont="1" applyFill="1" applyBorder="1" applyAlignment="1">
      <alignment horizontal="right"/>
    </xf>
    <xf numFmtId="165" fontId="17" fillId="3" borderId="131" xfId="0" applyNumberFormat="1" applyFont="1" applyFill="1" applyBorder="1" applyAlignment="1">
      <alignment horizontal="right"/>
    </xf>
    <xf numFmtId="0" fontId="0" fillId="0" borderId="0" xfId="0" applyFont="1" applyAlignment="1"/>
    <xf numFmtId="185" fontId="10" fillId="0" borderId="0" xfId="43" applyNumberFormat="1" applyFont="1"/>
    <xf numFmtId="0" fontId="20" fillId="0" borderId="16" xfId="0" applyFont="1" applyBorder="1" applyAlignment="1">
      <alignment horizontal="center" wrapText="1"/>
    </xf>
    <xf numFmtId="37" fontId="42" fillId="48" borderId="77" xfId="0" applyNumberFormat="1" applyFont="1" applyFill="1" applyBorder="1" applyAlignment="1">
      <alignment horizontal="center"/>
    </xf>
    <xf numFmtId="37" fontId="42" fillId="48" borderId="78" xfId="0" applyNumberFormat="1" applyFont="1" applyFill="1" applyBorder="1" applyAlignment="1">
      <alignment horizontal="center"/>
    </xf>
    <xf numFmtId="0" fontId="20" fillId="0" borderId="79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166" fontId="0" fillId="12" borderId="17" xfId="0" applyNumberFormat="1" applyFont="1" applyFill="1" applyBorder="1" applyAlignment="1">
      <alignment horizontal="center"/>
    </xf>
    <xf numFmtId="166" fontId="0" fillId="12" borderId="32" xfId="0" applyNumberFormat="1" applyFont="1" applyFill="1" applyBorder="1" applyAlignment="1">
      <alignment horizontal="center"/>
    </xf>
    <xf numFmtId="166" fontId="0" fillId="12" borderId="33" xfId="0" applyNumberFormat="1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0" xfId="0" applyFont="1" applyAlignment="1"/>
    <xf numFmtId="0" fontId="11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3" xfId="0" applyFont="1" applyBorder="1"/>
    <xf numFmtId="0" fontId="13" fillId="10" borderId="2" xfId="0" applyFont="1" applyFill="1" applyBorder="1" applyAlignment="1">
      <alignment horizontal="center"/>
    </xf>
    <xf numFmtId="0" fontId="5" fillId="0" borderId="14" xfId="0" applyFont="1" applyBorder="1"/>
    <xf numFmtId="0" fontId="11" fillId="0" borderId="16" xfId="0" applyFont="1" applyBorder="1" applyAlignment="1">
      <alignment horizontal="left" vertical="top" wrapText="1"/>
    </xf>
    <xf numFmtId="43" fontId="0" fillId="12" borderId="17" xfId="0" applyNumberFormat="1" applyFont="1" applyFill="1" applyBorder="1" applyAlignment="1">
      <alignment horizontal="center"/>
    </xf>
    <xf numFmtId="43" fontId="0" fillId="12" borderId="32" xfId="0" applyNumberFormat="1" applyFont="1" applyFill="1" applyBorder="1" applyAlignment="1">
      <alignment horizontal="center"/>
    </xf>
    <xf numFmtId="43" fontId="0" fillId="12" borderId="33" xfId="0" applyNumberFormat="1" applyFont="1" applyFill="1" applyBorder="1" applyAlignment="1">
      <alignment horizontal="center"/>
    </xf>
    <xf numFmtId="43" fontId="0" fillId="12" borderId="66" xfId="0" applyNumberFormat="1" applyFont="1" applyFill="1" applyBorder="1" applyAlignment="1">
      <alignment horizontal="center"/>
    </xf>
    <xf numFmtId="43" fontId="0" fillId="12" borderId="67" xfId="0" applyNumberFormat="1" applyFont="1" applyFill="1" applyBorder="1" applyAlignment="1">
      <alignment horizontal="center"/>
    </xf>
    <xf numFmtId="43" fontId="0" fillId="12" borderId="68" xfId="0" applyNumberFormat="1" applyFont="1" applyFill="1" applyBorder="1" applyAlignment="1">
      <alignment horizontal="center"/>
    </xf>
    <xf numFmtId="184" fontId="0" fillId="12" borderId="17" xfId="0" applyNumberFormat="1" applyFont="1" applyFill="1" applyBorder="1" applyAlignment="1">
      <alignment horizontal="center"/>
    </xf>
    <xf numFmtId="184" fontId="0" fillId="12" borderId="32" xfId="0" applyNumberFormat="1" applyFont="1" applyFill="1" applyBorder="1" applyAlignment="1">
      <alignment horizontal="center"/>
    </xf>
    <xf numFmtId="184" fontId="0" fillId="12" borderId="27" xfId="0" applyNumberFormat="1" applyFont="1" applyFill="1" applyBorder="1" applyAlignment="1">
      <alignment horizontal="center"/>
    </xf>
    <xf numFmtId="184" fontId="0" fillId="12" borderId="23" xfId="0" applyNumberFormat="1" applyFont="1" applyFill="1" applyBorder="1" applyAlignment="1">
      <alignment horizontal="center"/>
    </xf>
    <xf numFmtId="184" fontId="0" fillId="12" borderId="31" xfId="0" applyNumberFormat="1" applyFont="1" applyFill="1" applyBorder="1" applyAlignment="1">
      <alignment horizontal="center"/>
    </xf>
    <xf numFmtId="4" fontId="0" fillId="12" borderId="73" xfId="0" applyNumberFormat="1" applyFont="1" applyFill="1" applyBorder="1" applyAlignment="1"/>
    <xf numFmtId="4" fontId="0" fillId="12" borderId="74" xfId="0" applyNumberFormat="1" applyFont="1" applyFill="1" applyBorder="1" applyAlignment="1"/>
    <xf numFmtId="4" fontId="0" fillId="12" borderId="67" xfId="0" applyNumberFormat="1" applyFont="1" applyFill="1" applyBorder="1" applyAlignment="1"/>
    <xf numFmtId="4" fontId="0" fillId="12" borderId="68" xfId="0" applyNumberFormat="1" applyFont="1" applyFill="1" applyBorder="1" applyAlignment="1"/>
    <xf numFmtId="0" fontId="3" fillId="10" borderId="5" xfId="0" quotePrefix="1" applyFont="1" applyFill="1" applyBorder="1" applyAlignment="1">
      <alignment horizontal="center" vertical="center" wrapText="1"/>
    </xf>
    <xf numFmtId="0" fontId="5" fillId="0" borderId="32" xfId="0" applyFont="1" applyBorder="1"/>
    <xf numFmtId="0" fontId="3" fillId="10" borderId="17" xfId="0" applyFont="1" applyFill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2" fillId="46" borderId="56" xfId="0" applyFont="1" applyFill="1" applyBorder="1" applyAlignment="1" applyProtection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15" fillId="12" borderId="5" xfId="0" applyFont="1" applyFill="1" applyBorder="1" applyAlignment="1">
      <alignment horizontal="center" vertical="center" textRotation="255" wrapText="1"/>
    </xf>
    <xf numFmtId="0" fontId="5" fillId="0" borderId="12" xfId="0" applyFont="1" applyBorder="1"/>
    <xf numFmtId="0" fontId="5" fillId="0" borderId="33" xfId="0" applyFont="1" applyBorder="1"/>
    <xf numFmtId="165" fontId="0" fillId="4" borderId="5" xfId="0" applyNumberFormat="1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textRotation="255" wrapText="1"/>
    </xf>
    <xf numFmtId="0" fontId="5" fillId="0" borderId="12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165" fontId="5" fillId="0" borderId="12" xfId="0" applyNumberFormat="1" applyFont="1" applyBorder="1"/>
    <xf numFmtId="165" fontId="5" fillId="0" borderId="32" xfId="0" applyNumberFormat="1" applyFont="1" applyBorder="1"/>
    <xf numFmtId="166" fontId="4" fillId="4" borderId="5" xfId="0" applyNumberFormat="1" applyFont="1" applyFill="1" applyBorder="1" applyAlignment="1">
      <alignment horizontal="center" vertical="center"/>
    </xf>
    <xf numFmtId="174" fontId="0" fillId="4" borderId="17" xfId="0" applyNumberFormat="1" applyFont="1" applyFill="1" applyBorder="1" applyAlignment="1">
      <alignment horizontal="center" vertical="center"/>
    </xf>
    <xf numFmtId="174" fontId="0" fillId="4" borderId="33" xfId="0" applyNumberFormat="1" applyFont="1" applyFill="1" applyBorder="1" applyAlignment="1">
      <alignment horizontal="center" vertical="center"/>
    </xf>
    <xf numFmtId="174" fontId="0" fillId="4" borderId="32" xfId="0" applyNumberFormat="1" applyFont="1" applyFill="1" applyBorder="1" applyAlignment="1">
      <alignment horizontal="center" vertical="center"/>
    </xf>
    <xf numFmtId="165" fontId="4" fillId="12" borderId="17" xfId="0" applyNumberFormat="1" applyFont="1" applyFill="1" applyBorder="1" applyAlignment="1">
      <alignment horizontal="center" vertical="center"/>
    </xf>
    <xf numFmtId="165" fontId="4" fillId="12" borderId="33" xfId="0" applyNumberFormat="1" applyFont="1" applyFill="1" applyBorder="1" applyAlignment="1">
      <alignment horizontal="center" vertical="center"/>
    </xf>
    <xf numFmtId="165" fontId="4" fillId="12" borderId="32" xfId="0" applyNumberFormat="1" applyFont="1" applyFill="1" applyBorder="1" applyAlignment="1">
      <alignment horizontal="center" vertical="center"/>
    </xf>
    <xf numFmtId="165" fontId="0" fillId="12" borderId="17" xfId="0" applyNumberFormat="1" applyFont="1" applyFill="1" applyBorder="1" applyAlignment="1">
      <alignment horizontal="center" vertical="center"/>
    </xf>
    <xf numFmtId="165" fontId="0" fillId="12" borderId="33" xfId="0" applyNumberFormat="1" applyFont="1" applyFill="1" applyBorder="1" applyAlignment="1">
      <alignment horizontal="center" vertical="center"/>
    </xf>
    <xf numFmtId="165" fontId="0" fillId="12" borderId="32" xfId="0" applyNumberFormat="1" applyFont="1" applyFill="1" applyBorder="1" applyAlignment="1">
      <alignment horizontal="center" vertical="center"/>
    </xf>
    <xf numFmtId="165" fontId="0" fillId="12" borderId="34" xfId="0" applyNumberFormat="1" applyFont="1" applyFill="1" applyBorder="1" applyAlignment="1">
      <alignment horizontal="center" vertical="center"/>
    </xf>
    <xf numFmtId="165" fontId="0" fillId="12" borderId="70" xfId="0" applyNumberFormat="1" applyFont="1" applyFill="1" applyBorder="1" applyAlignment="1">
      <alignment horizontal="center" vertical="center"/>
    </xf>
    <xf numFmtId="184" fontId="0" fillId="12" borderId="33" xfId="0" applyNumberFormat="1" applyFont="1" applyFill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165" fontId="12" fillId="10" borderId="54" xfId="0" applyNumberFormat="1" applyFont="1" applyFill="1" applyBorder="1" applyAlignment="1">
      <alignment horizontal="center"/>
    </xf>
    <xf numFmtId="165" fontId="12" fillId="10" borderId="69" xfId="0" applyNumberFormat="1" applyFont="1" applyFill="1" applyBorder="1" applyAlignment="1">
      <alignment horizontal="center"/>
    </xf>
    <xf numFmtId="165" fontId="12" fillId="10" borderId="55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12" borderId="13" xfId="0" applyFont="1" applyFill="1" applyBorder="1" applyAlignment="1">
      <alignment horizontal="center"/>
    </xf>
    <xf numFmtId="0" fontId="11" fillId="12" borderId="14" xfId="0" applyFont="1" applyFill="1" applyBorder="1" applyAlignment="1">
      <alignment horizontal="center"/>
    </xf>
    <xf numFmtId="0" fontId="11" fillId="12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172" fontId="46" fillId="9" borderId="96" xfId="0" applyNumberFormat="1" applyFont="1" applyFill="1" applyBorder="1" applyAlignment="1">
      <alignment horizontal="center" vertical="center" wrapText="1"/>
    </xf>
    <xf numFmtId="172" fontId="46" fillId="9" borderId="16" xfId="0" applyNumberFormat="1" applyFont="1" applyFill="1" applyBorder="1" applyAlignment="1">
      <alignment horizontal="center" vertical="center" wrapText="1"/>
    </xf>
    <xf numFmtId="172" fontId="46" fillId="9" borderId="97" xfId="0" applyNumberFormat="1" applyFont="1" applyFill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wrapText="1"/>
    </xf>
    <xf numFmtId="0" fontId="20" fillId="0" borderId="78" xfId="0" applyFont="1" applyBorder="1" applyAlignment="1">
      <alignment horizontal="center" vertical="center" wrapText="1"/>
    </xf>
    <xf numFmtId="0" fontId="10" fillId="0" borderId="99" xfId="0" applyFont="1" applyBorder="1" applyAlignment="1">
      <alignment horizontal="center" vertical="center" wrapText="1"/>
    </xf>
    <xf numFmtId="0" fontId="10" fillId="0" borderId="100" xfId="0" applyFont="1" applyBorder="1" applyAlignment="1">
      <alignment horizontal="center" vertical="center" wrapText="1"/>
    </xf>
    <xf numFmtId="0" fontId="45" fillId="0" borderId="77" xfId="0" applyFont="1" applyBorder="1" applyAlignment="1">
      <alignment horizontal="center" vertical="center" wrapText="1"/>
    </xf>
    <xf numFmtId="0" fontId="45" fillId="0" borderId="95" xfId="0" applyFont="1" applyBorder="1" applyAlignment="1">
      <alignment horizontal="center" vertical="center" wrapText="1"/>
    </xf>
    <xf numFmtId="0" fontId="45" fillId="0" borderId="78" xfId="0" applyFont="1" applyBorder="1" applyAlignment="1">
      <alignment horizontal="center" vertical="center" wrapText="1"/>
    </xf>
    <xf numFmtId="172" fontId="9" fillId="9" borderId="114" xfId="0" applyNumberFormat="1" applyFont="1" applyFill="1" applyBorder="1" applyAlignment="1">
      <alignment horizontal="center" vertical="center" wrapText="1"/>
    </xf>
    <xf numFmtId="172" fontId="9" fillId="9" borderId="79" xfId="0" applyNumberFormat="1" applyFont="1" applyFill="1" applyBorder="1" applyAlignment="1">
      <alignment horizontal="center" vertical="center" wrapText="1"/>
    </xf>
    <xf numFmtId="172" fontId="9" fillId="9" borderId="115" xfId="0" applyNumberFormat="1" applyFont="1" applyFill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3" fillId="2" borderId="1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5" fillId="0" borderId="6" xfId="0" applyFont="1" applyBorder="1"/>
    <xf numFmtId="0" fontId="3" fillId="2" borderId="13" xfId="0" quotePrefix="1" applyFont="1" applyFill="1" applyBorder="1" applyAlignment="1">
      <alignment horizontal="left"/>
    </xf>
    <xf numFmtId="0" fontId="4" fillId="5" borderId="2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47">
    <cellStyle name="20% - Énfasis1 2" xfId="20" xr:uid="{00000000-0005-0000-0000-000000000000}"/>
    <cellStyle name="20% - Énfasis2 2" xfId="24" xr:uid="{00000000-0005-0000-0000-000001000000}"/>
    <cellStyle name="20% - Énfasis3 2" xfId="28" xr:uid="{00000000-0005-0000-0000-000002000000}"/>
    <cellStyle name="20% - Énfasis4 2" xfId="32" xr:uid="{00000000-0005-0000-0000-000003000000}"/>
    <cellStyle name="20% - Énfasis5 2" xfId="36" xr:uid="{00000000-0005-0000-0000-000004000000}"/>
    <cellStyle name="20% - Énfasis6 2" xfId="40" xr:uid="{00000000-0005-0000-0000-000005000000}"/>
    <cellStyle name="40% - Énfasis1 2" xfId="21" xr:uid="{00000000-0005-0000-0000-000006000000}"/>
    <cellStyle name="40% - Énfasis2 2" xfId="25" xr:uid="{00000000-0005-0000-0000-000007000000}"/>
    <cellStyle name="40% - Énfasis3 2" xfId="29" xr:uid="{00000000-0005-0000-0000-000008000000}"/>
    <cellStyle name="40% - Énfasis4 2" xfId="33" xr:uid="{00000000-0005-0000-0000-000009000000}"/>
    <cellStyle name="40% - Énfasis5 2" xfId="37" xr:uid="{00000000-0005-0000-0000-00000A000000}"/>
    <cellStyle name="40% - Énfasis6 2" xfId="41" xr:uid="{00000000-0005-0000-0000-00000B000000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13" xr:uid="{00000000-0005-0000-0000-000012000000}"/>
    <cellStyle name="Cálculo" xfId="6" builtinId="22" customBuiltin="1"/>
    <cellStyle name="Celda de comprobación" xfId="8" builtinId="23" customBuiltin="1"/>
    <cellStyle name="Celda vinculada" xfId="7" builtinId="24" customBuiltin="1"/>
    <cellStyle name="Encabezado 1" xfId="1" builtinId="16" customBuiltin="1"/>
    <cellStyle name="Encabezado 4 2" xfId="12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Entrada" xfId="4" builtinId="20" customBuiltin="1"/>
    <cellStyle name="Incorrecto 2" xfId="14" xr:uid="{00000000-0005-0000-0000-00001F000000}"/>
    <cellStyle name="Millares" xfId="45" builtinId="3"/>
    <cellStyle name="Moneda" xfId="46" builtinId="4"/>
    <cellStyle name="Neutral 2" xfId="15" xr:uid="{00000000-0005-0000-0000-000022000000}"/>
    <cellStyle name="Normal" xfId="0" builtinId="0"/>
    <cellStyle name="Normal 2" xfId="10" xr:uid="{00000000-0005-0000-0000-000024000000}"/>
    <cellStyle name="Normal 24 2" xfId="44" xr:uid="{00000000-0005-0000-0000-000025000000}"/>
    <cellStyle name="Notas 2" xfId="17" xr:uid="{00000000-0005-0000-0000-000026000000}"/>
    <cellStyle name="Porcentaje" xfId="43" builtinId="5"/>
    <cellStyle name="Salida" xfId="5" builtinId="21" customBuiltin="1"/>
    <cellStyle name="Texto de advertencia 2" xfId="16" xr:uid="{00000000-0005-0000-0000-000029000000}"/>
    <cellStyle name="Texto explicativo 2" xfId="18" xr:uid="{00000000-0005-0000-0000-00002A000000}"/>
    <cellStyle name="Título 2" xfId="2" builtinId="17" customBuiltin="1"/>
    <cellStyle name="Título 3" xfId="3" builtinId="18" customBuiltin="1"/>
    <cellStyle name="Título 4" xfId="11" xr:uid="{00000000-0005-0000-0000-00002D000000}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904875</xdr:colOff>
      <xdr:row>39</xdr:row>
      <xdr:rowOff>85725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904875</xdr:colOff>
      <xdr:row>39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107155</xdr:colOff>
      <xdr:row>46</xdr:row>
      <xdr:rowOff>95251</xdr:rowOff>
    </xdr:from>
    <xdr:to>
      <xdr:col>7</xdr:col>
      <xdr:colOff>1232557</xdr:colOff>
      <xdr:row>46</xdr:row>
      <xdr:rowOff>461908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D8E8C1E1-EEB1-4563-B801-BCC710DC81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34" r="47316"/>
        <a:stretch/>
      </xdr:blipFill>
      <xdr:spPr bwMode="auto">
        <a:xfrm>
          <a:off x="10286999" y="10918032"/>
          <a:ext cx="1125402" cy="36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U1000"/>
  <sheetViews>
    <sheetView showGridLines="0" tabSelected="1" zoomScale="80" zoomScaleNormal="80" workbookViewId="0">
      <selection activeCell="C4" sqref="C4:F6"/>
    </sheetView>
  </sheetViews>
  <sheetFormatPr baseColWidth="10" defaultColWidth="14.42578125" defaultRowHeight="15" customHeight="1" x14ac:dyDescent="0.25"/>
  <cols>
    <col min="1" max="1" width="16.85546875" customWidth="1"/>
    <col min="2" max="2" width="7" customWidth="1"/>
    <col min="3" max="3" width="46.5703125" customWidth="1"/>
    <col min="4" max="4" width="17.7109375" customWidth="1"/>
    <col min="5" max="5" width="18.7109375" customWidth="1"/>
    <col min="6" max="6" width="18.7109375" style="267" customWidth="1"/>
    <col min="7" max="7" width="23.42578125" style="267" customWidth="1"/>
    <col min="8" max="8" width="20" customWidth="1"/>
    <col min="9" max="9" width="19.85546875" customWidth="1"/>
    <col min="10" max="10" width="22.85546875" customWidth="1"/>
    <col min="11" max="11" width="14.7109375" customWidth="1"/>
    <col min="12" max="12" width="18" customWidth="1"/>
    <col min="13" max="13" width="18.85546875" customWidth="1"/>
    <col min="14" max="14" width="19.140625" style="222" customWidth="1"/>
    <col min="15" max="15" width="19.140625" customWidth="1"/>
    <col min="16" max="16" width="15.140625" customWidth="1"/>
    <col min="17" max="17" width="14.7109375" customWidth="1"/>
    <col min="18" max="18" width="14.42578125" customWidth="1"/>
    <col min="19" max="19" width="14.28515625" customWidth="1"/>
    <col min="20" max="20" width="14.85546875" customWidth="1"/>
    <col min="21" max="21" width="13.85546875" customWidth="1"/>
    <col min="22" max="22" width="1.140625" customWidth="1"/>
    <col min="23" max="23" width="15.28515625" customWidth="1"/>
    <col min="24" max="24" width="4.28515625" customWidth="1"/>
    <col min="25" max="33" width="1.5703125" customWidth="1"/>
    <col min="34" max="37" width="7.85546875" style="304" hidden="1" customWidth="1"/>
    <col min="38" max="38" width="42.5703125" hidden="1" customWidth="1"/>
    <col min="39" max="39" width="16.42578125" hidden="1" customWidth="1"/>
    <col min="40" max="40" width="14.7109375" hidden="1" customWidth="1"/>
    <col min="41" max="41" width="16.140625" hidden="1" customWidth="1"/>
    <col min="42" max="42" width="15.140625" hidden="1" customWidth="1"/>
    <col min="43" max="43" width="13" style="205" hidden="1" customWidth="1"/>
    <col min="44" max="44" width="15.7109375" style="205" hidden="1" customWidth="1"/>
    <col min="45" max="45" width="16.140625" hidden="1" customWidth="1"/>
    <col min="46" max="46" width="13.42578125" hidden="1" customWidth="1"/>
    <col min="47" max="47" width="0" style="310" hidden="1" customWidth="1"/>
    <col min="48" max="48" width="0" hidden="1" customWidth="1"/>
  </cols>
  <sheetData>
    <row r="1" spans="1:47" x14ac:dyDescent="0.25">
      <c r="A1" s="27"/>
      <c r="B1" s="27"/>
      <c r="C1" s="48" t="s">
        <v>934</v>
      </c>
      <c r="D1" s="4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L1" s="27"/>
      <c r="AM1" s="27"/>
      <c r="AN1" s="27"/>
      <c r="AO1" s="27"/>
      <c r="AP1" s="27"/>
      <c r="AQ1" s="204"/>
      <c r="AR1" s="204"/>
      <c r="AS1" s="27"/>
      <c r="AT1" s="27"/>
    </row>
    <row r="2" spans="1:47" x14ac:dyDescent="0.25">
      <c r="A2" s="27"/>
      <c r="B2" s="27"/>
      <c r="C2" s="48" t="s">
        <v>935</v>
      </c>
      <c r="D2" s="48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Q2" s="204"/>
      <c r="AR2" s="204"/>
      <c r="AS2" s="27"/>
      <c r="AT2" s="27"/>
    </row>
    <row r="3" spans="1:47" x14ac:dyDescent="0.25">
      <c r="A3" s="27"/>
      <c r="B3" s="27"/>
      <c r="C3" s="48" t="s">
        <v>936</v>
      </c>
      <c r="D3" s="48"/>
      <c r="E3" s="439"/>
      <c r="F3" s="439"/>
      <c r="G3" s="439"/>
      <c r="H3" s="436"/>
      <c r="I3" s="436"/>
      <c r="J3" s="436"/>
      <c r="K3" s="436"/>
      <c r="L3" s="436"/>
      <c r="M3" s="436"/>
      <c r="O3" s="27"/>
      <c r="P3" s="491" t="s">
        <v>262</v>
      </c>
      <c r="Q3" s="492"/>
      <c r="R3" s="492"/>
      <c r="S3" s="492"/>
      <c r="T3" s="492"/>
      <c r="U3" s="492"/>
      <c r="V3" s="492"/>
      <c r="W3" s="493"/>
      <c r="X3" s="27"/>
      <c r="Y3" s="27"/>
      <c r="Z3" s="27"/>
      <c r="AA3" s="27"/>
      <c r="AB3" s="27"/>
      <c r="AC3" s="27"/>
      <c r="AD3" s="27"/>
      <c r="AE3" s="27"/>
      <c r="AF3" s="27"/>
      <c r="AG3" s="27"/>
      <c r="AQ3" s="204"/>
      <c r="AR3" s="481" t="s">
        <v>757</v>
      </c>
      <c r="AS3" s="27"/>
      <c r="AT3" s="27"/>
    </row>
    <row r="4" spans="1:47" ht="15" customHeight="1" x14ac:dyDescent="0.25">
      <c r="A4" s="27"/>
      <c r="B4" s="27"/>
      <c r="C4" s="496" t="s">
        <v>931</v>
      </c>
      <c r="D4" s="496"/>
      <c r="E4" s="496"/>
      <c r="F4" s="496"/>
      <c r="G4" s="436"/>
      <c r="H4" s="436"/>
      <c r="I4" s="436"/>
      <c r="J4" s="436"/>
      <c r="K4" s="436"/>
      <c r="L4" s="436"/>
      <c r="M4" s="436"/>
      <c r="O4" s="27"/>
      <c r="P4" s="49" t="s">
        <v>10</v>
      </c>
      <c r="Q4" s="50" t="s">
        <v>11</v>
      </c>
      <c r="R4" s="49" t="s">
        <v>12</v>
      </c>
      <c r="S4" s="50" t="s">
        <v>13</v>
      </c>
      <c r="T4" s="49" t="s">
        <v>14</v>
      </c>
      <c r="U4" s="51" t="s">
        <v>20</v>
      </c>
      <c r="V4" s="52"/>
      <c r="W4" s="53" t="s">
        <v>263</v>
      </c>
      <c r="X4" s="489"/>
      <c r="Y4" s="490"/>
      <c r="Z4" s="490"/>
      <c r="AA4" s="27"/>
      <c r="AB4" s="27"/>
      <c r="AC4" s="27"/>
      <c r="AD4" s="27"/>
      <c r="AE4" s="27"/>
      <c r="AF4" s="27"/>
      <c r="AG4" s="27"/>
      <c r="AQ4" s="204"/>
      <c r="AR4" s="481"/>
      <c r="AS4" s="27"/>
      <c r="AT4" s="27"/>
    </row>
    <row r="5" spans="1:47" ht="15" customHeight="1" x14ac:dyDescent="0.25">
      <c r="A5" s="27"/>
      <c r="B5" s="27"/>
      <c r="C5" s="496"/>
      <c r="D5" s="496"/>
      <c r="E5" s="496"/>
      <c r="F5" s="496"/>
      <c r="G5" s="13"/>
      <c r="H5" s="13"/>
      <c r="I5" s="13"/>
      <c r="J5" s="13"/>
      <c r="K5" s="13"/>
      <c r="L5" s="27"/>
      <c r="M5" s="27"/>
      <c r="N5" s="27"/>
      <c r="O5" s="27"/>
      <c r="P5" s="54">
        <f>'CALCULO CC AGENTES SIN R51-2020'!F763</f>
        <v>881602.14219999989</v>
      </c>
      <c r="Q5" s="55">
        <f>'CALCULO CC AGENTES SIN R51-2020'!F764</f>
        <v>494791.57189999998</v>
      </c>
      <c r="R5" s="55">
        <f>'CALCULO CC AGENTES SIN R51-2020'!F765</f>
        <v>792917.36800000002</v>
      </c>
      <c r="S5" s="55">
        <f>'CALCULO CC AGENTES SIN R51-2020'!F766</f>
        <v>353877.19400000002</v>
      </c>
      <c r="T5" s="55">
        <f>'CALCULO CC AGENTES SIN R51-2020'!F767</f>
        <v>703484.68830000004</v>
      </c>
      <c r="U5" s="55">
        <f>'CALCULO CC AGENTES SIN R51-2020'!F768</f>
        <v>765329.04740000004</v>
      </c>
      <c r="V5" s="56"/>
      <c r="W5" s="55">
        <f>SUM(P5:U5)</f>
        <v>3992002.0118000004</v>
      </c>
      <c r="X5" s="27"/>
      <c r="Y5" s="27"/>
      <c r="Z5" s="27"/>
      <c r="AA5" s="27"/>
      <c r="AB5" s="27"/>
      <c r="AC5" s="27"/>
      <c r="AD5" s="27"/>
      <c r="AE5" s="27"/>
      <c r="AF5" s="27"/>
      <c r="AG5" s="27"/>
      <c r="AI5" s="308"/>
      <c r="AJ5" s="264" t="s">
        <v>756</v>
      </c>
      <c r="AQ5" s="204"/>
      <c r="AR5" s="481"/>
      <c r="AS5" s="27"/>
      <c r="AT5" s="27"/>
    </row>
    <row r="6" spans="1:47" x14ac:dyDescent="0.25">
      <c r="A6" s="27"/>
      <c r="B6" s="27"/>
      <c r="C6" s="496"/>
      <c r="D6" s="496"/>
      <c r="E6" s="496"/>
      <c r="F6" s="496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Q6" s="204"/>
      <c r="AR6" s="204"/>
      <c r="AS6" s="27"/>
      <c r="AT6" s="27"/>
    </row>
    <row r="7" spans="1:47" ht="15.75" x14ac:dyDescent="0.25">
      <c r="A7" s="27"/>
      <c r="B7" s="27"/>
      <c r="C7" s="437"/>
      <c r="D7" s="494" t="s">
        <v>264</v>
      </c>
      <c r="E7" s="492"/>
      <c r="F7" s="495"/>
      <c r="G7" s="495"/>
      <c r="H7" s="492"/>
      <c r="I7" s="492"/>
      <c r="J7" s="492"/>
      <c r="K7" s="492"/>
      <c r="L7" s="492"/>
      <c r="M7" s="492"/>
      <c r="N7" s="495"/>
      <c r="O7" s="492"/>
      <c r="P7" s="492"/>
      <c r="Q7" s="492"/>
      <c r="R7" s="492"/>
      <c r="S7" s="492"/>
      <c r="T7" s="492"/>
      <c r="U7" s="493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I7" s="311"/>
      <c r="AJ7" s="264" t="s">
        <v>760</v>
      </c>
      <c r="AQ7" s="204"/>
      <c r="AR7" s="309">
        <v>6</v>
      </c>
      <c r="AS7" s="27"/>
      <c r="AT7" s="27"/>
    </row>
    <row r="8" spans="1:47" ht="43.5" customHeight="1" x14ac:dyDescent="0.25">
      <c r="A8" s="27"/>
      <c r="B8" s="27"/>
      <c r="C8" s="438"/>
      <c r="D8" s="57" t="s">
        <v>763</v>
      </c>
      <c r="E8" s="58" t="s">
        <v>765</v>
      </c>
      <c r="F8" s="269" t="s">
        <v>764</v>
      </c>
      <c r="G8" s="269" t="s">
        <v>890</v>
      </c>
      <c r="H8" s="59"/>
      <c r="I8" s="514" t="s">
        <v>265</v>
      </c>
      <c r="J8" s="516" t="s">
        <v>768</v>
      </c>
      <c r="K8" s="516" t="s">
        <v>654</v>
      </c>
      <c r="L8" s="516" t="s">
        <v>323</v>
      </c>
      <c r="M8" s="512" t="s">
        <v>324</v>
      </c>
      <c r="N8" s="512" t="s">
        <v>434</v>
      </c>
      <c r="O8" s="516" t="s">
        <v>266</v>
      </c>
      <c r="P8" s="518" t="s">
        <v>10</v>
      </c>
      <c r="Q8" s="518" t="s">
        <v>11</v>
      </c>
      <c r="R8" s="518" t="s">
        <v>12</v>
      </c>
      <c r="S8" s="518" t="s">
        <v>13</v>
      </c>
      <c r="T8" s="518" t="s">
        <v>14</v>
      </c>
      <c r="U8" s="518" t="s">
        <v>20</v>
      </c>
      <c r="V8" s="27"/>
      <c r="W8" s="517" t="s">
        <v>655</v>
      </c>
      <c r="X8" s="27"/>
      <c r="Y8" s="27"/>
      <c r="Z8" s="27"/>
      <c r="AA8" s="27"/>
      <c r="AB8" s="27"/>
      <c r="AC8" s="27"/>
      <c r="AD8" s="27"/>
      <c r="AE8" s="27"/>
      <c r="AF8" s="27"/>
      <c r="AG8" s="27"/>
      <c r="AQ8" s="204"/>
      <c r="AS8" s="27"/>
      <c r="AT8" s="27"/>
    </row>
    <row r="9" spans="1:47" ht="101.25" customHeight="1" x14ac:dyDescent="0.25">
      <c r="A9" s="60" t="s">
        <v>267</v>
      </c>
      <c r="B9" s="60" t="s">
        <v>268</v>
      </c>
      <c r="C9" s="61" t="s">
        <v>269</v>
      </c>
      <c r="D9" s="62" t="s">
        <v>762</v>
      </c>
      <c r="E9" s="63" t="s">
        <v>325</v>
      </c>
      <c r="F9" s="270" t="s">
        <v>767</v>
      </c>
      <c r="G9" s="271" t="s">
        <v>766</v>
      </c>
      <c r="H9" s="64" t="s">
        <v>270</v>
      </c>
      <c r="I9" s="515"/>
      <c r="J9" s="513"/>
      <c r="K9" s="519"/>
      <c r="L9" s="513"/>
      <c r="M9" s="513"/>
      <c r="N9" s="513"/>
      <c r="O9" s="513"/>
      <c r="P9" s="513"/>
      <c r="Q9" s="513"/>
      <c r="R9" s="513"/>
      <c r="S9" s="513"/>
      <c r="T9" s="513"/>
      <c r="U9" s="513"/>
      <c r="V9" s="65"/>
      <c r="W9" s="517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306" t="s">
        <v>753</v>
      </c>
      <c r="AI9" s="306" t="s">
        <v>754</v>
      </c>
      <c r="AJ9" s="307" t="s">
        <v>755</v>
      </c>
      <c r="AK9" s="302" t="s">
        <v>256</v>
      </c>
      <c r="AL9" s="301" t="s">
        <v>271</v>
      </c>
      <c r="AM9" s="203" t="s">
        <v>748</v>
      </c>
      <c r="AN9" s="203" t="s">
        <v>749</v>
      </c>
      <c r="AO9" s="203" t="s">
        <v>750</v>
      </c>
      <c r="AP9" s="203" t="s">
        <v>598</v>
      </c>
      <c r="AQ9" s="203" t="s">
        <v>376</v>
      </c>
      <c r="AR9" s="203" t="s">
        <v>751</v>
      </c>
      <c r="AS9" s="203" t="s">
        <v>752</v>
      </c>
      <c r="AT9" s="203" t="s">
        <v>599</v>
      </c>
      <c r="AU9" s="203" t="s">
        <v>759</v>
      </c>
    </row>
    <row r="10" spans="1:47" x14ac:dyDescent="0.25">
      <c r="A10" s="524" t="s">
        <v>5</v>
      </c>
      <c r="B10" s="68" t="s">
        <v>272</v>
      </c>
      <c r="C10" s="69" t="s">
        <v>273</v>
      </c>
      <c r="D10" s="70">
        <f t="shared" ref="D10:D36" si="0">AM10</f>
        <v>2262464</v>
      </c>
      <c r="E10" s="70">
        <f t="shared" ref="E10:E21" si="1">AN10</f>
        <v>188538.67</v>
      </c>
      <c r="F10" s="70">
        <f>AO10</f>
        <v>2154495</v>
      </c>
      <c r="G10" s="70">
        <f>AT10</f>
        <v>170543.83</v>
      </c>
      <c r="H10" s="71">
        <v>0</v>
      </c>
      <c r="I10" s="72">
        <f>+G10-H10</f>
        <v>170543.83</v>
      </c>
      <c r="J10" s="530"/>
      <c r="K10" s="523"/>
      <c r="L10" s="523"/>
      <c r="M10" s="529">
        <f>+L10/6</f>
        <v>0</v>
      </c>
      <c r="N10" s="529"/>
      <c r="O10" s="71"/>
      <c r="P10" s="74"/>
      <c r="Q10" s="75"/>
      <c r="R10" s="69"/>
      <c r="S10" s="75"/>
      <c r="T10" s="69"/>
      <c r="U10" s="76"/>
      <c r="V10" s="66"/>
      <c r="W10" s="69"/>
      <c r="X10" s="27"/>
      <c r="Y10" s="66"/>
      <c r="Z10" s="66"/>
      <c r="AA10" s="66"/>
      <c r="AB10" s="66"/>
      <c r="AC10" s="66"/>
      <c r="AD10" s="66"/>
      <c r="AE10" s="66"/>
      <c r="AF10" s="66"/>
      <c r="AG10" s="66"/>
      <c r="AH10" s="312">
        <v>1710</v>
      </c>
      <c r="AI10" s="312">
        <v>3190</v>
      </c>
      <c r="AJ10" s="313">
        <v>1</v>
      </c>
      <c r="AK10" s="314" t="s">
        <v>272</v>
      </c>
      <c r="AL10" s="315" t="s">
        <v>273</v>
      </c>
      <c r="AM10" s="316">
        <v>2262464</v>
      </c>
      <c r="AN10" s="317">
        <f t="shared" ref="AN10:AN21" si="2">ROUND(+AM10/12,2)</f>
        <v>188538.67</v>
      </c>
      <c r="AO10" s="346">
        <v>2154495</v>
      </c>
      <c r="AP10" s="317">
        <f t="shared" ref="AP10:AP21" si="3">ROUND(AO10/12,2)</f>
        <v>179541.25</v>
      </c>
      <c r="AQ10" s="317">
        <f t="shared" ref="AQ10:AQ21" si="4">+AP10-AN10</f>
        <v>-8997.4200000000128</v>
      </c>
      <c r="AR10" s="317">
        <f t="shared" ref="AR10:AR21" si="5">+AN10*$AR$7</f>
        <v>1131232.02</v>
      </c>
      <c r="AS10" s="317">
        <f t="shared" ref="AS10:AS21" si="6">+AO10-AR10</f>
        <v>1023262.98</v>
      </c>
      <c r="AT10" s="318">
        <f t="shared" ref="AT10:AT21" si="7">ROUND(AS10/(12-$AR$7),2)</f>
        <v>170543.83</v>
      </c>
      <c r="AU10" s="319" t="str">
        <f t="shared" ref="AU10:AU38" si="8">IF(AO10=SUM(AR10:AS10),"OK","Revisar")</f>
        <v>OK</v>
      </c>
    </row>
    <row r="11" spans="1:47" x14ac:dyDescent="0.25">
      <c r="A11" s="525"/>
      <c r="B11" s="77" t="s">
        <v>272</v>
      </c>
      <c r="C11" s="78" t="s">
        <v>275</v>
      </c>
      <c r="D11" s="70">
        <f t="shared" si="0"/>
        <v>2053351</v>
      </c>
      <c r="E11" s="70">
        <f t="shared" si="1"/>
        <v>171112.58</v>
      </c>
      <c r="F11" s="70">
        <f t="shared" ref="F11:F21" si="9">AO11</f>
        <v>1955360</v>
      </c>
      <c r="G11" s="70">
        <f t="shared" ref="G11:G21" si="10">AT11</f>
        <v>154780.75</v>
      </c>
      <c r="H11" s="73">
        <v>0</v>
      </c>
      <c r="I11" s="79">
        <f t="shared" ref="I11:I21" si="11">+G11-H11</f>
        <v>154780.75</v>
      </c>
      <c r="J11" s="531"/>
      <c r="K11" s="521"/>
      <c r="L11" s="527"/>
      <c r="M11" s="521"/>
      <c r="N11" s="521"/>
      <c r="O11" s="73"/>
      <c r="P11" s="78"/>
      <c r="Q11" s="80"/>
      <c r="R11" s="78"/>
      <c r="S11" s="80"/>
      <c r="T11" s="78"/>
      <c r="U11" s="81"/>
      <c r="V11" s="66"/>
      <c r="W11" s="78"/>
      <c r="X11" s="27"/>
      <c r="Y11" s="66"/>
      <c r="Z11" s="66"/>
      <c r="AA11" s="66"/>
      <c r="AB11" s="66"/>
      <c r="AC11" s="66"/>
      <c r="AD11" s="66"/>
      <c r="AE11" s="66"/>
      <c r="AF11" s="66"/>
      <c r="AG11" s="66"/>
      <c r="AH11" s="312">
        <v>1124</v>
      </c>
      <c r="AI11" s="312">
        <v>29161</v>
      </c>
      <c r="AJ11" s="313">
        <v>1</v>
      </c>
      <c r="AK11" s="314" t="s">
        <v>272</v>
      </c>
      <c r="AL11" s="315" t="s">
        <v>275</v>
      </c>
      <c r="AM11" s="316">
        <v>2053351</v>
      </c>
      <c r="AN11" s="317">
        <f t="shared" si="2"/>
        <v>171112.58</v>
      </c>
      <c r="AO11" s="346">
        <v>1955360</v>
      </c>
      <c r="AP11" s="317">
        <f t="shared" si="3"/>
        <v>162946.67000000001</v>
      </c>
      <c r="AQ11" s="317">
        <f t="shared" si="4"/>
        <v>-8165.9099999999744</v>
      </c>
      <c r="AR11" s="317">
        <f t="shared" si="5"/>
        <v>1026675.48</v>
      </c>
      <c r="AS11" s="317">
        <f t="shared" si="6"/>
        <v>928684.52</v>
      </c>
      <c r="AT11" s="318">
        <f t="shared" si="7"/>
        <v>154780.75</v>
      </c>
      <c r="AU11" s="319" t="str">
        <f t="shared" si="8"/>
        <v>OK</v>
      </c>
    </row>
    <row r="12" spans="1:47" x14ac:dyDescent="0.25">
      <c r="A12" s="525"/>
      <c r="B12" s="77" t="s">
        <v>276</v>
      </c>
      <c r="C12" s="78" t="s">
        <v>277</v>
      </c>
      <c r="D12" s="70">
        <f t="shared" si="0"/>
        <v>698374</v>
      </c>
      <c r="E12" s="70">
        <f t="shared" si="1"/>
        <v>58197.83</v>
      </c>
      <c r="F12" s="70">
        <f t="shared" si="9"/>
        <v>665046</v>
      </c>
      <c r="G12" s="70">
        <f t="shared" si="10"/>
        <v>52643.17</v>
      </c>
      <c r="H12" s="73">
        <v>0</v>
      </c>
      <c r="I12" s="79">
        <f t="shared" si="11"/>
        <v>52643.17</v>
      </c>
      <c r="J12" s="531"/>
      <c r="K12" s="521"/>
      <c r="L12" s="527"/>
      <c r="M12" s="521"/>
      <c r="N12" s="521"/>
      <c r="O12" s="73"/>
      <c r="P12" s="78"/>
      <c r="Q12" s="80"/>
      <c r="R12" s="78"/>
      <c r="S12" s="80"/>
      <c r="T12" s="78"/>
      <c r="U12" s="81"/>
      <c r="V12" s="66"/>
      <c r="W12" s="78"/>
      <c r="X12" s="27"/>
      <c r="Y12" s="66"/>
      <c r="Z12" s="66"/>
      <c r="AA12" s="66"/>
      <c r="AB12" s="66"/>
      <c r="AC12" s="66"/>
      <c r="AD12" s="66"/>
      <c r="AE12" s="66"/>
      <c r="AF12" s="66"/>
      <c r="AG12" s="66"/>
      <c r="AH12" s="312">
        <v>28161</v>
      </c>
      <c r="AI12" s="312">
        <v>29161</v>
      </c>
      <c r="AJ12" s="313">
        <v>1</v>
      </c>
      <c r="AK12" s="314" t="s">
        <v>276</v>
      </c>
      <c r="AL12" s="315" t="s">
        <v>277</v>
      </c>
      <c r="AM12" s="316">
        <v>698374</v>
      </c>
      <c r="AN12" s="317">
        <f t="shared" si="2"/>
        <v>58197.83</v>
      </c>
      <c r="AO12" s="346">
        <v>665046</v>
      </c>
      <c r="AP12" s="317">
        <f t="shared" si="3"/>
        <v>55420.5</v>
      </c>
      <c r="AQ12" s="317">
        <f t="shared" si="4"/>
        <v>-2777.3300000000017</v>
      </c>
      <c r="AR12" s="317">
        <f t="shared" si="5"/>
        <v>349186.98</v>
      </c>
      <c r="AS12" s="317">
        <f t="shared" si="6"/>
        <v>315859.02</v>
      </c>
      <c r="AT12" s="318">
        <f t="shared" si="7"/>
        <v>52643.17</v>
      </c>
      <c r="AU12" s="319" t="str">
        <f t="shared" si="8"/>
        <v>OK</v>
      </c>
    </row>
    <row r="13" spans="1:47" x14ac:dyDescent="0.25">
      <c r="A13" s="525"/>
      <c r="B13" s="77" t="s">
        <v>276</v>
      </c>
      <c r="C13" s="78" t="s">
        <v>278</v>
      </c>
      <c r="D13" s="70">
        <f t="shared" si="0"/>
        <v>2473995</v>
      </c>
      <c r="E13" s="70">
        <f t="shared" si="1"/>
        <v>206166.25</v>
      </c>
      <c r="F13" s="70">
        <f t="shared" si="9"/>
        <v>2355930</v>
      </c>
      <c r="G13" s="70">
        <f t="shared" si="10"/>
        <v>186488.75</v>
      </c>
      <c r="H13" s="73">
        <v>0</v>
      </c>
      <c r="I13" s="79">
        <f t="shared" si="11"/>
        <v>186488.75</v>
      </c>
      <c r="J13" s="531"/>
      <c r="K13" s="521"/>
      <c r="L13" s="527"/>
      <c r="M13" s="521"/>
      <c r="N13" s="521"/>
      <c r="O13" s="73"/>
      <c r="P13" s="78"/>
      <c r="Q13" s="80"/>
      <c r="R13" s="78"/>
      <c r="S13" s="80"/>
      <c r="T13" s="78"/>
      <c r="U13" s="81"/>
      <c r="V13" s="66"/>
      <c r="W13" s="78"/>
      <c r="X13" s="27"/>
      <c r="Y13" s="66"/>
      <c r="Z13" s="66"/>
      <c r="AA13" s="66"/>
      <c r="AB13" s="66"/>
      <c r="AC13" s="66"/>
      <c r="AD13" s="66"/>
      <c r="AE13" s="66"/>
      <c r="AF13" s="66"/>
      <c r="AG13" s="66"/>
      <c r="AH13" s="312">
        <v>28181</v>
      </c>
      <c r="AI13" s="312">
        <v>29182</v>
      </c>
      <c r="AJ13" s="313">
        <v>2</v>
      </c>
      <c r="AK13" s="314" t="s">
        <v>276</v>
      </c>
      <c r="AL13" s="315" t="s">
        <v>278</v>
      </c>
      <c r="AM13" s="316">
        <v>2473995</v>
      </c>
      <c r="AN13" s="317">
        <f t="shared" si="2"/>
        <v>206166.25</v>
      </c>
      <c r="AO13" s="346">
        <v>2355930</v>
      </c>
      <c r="AP13" s="317">
        <f t="shared" si="3"/>
        <v>196327.5</v>
      </c>
      <c r="AQ13" s="317">
        <f t="shared" si="4"/>
        <v>-9838.75</v>
      </c>
      <c r="AR13" s="317">
        <f t="shared" si="5"/>
        <v>1236997.5</v>
      </c>
      <c r="AS13" s="317">
        <f t="shared" si="6"/>
        <v>1118932.5</v>
      </c>
      <c r="AT13" s="318">
        <f t="shared" si="7"/>
        <v>186488.75</v>
      </c>
      <c r="AU13" s="319" t="str">
        <f t="shared" si="8"/>
        <v>OK</v>
      </c>
    </row>
    <row r="14" spans="1:47" x14ac:dyDescent="0.25">
      <c r="A14" s="525"/>
      <c r="B14" s="77" t="s">
        <v>279</v>
      </c>
      <c r="C14" s="78" t="s">
        <v>280</v>
      </c>
      <c r="D14" s="70">
        <f t="shared" si="0"/>
        <v>2120390</v>
      </c>
      <c r="E14" s="70">
        <f t="shared" si="1"/>
        <v>176699.17</v>
      </c>
      <c r="F14" s="70">
        <f t="shared" si="9"/>
        <v>2019201</v>
      </c>
      <c r="G14" s="70">
        <f t="shared" si="10"/>
        <v>159834.32999999999</v>
      </c>
      <c r="H14" s="73">
        <v>0</v>
      </c>
      <c r="I14" s="79">
        <f t="shared" si="11"/>
        <v>159834.32999999999</v>
      </c>
      <c r="J14" s="531"/>
      <c r="K14" s="521"/>
      <c r="L14" s="527"/>
      <c r="M14" s="521"/>
      <c r="N14" s="521"/>
      <c r="O14" s="73"/>
      <c r="P14" s="78"/>
      <c r="Q14" s="80"/>
      <c r="R14" s="78"/>
      <c r="S14" s="80"/>
      <c r="T14" s="78"/>
      <c r="U14" s="81"/>
      <c r="V14" s="66"/>
      <c r="W14" s="78"/>
      <c r="X14" s="27"/>
      <c r="Y14" s="66"/>
      <c r="Z14" s="66"/>
      <c r="AA14" s="66"/>
      <c r="AB14" s="66"/>
      <c r="AC14" s="66"/>
      <c r="AD14" s="66"/>
      <c r="AE14" s="66"/>
      <c r="AF14" s="66"/>
      <c r="AG14" s="66"/>
      <c r="AH14" s="312">
        <v>3183</v>
      </c>
      <c r="AI14" s="312">
        <v>3190</v>
      </c>
      <c r="AJ14" s="313">
        <v>1</v>
      </c>
      <c r="AK14" s="314" t="s">
        <v>279</v>
      </c>
      <c r="AL14" s="315" t="s">
        <v>280</v>
      </c>
      <c r="AM14" s="316">
        <v>2120390</v>
      </c>
      <c r="AN14" s="317">
        <f t="shared" si="2"/>
        <v>176699.17</v>
      </c>
      <c r="AO14" s="346">
        <v>2019201</v>
      </c>
      <c r="AP14" s="317">
        <f t="shared" si="3"/>
        <v>168266.75</v>
      </c>
      <c r="AQ14" s="317">
        <f t="shared" si="4"/>
        <v>-8432.4200000000128</v>
      </c>
      <c r="AR14" s="317">
        <f t="shared" si="5"/>
        <v>1060195.02</v>
      </c>
      <c r="AS14" s="317">
        <f t="shared" si="6"/>
        <v>959005.98</v>
      </c>
      <c r="AT14" s="318">
        <f t="shared" si="7"/>
        <v>159834.32999999999</v>
      </c>
      <c r="AU14" s="319" t="str">
        <f t="shared" si="8"/>
        <v>OK</v>
      </c>
    </row>
    <row r="15" spans="1:47" x14ac:dyDescent="0.25">
      <c r="A15" s="525"/>
      <c r="B15" s="77" t="s">
        <v>279</v>
      </c>
      <c r="C15" s="78" t="s">
        <v>281</v>
      </c>
      <c r="D15" s="70">
        <f t="shared" si="0"/>
        <v>1542808</v>
      </c>
      <c r="E15" s="70">
        <f t="shared" si="1"/>
        <v>128567.33</v>
      </c>
      <c r="F15" s="70">
        <f t="shared" si="9"/>
        <v>1469182</v>
      </c>
      <c r="G15" s="70">
        <f t="shared" si="10"/>
        <v>116296.34</v>
      </c>
      <c r="H15" s="73">
        <v>0</v>
      </c>
      <c r="I15" s="79">
        <f t="shared" si="11"/>
        <v>116296.34</v>
      </c>
      <c r="J15" s="531"/>
      <c r="K15" s="521"/>
      <c r="L15" s="527"/>
      <c r="M15" s="521"/>
      <c r="N15" s="521"/>
      <c r="O15" s="73"/>
      <c r="P15" s="78"/>
      <c r="Q15" s="80"/>
      <c r="R15" s="78"/>
      <c r="S15" s="80"/>
      <c r="T15" s="78"/>
      <c r="U15" s="81"/>
      <c r="V15" s="66"/>
      <c r="W15" s="78"/>
      <c r="X15" s="27"/>
      <c r="Y15" s="66"/>
      <c r="Z15" s="66"/>
      <c r="AA15" s="66"/>
      <c r="AB15" s="66"/>
      <c r="AC15" s="66"/>
      <c r="AD15" s="66"/>
      <c r="AE15" s="66"/>
      <c r="AF15" s="66"/>
      <c r="AG15" s="66"/>
      <c r="AH15" s="312">
        <v>3301</v>
      </c>
      <c r="AI15" s="312">
        <v>29182</v>
      </c>
      <c r="AJ15" s="313">
        <v>2</v>
      </c>
      <c r="AK15" s="314" t="s">
        <v>279</v>
      </c>
      <c r="AL15" s="315" t="s">
        <v>281</v>
      </c>
      <c r="AM15" s="316">
        <v>1542808</v>
      </c>
      <c r="AN15" s="317">
        <f t="shared" si="2"/>
        <v>128567.33</v>
      </c>
      <c r="AO15" s="346">
        <v>1469182</v>
      </c>
      <c r="AP15" s="317">
        <f t="shared" si="3"/>
        <v>122431.83</v>
      </c>
      <c r="AQ15" s="317">
        <f t="shared" si="4"/>
        <v>-6135.5</v>
      </c>
      <c r="AR15" s="317">
        <f t="shared" si="5"/>
        <v>771403.98</v>
      </c>
      <c r="AS15" s="317">
        <f t="shared" si="6"/>
        <v>697778.02</v>
      </c>
      <c r="AT15" s="318">
        <f t="shared" si="7"/>
        <v>116296.34</v>
      </c>
      <c r="AU15" s="319" t="str">
        <f t="shared" si="8"/>
        <v>OK</v>
      </c>
    </row>
    <row r="16" spans="1:47" x14ac:dyDescent="0.25">
      <c r="A16" s="525"/>
      <c r="B16" s="77" t="s">
        <v>279</v>
      </c>
      <c r="C16" s="78" t="s">
        <v>282</v>
      </c>
      <c r="D16" s="70">
        <f t="shared" si="0"/>
        <v>1713414</v>
      </c>
      <c r="E16" s="70">
        <f t="shared" si="1"/>
        <v>142784.5</v>
      </c>
      <c r="F16" s="70">
        <f t="shared" si="9"/>
        <v>1631646</v>
      </c>
      <c r="G16" s="70">
        <f t="shared" si="10"/>
        <v>129156.5</v>
      </c>
      <c r="H16" s="73">
        <v>0</v>
      </c>
      <c r="I16" s="79">
        <f t="shared" si="11"/>
        <v>129156.5</v>
      </c>
      <c r="J16" s="531"/>
      <c r="K16" s="521"/>
      <c r="L16" s="527"/>
      <c r="M16" s="521"/>
      <c r="N16" s="521"/>
      <c r="O16" s="73"/>
      <c r="P16" s="78"/>
      <c r="Q16" s="80"/>
      <c r="R16" s="78"/>
      <c r="S16" s="80"/>
      <c r="T16" s="78"/>
      <c r="U16" s="81"/>
      <c r="V16" s="66"/>
      <c r="W16" s="78"/>
      <c r="X16" s="27"/>
      <c r="Y16" s="66"/>
      <c r="Z16" s="66"/>
      <c r="AA16" s="66"/>
      <c r="AB16" s="66"/>
      <c r="AC16" s="66"/>
      <c r="AD16" s="66"/>
      <c r="AE16" s="66"/>
      <c r="AF16" s="66"/>
      <c r="AG16" s="66"/>
      <c r="AH16" s="312">
        <v>3301</v>
      </c>
      <c r="AI16" s="312">
        <v>4411</v>
      </c>
      <c r="AJ16" s="313">
        <v>1</v>
      </c>
      <c r="AK16" s="314" t="s">
        <v>279</v>
      </c>
      <c r="AL16" s="315" t="s">
        <v>282</v>
      </c>
      <c r="AM16" s="316">
        <v>1713414</v>
      </c>
      <c r="AN16" s="317">
        <f t="shared" si="2"/>
        <v>142784.5</v>
      </c>
      <c r="AO16" s="346">
        <v>1631646</v>
      </c>
      <c r="AP16" s="317">
        <f t="shared" si="3"/>
        <v>135970.5</v>
      </c>
      <c r="AQ16" s="317">
        <f t="shared" si="4"/>
        <v>-6814</v>
      </c>
      <c r="AR16" s="317">
        <f t="shared" si="5"/>
        <v>856707</v>
      </c>
      <c r="AS16" s="317">
        <f t="shared" si="6"/>
        <v>774939</v>
      </c>
      <c r="AT16" s="318">
        <f t="shared" si="7"/>
        <v>129156.5</v>
      </c>
      <c r="AU16" s="319" t="str">
        <f t="shared" si="8"/>
        <v>OK</v>
      </c>
    </row>
    <row r="17" spans="1:47" x14ac:dyDescent="0.25">
      <c r="A17" s="525"/>
      <c r="B17" s="77" t="s">
        <v>283</v>
      </c>
      <c r="C17" s="78" t="s">
        <v>284</v>
      </c>
      <c r="D17" s="70">
        <f t="shared" si="0"/>
        <v>3179833</v>
      </c>
      <c r="E17" s="70">
        <f t="shared" si="1"/>
        <v>264986.08</v>
      </c>
      <c r="F17" s="70">
        <f t="shared" si="9"/>
        <v>3028084</v>
      </c>
      <c r="G17" s="70">
        <f t="shared" si="10"/>
        <v>239694.59</v>
      </c>
      <c r="H17" s="73">
        <v>0</v>
      </c>
      <c r="I17" s="79">
        <f t="shared" si="11"/>
        <v>239694.59</v>
      </c>
      <c r="J17" s="531"/>
      <c r="K17" s="521"/>
      <c r="L17" s="527"/>
      <c r="M17" s="521"/>
      <c r="N17" s="521"/>
      <c r="O17" s="73"/>
      <c r="P17" s="78"/>
      <c r="Q17" s="80"/>
      <c r="R17" s="78"/>
      <c r="S17" s="80"/>
      <c r="T17" s="78"/>
      <c r="U17" s="81"/>
      <c r="V17" s="66"/>
      <c r="W17" s="78"/>
      <c r="X17" s="27"/>
      <c r="Y17" s="66"/>
      <c r="Z17" s="66"/>
      <c r="AA17" s="66"/>
      <c r="AB17" s="66"/>
      <c r="AC17" s="66"/>
      <c r="AD17" s="66"/>
      <c r="AE17" s="66"/>
      <c r="AF17" s="66"/>
      <c r="AG17" s="66"/>
      <c r="AH17" s="312">
        <v>4402</v>
      </c>
      <c r="AI17" s="312">
        <v>4411</v>
      </c>
      <c r="AJ17" s="313">
        <v>1</v>
      </c>
      <c r="AK17" s="314" t="s">
        <v>283</v>
      </c>
      <c r="AL17" s="315" t="s">
        <v>284</v>
      </c>
      <c r="AM17" s="316">
        <v>3179833</v>
      </c>
      <c r="AN17" s="317">
        <f t="shared" si="2"/>
        <v>264986.08</v>
      </c>
      <c r="AO17" s="346">
        <v>3028084</v>
      </c>
      <c r="AP17" s="317">
        <f t="shared" si="3"/>
        <v>252340.33</v>
      </c>
      <c r="AQ17" s="317">
        <f t="shared" si="4"/>
        <v>-12645.750000000029</v>
      </c>
      <c r="AR17" s="317">
        <f t="shared" si="5"/>
        <v>1589916.48</v>
      </c>
      <c r="AS17" s="317">
        <f t="shared" si="6"/>
        <v>1438167.52</v>
      </c>
      <c r="AT17" s="318">
        <f t="shared" si="7"/>
        <v>239694.59</v>
      </c>
      <c r="AU17" s="319" t="str">
        <f t="shared" si="8"/>
        <v>OK</v>
      </c>
    </row>
    <row r="18" spans="1:47" x14ac:dyDescent="0.25">
      <c r="A18" s="525"/>
      <c r="B18" s="77" t="s">
        <v>283</v>
      </c>
      <c r="C18" s="78" t="s">
        <v>285</v>
      </c>
      <c r="D18" s="70">
        <f t="shared" si="0"/>
        <v>3176150</v>
      </c>
      <c r="E18" s="70">
        <f t="shared" si="1"/>
        <v>264679.17</v>
      </c>
      <c r="F18" s="70">
        <f t="shared" si="9"/>
        <v>3024577</v>
      </c>
      <c r="G18" s="70">
        <f t="shared" si="10"/>
        <v>239417</v>
      </c>
      <c r="H18" s="73">
        <v>0</v>
      </c>
      <c r="I18" s="79">
        <f t="shared" si="11"/>
        <v>239417</v>
      </c>
      <c r="J18" s="531"/>
      <c r="K18" s="521"/>
      <c r="L18" s="527"/>
      <c r="M18" s="521"/>
      <c r="N18" s="521"/>
      <c r="O18" s="73"/>
      <c r="P18" s="78"/>
      <c r="Q18" s="80"/>
      <c r="R18" s="78"/>
      <c r="S18" s="82"/>
      <c r="T18" s="78"/>
      <c r="U18" s="81"/>
      <c r="V18" s="66"/>
      <c r="W18" s="78"/>
      <c r="X18" s="27"/>
      <c r="Y18" s="66"/>
      <c r="Z18" s="66"/>
      <c r="AA18" s="66"/>
      <c r="AB18" s="66"/>
      <c r="AC18" s="66"/>
      <c r="AD18" s="66"/>
      <c r="AE18" s="66"/>
      <c r="AF18" s="66"/>
      <c r="AG18" s="66"/>
      <c r="AH18" s="312">
        <v>4406</v>
      </c>
      <c r="AI18" s="312">
        <v>4412</v>
      </c>
      <c r="AJ18" s="313">
        <v>1</v>
      </c>
      <c r="AK18" s="314" t="s">
        <v>283</v>
      </c>
      <c r="AL18" s="315" t="s">
        <v>285</v>
      </c>
      <c r="AM18" s="316">
        <v>3176150</v>
      </c>
      <c r="AN18" s="317">
        <f t="shared" si="2"/>
        <v>264679.17</v>
      </c>
      <c r="AO18" s="346">
        <v>3024577</v>
      </c>
      <c r="AP18" s="317">
        <f t="shared" si="3"/>
        <v>252048.08</v>
      </c>
      <c r="AQ18" s="317">
        <f t="shared" si="4"/>
        <v>-12631.089999999997</v>
      </c>
      <c r="AR18" s="317">
        <f t="shared" si="5"/>
        <v>1588075.02</v>
      </c>
      <c r="AS18" s="317">
        <f t="shared" si="6"/>
        <v>1436501.98</v>
      </c>
      <c r="AT18" s="318">
        <f t="shared" si="7"/>
        <v>239417</v>
      </c>
      <c r="AU18" s="319" t="str">
        <f t="shared" si="8"/>
        <v>OK</v>
      </c>
    </row>
    <row r="19" spans="1:47" x14ac:dyDescent="0.25">
      <c r="A19" s="525"/>
      <c r="B19" s="77" t="s">
        <v>286</v>
      </c>
      <c r="C19" s="78" t="s">
        <v>287</v>
      </c>
      <c r="D19" s="70">
        <f t="shared" si="0"/>
        <v>4375253</v>
      </c>
      <c r="E19" s="70">
        <f t="shared" si="1"/>
        <v>364604.42</v>
      </c>
      <c r="F19" s="70">
        <f t="shared" si="9"/>
        <v>4166456</v>
      </c>
      <c r="G19" s="70">
        <f t="shared" si="10"/>
        <v>329804.90999999997</v>
      </c>
      <c r="H19" s="73">
        <v>0</v>
      </c>
      <c r="I19" s="79">
        <f t="shared" si="11"/>
        <v>329804.90999999997</v>
      </c>
      <c r="J19" s="531"/>
      <c r="K19" s="521"/>
      <c r="L19" s="527"/>
      <c r="M19" s="521"/>
      <c r="N19" s="521"/>
      <c r="O19" s="73"/>
      <c r="P19" s="78"/>
      <c r="Q19" s="80"/>
      <c r="R19" s="78"/>
      <c r="S19" s="80"/>
      <c r="T19" s="83"/>
      <c r="U19" s="81"/>
      <c r="V19" s="66"/>
      <c r="W19" s="83"/>
      <c r="X19" s="27"/>
      <c r="Y19" s="66"/>
      <c r="Z19" s="66"/>
      <c r="AA19" s="66"/>
      <c r="AB19" s="66"/>
      <c r="AC19" s="66"/>
      <c r="AD19" s="66"/>
      <c r="AE19" s="66"/>
      <c r="AF19" s="66"/>
      <c r="AG19" s="66"/>
      <c r="AH19" s="312">
        <v>4412</v>
      </c>
      <c r="AI19" s="312">
        <v>50050</v>
      </c>
      <c r="AJ19" s="313">
        <v>1</v>
      </c>
      <c r="AK19" s="314" t="s">
        <v>286</v>
      </c>
      <c r="AL19" s="315" t="s">
        <v>287</v>
      </c>
      <c r="AM19" s="316">
        <v>4375253</v>
      </c>
      <c r="AN19" s="317">
        <f t="shared" si="2"/>
        <v>364604.42</v>
      </c>
      <c r="AO19" s="346">
        <v>4166456</v>
      </c>
      <c r="AP19" s="317">
        <f t="shared" si="3"/>
        <v>347204.67</v>
      </c>
      <c r="AQ19" s="317">
        <f t="shared" si="4"/>
        <v>-17399.75</v>
      </c>
      <c r="AR19" s="317">
        <f t="shared" si="5"/>
        <v>2187626.52</v>
      </c>
      <c r="AS19" s="317">
        <f t="shared" si="6"/>
        <v>1978829.48</v>
      </c>
      <c r="AT19" s="318">
        <f t="shared" si="7"/>
        <v>329804.90999999997</v>
      </c>
      <c r="AU19" s="319" t="str">
        <f t="shared" si="8"/>
        <v>OK</v>
      </c>
    </row>
    <row r="20" spans="1:47" x14ac:dyDescent="0.25">
      <c r="A20" s="525"/>
      <c r="B20" s="77" t="s">
        <v>286</v>
      </c>
      <c r="C20" s="78" t="s">
        <v>288</v>
      </c>
      <c r="D20" s="70">
        <f t="shared" si="0"/>
        <v>876929</v>
      </c>
      <c r="E20" s="70">
        <f t="shared" si="1"/>
        <v>73077.42</v>
      </c>
      <c r="F20" s="70">
        <f t="shared" si="9"/>
        <v>835080</v>
      </c>
      <c r="G20" s="70">
        <f t="shared" si="10"/>
        <v>66102.58</v>
      </c>
      <c r="H20" s="73">
        <v>0</v>
      </c>
      <c r="I20" s="79">
        <f t="shared" si="11"/>
        <v>66102.58</v>
      </c>
      <c r="J20" s="531"/>
      <c r="K20" s="521"/>
      <c r="L20" s="527"/>
      <c r="M20" s="521"/>
      <c r="N20" s="521"/>
      <c r="O20" s="73"/>
      <c r="P20" s="78"/>
      <c r="Q20" s="80"/>
      <c r="R20" s="78"/>
      <c r="S20" s="80"/>
      <c r="T20" s="78"/>
      <c r="U20" s="84"/>
      <c r="V20" s="66"/>
      <c r="W20" s="78"/>
      <c r="X20" s="27"/>
      <c r="Y20" s="85"/>
      <c r="Z20" s="85"/>
      <c r="AA20" s="85"/>
      <c r="AB20" s="85"/>
      <c r="AC20" s="85"/>
      <c r="AD20" s="85"/>
      <c r="AE20" s="85"/>
      <c r="AF20" s="85"/>
      <c r="AG20" s="85"/>
      <c r="AH20" s="312">
        <v>6500</v>
      </c>
      <c r="AI20" s="312">
        <v>56050</v>
      </c>
      <c r="AJ20" s="313">
        <v>1</v>
      </c>
      <c r="AK20" s="314" t="s">
        <v>286</v>
      </c>
      <c r="AL20" s="315" t="s">
        <v>288</v>
      </c>
      <c r="AM20" s="316">
        <v>876929</v>
      </c>
      <c r="AN20" s="317">
        <f t="shared" si="2"/>
        <v>73077.42</v>
      </c>
      <c r="AO20" s="346">
        <v>835080</v>
      </c>
      <c r="AP20" s="317">
        <f t="shared" si="3"/>
        <v>69590</v>
      </c>
      <c r="AQ20" s="317">
        <f t="shared" si="4"/>
        <v>-3487.4199999999983</v>
      </c>
      <c r="AR20" s="317">
        <f t="shared" si="5"/>
        <v>438464.52</v>
      </c>
      <c r="AS20" s="317">
        <f t="shared" si="6"/>
        <v>396615.48</v>
      </c>
      <c r="AT20" s="318">
        <f t="shared" si="7"/>
        <v>66102.58</v>
      </c>
      <c r="AU20" s="319" t="str">
        <f t="shared" si="8"/>
        <v>OK</v>
      </c>
    </row>
    <row r="21" spans="1:47" x14ac:dyDescent="0.25">
      <c r="A21" s="526"/>
      <c r="B21" s="89" t="s">
        <v>261</v>
      </c>
      <c r="C21" s="78" t="s">
        <v>290</v>
      </c>
      <c r="D21" s="70">
        <f t="shared" si="0"/>
        <v>174727</v>
      </c>
      <c r="E21" s="70">
        <f t="shared" si="1"/>
        <v>14560.58</v>
      </c>
      <c r="F21" s="70">
        <f t="shared" si="9"/>
        <v>166389</v>
      </c>
      <c r="G21" s="70">
        <f t="shared" si="10"/>
        <v>13170.92</v>
      </c>
      <c r="H21" s="91">
        <v>0</v>
      </c>
      <c r="I21" s="79">
        <f t="shared" si="11"/>
        <v>13170.92</v>
      </c>
      <c r="J21" s="532"/>
      <c r="K21" s="513"/>
      <c r="L21" s="528"/>
      <c r="M21" s="513"/>
      <c r="N21" s="513"/>
      <c r="O21" s="91"/>
      <c r="P21" s="78"/>
      <c r="Q21" s="80"/>
      <c r="R21" s="78"/>
      <c r="S21" s="80"/>
      <c r="T21" s="78"/>
      <c r="U21" s="84"/>
      <c r="V21" s="85"/>
      <c r="W21" s="78"/>
      <c r="X21" s="27"/>
      <c r="Y21" s="85"/>
      <c r="Z21" s="85"/>
      <c r="AA21" s="85"/>
      <c r="AB21" s="85"/>
      <c r="AC21" s="85"/>
      <c r="AD21" s="85"/>
      <c r="AE21" s="85"/>
      <c r="AF21" s="85"/>
      <c r="AG21" s="85"/>
      <c r="AH21" s="312">
        <v>6440</v>
      </c>
      <c r="AI21" s="312">
        <v>6500</v>
      </c>
      <c r="AJ21" s="313" t="s">
        <v>407</v>
      </c>
      <c r="AK21" s="314" t="s">
        <v>261</v>
      </c>
      <c r="AL21" s="315" t="s">
        <v>290</v>
      </c>
      <c r="AM21" s="316">
        <v>174727</v>
      </c>
      <c r="AN21" s="317">
        <f t="shared" si="2"/>
        <v>14560.58</v>
      </c>
      <c r="AO21" s="346">
        <v>166389</v>
      </c>
      <c r="AP21" s="317">
        <f t="shared" si="3"/>
        <v>13865.75</v>
      </c>
      <c r="AQ21" s="317">
        <f t="shared" si="4"/>
        <v>-694.82999999999993</v>
      </c>
      <c r="AR21" s="317">
        <f t="shared" si="5"/>
        <v>87363.48</v>
      </c>
      <c r="AS21" s="317">
        <f t="shared" si="6"/>
        <v>79025.52</v>
      </c>
      <c r="AT21" s="318">
        <f t="shared" si="7"/>
        <v>13170.92</v>
      </c>
      <c r="AU21" s="319" t="str">
        <f t="shared" si="8"/>
        <v>OK</v>
      </c>
    </row>
    <row r="22" spans="1:47" x14ac:dyDescent="0.25">
      <c r="A22" s="27"/>
      <c r="B22" s="27"/>
      <c r="C22" s="98" t="s">
        <v>292</v>
      </c>
      <c r="D22" s="99">
        <f t="shared" ref="D22:I22" si="12">SUM(D10:D21)</f>
        <v>24647688</v>
      </c>
      <c r="E22" s="99">
        <f t="shared" si="12"/>
        <v>2053974</v>
      </c>
      <c r="F22" s="99">
        <f t="shared" si="12"/>
        <v>23471446</v>
      </c>
      <c r="G22" s="99">
        <f t="shared" si="12"/>
        <v>1857933.67</v>
      </c>
      <c r="H22" s="99">
        <f t="shared" si="12"/>
        <v>0</v>
      </c>
      <c r="I22" s="182">
        <f t="shared" si="12"/>
        <v>1857933.67</v>
      </c>
      <c r="J22" s="101"/>
      <c r="K22" s="102">
        <f>SUM(K10:K21)</f>
        <v>0</v>
      </c>
      <c r="L22" s="103">
        <f>SUM(L10:L21)</f>
        <v>0</v>
      </c>
      <c r="M22" s="252">
        <f>SUM(M10:M21)</f>
        <v>0</v>
      </c>
      <c r="N22" s="226"/>
      <c r="O22" s="181">
        <f>+I22-M22</f>
        <v>1857933.67</v>
      </c>
      <c r="P22" s="104">
        <f t="shared" ref="P22:U22" si="13">SUM(P10:P21)</f>
        <v>0</v>
      </c>
      <c r="Q22" s="104">
        <f t="shared" si="13"/>
        <v>0</v>
      </c>
      <c r="R22" s="104">
        <f t="shared" si="13"/>
        <v>0</v>
      </c>
      <c r="S22" s="104">
        <f t="shared" si="13"/>
        <v>0</v>
      </c>
      <c r="T22" s="104">
        <f t="shared" si="13"/>
        <v>0</v>
      </c>
      <c r="U22" s="104">
        <f t="shared" si="13"/>
        <v>0</v>
      </c>
      <c r="V22" s="105"/>
      <c r="W22" s="247"/>
      <c r="X22" s="27"/>
      <c r="Y22" s="66"/>
      <c r="Z22" s="66"/>
      <c r="AA22" s="66"/>
      <c r="AB22" s="66"/>
      <c r="AC22" s="66"/>
      <c r="AD22" s="66"/>
      <c r="AE22" s="66"/>
      <c r="AF22" s="66"/>
      <c r="AG22" s="66"/>
      <c r="AH22" s="320"/>
      <c r="AI22" s="320"/>
      <c r="AJ22" s="321"/>
      <c r="AK22" s="322"/>
      <c r="AL22" s="323" t="s">
        <v>758</v>
      </c>
      <c r="AM22" s="324">
        <f>SUM(AM10:AM21)</f>
        <v>24647688</v>
      </c>
      <c r="AN22" s="324">
        <f t="shared" ref="AN22:AQ22" si="14">SUM(AN10:AN21)</f>
        <v>2053974</v>
      </c>
      <c r="AO22" s="324">
        <f t="shared" si="14"/>
        <v>23471446</v>
      </c>
      <c r="AP22" s="324">
        <f t="shared" si="14"/>
        <v>1955953.83</v>
      </c>
      <c r="AQ22" s="324">
        <f t="shared" si="14"/>
        <v>-98020.170000000027</v>
      </c>
      <c r="AR22" s="324">
        <f>SUM(AR10:AR21)</f>
        <v>12323844</v>
      </c>
      <c r="AS22" s="324">
        <f>SUM(AS10:AS21)</f>
        <v>11147602</v>
      </c>
      <c r="AT22" s="324">
        <f>SUM(AT10:AT21)</f>
        <v>1857933.67</v>
      </c>
      <c r="AU22" s="325" t="str">
        <f t="shared" si="8"/>
        <v>OK</v>
      </c>
    </row>
    <row r="23" spans="1:47" x14ac:dyDescent="0.25">
      <c r="A23" s="520" t="s">
        <v>293</v>
      </c>
      <c r="B23" s="106" t="s">
        <v>272</v>
      </c>
      <c r="C23" s="106" t="s">
        <v>294</v>
      </c>
      <c r="D23" s="107">
        <f t="shared" si="0"/>
        <v>2195742</v>
      </c>
      <c r="E23" s="108">
        <f t="shared" ref="E23:E30" si="15">AN23</f>
        <v>182978.5</v>
      </c>
      <c r="F23" s="108">
        <f t="shared" ref="F23:F35" si="16">AO23</f>
        <v>2094155</v>
      </c>
      <c r="G23" s="108">
        <f t="shared" ref="G23:G36" si="17">AT23</f>
        <v>166047.32999999999</v>
      </c>
      <c r="H23" s="109">
        <v>0</v>
      </c>
      <c r="I23" s="109">
        <f t="shared" ref="I23:I36" si="18">+G23-H23</f>
        <v>166047.32999999999</v>
      </c>
      <c r="J23" s="533">
        <v>10649085.09</v>
      </c>
      <c r="K23" s="536">
        <v>0.73</v>
      </c>
      <c r="L23" s="536">
        <f>ROUND(IF(K23*J23&lt;=(F37/2),K23*J23,F37/2),2)</f>
        <v>7773832.1200000001</v>
      </c>
      <c r="M23" s="536">
        <f>ROUND(+L23/6,2)</f>
        <v>1295638.69</v>
      </c>
      <c r="N23" s="497">
        <f>ROUND($M$23*(P5/$W$5)-E48+F48,2)</f>
        <v>288878.21000000002</v>
      </c>
      <c r="O23" s="503">
        <f>IF((I23+I24+I25)-N23&lt;0,0,(I23+I24+I25)-N23)</f>
        <v>237195.11999999994</v>
      </c>
      <c r="P23" s="486">
        <f t="shared" ref="P23" si="19">+O23</f>
        <v>237195.11999999994</v>
      </c>
      <c r="Q23" s="109"/>
      <c r="R23" s="109"/>
      <c r="S23" s="109"/>
      <c r="T23" s="109"/>
      <c r="U23" s="109"/>
      <c r="V23" s="66"/>
      <c r="W23" s="508">
        <f>ROUND(IF(O23=0,N23-(I23+I24+I25),0),2)</f>
        <v>0</v>
      </c>
      <c r="X23" s="27"/>
      <c r="Y23" s="66"/>
      <c r="Z23" s="66"/>
      <c r="AA23" s="66"/>
      <c r="AB23" s="66"/>
      <c r="AC23" s="66"/>
      <c r="AD23" s="66"/>
      <c r="AE23" s="66"/>
      <c r="AF23" s="66"/>
      <c r="AG23" s="66"/>
      <c r="AH23" s="312">
        <v>1108</v>
      </c>
      <c r="AI23" s="312">
        <v>1771</v>
      </c>
      <c r="AJ23" s="313">
        <v>1</v>
      </c>
      <c r="AK23" s="314" t="s">
        <v>272</v>
      </c>
      <c r="AL23" s="315" t="s">
        <v>294</v>
      </c>
      <c r="AM23" s="326">
        <v>2195742</v>
      </c>
      <c r="AN23" s="317">
        <f t="shared" ref="AN23:AN36" si="20">ROUND(+AM23/12,2)</f>
        <v>182978.5</v>
      </c>
      <c r="AO23" s="346">
        <v>2094155</v>
      </c>
      <c r="AP23" s="317">
        <f t="shared" ref="AP23:AP36" si="21">ROUND(AO23/12,2)</f>
        <v>174512.92</v>
      </c>
      <c r="AQ23" s="317">
        <f t="shared" ref="AQ23:AQ36" si="22">+AP23-AN23</f>
        <v>-8465.5799999999872</v>
      </c>
      <c r="AR23" s="317">
        <f t="shared" ref="AR23:AR36" si="23">+AN23*$AR$7</f>
        <v>1097871</v>
      </c>
      <c r="AS23" s="317">
        <f t="shared" ref="AS23:AS36" si="24">+AO23-AR23</f>
        <v>996284</v>
      </c>
      <c r="AT23" s="318">
        <f t="shared" ref="AT23:AT36" si="25">ROUND(AS23/(12-$AR$7),2)</f>
        <v>166047.32999999999</v>
      </c>
      <c r="AU23" s="319" t="str">
        <f t="shared" si="8"/>
        <v>OK</v>
      </c>
    </row>
    <row r="24" spans="1:47" x14ac:dyDescent="0.25">
      <c r="A24" s="521"/>
      <c r="B24" s="111" t="s">
        <v>272</v>
      </c>
      <c r="C24" s="111" t="s">
        <v>295</v>
      </c>
      <c r="D24" s="112">
        <f t="shared" si="0"/>
        <v>1965171</v>
      </c>
      <c r="E24" s="113">
        <f t="shared" si="15"/>
        <v>163764.25</v>
      </c>
      <c r="F24" s="113">
        <f t="shared" si="16"/>
        <v>1874588</v>
      </c>
      <c r="G24" s="113">
        <f t="shared" si="17"/>
        <v>148667.07999999999</v>
      </c>
      <c r="H24" s="202">
        <v>0</v>
      </c>
      <c r="I24" s="202">
        <f t="shared" si="18"/>
        <v>148667.07999999999</v>
      </c>
      <c r="J24" s="534"/>
      <c r="K24" s="537"/>
      <c r="L24" s="537"/>
      <c r="M24" s="537"/>
      <c r="N24" s="499"/>
      <c r="O24" s="541"/>
      <c r="P24" s="488"/>
      <c r="Q24" s="117"/>
      <c r="R24" s="117"/>
      <c r="S24" s="117"/>
      <c r="T24" s="117"/>
      <c r="U24" s="117"/>
      <c r="V24" s="66"/>
      <c r="W24" s="510"/>
      <c r="X24" s="27"/>
      <c r="Y24" s="66"/>
      <c r="Z24" s="66"/>
      <c r="AA24" s="66"/>
      <c r="AB24" s="66"/>
      <c r="AC24" s="66"/>
      <c r="AD24" s="66"/>
      <c r="AE24" s="66"/>
      <c r="AF24" s="66"/>
      <c r="AG24" s="66"/>
      <c r="AH24" s="312">
        <v>1710</v>
      </c>
      <c r="AI24" s="312">
        <v>1771</v>
      </c>
      <c r="AJ24" s="313">
        <v>1</v>
      </c>
      <c r="AK24" s="314" t="s">
        <v>272</v>
      </c>
      <c r="AL24" s="315" t="s">
        <v>295</v>
      </c>
      <c r="AM24" s="326">
        <v>1965171</v>
      </c>
      <c r="AN24" s="317">
        <f t="shared" si="20"/>
        <v>163764.25</v>
      </c>
      <c r="AO24" s="346">
        <v>1874588</v>
      </c>
      <c r="AP24" s="317">
        <f t="shared" si="21"/>
        <v>156215.67000000001</v>
      </c>
      <c r="AQ24" s="317">
        <f t="shared" si="22"/>
        <v>-7548.5799999999872</v>
      </c>
      <c r="AR24" s="317">
        <f t="shared" si="23"/>
        <v>982585.5</v>
      </c>
      <c r="AS24" s="317">
        <f t="shared" si="24"/>
        <v>892002.5</v>
      </c>
      <c r="AT24" s="318">
        <f t="shared" si="25"/>
        <v>148667.07999999999</v>
      </c>
      <c r="AU24" s="319" t="str">
        <f t="shared" si="8"/>
        <v>OK</v>
      </c>
    </row>
    <row r="25" spans="1:47" s="251" customFormat="1" x14ac:dyDescent="0.25">
      <c r="A25" s="522"/>
      <c r="B25" s="253" t="s">
        <v>272</v>
      </c>
      <c r="C25" s="253" t="s">
        <v>274</v>
      </c>
      <c r="D25" s="112">
        <f t="shared" si="0"/>
        <v>1613629</v>
      </c>
      <c r="E25" s="113">
        <f>AN25</f>
        <v>134469.07999999999</v>
      </c>
      <c r="F25" s="113">
        <f t="shared" si="16"/>
        <v>2074968</v>
      </c>
      <c r="G25" s="113">
        <f t="shared" si="17"/>
        <v>211358.92</v>
      </c>
      <c r="H25" s="255"/>
      <c r="I25" s="255">
        <f t="shared" si="18"/>
        <v>211358.92</v>
      </c>
      <c r="J25" s="534"/>
      <c r="K25" s="537"/>
      <c r="L25" s="537"/>
      <c r="M25" s="537"/>
      <c r="N25" s="498"/>
      <c r="O25" s="504"/>
      <c r="P25" s="487"/>
      <c r="Q25" s="202"/>
      <c r="R25" s="202"/>
      <c r="S25" s="135"/>
      <c r="T25" s="202"/>
      <c r="U25" s="254"/>
      <c r="V25" s="66"/>
      <c r="W25" s="509"/>
      <c r="X25" s="27"/>
      <c r="Y25" s="66"/>
      <c r="Z25" s="66"/>
      <c r="AA25" s="66"/>
      <c r="AB25" s="66"/>
      <c r="AC25" s="66"/>
      <c r="AD25" s="66"/>
      <c r="AE25" s="66"/>
      <c r="AF25" s="66"/>
      <c r="AG25" s="66"/>
      <c r="AH25" s="312">
        <v>1101</v>
      </c>
      <c r="AI25" s="312">
        <v>1124</v>
      </c>
      <c r="AJ25" s="313">
        <v>1</v>
      </c>
      <c r="AK25" s="314" t="s">
        <v>272</v>
      </c>
      <c r="AL25" s="315" t="s">
        <v>274</v>
      </c>
      <c r="AM25" s="326">
        <v>1613629</v>
      </c>
      <c r="AN25" s="317">
        <f t="shared" si="20"/>
        <v>134469.07999999999</v>
      </c>
      <c r="AO25" s="346">
        <v>2074968</v>
      </c>
      <c r="AP25" s="317">
        <f t="shared" si="21"/>
        <v>172914</v>
      </c>
      <c r="AQ25" s="317">
        <f t="shared" si="22"/>
        <v>38444.920000000013</v>
      </c>
      <c r="AR25" s="317">
        <f t="shared" si="23"/>
        <v>806814.48</v>
      </c>
      <c r="AS25" s="317">
        <f t="shared" si="24"/>
        <v>1268153.52</v>
      </c>
      <c r="AT25" s="318">
        <f t="shared" si="25"/>
        <v>211358.92</v>
      </c>
      <c r="AU25" s="319" t="str">
        <f t="shared" si="8"/>
        <v>OK</v>
      </c>
    </row>
    <row r="26" spans="1:47" x14ac:dyDescent="0.25">
      <c r="A26" s="521"/>
      <c r="B26" s="106" t="s">
        <v>276</v>
      </c>
      <c r="C26" s="106" t="s">
        <v>296</v>
      </c>
      <c r="D26" s="118">
        <f t="shared" si="0"/>
        <v>3403713</v>
      </c>
      <c r="E26" s="108">
        <f t="shared" si="15"/>
        <v>283642.75</v>
      </c>
      <c r="F26" s="108">
        <f t="shared" si="16"/>
        <v>3497093</v>
      </c>
      <c r="G26" s="108">
        <f t="shared" si="17"/>
        <v>299206.08</v>
      </c>
      <c r="H26" s="109">
        <v>0</v>
      </c>
      <c r="I26" s="109">
        <f t="shared" si="18"/>
        <v>299206.08</v>
      </c>
      <c r="J26" s="534"/>
      <c r="K26" s="537"/>
      <c r="L26" s="537"/>
      <c r="M26" s="537"/>
      <c r="N26" s="497">
        <f>ROUND($M$23*(Q5/$W$5)-E49+F49,2)+0.01</f>
        <v>162130.40000000002</v>
      </c>
      <c r="O26" s="503">
        <f>IF((I26+I27)-N26&lt;0,0,(I26+I27)-N26)</f>
        <v>445336.52</v>
      </c>
      <c r="P26" s="110"/>
      <c r="Q26" s="486">
        <f t="shared" ref="Q26" si="26">+O26</f>
        <v>445336.52</v>
      </c>
      <c r="R26" s="106"/>
      <c r="S26" s="119"/>
      <c r="T26" s="106"/>
      <c r="U26" s="120"/>
      <c r="V26" s="66"/>
      <c r="W26" s="508">
        <f>ROUND(IF(O26=0,N26-(I26+I27),0),2)</f>
        <v>0</v>
      </c>
      <c r="X26" s="27"/>
      <c r="Y26" s="66"/>
      <c r="Z26" s="66"/>
      <c r="AA26" s="66"/>
      <c r="AB26" s="66"/>
      <c r="AC26" s="66"/>
      <c r="AD26" s="66"/>
      <c r="AE26" s="66"/>
      <c r="AF26" s="66"/>
      <c r="AG26" s="66"/>
      <c r="AH26" s="312">
        <v>28161</v>
      </c>
      <c r="AI26" s="312">
        <v>28371</v>
      </c>
      <c r="AJ26" s="313">
        <v>2</v>
      </c>
      <c r="AK26" s="314" t="s">
        <v>276</v>
      </c>
      <c r="AL26" s="315" t="s">
        <v>296</v>
      </c>
      <c r="AM26" s="326">
        <v>3403713</v>
      </c>
      <c r="AN26" s="317">
        <f t="shared" si="20"/>
        <v>283642.75</v>
      </c>
      <c r="AO26" s="346">
        <v>3497093</v>
      </c>
      <c r="AP26" s="317">
        <f t="shared" si="21"/>
        <v>291424.42</v>
      </c>
      <c r="AQ26" s="317">
        <f t="shared" si="22"/>
        <v>7781.6699999999837</v>
      </c>
      <c r="AR26" s="317">
        <f t="shared" si="23"/>
        <v>1701856.5</v>
      </c>
      <c r="AS26" s="317">
        <f t="shared" si="24"/>
        <v>1795236.5</v>
      </c>
      <c r="AT26" s="318">
        <f t="shared" si="25"/>
        <v>299206.08</v>
      </c>
      <c r="AU26" s="319" t="str">
        <f t="shared" si="8"/>
        <v>OK</v>
      </c>
    </row>
    <row r="27" spans="1:47" x14ac:dyDescent="0.25">
      <c r="A27" s="521"/>
      <c r="B27" s="111" t="s">
        <v>276</v>
      </c>
      <c r="C27" s="111" t="s">
        <v>297</v>
      </c>
      <c r="D27" s="112">
        <f t="shared" si="0"/>
        <v>3327622</v>
      </c>
      <c r="E27" s="113">
        <f t="shared" si="15"/>
        <v>277301.83</v>
      </c>
      <c r="F27" s="113">
        <f t="shared" si="16"/>
        <v>3513376</v>
      </c>
      <c r="G27" s="113">
        <f t="shared" si="17"/>
        <v>308260.84000000003</v>
      </c>
      <c r="H27" s="114">
        <v>0</v>
      </c>
      <c r="I27" s="114">
        <f t="shared" si="18"/>
        <v>308260.84000000003</v>
      </c>
      <c r="J27" s="534"/>
      <c r="K27" s="537"/>
      <c r="L27" s="537"/>
      <c r="M27" s="537"/>
      <c r="N27" s="498"/>
      <c r="O27" s="504"/>
      <c r="P27" s="115"/>
      <c r="Q27" s="487"/>
      <c r="R27" s="111"/>
      <c r="S27" s="124"/>
      <c r="T27" s="111"/>
      <c r="U27" s="125"/>
      <c r="V27" s="66"/>
      <c r="W27" s="509"/>
      <c r="X27" s="27"/>
      <c r="Y27" s="66"/>
      <c r="Z27" s="66"/>
      <c r="AA27" s="66"/>
      <c r="AB27" s="66"/>
      <c r="AC27" s="66"/>
      <c r="AD27" s="66"/>
      <c r="AE27" s="66"/>
      <c r="AF27" s="66"/>
      <c r="AG27" s="66"/>
      <c r="AH27" s="312">
        <v>28181</v>
      </c>
      <c r="AI27" s="312">
        <v>28371</v>
      </c>
      <c r="AJ27" s="313">
        <v>2</v>
      </c>
      <c r="AK27" s="314" t="s">
        <v>276</v>
      </c>
      <c r="AL27" s="315" t="s">
        <v>297</v>
      </c>
      <c r="AM27" s="326">
        <v>3327622</v>
      </c>
      <c r="AN27" s="317">
        <f t="shared" si="20"/>
        <v>277301.83</v>
      </c>
      <c r="AO27" s="346">
        <v>3513376</v>
      </c>
      <c r="AP27" s="317">
        <f t="shared" si="21"/>
        <v>292781.33</v>
      </c>
      <c r="AQ27" s="317">
        <f t="shared" si="22"/>
        <v>15479.5</v>
      </c>
      <c r="AR27" s="317">
        <f t="shared" si="23"/>
        <v>1663810.98</v>
      </c>
      <c r="AS27" s="317">
        <f t="shared" si="24"/>
        <v>1849565.02</v>
      </c>
      <c r="AT27" s="318">
        <f t="shared" si="25"/>
        <v>308260.84000000003</v>
      </c>
      <c r="AU27" s="319" t="str">
        <f t="shared" si="8"/>
        <v>OK</v>
      </c>
    </row>
    <row r="28" spans="1:47" x14ac:dyDescent="0.25">
      <c r="A28" s="521"/>
      <c r="B28" s="106" t="s">
        <v>279</v>
      </c>
      <c r="C28" s="106" t="s">
        <v>298</v>
      </c>
      <c r="D28" s="118">
        <f t="shared" si="0"/>
        <v>1880985</v>
      </c>
      <c r="E28" s="108">
        <f t="shared" si="15"/>
        <v>156748.75</v>
      </c>
      <c r="F28" s="108">
        <f t="shared" si="16"/>
        <v>1544138</v>
      </c>
      <c r="G28" s="108">
        <f t="shared" si="17"/>
        <v>100607.58</v>
      </c>
      <c r="H28" s="109">
        <v>0</v>
      </c>
      <c r="I28" s="109">
        <f t="shared" si="18"/>
        <v>100607.58</v>
      </c>
      <c r="J28" s="534"/>
      <c r="K28" s="537"/>
      <c r="L28" s="537"/>
      <c r="M28" s="537"/>
      <c r="N28" s="497">
        <f>ROUND($M$23*(R5/$W$5)-E50+F50,2)</f>
        <v>259818.51</v>
      </c>
      <c r="O28" s="503">
        <f>IF((I28+I29)-N28&lt;0,0,(I28+I29)-N28)</f>
        <v>0</v>
      </c>
      <c r="P28" s="110"/>
      <c r="Q28" s="119"/>
      <c r="R28" s="486">
        <f t="shared" ref="R28" si="27">+O28</f>
        <v>0</v>
      </c>
      <c r="S28" s="119"/>
      <c r="T28" s="106"/>
      <c r="U28" s="120"/>
      <c r="V28" s="66"/>
      <c r="W28" s="508">
        <f>ROUND(IF(O28=0,N28-(I28+I29),0),2)</f>
        <v>84801.68</v>
      </c>
      <c r="X28" s="27"/>
      <c r="Y28" s="66"/>
      <c r="Z28" s="66"/>
      <c r="AA28" s="66"/>
      <c r="AB28" s="66"/>
      <c r="AC28" s="66"/>
      <c r="AD28" s="66"/>
      <c r="AE28" s="66"/>
      <c r="AF28" s="66"/>
      <c r="AG28" s="66"/>
      <c r="AH28" s="312">
        <v>3183</v>
      </c>
      <c r="AI28" s="312">
        <v>3300</v>
      </c>
      <c r="AJ28" s="313">
        <v>1</v>
      </c>
      <c r="AK28" s="314" t="s">
        <v>279</v>
      </c>
      <c r="AL28" s="315" t="s">
        <v>298</v>
      </c>
      <c r="AM28" s="326">
        <v>1880985</v>
      </c>
      <c r="AN28" s="317">
        <f t="shared" si="20"/>
        <v>156748.75</v>
      </c>
      <c r="AO28" s="346">
        <v>1544138</v>
      </c>
      <c r="AP28" s="317">
        <f t="shared" si="21"/>
        <v>128678.17</v>
      </c>
      <c r="AQ28" s="317">
        <f t="shared" si="22"/>
        <v>-28070.58</v>
      </c>
      <c r="AR28" s="317">
        <f t="shared" si="23"/>
        <v>940492.5</v>
      </c>
      <c r="AS28" s="317">
        <f t="shared" si="24"/>
        <v>603645.5</v>
      </c>
      <c r="AT28" s="318">
        <f t="shared" si="25"/>
        <v>100607.58</v>
      </c>
      <c r="AU28" s="319" t="str">
        <f t="shared" si="8"/>
        <v>OK</v>
      </c>
    </row>
    <row r="29" spans="1:47" x14ac:dyDescent="0.25">
      <c r="A29" s="521"/>
      <c r="B29" s="111" t="s">
        <v>279</v>
      </c>
      <c r="C29" s="111" t="s">
        <v>299</v>
      </c>
      <c r="D29" s="112">
        <f t="shared" si="0"/>
        <v>1270381</v>
      </c>
      <c r="E29" s="113">
        <f t="shared" si="15"/>
        <v>105865.08</v>
      </c>
      <c r="F29" s="113">
        <f t="shared" si="16"/>
        <v>1081646</v>
      </c>
      <c r="G29" s="113">
        <f t="shared" si="17"/>
        <v>74409.25</v>
      </c>
      <c r="H29" s="117">
        <v>0</v>
      </c>
      <c r="I29" s="114">
        <f t="shared" si="18"/>
        <v>74409.25</v>
      </c>
      <c r="J29" s="534"/>
      <c r="K29" s="537"/>
      <c r="L29" s="537"/>
      <c r="M29" s="537"/>
      <c r="N29" s="498"/>
      <c r="O29" s="504"/>
      <c r="P29" s="115"/>
      <c r="Q29" s="124"/>
      <c r="R29" s="487"/>
      <c r="S29" s="123"/>
      <c r="T29" s="111"/>
      <c r="U29" s="125"/>
      <c r="V29" s="66"/>
      <c r="W29" s="509"/>
      <c r="X29" s="27"/>
      <c r="Y29" s="66"/>
      <c r="Z29" s="66"/>
      <c r="AA29" s="66"/>
      <c r="AB29" s="66"/>
      <c r="AC29" s="66"/>
      <c r="AD29" s="66"/>
      <c r="AE29" s="66"/>
      <c r="AF29" s="66"/>
      <c r="AG29" s="66"/>
      <c r="AH29" s="312">
        <v>3032</v>
      </c>
      <c r="AI29" s="312">
        <v>3300</v>
      </c>
      <c r="AJ29" s="313">
        <v>1</v>
      </c>
      <c r="AK29" s="314" t="s">
        <v>279</v>
      </c>
      <c r="AL29" s="315" t="s">
        <v>299</v>
      </c>
      <c r="AM29" s="326">
        <v>1270381</v>
      </c>
      <c r="AN29" s="317">
        <f t="shared" si="20"/>
        <v>105865.08</v>
      </c>
      <c r="AO29" s="346">
        <v>1081646</v>
      </c>
      <c r="AP29" s="317">
        <f t="shared" si="21"/>
        <v>90137.17</v>
      </c>
      <c r="AQ29" s="317">
        <f t="shared" si="22"/>
        <v>-15727.910000000003</v>
      </c>
      <c r="AR29" s="317">
        <f t="shared" si="23"/>
        <v>635190.48</v>
      </c>
      <c r="AS29" s="317">
        <f t="shared" si="24"/>
        <v>446455.52</v>
      </c>
      <c r="AT29" s="318">
        <f t="shared" si="25"/>
        <v>74409.25</v>
      </c>
      <c r="AU29" s="319" t="str">
        <f t="shared" si="8"/>
        <v>OK</v>
      </c>
    </row>
    <row r="30" spans="1:47" x14ac:dyDescent="0.25">
      <c r="A30" s="521"/>
      <c r="B30" s="106" t="s">
        <v>283</v>
      </c>
      <c r="C30" s="106" t="s">
        <v>301</v>
      </c>
      <c r="D30" s="118">
        <f t="shared" si="0"/>
        <v>2079150</v>
      </c>
      <c r="E30" s="108">
        <f t="shared" si="15"/>
        <v>173262.5</v>
      </c>
      <c r="F30" s="206">
        <f t="shared" si="16"/>
        <v>1970076</v>
      </c>
      <c r="G30" s="206">
        <f t="shared" si="17"/>
        <v>155083.5</v>
      </c>
      <c r="H30" s="273">
        <v>0</v>
      </c>
      <c r="I30" s="109">
        <f t="shared" si="18"/>
        <v>155083.5</v>
      </c>
      <c r="J30" s="534"/>
      <c r="K30" s="537"/>
      <c r="L30" s="537"/>
      <c r="M30" s="539"/>
      <c r="N30" s="497">
        <f>ROUND($M$23*(S5/$W$5)-E51+F51,2)</f>
        <v>103519.31</v>
      </c>
      <c r="O30" s="503">
        <f>IF((I30+I31)-N30&lt;0,0,(I30+I31)-N30)</f>
        <v>119615.1</v>
      </c>
      <c r="P30" s="110"/>
      <c r="Q30" s="119"/>
      <c r="R30" s="106"/>
      <c r="S30" s="486">
        <f t="shared" ref="S30" si="28">+O30</f>
        <v>119615.1</v>
      </c>
      <c r="T30" s="110"/>
      <c r="U30" s="120"/>
      <c r="V30" s="66"/>
      <c r="W30" s="508">
        <f>ROUND(IF(O30=0,N30-(I30+I31),0),2)</f>
        <v>0</v>
      </c>
      <c r="X30" s="27"/>
      <c r="Y30" s="66"/>
      <c r="Z30" s="66"/>
      <c r="AA30" s="66"/>
      <c r="AB30" s="66"/>
      <c r="AC30" s="66"/>
      <c r="AD30" s="66"/>
      <c r="AE30" s="66"/>
      <c r="AF30" s="66"/>
      <c r="AG30" s="66"/>
      <c r="AH30" s="312">
        <v>4402</v>
      </c>
      <c r="AI30" s="312">
        <v>4406</v>
      </c>
      <c r="AJ30" s="313">
        <v>1</v>
      </c>
      <c r="AK30" s="314" t="s">
        <v>283</v>
      </c>
      <c r="AL30" s="315" t="s">
        <v>301</v>
      </c>
      <c r="AM30" s="326">
        <v>2079150</v>
      </c>
      <c r="AN30" s="317">
        <f t="shared" si="20"/>
        <v>173262.5</v>
      </c>
      <c r="AO30" s="346">
        <v>1970076</v>
      </c>
      <c r="AP30" s="317">
        <f t="shared" si="21"/>
        <v>164173</v>
      </c>
      <c r="AQ30" s="317">
        <f t="shared" si="22"/>
        <v>-9089.5</v>
      </c>
      <c r="AR30" s="317">
        <f t="shared" si="23"/>
        <v>1039575</v>
      </c>
      <c r="AS30" s="317">
        <f t="shared" si="24"/>
        <v>930501</v>
      </c>
      <c r="AT30" s="318">
        <f t="shared" si="25"/>
        <v>155083.5</v>
      </c>
      <c r="AU30" s="319" t="str">
        <f t="shared" si="8"/>
        <v>OK</v>
      </c>
    </row>
    <row r="31" spans="1:47" x14ac:dyDescent="0.25">
      <c r="A31" s="521"/>
      <c r="B31" s="129" t="s">
        <v>283</v>
      </c>
      <c r="C31" s="129" t="s">
        <v>302</v>
      </c>
      <c r="D31" s="114">
        <f t="shared" si="0"/>
        <v>793073</v>
      </c>
      <c r="E31" s="272">
        <v>0</v>
      </c>
      <c r="F31" s="208">
        <f t="shared" si="16"/>
        <v>804842</v>
      </c>
      <c r="G31" s="208">
        <f t="shared" si="17"/>
        <v>68050.91</v>
      </c>
      <c r="H31" s="254">
        <v>0</v>
      </c>
      <c r="I31" s="114">
        <f t="shared" si="18"/>
        <v>68050.91</v>
      </c>
      <c r="J31" s="534"/>
      <c r="K31" s="537"/>
      <c r="L31" s="537"/>
      <c r="M31" s="539"/>
      <c r="N31" s="499"/>
      <c r="O31" s="504"/>
      <c r="P31" s="116"/>
      <c r="Q31" s="130"/>
      <c r="R31" s="129"/>
      <c r="S31" s="487"/>
      <c r="T31" s="116"/>
      <c r="U31" s="131"/>
      <c r="V31" s="66"/>
      <c r="W31" s="509"/>
      <c r="X31" s="27"/>
      <c r="Y31" s="66"/>
      <c r="Z31" s="66"/>
      <c r="AA31" s="66"/>
      <c r="AB31" s="66"/>
      <c r="AC31" s="66"/>
      <c r="AD31" s="66"/>
      <c r="AE31" s="66"/>
      <c r="AF31" s="66"/>
      <c r="AG31" s="66"/>
      <c r="AH31" s="312">
        <v>4404</v>
      </c>
      <c r="AI31" s="312">
        <v>4800</v>
      </c>
      <c r="AJ31" s="313">
        <v>1</v>
      </c>
      <c r="AK31" s="314" t="s">
        <v>283</v>
      </c>
      <c r="AL31" s="315" t="s">
        <v>302</v>
      </c>
      <c r="AM31" s="326">
        <v>793073</v>
      </c>
      <c r="AN31" s="317">
        <f t="shared" si="20"/>
        <v>66089.42</v>
      </c>
      <c r="AO31" s="346">
        <v>804842</v>
      </c>
      <c r="AP31" s="317">
        <f t="shared" si="21"/>
        <v>67070.17</v>
      </c>
      <c r="AQ31" s="317">
        <f t="shared" si="22"/>
        <v>980.75</v>
      </c>
      <c r="AR31" s="317">
        <f t="shared" si="23"/>
        <v>396536.52</v>
      </c>
      <c r="AS31" s="317">
        <f t="shared" si="24"/>
        <v>408305.48</v>
      </c>
      <c r="AT31" s="318">
        <f t="shared" si="25"/>
        <v>68050.91</v>
      </c>
      <c r="AU31" s="319" t="str">
        <f t="shared" si="8"/>
        <v>OK</v>
      </c>
    </row>
    <row r="32" spans="1:47" x14ac:dyDescent="0.25">
      <c r="A32" s="521"/>
      <c r="B32" s="111" t="s">
        <v>286</v>
      </c>
      <c r="C32" s="111" t="s">
        <v>303</v>
      </c>
      <c r="D32" s="132">
        <f t="shared" si="0"/>
        <v>4716281</v>
      </c>
      <c r="E32" s="113">
        <f t="shared" ref="E32:E36" si="29">AN32</f>
        <v>393023.42</v>
      </c>
      <c r="F32" s="206">
        <f t="shared" si="16"/>
        <v>4642571</v>
      </c>
      <c r="G32" s="206">
        <f t="shared" si="17"/>
        <v>380738.41</v>
      </c>
      <c r="H32" s="206">
        <v>0</v>
      </c>
      <c r="I32" s="248">
        <f t="shared" si="18"/>
        <v>380738.41</v>
      </c>
      <c r="J32" s="534"/>
      <c r="K32" s="537"/>
      <c r="L32" s="537"/>
      <c r="M32" s="539"/>
      <c r="N32" s="500">
        <f>ROUND($M$23*(T5/$W$5)-E52+F52,2)</f>
        <v>230513.73</v>
      </c>
      <c r="O32" s="505">
        <f>IF(((I32+I33+I34+I35)-N32)&lt;0,0,((I32+I33+I34+I35)-N32))</f>
        <v>1036572.02</v>
      </c>
      <c r="P32" s="115"/>
      <c r="Q32" s="124"/>
      <c r="R32" s="111"/>
      <c r="S32" s="124"/>
      <c r="T32" s="486">
        <f t="shared" ref="T32" si="30">+O32</f>
        <v>1036572.02</v>
      </c>
      <c r="U32" s="125"/>
      <c r="V32" s="66"/>
      <c r="W32" s="508">
        <f>ROUND(IF(O32=0,N32-(I32+I33+I34+I35),0),2)</f>
        <v>0</v>
      </c>
      <c r="X32" s="27"/>
      <c r="Y32" s="66"/>
      <c r="Z32" s="66"/>
      <c r="AA32" s="66"/>
      <c r="AB32" s="66"/>
      <c r="AC32" s="66"/>
      <c r="AD32" s="66"/>
      <c r="AE32" s="66"/>
      <c r="AF32" s="66"/>
      <c r="AG32" s="66"/>
      <c r="AH32" s="312">
        <v>50050</v>
      </c>
      <c r="AI32" s="312">
        <v>51450</v>
      </c>
      <c r="AJ32" s="314">
        <v>10</v>
      </c>
      <c r="AK32" s="314" t="s">
        <v>286</v>
      </c>
      <c r="AL32" s="315" t="s">
        <v>303</v>
      </c>
      <c r="AM32" s="326">
        <v>4716281</v>
      </c>
      <c r="AN32" s="317">
        <f t="shared" si="20"/>
        <v>393023.42</v>
      </c>
      <c r="AO32" s="346">
        <v>4642571</v>
      </c>
      <c r="AP32" s="317">
        <f t="shared" si="21"/>
        <v>386880.92</v>
      </c>
      <c r="AQ32" s="317">
        <f t="shared" si="22"/>
        <v>-6142.5</v>
      </c>
      <c r="AR32" s="317">
        <f t="shared" si="23"/>
        <v>2358140.52</v>
      </c>
      <c r="AS32" s="317">
        <f t="shared" si="24"/>
        <v>2284430.48</v>
      </c>
      <c r="AT32" s="318">
        <f t="shared" si="25"/>
        <v>380738.41</v>
      </c>
      <c r="AU32" s="319" t="str">
        <f t="shared" si="8"/>
        <v>OK</v>
      </c>
    </row>
    <row r="33" spans="1:47" x14ac:dyDescent="0.25">
      <c r="A33" s="521"/>
      <c r="B33" s="111" t="s">
        <v>286</v>
      </c>
      <c r="C33" s="111" t="s">
        <v>304</v>
      </c>
      <c r="D33" s="132">
        <f t="shared" si="0"/>
        <v>1359750</v>
      </c>
      <c r="E33" s="113">
        <f t="shared" si="29"/>
        <v>113312.5</v>
      </c>
      <c r="F33" s="207">
        <f t="shared" si="16"/>
        <v>1575784</v>
      </c>
      <c r="G33" s="207">
        <f t="shared" si="17"/>
        <v>149318.17000000001</v>
      </c>
      <c r="H33" s="207">
        <v>0</v>
      </c>
      <c r="I33" s="249">
        <f t="shared" si="18"/>
        <v>149318.17000000001</v>
      </c>
      <c r="J33" s="534"/>
      <c r="K33" s="537"/>
      <c r="L33" s="537"/>
      <c r="M33" s="539"/>
      <c r="N33" s="501"/>
      <c r="O33" s="506"/>
      <c r="P33" s="115"/>
      <c r="Q33" s="124"/>
      <c r="R33" s="111"/>
      <c r="S33" s="124"/>
      <c r="T33" s="488"/>
      <c r="U33" s="125"/>
      <c r="V33" s="66"/>
      <c r="W33" s="510"/>
      <c r="X33" s="27"/>
      <c r="Y33" s="66"/>
      <c r="Z33" s="66"/>
      <c r="AA33" s="66"/>
      <c r="AB33" s="66"/>
      <c r="AC33" s="66"/>
      <c r="AD33" s="66"/>
      <c r="AE33" s="66"/>
      <c r="AF33" s="66"/>
      <c r="AG33" s="66"/>
      <c r="AH33" s="312">
        <v>51450</v>
      </c>
      <c r="AI33" s="312">
        <v>54000</v>
      </c>
      <c r="AJ33" s="313">
        <v>10</v>
      </c>
      <c r="AK33" s="314" t="s">
        <v>286</v>
      </c>
      <c r="AL33" s="315" t="s">
        <v>304</v>
      </c>
      <c r="AM33" s="326">
        <v>1359750</v>
      </c>
      <c r="AN33" s="317">
        <f t="shared" si="20"/>
        <v>113312.5</v>
      </c>
      <c r="AO33" s="346">
        <v>1575784</v>
      </c>
      <c r="AP33" s="317">
        <f t="shared" si="21"/>
        <v>131315.32999999999</v>
      </c>
      <c r="AQ33" s="317">
        <f t="shared" si="22"/>
        <v>18002.829999999987</v>
      </c>
      <c r="AR33" s="317">
        <f t="shared" si="23"/>
        <v>679875</v>
      </c>
      <c r="AS33" s="317">
        <f t="shared" si="24"/>
        <v>895909</v>
      </c>
      <c r="AT33" s="318">
        <f t="shared" si="25"/>
        <v>149318.17000000001</v>
      </c>
      <c r="AU33" s="319" t="str">
        <f t="shared" si="8"/>
        <v>OK</v>
      </c>
    </row>
    <row r="34" spans="1:47" x14ac:dyDescent="0.25">
      <c r="A34" s="521"/>
      <c r="B34" s="111" t="s">
        <v>286</v>
      </c>
      <c r="C34" s="111" t="s">
        <v>305</v>
      </c>
      <c r="D34" s="112">
        <f t="shared" si="0"/>
        <v>6316064</v>
      </c>
      <c r="E34" s="113">
        <f t="shared" si="29"/>
        <v>526338.67000000004</v>
      </c>
      <c r="F34" s="207">
        <f t="shared" si="16"/>
        <v>6295572</v>
      </c>
      <c r="G34" s="207">
        <f t="shared" si="17"/>
        <v>522923.33</v>
      </c>
      <c r="H34" s="207">
        <v>0</v>
      </c>
      <c r="I34" s="249">
        <f t="shared" si="18"/>
        <v>522923.33</v>
      </c>
      <c r="J34" s="534"/>
      <c r="K34" s="537"/>
      <c r="L34" s="537"/>
      <c r="M34" s="539"/>
      <c r="N34" s="501">
        <f>$M$23*S9/$W$5</f>
        <v>0</v>
      </c>
      <c r="O34" s="506"/>
      <c r="P34" s="115"/>
      <c r="Q34" s="124"/>
      <c r="R34" s="111"/>
      <c r="S34" s="124"/>
      <c r="T34" s="488"/>
      <c r="U34" s="125"/>
      <c r="V34" s="66"/>
      <c r="W34" s="510"/>
      <c r="X34" s="27"/>
      <c r="Y34" s="66"/>
      <c r="Z34" s="66"/>
      <c r="AA34" s="66"/>
      <c r="AB34" s="66"/>
      <c r="AC34" s="66"/>
      <c r="AD34" s="66"/>
      <c r="AE34" s="66"/>
      <c r="AF34" s="66"/>
      <c r="AG34" s="66"/>
      <c r="AH34" s="312">
        <v>54000</v>
      </c>
      <c r="AI34" s="312">
        <v>56100</v>
      </c>
      <c r="AJ34" s="313">
        <v>10</v>
      </c>
      <c r="AK34" s="314" t="s">
        <v>286</v>
      </c>
      <c r="AL34" s="315" t="s">
        <v>305</v>
      </c>
      <c r="AM34" s="326">
        <v>6316064</v>
      </c>
      <c r="AN34" s="317">
        <f t="shared" si="20"/>
        <v>526338.67000000004</v>
      </c>
      <c r="AO34" s="346">
        <v>6295572</v>
      </c>
      <c r="AP34" s="317">
        <f t="shared" si="21"/>
        <v>524631</v>
      </c>
      <c r="AQ34" s="317">
        <f t="shared" si="22"/>
        <v>-1707.6700000000419</v>
      </c>
      <c r="AR34" s="317">
        <f t="shared" si="23"/>
        <v>3158032.0200000005</v>
      </c>
      <c r="AS34" s="317">
        <f t="shared" si="24"/>
        <v>3137539.9799999995</v>
      </c>
      <c r="AT34" s="318">
        <f t="shared" si="25"/>
        <v>522923.33</v>
      </c>
      <c r="AU34" s="319" t="str">
        <f t="shared" si="8"/>
        <v>OK</v>
      </c>
    </row>
    <row r="35" spans="1:47" x14ac:dyDescent="0.25">
      <c r="A35" s="521"/>
      <c r="B35" s="129" t="s">
        <v>286</v>
      </c>
      <c r="C35" s="129" t="s">
        <v>306</v>
      </c>
      <c r="D35" s="112">
        <f t="shared" si="0"/>
        <v>2219236</v>
      </c>
      <c r="E35" s="113">
        <f t="shared" si="29"/>
        <v>184936.33</v>
      </c>
      <c r="F35" s="208">
        <f t="shared" si="16"/>
        <v>2394253</v>
      </c>
      <c r="G35" s="208">
        <f t="shared" si="17"/>
        <v>214105.84</v>
      </c>
      <c r="H35" s="208">
        <v>0</v>
      </c>
      <c r="I35" s="250">
        <f t="shared" si="18"/>
        <v>214105.84</v>
      </c>
      <c r="J35" s="534"/>
      <c r="K35" s="537"/>
      <c r="L35" s="537"/>
      <c r="M35" s="539"/>
      <c r="N35" s="502"/>
      <c r="O35" s="507"/>
      <c r="P35" s="116"/>
      <c r="Q35" s="130"/>
      <c r="R35" s="129"/>
      <c r="S35" s="130"/>
      <c r="T35" s="487"/>
      <c r="U35" s="131"/>
      <c r="V35" s="66"/>
      <c r="W35" s="511"/>
      <c r="X35" s="27"/>
      <c r="Y35" s="66"/>
      <c r="Z35" s="66"/>
      <c r="AA35" s="66"/>
      <c r="AB35" s="66"/>
      <c r="AC35" s="66"/>
      <c r="AD35" s="66"/>
      <c r="AE35" s="66"/>
      <c r="AF35" s="66"/>
      <c r="AG35" s="66"/>
      <c r="AH35" s="312">
        <v>56050</v>
      </c>
      <c r="AI35" s="312">
        <v>56100</v>
      </c>
      <c r="AJ35" s="313">
        <v>10</v>
      </c>
      <c r="AK35" s="314" t="s">
        <v>286</v>
      </c>
      <c r="AL35" s="315" t="s">
        <v>306</v>
      </c>
      <c r="AM35" s="326">
        <v>2219236</v>
      </c>
      <c r="AN35" s="317">
        <f t="shared" si="20"/>
        <v>184936.33</v>
      </c>
      <c r="AO35" s="346">
        <v>2394253</v>
      </c>
      <c r="AP35" s="317">
        <f t="shared" si="21"/>
        <v>199521.08</v>
      </c>
      <c r="AQ35" s="317">
        <f t="shared" si="22"/>
        <v>14584.75</v>
      </c>
      <c r="AR35" s="317">
        <f t="shared" si="23"/>
        <v>1109617.98</v>
      </c>
      <c r="AS35" s="317">
        <f t="shared" si="24"/>
        <v>1284635.02</v>
      </c>
      <c r="AT35" s="318">
        <f t="shared" si="25"/>
        <v>214105.84</v>
      </c>
      <c r="AU35" s="319" t="str">
        <f t="shared" si="8"/>
        <v>OK</v>
      </c>
    </row>
    <row r="36" spans="1:47" x14ac:dyDescent="0.25">
      <c r="A36" s="513"/>
      <c r="B36" s="129" t="s">
        <v>261</v>
      </c>
      <c r="C36" s="129" t="s">
        <v>307</v>
      </c>
      <c r="D36" s="134">
        <f t="shared" si="0"/>
        <v>6026595</v>
      </c>
      <c r="E36" s="108">
        <f t="shared" si="29"/>
        <v>502216.25</v>
      </c>
      <c r="F36" s="209">
        <f>AO36</f>
        <v>5772461</v>
      </c>
      <c r="G36" s="209">
        <f t="shared" si="17"/>
        <v>459860.58</v>
      </c>
      <c r="H36" s="209">
        <v>0</v>
      </c>
      <c r="I36" s="135">
        <f t="shared" si="18"/>
        <v>459860.58</v>
      </c>
      <c r="J36" s="535"/>
      <c r="K36" s="538"/>
      <c r="L36" s="537"/>
      <c r="M36" s="540"/>
      <c r="N36" s="408">
        <f>ROUND($M$23*(U5/$W$5)-E53+F53,2)</f>
        <v>250778.53</v>
      </c>
      <c r="O36" s="351">
        <f>IF(((I36)-N36)&lt;0,0,((I36)-N36))</f>
        <v>209082.05000000002</v>
      </c>
      <c r="P36" s="115"/>
      <c r="Q36" s="130"/>
      <c r="R36" s="129"/>
      <c r="S36" s="130"/>
      <c r="T36" s="116"/>
      <c r="U36" s="133">
        <f>O36</f>
        <v>209082.05000000002</v>
      </c>
      <c r="V36" s="85"/>
      <c r="W36" s="258">
        <f>ROUND(IF(O36=0,N36-(I36),0),2)</f>
        <v>0</v>
      </c>
      <c r="X36" s="27"/>
      <c r="Y36" s="66"/>
      <c r="Z36" s="66"/>
      <c r="AA36" s="66"/>
      <c r="AB36" s="66"/>
      <c r="AC36" s="66"/>
      <c r="AD36" s="66"/>
      <c r="AE36" s="66"/>
      <c r="AF36" s="66"/>
      <c r="AG36" s="66"/>
      <c r="AH36" s="327">
        <v>6182</v>
      </c>
      <c r="AI36" s="327">
        <v>6440</v>
      </c>
      <c r="AJ36" s="328" t="s">
        <v>408</v>
      </c>
      <c r="AK36" s="329" t="s">
        <v>261</v>
      </c>
      <c r="AL36" s="330" t="s">
        <v>307</v>
      </c>
      <c r="AM36" s="331">
        <v>6026595</v>
      </c>
      <c r="AN36" s="317">
        <f t="shared" si="20"/>
        <v>502216.25</v>
      </c>
      <c r="AO36" s="346">
        <v>5772461</v>
      </c>
      <c r="AP36" s="317">
        <f t="shared" si="21"/>
        <v>481038.42</v>
      </c>
      <c r="AQ36" s="317">
        <f t="shared" si="22"/>
        <v>-21177.830000000016</v>
      </c>
      <c r="AR36" s="317">
        <f t="shared" si="23"/>
        <v>3013297.5</v>
      </c>
      <c r="AS36" s="317">
        <f t="shared" si="24"/>
        <v>2759163.5</v>
      </c>
      <c r="AT36" s="318">
        <f t="shared" si="25"/>
        <v>459860.58</v>
      </c>
      <c r="AU36" s="319" t="str">
        <f t="shared" si="8"/>
        <v>OK</v>
      </c>
    </row>
    <row r="37" spans="1:47" x14ac:dyDescent="0.25">
      <c r="A37" s="27"/>
      <c r="B37" s="27"/>
      <c r="C37" s="136" t="s">
        <v>308</v>
      </c>
      <c r="D37" s="137">
        <f t="shared" ref="D37:E37" si="31">SUM(D23:D36)</f>
        <v>39167392</v>
      </c>
      <c r="E37" s="137">
        <f t="shared" si="31"/>
        <v>3197859.91</v>
      </c>
      <c r="F37" s="234">
        <f>SUM(F23:F36)</f>
        <v>39135523</v>
      </c>
      <c r="G37" s="234">
        <f>SUM(G23:G36)</f>
        <v>3258637.82</v>
      </c>
      <c r="H37" s="234">
        <v>0</v>
      </c>
      <c r="I37" s="236">
        <f>SUM(I23:I36)</f>
        <v>3258637.82</v>
      </c>
      <c r="J37" s="262">
        <f t="shared" ref="J37:K37" si="32">SUM(J23:J36)</f>
        <v>10649085.09</v>
      </c>
      <c r="K37" s="223">
        <f t="shared" si="32"/>
        <v>0.73</v>
      </c>
      <c r="L37" s="225">
        <f>SUM(L23)</f>
        <v>7773832.1200000001</v>
      </c>
      <c r="M37" s="406">
        <f t="shared" ref="M37" si="33">SUM(M23:M36)</f>
        <v>1295638.69</v>
      </c>
      <c r="N37" s="407">
        <f>SUM(N23:N36)</f>
        <v>1295638.6900000002</v>
      </c>
      <c r="O37" s="350">
        <f t="shared" ref="O37:U37" si="34">SUM(O23:O36)</f>
        <v>2047800.8099999998</v>
      </c>
      <c r="P37" s="141">
        <f t="shared" si="34"/>
        <v>237195.11999999994</v>
      </c>
      <c r="Q37" s="140">
        <f t="shared" si="34"/>
        <v>445336.52</v>
      </c>
      <c r="R37" s="138">
        <f t="shared" si="34"/>
        <v>0</v>
      </c>
      <c r="S37" s="140">
        <f t="shared" si="34"/>
        <v>119615.1</v>
      </c>
      <c r="T37" s="138">
        <f t="shared" si="34"/>
        <v>1036572.02</v>
      </c>
      <c r="U37" s="141">
        <f t="shared" si="34"/>
        <v>209082.05000000002</v>
      </c>
      <c r="V37" s="105"/>
      <c r="W37" s="259">
        <f>ROUND(SUM(W23:W36),2)</f>
        <v>84801.68</v>
      </c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320"/>
      <c r="AI37" s="320"/>
      <c r="AJ37" s="321"/>
      <c r="AK37" s="320"/>
      <c r="AL37" s="332" t="s">
        <v>758</v>
      </c>
      <c r="AM37" s="333">
        <f>SUM(AM23:AM36)</f>
        <v>39167392</v>
      </c>
      <c r="AN37" s="333">
        <f t="shared" ref="AN37:AT37" si="35">SUM(AN23:AN36)</f>
        <v>3263949.33</v>
      </c>
      <c r="AO37" s="333">
        <f t="shared" si="35"/>
        <v>39135523</v>
      </c>
      <c r="AP37" s="333">
        <f t="shared" si="35"/>
        <v>3261293.5999999996</v>
      </c>
      <c r="AQ37" s="333">
        <f t="shared" si="35"/>
        <v>-2655.7300000000541</v>
      </c>
      <c r="AR37" s="333">
        <f t="shared" si="35"/>
        <v>19583695.98</v>
      </c>
      <c r="AS37" s="333">
        <f t="shared" si="35"/>
        <v>19551827.02</v>
      </c>
      <c r="AT37" s="333">
        <f t="shared" si="35"/>
        <v>3258637.82</v>
      </c>
      <c r="AU37" s="334" t="str">
        <f t="shared" si="8"/>
        <v>OK</v>
      </c>
    </row>
    <row r="38" spans="1:47" ht="15.75" thickBot="1" x14ac:dyDescent="0.3">
      <c r="A38" s="27"/>
      <c r="B38" s="27"/>
      <c r="C38" s="142" t="s">
        <v>309</v>
      </c>
      <c r="D38" s="144">
        <f t="shared" ref="D38:G38" si="36">+D22+D37</f>
        <v>63815080</v>
      </c>
      <c r="E38" s="144">
        <f t="shared" si="36"/>
        <v>5251833.91</v>
      </c>
      <c r="F38" s="144">
        <f t="shared" si="36"/>
        <v>62606969</v>
      </c>
      <c r="G38" s="144">
        <f t="shared" si="36"/>
        <v>5116571.49</v>
      </c>
      <c r="H38" s="144">
        <f>SUM(H23:H37)</f>
        <v>0</v>
      </c>
      <c r="I38" s="235">
        <f>+I22+I37</f>
        <v>5116571.49</v>
      </c>
      <c r="J38" s="144"/>
      <c r="K38" s="144"/>
      <c r="L38" s="224"/>
      <c r="M38" s="227"/>
      <c r="N38" s="227"/>
      <c r="O38" s="388">
        <f>ROUND(+O22+O37,2)</f>
        <v>3905734.48</v>
      </c>
      <c r="P38" s="145"/>
      <c r="Q38" s="67"/>
      <c r="R38" s="67"/>
      <c r="S38" s="67"/>
      <c r="T38" s="67"/>
      <c r="U38" s="67"/>
      <c r="V38" s="27"/>
      <c r="W38" s="259">
        <f>ROUND(IF(O38-I38&lt;0,0,O38-I38),2)</f>
        <v>0</v>
      </c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335"/>
      <c r="AI38" s="335"/>
      <c r="AJ38" s="336"/>
      <c r="AK38" s="335"/>
      <c r="AL38" s="337" t="s">
        <v>9</v>
      </c>
      <c r="AM38" s="338">
        <f>SUM(AM37,AM22)</f>
        <v>63815080</v>
      </c>
      <c r="AN38" s="338">
        <f t="shared" ref="AN38:AT38" si="37">SUM(AN37,AN22)</f>
        <v>5317923.33</v>
      </c>
      <c r="AO38" s="338">
        <f t="shared" si="37"/>
        <v>62606969</v>
      </c>
      <c r="AP38" s="338">
        <f t="shared" si="37"/>
        <v>5217247.43</v>
      </c>
      <c r="AQ38" s="338">
        <f t="shared" si="37"/>
        <v>-100675.90000000008</v>
      </c>
      <c r="AR38" s="338">
        <f t="shared" si="37"/>
        <v>31907539.98</v>
      </c>
      <c r="AS38" s="338">
        <f t="shared" si="37"/>
        <v>30699429.02</v>
      </c>
      <c r="AT38" s="338">
        <f t="shared" si="37"/>
        <v>5116571.49</v>
      </c>
      <c r="AU38" s="339" t="str">
        <f t="shared" si="8"/>
        <v>OK</v>
      </c>
    </row>
    <row r="39" spans="1:47" ht="16.5" thickTop="1" thickBot="1" x14ac:dyDescent="0.3">
      <c r="A39" s="27"/>
      <c r="B39" s="27"/>
      <c r="C39" s="27"/>
      <c r="D39" s="27"/>
      <c r="E39" s="146">
        <f>E38*6</f>
        <v>31511003.460000001</v>
      </c>
      <c r="F39" s="146"/>
      <c r="G39" s="146"/>
      <c r="H39" s="67"/>
      <c r="I39" s="27"/>
      <c r="J39" s="67"/>
      <c r="K39" s="67"/>
      <c r="L39" s="27"/>
      <c r="M39" s="67"/>
      <c r="N39" s="67"/>
      <c r="O39" s="15"/>
      <c r="P39" s="147"/>
      <c r="Q39" s="148"/>
      <c r="R39" s="148"/>
      <c r="S39" s="148"/>
      <c r="T39" s="148"/>
      <c r="U39" s="148"/>
      <c r="V39" s="27"/>
      <c r="W39" s="1"/>
      <c r="X39" s="18"/>
      <c r="Y39" s="1"/>
      <c r="Z39" s="1"/>
      <c r="AA39" s="1"/>
      <c r="AB39" s="1"/>
      <c r="AC39" s="1"/>
      <c r="AD39" s="1"/>
      <c r="AE39" s="1"/>
      <c r="AF39" s="1"/>
      <c r="AG39" s="1"/>
      <c r="AH39" s="335"/>
      <c r="AI39" s="335"/>
      <c r="AJ39" s="335"/>
      <c r="AK39" s="335"/>
      <c r="AL39" s="340"/>
      <c r="AM39" s="341"/>
      <c r="AN39" s="342"/>
      <c r="AO39" s="342"/>
      <c r="AP39" s="343"/>
      <c r="AQ39" s="342"/>
      <c r="AR39" s="482">
        <f>SUM(AR38:AS38)</f>
        <v>62606969</v>
      </c>
      <c r="AS39" s="483"/>
      <c r="AT39" s="344"/>
      <c r="AU39" s="345"/>
    </row>
    <row r="40" spans="1:47" x14ac:dyDescent="0.25">
      <c r="A40" s="27"/>
      <c r="B40" s="27"/>
      <c r="C40" s="27"/>
      <c r="D40" s="27"/>
      <c r="E40" s="27"/>
      <c r="F40" s="27"/>
      <c r="G40" s="27"/>
      <c r="H40" s="13"/>
      <c r="I40" s="13"/>
      <c r="J40" s="1"/>
      <c r="K40" s="1"/>
      <c r="L40" s="1"/>
      <c r="M40" s="1"/>
      <c r="N40" s="1"/>
      <c r="O40" s="1"/>
      <c r="P40" s="27"/>
      <c r="Q40" s="27"/>
      <c r="R40" s="27"/>
      <c r="S40" s="27"/>
      <c r="T40" s="27"/>
      <c r="U40" s="27"/>
      <c r="V40" s="27"/>
      <c r="W40" s="1"/>
      <c r="X40" s="18"/>
      <c r="Y40" s="1"/>
      <c r="Z40" s="1"/>
      <c r="AA40" s="1"/>
      <c r="AB40" s="1"/>
      <c r="AC40" s="1"/>
      <c r="AD40" s="1"/>
      <c r="AE40" s="1"/>
      <c r="AF40" s="1"/>
      <c r="AG40" s="1"/>
      <c r="AL40" s="347" t="s">
        <v>272</v>
      </c>
      <c r="AM40" s="348">
        <f>SUMIFS(AM$9:AM$37,$AK$9:$AK$37,$AL40)</f>
        <v>10090357</v>
      </c>
      <c r="AN40" s="348">
        <f t="shared" ref="AN40:AP45" si="38">SUMIFS(AN$9:AN$37,$AK$9:$AK$37,$AL40)</f>
        <v>840863.08</v>
      </c>
      <c r="AO40" s="348">
        <f t="shared" si="38"/>
        <v>10153566</v>
      </c>
      <c r="AP40" s="348">
        <f t="shared" si="38"/>
        <v>846130.51000000013</v>
      </c>
      <c r="AQ40" s="204"/>
      <c r="AR40" s="484" t="s">
        <v>761</v>
      </c>
      <c r="AS40" s="485"/>
      <c r="AT40" s="27"/>
    </row>
    <row r="41" spans="1:47" x14ac:dyDescent="0.25">
      <c r="A41" s="1"/>
      <c r="B41" s="27"/>
      <c r="C41" s="217"/>
      <c r="D41" s="27"/>
      <c r="E41" s="231"/>
      <c r="F41" s="27"/>
      <c r="G41" s="231"/>
      <c r="H41" s="13"/>
      <c r="I41" s="13"/>
      <c r="J41" s="1"/>
      <c r="K41" s="1"/>
      <c r="L41" s="1"/>
      <c r="M41" s="542" t="s">
        <v>310</v>
      </c>
      <c r="N41" s="543"/>
      <c r="O41" s="543"/>
      <c r="P41" s="543"/>
      <c r="Q41" s="543"/>
      <c r="R41" s="543"/>
      <c r="S41" s="543"/>
      <c r="T41" s="543"/>
      <c r="U41" s="544"/>
      <c r="W41" s="1"/>
      <c r="X41" s="18"/>
      <c r="Y41" s="1"/>
      <c r="Z41" s="1"/>
      <c r="AA41" s="1"/>
      <c r="AB41" s="1"/>
      <c r="AC41" s="1"/>
      <c r="AD41" s="1"/>
      <c r="AE41" s="1"/>
      <c r="AF41" s="1"/>
      <c r="AG41" s="1"/>
      <c r="AL41" s="347" t="s">
        <v>276</v>
      </c>
      <c r="AM41" s="348">
        <f t="shared" ref="AM41:AM45" si="39">SUMIFS(AM$9:AM$37,$AK$9:$AK$37,$AL41)</f>
        <v>9903704</v>
      </c>
      <c r="AN41" s="348">
        <f t="shared" si="38"/>
        <v>825308.66000000015</v>
      </c>
      <c r="AO41" s="348">
        <f t="shared" si="38"/>
        <v>10031445</v>
      </c>
      <c r="AP41" s="348">
        <f t="shared" si="38"/>
        <v>835953.75</v>
      </c>
      <c r="AQ41" s="204"/>
      <c r="AR41" s="204"/>
      <c r="AS41" s="27"/>
      <c r="AT41" s="150"/>
    </row>
    <row r="42" spans="1:47" ht="15" customHeight="1" x14ac:dyDescent="0.25">
      <c r="A42" s="13"/>
      <c r="B42" s="27"/>
      <c r="C42" s="217" t="s">
        <v>769</v>
      </c>
      <c r="D42" s="217"/>
      <c r="E42" s="217"/>
      <c r="F42" s="217"/>
      <c r="G42" s="27"/>
      <c r="H42" s="13"/>
      <c r="I42" s="13"/>
      <c r="J42" s="1"/>
      <c r="K42" s="1"/>
      <c r="L42" s="1"/>
      <c r="M42" s="545" t="s">
        <v>311</v>
      </c>
      <c r="N42" s="546"/>
      <c r="O42" s="547"/>
      <c r="P42" s="174" t="s">
        <v>10</v>
      </c>
      <c r="Q42" s="175" t="s">
        <v>11</v>
      </c>
      <c r="R42" s="176" t="s">
        <v>12</v>
      </c>
      <c r="S42" s="175" t="s">
        <v>13</v>
      </c>
      <c r="T42" s="176" t="s">
        <v>14</v>
      </c>
      <c r="U42" s="176" t="s">
        <v>20</v>
      </c>
      <c r="W42" s="288"/>
      <c r="X42" s="18"/>
      <c r="Y42" s="1"/>
      <c r="Z42" s="1"/>
      <c r="AA42" s="1"/>
      <c r="AB42" s="1"/>
      <c r="AC42" s="1"/>
      <c r="AD42" s="1"/>
      <c r="AE42" s="1"/>
      <c r="AF42" s="1"/>
      <c r="AG42" s="1"/>
      <c r="AJ42" s="305"/>
      <c r="AL42" s="347" t="s">
        <v>279</v>
      </c>
      <c r="AM42" s="348">
        <f t="shared" si="39"/>
        <v>8527978</v>
      </c>
      <c r="AN42" s="348">
        <f t="shared" si="38"/>
        <v>710664.83</v>
      </c>
      <c r="AO42" s="348">
        <f t="shared" si="38"/>
        <v>7745813</v>
      </c>
      <c r="AP42" s="348">
        <f t="shared" si="38"/>
        <v>645484.42000000004</v>
      </c>
      <c r="AQ42" s="204"/>
      <c r="AR42" s="204"/>
      <c r="AS42" s="27"/>
      <c r="AT42" s="27"/>
    </row>
    <row r="43" spans="1:47" x14ac:dyDescent="0.25">
      <c r="A43" s="27"/>
      <c r="B43" s="27"/>
      <c r="C43" s="217"/>
      <c r="D43" s="217"/>
      <c r="E43" s="217"/>
      <c r="F43" s="217"/>
      <c r="G43" s="27"/>
      <c r="H43" s="27"/>
      <c r="I43" s="27"/>
      <c r="J43" s="27"/>
      <c r="K43" s="27"/>
      <c r="L43" s="13"/>
      <c r="M43" s="548" t="s">
        <v>5</v>
      </c>
      <c r="N43" s="549"/>
      <c r="O43" s="550"/>
      <c r="P43" s="151">
        <f>+(I22-M22)/W5</f>
        <v>0.46541401144290867</v>
      </c>
      <c r="Q43" s="152">
        <f>+(I22-M22)/W5</f>
        <v>0.46541401144290867</v>
      </c>
      <c r="R43" s="153">
        <f>+(I22-M22)/W5</f>
        <v>0.46541401144290867</v>
      </c>
      <c r="S43" s="152">
        <f>+(I22-M22)/W5</f>
        <v>0.46541401144290867</v>
      </c>
      <c r="T43" s="153">
        <f>+(I22-M22)/W5</f>
        <v>0.46541401144290867</v>
      </c>
      <c r="U43" s="152">
        <f>+(I22-M22)/W5</f>
        <v>0.46541401144290867</v>
      </c>
      <c r="W43" s="1"/>
      <c r="X43" s="18"/>
      <c r="Y43" s="27"/>
      <c r="Z43" s="27"/>
      <c r="AA43" s="27"/>
      <c r="AB43" s="27"/>
      <c r="AC43" s="27"/>
      <c r="AD43" s="27"/>
      <c r="AE43" s="27"/>
      <c r="AF43" s="27"/>
      <c r="AG43" s="27"/>
      <c r="AJ43" s="305"/>
      <c r="AL43" s="347" t="s">
        <v>283</v>
      </c>
      <c r="AM43" s="348">
        <f t="shared" si="39"/>
        <v>9228206</v>
      </c>
      <c r="AN43" s="348">
        <f t="shared" si="38"/>
        <v>769017.17</v>
      </c>
      <c r="AO43" s="348">
        <f t="shared" si="38"/>
        <v>8827579</v>
      </c>
      <c r="AP43" s="348">
        <f t="shared" si="38"/>
        <v>735631.58</v>
      </c>
      <c r="AQ43" s="204"/>
      <c r="AR43" s="204"/>
      <c r="AS43" s="27"/>
      <c r="AT43" s="27"/>
    </row>
    <row r="44" spans="1:47" x14ac:dyDescent="0.25">
      <c r="A44" s="13"/>
      <c r="B44" s="27"/>
      <c r="C44" s="280"/>
      <c r="D44" s="27"/>
      <c r="E44" s="27"/>
      <c r="F44" s="27"/>
      <c r="G44" s="27"/>
      <c r="H44" s="27"/>
      <c r="I44" s="27"/>
      <c r="J44" s="27"/>
      <c r="K44" s="27"/>
      <c r="L44" s="13"/>
      <c r="M44" s="551" t="s">
        <v>293</v>
      </c>
      <c r="N44" s="552"/>
      <c r="O44" s="553"/>
      <c r="P44" s="155">
        <f t="shared" ref="P44:U44" si="40">+P37/P5</f>
        <v>0.26905007218799382</v>
      </c>
      <c r="Q44" s="155">
        <f t="shared" si="40"/>
        <v>0.90004871806912046</v>
      </c>
      <c r="R44" s="155">
        <f t="shared" si="40"/>
        <v>0</v>
      </c>
      <c r="S44" s="155">
        <f t="shared" si="40"/>
        <v>0.33801302267588346</v>
      </c>
      <c r="T44" s="155">
        <f t="shared" si="40"/>
        <v>1.4734819922021605</v>
      </c>
      <c r="U44" s="156">
        <f t="shared" si="40"/>
        <v>0.27319236178255635</v>
      </c>
      <c r="W44" s="1"/>
      <c r="X44" s="18"/>
      <c r="Y44" s="27"/>
      <c r="Z44" s="27"/>
      <c r="AA44" s="27"/>
      <c r="AB44" s="27"/>
      <c r="AC44" s="27"/>
      <c r="AD44" s="27"/>
      <c r="AE44" s="27"/>
      <c r="AF44" s="27"/>
      <c r="AG44" s="27"/>
      <c r="AJ44" s="305"/>
      <c r="AL44" s="347" t="s">
        <v>286</v>
      </c>
      <c r="AM44" s="348">
        <f t="shared" si="39"/>
        <v>19863513</v>
      </c>
      <c r="AN44" s="348">
        <f t="shared" si="38"/>
        <v>1655292.7600000002</v>
      </c>
      <c r="AO44" s="348">
        <f t="shared" si="38"/>
        <v>19909716</v>
      </c>
      <c r="AP44" s="348">
        <f t="shared" si="38"/>
        <v>1659143</v>
      </c>
      <c r="AQ44" s="204"/>
      <c r="AR44" s="204"/>
      <c r="AS44" s="27"/>
      <c r="AT44" s="27"/>
    </row>
    <row r="45" spans="1:47" ht="15.75" x14ac:dyDescent="0.25">
      <c r="A45" s="13"/>
      <c r="B45" s="27"/>
      <c r="C45" s="280"/>
      <c r="D45" s="183"/>
      <c r="E45" s="183"/>
      <c r="F45" s="183"/>
      <c r="G45" s="183"/>
      <c r="H45" s="183"/>
      <c r="I45" s="27"/>
      <c r="J45" s="231"/>
      <c r="K45" s="231"/>
      <c r="L45" s="13"/>
      <c r="M45" s="555" t="s">
        <v>312</v>
      </c>
      <c r="N45" s="556"/>
      <c r="O45" s="557"/>
      <c r="P45" s="157">
        <f t="shared" ref="P45:U45" si="41">+P43+P44</f>
        <v>0.73446408363090243</v>
      </c>
      <c r="Q45" s="158">
        <f t="shared" si="41"/>
        <v>1.3654627295120292</v>
      </c>
      <c r="R45" s="159">
        <f t="shared" si="41"/>
        <v>0.46541401144290867</v>
      </c>
      <c r="S45" s="158">
        <f t="shared" si="41"/>
        <v>0.80342703411879213</v>
      </c>
      <c r="T45" s="159">
        <f t="shared" si="41"/>
        <v>1.9388960036450691</v>
      </c>
      <c r="U45" s="158">
        <f t="shared" si="41"/>
        <v>0.73860637322546507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J45" s="305"/>
      <c r="AL45" s="347" t="s">
        <v>261</v>
      </c>
      <c r="AM45" s="348">
        <f t="shared" si="39"/>
        <v>6201322</v>
      </c>
      <c r="AN45" s="348">
        <f t="shared" si="38"/>
        <v>516776.83</v>
      </c>
      <c r="AO45" s="348">
        <f t="shared" si="38"/>
        <v>5938850</v>
      </c>
      <c r="AP45" s="348">
        <f t="shared" si="38"/>
        <v>494904.17</v>
      </c>
      <c r="AQ45" s="204"/>
      <c r="AR45" s="204"/>
      <c r="AS45" s="27"/>
      <c r="AT45" s="27"/>
    </row>
    <row r="46" spans="1:47" ht="15.75" thickBot="1" x14ac:dyDescent="0.3">
      <c r="A46" s="13"/>
      <c r="B46" s="27"/>
      <c r="C46" s="48" t="s">
        <v>723</v>
      </c>
      <c r="D46" s="27"/>
      <c r="E46" s="27"/>
      <c r="F46" s="27"/>
      <c r="G46" s="27"/>
      <c r="H46" s="27"/>
      <c r="I46" s="27"/>
      <c r="J46" s="231"/>
      <c r="K46" s="231"/>
      <c r="L46" s="13"/>
      <c r="M46" s="13"/>
      <c r="N46" s="13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L46" s="349" t="s">
        <v>9</v>
      </c>
      <c r="AM46" s="338">
        <f>SUM(AM40:AM45)</f>
        <v>63815080</v>
      </c>
      <c r="AN46" s="338">
        <f t="shared" ref="AN46:AP46" si="42">SUM(AN40:AN45)</f>
        <v>5317923.33</v>
      </c>
      <c r="AO46" s="338">
        <f>SUM(AO40:AO45)</f>
        <v>62606969</v>
      </c>
      <c r="AP46" s="338">
        <f t="shared" si="42"/>
        <v>5217247.43</v>
      </c>
      <c r="AQ46" s="204"/>
      <c r="AR46" s="204"/>
      <c r="AS46" s="27"/>
      <c r="AT46" s="27"/>
    </row>
    <row r="47" spans="1:47" ht="43.5" customHeight="1" thickTop="1" x14ac:dyDescent="0.25">
      <c r="A47" s="27"/>
      <c r="B47" s="27"/>
      <c r="C47" s="257" t="s">
        <v>435</v>
      </c>
      <c r="D47" s="257" t="s">
        <v>506</v>
      </c>
      <c r="E47" s="257" t="s">
        <v>448</v>
      </c>
      <c r="F47" s="257" t="s">
        <v>436</v>
      </c>
      <c r="G47" s="257" t="s">
        <v>510</v>
      </c>
      <c r="H47" s="282"/>
      <c r="J47" s="231"/>
      <c r="K47" s="231"/>
      <c r="L47" s="13"/>
      <c r="M47" s="13"/>
      <c r="N47" s="13"/>
      <c r="O47" s="27"/>
      <c r="P47" s="15"/>
      <c r="Q47" s="15"/>
      <c r="R47" s="15"/>
      <c r="S47" s="15"/>
      <c r="T47" s="15"/>
      <c r="U47" s="15"/>
      <c r="V47" s="2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L47" s="154"/>
      <c r="AM47" s="154"/>
      <c r="AN47" s="27"/>
      <c r="AO47" s="27"/>
      <c r="AP47" s="27"/>
      <c r="AQ47" s="204"/>
      <c r="AR47" s="204"/>
      <c r="AS47" s="27"/>
      <c r="AT47" s="27"/>
    </row>
    <row r="48" spans="1:47" x14ac:dyDescent="0.25">
      <c r="A48" s="27"/>
      <c r="B48" s="27"/>
      <c r="C48" s="228" t="s">
        <v>317</v>
      </c>
      <c r="D48" s="261">
        <v>0</v>
      </c>
      <c r="E48" s="229">
        <f>ROUND(+D48/6,2)</f>
        <v>0</v>
      </c>
      <c r="F48" s="229">
        <f>ROUND(IF(E48&gt;0,0,((P5*$E$54)/(IF($E$48&gt;0,0,$P$5)+(IF($E$49&gt;0,0,$Q$5))+(IF($E$50&gt;0,0,$R$5))+(IF($E$51&gt;0,0,$S$5))+(IF($E$52&gt;0,0,$T$5))+(IF($E$53&gt;0,0,$U$5))))),2)</f>
        <v>2746.63</v>
      </c>
      <c r="G48" s="275">
        <f>(IF($E$48&gt;0,0,$P$5)+(IF($E$49&gt;0,0,$Q$5))+(IF($E$50&gt;0,0,$R$5))+(IF($E$51&gt;0,0,$S$5))+(IF($E$52&gt;0,0,$T$5))+(IF($E$53&gt;0,0,$U$5)))</f>
        <v>3638124.8178000003</v>
      </c>
      <c r="H48" s="283">
        <f>ROUND($M$23*P5/$W$5,2)</f>
        <v>286131.58</v>
      </c>
      <c r="I48" s="296"/>
      <c r="J48" s="231"/>
      <c r="K48" s="231"/>
      <c r="L48" s="13"/>
      <c r="M48" s="211"/>
      <c r="N48" s="211"/>
      <c r="O48" s="260"/>
      <c r="P48" s="290"/>
      <c r="Q48" s="290"/>
      <c r="R48" s="290"/>
      <c r="S48" s="290"/>
      <c r="T48" s="290"/>
      <c r="U48" s="290"/>
      <c r="V48" s="201"/>
      <c r="W48" s="211"/>
      <c r="X48" s="1"/>
      <c r="Y48" s="1"/>
      <c r="Z48" s="1"/>
      <c r="AA48" s="1"/>
      <c r="AB48" s="1"/>
      <c r="AC48" s="1"/>
      <c r="AD48" s="1"/>
      <c r="AE48" s="1"/>
      <c r="AF48" s="1"/>
      <c r="AG48" s="1"/>
      <c r="AL48" s="154"/>
      <c r="AM48" s="154"/>
      <c r="AN48" s="27"/>
      <c r="AO48" s="27"/>
      <c r="AP48" s="27"/>
      <c r="AQ48" s="204"/>
      <c r="AR48" s="204"/>
      <c r="AS48" s="27"/>
      <c r="AT48" s="27"/>
    </row>
    <row r="49" spans="1:46" x14ac:dyDescent="0.25">
      <c r="A49" s="27"/>
      <c r="B49" s="27"/>
      <c r="C49" s="228" t="s">
        <v>318</v>
      </c>
      <c r="D49" s="261">
        <v>0</v>
      </c>
      <c r="E49" s="229">
        <f t="shared" ref="E49:E50" si="43">ROUND(+D49/6,2)</f>
        <v>0</v>
      </c>
      <c r="F49" s="229">
        <f>ROUND(IF(E49&gt;0,0,((Q5*$E$54)/(IF($E$48&gt;0,0,$P$5)+(IF($E$49&gt;0,0,$Q$5))+(IF($E$50&gt;0,0,$R$5))+(IF($E$51&gt;0,0,$S$5))+(IF($E$52&gt;0,0,$T$5))+(IF($E$53&gt;0,0,$U$5))))),2)</f>
        <v>1541.52</v>
      </c>
      <c r="G49" s="274"/>
      <c r="H49" s="283">
        <f>ROUND($M$23*Q5/$W$5,2)+0.01</f>
        <v>160588.88</v>
      </c>
      <c r="I49" s="296"/>
      <c r="J49" s="231"/>
      <c r="K49" s="231"/>
      <c r="L49" s="13"/>
      <c r="M49" s="210"/>
      <c r="N49" s="211"/>
      <c r="O49" s="260"/>
      <c r="P49" s="289"/>
      <c r="Q49" s="289"/>
      <c r="R49" s="289"/>
      <c r="S49" s="289"/>
      <c r="T49" s="289"/>
      <c r="U49" s="289"/>
      <c r="V49" s="289">
        <f t="shared" ref="V49" si="44">+V45*(U22+U37)</f>
        <v>0</v>
      </c>
      <c r="W49" s="211"/>
      <c r="X49" s="1"/>
      <c r="Y49" s="1"/>
      <c r="Z49" s="1"/>
      <c r="AA49" s="1"/>
      <c r="AB49" s="1"/>
      <c r="AC49" s="1"/>
      <c r="AD49" s="1"/>
      <c r="AE49" s="1"/>
      <c r="AF49" s="1"/>
      <c r="AG49" s="1"/>
      <c r="AL49" s="154"/>
      <c r="AM49" s="154"/>
      <c r="AN49" s="27"/>
      <c r="AO49" s="27"/>
      <c r="AP49" s="27"/>
      <c r="AQ49" s="204"/>
      <c r="AR49" s="204"/>
      <c r="AS49" s="27"/>
      <c r="AT49" s="27"/>
    </row>
    <row r="50" spans="1:46" x14ac:dyDescent="0.25">
      <c r="A50" s="27"/>
      <c r="B50" s="27"/>
      <c r="C50" s="228" t="s">
        <v>319</v>
      </c>
      <c r="D50" s="261">
        <v>0</v>
      </c>
      <c r="E50" s="229">
        <f t="shared" si="43"/>
        <v>0</v>
      </c>
      <c r="F50" s="229">
        <f>ROUND(IF(E50&gt;0,0,((R5*$E$54)/(IF($E$48&gt;0,0,$P$5)+(IF($E$49&gt;0,0,$Q$5))+(IF($E$50&gt;0,0,$R$5))+(IF($E$51&gt;0,0,$S$5))+(IF($E$52&gt;0,0,$T$5))+(IF($E$53&gt;0,0,$U$5))))),2)</f>
        <v>2470.34</v>
      </c>
      <c r="G50" s="274"/>
      <c r="H50" s="283">
        <f>ROUND($M$23*R5/$W$5,2)</f>
        <v>257348.17</v>
      </c>
      <c r="I50" s="296"/>
      <c r="J50" s="231"/>
      <c r="K50" s="231"/>
      <c r="L50" s="13"/>
      <c r="M50" s="284"/>
      <c r="N50" s="211"/>
      <c r="O50" s="260"/>
      <c r="P50" s="285"/>
      <c r="Q50" s="285"/>
      <c r="R50" s="286"/>
      <c r="S50" s="284"/>
      <c r="T50" s="284"/>
      <c r="U50" s="284"/>
      <c r="V50" s="201"/>
      <c r="W50" s="211"/>
      <c r="X50" s="1"/>
      <c r="Y50" s="1"/>
      <c r="Z50" s="1"/>
      <c r="AA50" s="1"/>
      <c r="AB50" s="1"/>
      <c r="AC50" s="1"/>
      <c r="AD50" s="1"/>
      <c r="AE50" s="1"/>
      <c r="AF50" s="1"/>
      <c r="AG50" s="1"/>
      <c r="AL50" s="154"/>
      <c r="AM50" s="154"/>
      <c r="AN50" s="27"/>
      <c r="AO50" s="27"/>
      <c r="AP50" s="27"/>
      <c r="AQ50" s="204"/>
      <c r="AR50" s="204"/>
      <c r="AS50" s="27"/>
      <c r="AT50" s="27"/>
    </row>
    <row r="51" spans="1:46" x14ac:dyDescent="0.25">
      <c r="A51" s="27"/>
      <c r="B51" s="27"/>
      <c r="C51" s="230" t="s">
        <v>320</v>
      </c>
      <c r="D51" s="261">
        <v>68007.547006133129</v>
      </c>
      <c r="E51" s="229">
        <f>ROUND(+D51/6,2)</f>
        <v>11334.59</v>
      </c>
      <c r="F51" s="229">
        <f>ROUND(IF(E51&gt;0,0,((S5*$E$54)/(IF($E$48&gt;0,0,$P$5)+(IF($E$49&gt;0,0,$Q$5))+(IF($E$50&gt;0,0,$R$5))+(IF($E$51&gt;0,0,$S$5))+(IF($E$52&gt;0,0,$T$5))+(IF($E$53&gt;0,0,$U$5))))),2)</f>
        <v>0</v>
      </c>
      <c r="G51" s="160"/>
      <c r="H51" s="283">
        <f>ROUND($M$23*S5/$W$5,2)</f>
        <v>114853.9</v>
      </c>
      <c r="I51" s="296"/>
      <c r="J51" s="233"/>
      <c r="K51" s="27"/>
      <c r="L51" s="13"/>
      <c r="M51" s="287"/>
      <c r="N51" s="211"/>
      <c r="O51" s="260"/>
      <c r="P51" s="285"/>
      <c r="Q51" s="285"/>
      <c r="R51" s="286"/>
      <c r="S51" s="212"/>
      <c r="T51" s="212"/>
      <c r="U51" s="212"/>
      <c r="V51" s="201"/>
      <c r="W51" s="201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L51" s="154"/>
      <c r="AM51" s="154"/>
      <c r="AN51" s="27"/>
      <c r="AO51" s="27"/>
      <c r="AP51" s="27"/>
      <c r="AQ51" s="204"/>
      <c r="AR51" s="204"/>
      <c r="AS51" s="27"/>
      <c r="AT51" s="27"/>
    </row>
    <row r="52" spans="1:46" x14ac:dyDescent="0.25">
      <c r="A52" s="27"/>
      <c r="B52" s="27"/>
      <c r="C52" s="230" t="s">
        <v>321</v>
      </c>
      <c r="D52" s="261">
        <v>0</v>
      </c>
      <c r="E52" s="229">
        <f t="shared" ref="E52:E53" si="45">ROUND(+D52/6,2)</f>
        <v>0</v>
      </c>
      <c r="F52" s="229">
        <f>ROUND(IF(E52&gt;0,0,((T5*$E$54)/(IF($E$48&gt;0,0,$P$5)+(IF($E$49&gt;0,0,$Q$5))+(IF($E$50&gt;0,0,$R$5))+(IF($E$51&gt;0,0,$S$5))+(IF($E$52&gt;0,0,$T$5))+(IF($E$53&gt;0,0,$U$5))))),2)</f>
        <v>2191.71</v>
      </c>
      <c r="G52" s="160"/>
      <c r="H52" s="283">
        <f>ROUND($M$23*T5/$W$5,2)</f>
        <v>228322.02</v>
      </c>
      <c r="I52" s="296"/>
      <c r="K52" s="27"/>
      <c r="L52" s="13"/>
      <c r="M52" s="284"/>
      <c r="N52" s="211"/>
      <c r="O52" s="260"/>
      <c r="P52" s="285"/>
      <c r="Q52" s="285"/>
      <c r="R52" s="286"/>
      <c r="S52" s="213"/>
      <c r="T52" s="213"/>
      <c r="U52" s="213"/>
      <c r="V52" s="201"/>
      <c r="W52" s="201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L52" s="154"/>
      <c r="AM52" s="154"/>
      <c r="AN52" s="27"/>
      <c r="AO52" s="27"/>
      <c r="AP52" s="27"/>
      <c r="AQ52" s="204"/>
      <c r="AR52" s="204"/>
      <c r="AS52" s="27"/>
      <c r="AT52" s="27"/>
    </row>
    <row r="53" spans="1:46" x14ac:dyDescent="0.25">
      <c r="A53" s="27"/>
      <c r="B53" s="27"/>
      <c r="C53" s="230" t="s">
        <v>322</v>
      </c>
      <c r="D53" s="261">
        <v>0</v>
      </c>
      <c r="E53" s="229">
        <f t="shared" si="45"/>
        <v>0</v>
      </c>
      <c r="F53" s="229">
        <f>ROUND(IF(E53&gt;0,0,((U5*$E$54)/(IF($E$48&gt;0,0,$P$5)+(IF($E$49&gt;0,0,$Q$5))+(IF($E$50&gt;0,0,$R$5))+(IF($E$51&gt;0,0,$S$5))+(IF($E$52&gt;0,0,$T$5))+(IF($E$53&gt;0,0,$U$5))))),2)</f>
        <v>2384.39</v>
      </c>
      <c r="G53" s="160"/>
      <c r="H53" s="283">
        <f>ROUND($M$23*U5/$W$5,2)</f>
        <v>248394.14</v>
      </c>
      <c r="I53" s="296"/>
      <c r="K53" s="27"/>
      <c r="L53" s="210"/>
      <c r="M53" s="284"/>
      <c r="N53" s="211"/>
      <c r="O53" s="260"/>
      <c r="P53" s="285"/>
      <c r="Q53" s="285"/>
      <c r="R53" s="286"/>
      <c r="S53" s="213"/>
      <c r="T53" s="213"/>
      <c r="U53" s="213"/>
      <c r="V53" s="201"/>
      <c r="W53" s="201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L53" s="154"/>
      <c r="AM53" s="154"/>
      <c r="AN53" s="27"/>
      <c r="AO53" s="27"/>
      <c r="AP53" s="27"/>
      <c r="AQ53" s="204"/>
      <c r="AR53" s="204"/>
      <c r="AS53" s="27"/>
      <c r="AT53" s="27"/>
    </row>
    <row r="54" spans="1:46" ht="15.75" x14ac:dyDescent="0.25">
      <c r="A54" s="27"/>
      <c r="B54" s="27"/>
      <c r="C54" s="149" t="s">
        <v>289</v>
      </c>
      <c r="D54" s="233">
        <f>SUM(D48:D53)</f>
        <v>68007.547006133129</v>
      </c>
      <c r="E54" s="244">
        <f>SUM(E48:E53)</f>
        <v>11334.59</v>
      </c>
      <c r="F54" s="244">
        <f>SUM(F48:F53)</f>
        <v>11334.59</v>
      </c>
      <c r="G54" s="244"/>
      <c r="H54" s="160">
        <f>SUM(H48:H53)</f>
        <v>1295638.69</v>
      </c>
      <c r="I54" s="160"/>
      <c r="J54" s="34"/>
      <c r="K54" s="34"/>
      <c r="L54" s="201"/>
      <c r="M54" s="554"/>
      <c r="N54" s="554"/>
      <c r="O54" s="554"/>
      <c r="P54" s="214"/>
      <c r="Q54" s="214"/>
      <c r="R54" s="214"/>
      <c r="S54" s="214"/>
      <c r="T54" s="214"/>
      <c r="U54" s="214"/>
      <c r="V54" s="201"/>
      <c r="W54" s="201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L54" s="154"/>
      <c r="AM54" s="154"/>
      <c r="AN54" s="27"/>
      <c r="AO54" s="27"/>
      <c r="AP54" s="27"/>
      <c r="AQ54" s="204"/>
      <c r="AR54" s="204"/>
      <c r="AS54" s="27"/>
      <c r="AT54" s="27"/>
    </row>
    <row r="55" spans="1:46" x14ac:dyDescent="0.25">
      <c r="A55" s="27"/>
      <c r="B55" s="27"/>
      <c r="C55" s="34"/>
      <c r="D55" s="34"/>
      <c r="E55" s="34"/>
      <c r="F55" s="34"/>
      <c r="G55" s="34"/>
      <c r="H55" s="34"/>
      <c r="I55" s="34"/>
      <c r="J55" s="34"/>
      <c r="K55" s="34"/>
      <c r="L55" s="201"/>
      <c r="M55" s="210"/>
      <c r="N55" s="210"/>
      <c r="O55" s="201"/>
      <c r="P55" s="201"/>
      <c r="Q55" s="201"/>
      <c r="R55" s="201"/>
      <c r="S55" s="201"/>
      <c r="T55" s="201"/>
      <c r="U55" s="201"/>
      <c r="V55" s="201"/>
      <c r="W55" s="201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L55" s="154"/>
      <c r="AM55" s="154"/>
      <c r="AN55" s="27"/>
      <c r="AO55" s="27"/>
      <c r="AP55" s="27"/>
      <c r="AQ55" s="204"/>
      <c r="AR55" s="204"/>
      <c r="AS55" s="27"/>
      <c r="AT55" s="27"/>
    </row>
    <row r="56" spans="1:46" x14ac:dyDescent="0.25">
      <c r="A56" s="27"/>
      <c r="B56" s="27"/>
      <c r="C56" s="34"/>
      <c r="D56" s="34"/>
      <c r="E56" s="34"/>
      <c r="F56" s="34"/>
      <c r="G56" s="34"/>
      <c r="H56" s="34"/>
      <c r="I56" s="34"/>
      <c r="J56" s="34"/>
      <c r="K56" s="34"/>
      <c r="L56" s="13"/>
      <c r="M56" s="13"/>
      <c r="N56" s="13"/>
      <c r="O56" s="161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L56" s="154"/>
      <c r="AM56" s="154"/>
      <c r="AN56" s="27"/>
      <c r="AO56" s="27"/>
      <c r="AP56" s="27"/>
      <c r="AQ56" s="204"/>
      <c r="AR56" s="204"/>
      <c r="AS56" s="27"/>
      <c r="AT56" s="27"/>
    </row>
    <row r="57" spans="1:46" x14ac:dyDescent="0.25">
      <c r="A57" s="27"/>
      <c r="B57" s="27"/>
      <c r="C57" s="34"/>
      <c r="D57" s="34"/>
      <c r="E57" s="266"/>
      <c r="F57" s="266"/>
      <c r="G57" s="266"/>
      <c r="H57" s="34"/>
      <c r="I57" s="265"/>
      <c r="J57" s="34"/>
      <c r="K57" s="34"/>
      <c r="L57" s="13"/>
      <c r="M57" s="1"/>
      <c r="N57" s="1"/>
      <c r="O57" s="161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L57" s="154"/>
      <c r="AM57" s="154"/>
      <c r="AN57" s="27"/>
      <c r="AO57" s="27"/>
      <c r="AP57" s="27"/>
      <c r="AQ57" s="204"/>
      <c r="AR57" s="204"/>
      <c r="AS57" s="27"/>
      <c r="AT57" s="27"/>
    </row>
    <row r="58" spans="1:46" x14ac:dyDescent="0.25">
      <c r="A58" s="27"/>
      <c r="B58" s="27"/>
      <c r="C58" s="34"/>
      <c r="D58" s="34"/>
      <c r="E58" s="34"/>
      <c r="F58" s="34"/>
      <c r="G58" s="34"/>
      <c r="H58" s="34"/>
      <c r="I58" s="34"/>
      <c r="J58" s="34"/>
      <c r="K58" s="34"/>
      <c r="L58" s="13"/>
      <c r="M58" s="1"/>
      <c r="N58" s="1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L58" s="154"/>
      <c r="AM58" s="154"/>
      <c r="AN58" s="27"/>
      <c r="AO58" s="27"/>
      <c r="AP58" s="27"/>
      <c r="AQ58" s="204"/>
      <c r="AR58" s="204"/>
      <c r="AS58" s="27"/>
      <c r="AT58" s="27"/>
    </row>
    <row r="59" spans="1:46" x14ac:dyDescent="0.25">
      <c r="A59" s="27"/>
      <c r="B59" s="27"/>
      <c r="C59" s="34"/>
      <c r="D59" s="34"/>
      <c r="E59" s="34"/>
      <c r="F59" s="34"/>
      <c r="G59" s="34"/>
      <c r="H59" s="34"/>
      <c r="I59" s="34"/>
      <c r="J59" s="34"/>
      <c r="K59" s="34"/>
      <c r="L59" s="13"/>
      <c r="M59" s="1"/>
      <c r="N59" s="1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L59" s="154"/>
      <c r="AM59" s="154"/>
      <c r="AN59" s="27"/>
      <c r="AO59" s="27"/>
      <c r="AP59" s="27"/>
      <c r="AQ59" s="204"/>
      <c r="AR59" s="204"/>
      <c r="AS59" s="27"/>
      <c r="AT59" s="27"/>
    </row>
    <row r="60" spans="1:46" x14ac:dyDescent="0.25">
      <c r="A60" s="27"/>
      <c r="B60" s="245" t="s">
        <v>507</v>
      </c>
      <c r="C60" s="246" t="s">
        <v>508</v>
      </c>
      <c r="D60" s="34"/>
      <c r="E60" s="34"/>
      <c r="F60" s="34"/>
      <c r="G60" s="34"/>
      <c r="H60" s="34"/>
      <c r="I60" s="34"/>
      <c r="J60" s="34"/>
      <c r="K60" s="34"/>
      <c r="L60" s="13"/>
      <c r="M60" s="1"/>
      <c r="N60" s="1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L60" s="154"/>
      <c r="AM60" s="154"/>
      <c r="AN60" s="27"/>
      <c r="AO60" s="27"/>
      <c r="AP60" s="27"/>
      <c r="AQ60" s="204"/>
      <c r="AR60" s="204"/>
      <c r="AS60" s="27"/>
      <c r="AT60" s="27"/>
    </row>
    <row r="61" spans="1:46" x14ac:dyDescent="0.25">
      <c r="A61" s="27"/>
      <c r="B61" s="245" t="s">
        <v>509</v>
      </c>
      <c r="C61" s="34" t="s">
        <v>933</v>
      </c>
      <c r="D61" s="34"/>
      <c r="E61" s="34"/>
      <c r="F61" s="34"/>
      <c r="G61" s="34"/>
      <c r="H61" s="34"/>
      <c r="I61" s="34"/>
      <c r="J61" s="34"/>
      <c r="K61" s="34"/>
      <c r="L61" s="13"/>
      <c r="M61" s="1"/>
      <c r="N61" s="1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L61" s="154"/>
      <c r="AM61" s="154"/>
      <c r="AN61" s="27"/>
      <c r="AO61" s="27"/>
      <c r="AP61" s="27"/>
      <c r="AQ61" s="204"/>
      <c r="AR61" s="204"/>
      <c r="AS61" s="27"/>
      <c r="AT61" s="27"/>
    </row>
    <row r="62" spans="1:46" x14ac:dyDescent="0.25">
      <c r="A62" s="27"/>
      <c r="B62" s="27"/>
      <c r="C62" s="34"/>
      <c r="D62" s="34"/>
      <c r="E62" s="34"/>
      <c r="F62" s="34"/>
      <c r="G62" s="34"/>
      <c r="H62" s="34"/>
      <c r="I62" s="34"/>
      <c r="J62" s="34"/>
      <c r="K62" s="34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L62" s="154"/>
      <c r="AM62" s="154"/>
      <c r="AN62" s="27"/>
      <c r="AO62" s="27"/>
      <c r="AP62" s="27"/>
      <c r="AQ62" s="204"/>
      <c r="AR62" s="204"/>
      <c r="AS62" s="27"/>
      <c r="AT62" s="27"/>
    </row>
    <row r="63" spans="1:46" x14ac:dyDescent="0.25">
      <c r="A63" s="27"/>
      <c r="B63" s="27"/>
      <c r="C63" s="34"/>
      <c r="D63" s="34"/>
      <c r="E63" s="34"/>
      <c r="F63" s="34"/>
      <c r="G63" s="34"/>
      <c r="H63" s="34"/>
      <c r="I63" s="34"/>
      <c r="J63" s="34"/>
      <c r="K63" s="34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L63" s="154"/>
      <c r="AM63" s="154"/>
      <c r="AN63" s="27"/>
      <c r="AO63" s="27"/>
      <c r="AP63" s="27"/>
      <c r="AQ63" s="204"/>
      <c r="AR63" s="204"/>
      <c r="AS63" s="27"/>
      <c r="AT63" s="27"/>
    </row>
    <row r="64" spans="1:46" x14ac:dyDescent="0.25">
      <c r="A64" s="27"/>
      <c r="B64" s="27"/>
      <c r="C64" s="34"/>
      <c r="D64" s="34"/>
      <c r="E64" s="34"/>
      <c r="F64" s="34"/>
      <c r="G64" s="34"/>
      <c r="H64" s="34"/>
      <c r="I64" s="34"/>
      <c r="J64" s="34"/>
      <c r="K64" s="34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L64" s="154"/>
      <c r="AM64" s="154"/>
      <c r="AN64" s="27"/>
      <c r="AO64" s="27"/>
      <c r="AP64" s="27"/>
      <c r="AQ64" s="204"/>
      <c r="AR64" s="204"/>
      <c r="AS64" s="27"/>
      <c r="AT64" s="27"/>
    </row>
    <row r="65" spans="1:46" x14ac:dyDescent="0.25">
      <c r="A65" s="27"/>
      <c r="B65" s="27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L65" s="154"/>
      <c r="AM65" s="154"/>
      <c r="AN65" s="27"/>
      <c r="AO65" s="27"/>
      <c r="AP65" s="27"/>
      <c r="AQ65" s="204"/>
      <c r="AR65" s="204"/>
      <c r="AS65" s="27"/>
      <c r="AT65" s="27"/>
    </row>
    <row r="66" spans="1:46" x14ac:dyDescent="0.25">
      <c r="A66" s="27"/>
      <c r="B66" s="27"/>
      <c r="C66" s="34"/>
      <c r="D66" s="34"/>
      <c r="E66" s="34"/>
      <c r="F66" s="34"/>
      <c r="G66" s="34"/>
      <c r="H66" s="34"/>
      <c r="I66" s="34"/>
      <c r="J66" s="34"/>
      <c r="K66" s="34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L66" s="154"/>
      <c r="AM66" s="154"/>
      <c r="AN66" s="27"/>
      <c r="AO66" s="27"/>
      <c r="AP66" s="27"/>
      <c r="AQ66" s="204"/>
      <c r="AR66" s="204"/>
      <c r="AS66" s="27"/>
      <c r="AT66" s="27"/>
    </row>
    <row r="67" spans="1:46" x14ac:dyDescent="0.25">
      <c r="A67" s="27"/>
      <c r="B67" s="27"/>
      <c r="C67" s="34"/>
      <c r="D67" s="34"/>
      <c r="E67" s="34"/>
      <c r="F67" s="34"/>
      <c r="G67" s="34"/>
      <c r="H67" s="34"/>
      <c r="I67" s="34"/>
      <c r="J67" s="34"/>
      <c r="K67" s="34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L67" s="154"/>
      <c r="AM67" s="154"/>
      <c r="AN67" s="27"/>
      <c r="AO67" s="27"/>
      <c r="AP67" s="27"/>
      <c r="AQ67" s="204"/>
      <c r="AR67" s="204"/>
      <c r="AS67" s="27"/>
      <c r="AT67" s="27"/>
    </row>
    <row r="68" spans="1:46" x14ac:dyDescent="0.25">
      <c r="A68" s="27"/>
      <c r="B68" s="27"/>
      <c r="C68" s="34"/>
      <c r="D68" s="34"/>
      <c r="E68" s="34"/>
      <c r="F68" s="34"/>
      <c r="G68" s="34"/>
      <c r="H68" s="34"/>
      <c r="I68" s="34"/>
      <c r="J68" s="34"/>
      <c r="K68" s="34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L68" s="27"/>
      <c r="AM68" s="27"/>
      <c r="AN68" s="27"/>
      <c r="AO68" s="27"/>
      <c r="AP68" s="27"/>
      <c r="AQ68" s="204"/>
      <c r="AR68" s="204"/>
      <c r="AS68" s="27"/>
      <c r="AT68" s="27"/>
    </row>
    <row r="69" spans="1:46" x14ac:dyDescent="0.25">
      <c r="A69" s="27"/>
      <c r="B69" s="27"/>
      <c r="C69" s="34"/>
      <c r="D69" s="34"/>
      <c r="E69" s="34"/>
      <c r="F69" s="34"/>
      <c r="G69" s="34"/>
      <c r="H69" s="34"/>
      <c r="I69" s="34"/>
      <c r="J69" s="34"/>
      <c r="K69" s="34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L69" s="27"/>
      <c r="AM69" s="27"/>
      <c r="AN69" s="27"/>
      <c r="AO69" s="27"/>
      <c r="AP69" s="27"/>
      <c r="AQ69" s="204"/>
      <c r="AR69" s="204"/>
      <c r="AS69" s="27"/>
      <c r="AT69" s="27"/>
    </row>
    <row r="70" spans="1:46" x14ac:dyDescent="0.25">
      <c r="A70" s="27"/>
      <c r="B70" s="27"/>
      <c r="C70" s="34"/>
      <c r="D70" s="34"/>
      <c r="E70" s="34"/>
      <c r="F70" s="34"/>
      <c r="G70" s="34"/>
      <c r="H70" s="34"/>
      <c r="I70" s="34"/>
      <c r="J70" s="34"/>
      <c r="K70" s="34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L70" s="27"/>
      <c r="AM70" s="27"/>
      <c r="AN70" s="27"/>
      <c r="AO70" s="27"/>
      <c r="AP70" s="27"/>
      <c r="AQ70" s="204"/>
      <c r="AR70" s="204"/>
      <c r="AS70" s="27"/>
      <c r="AT70" s="27"/>
    </row>
    <row r="71" spans="1:46" x14ac:dyDescent="0.25">
      <c r="A71" s="27"/>
      <c r="B71" s="27"/>
      <c r="C71" s="34"/>
      <c r="D71" s="34"/>
      <c r="E71" s="34"/>
      <c r="F71" s="34"/>
      <c r="G71" s="34"/>
      <c r="H71" s="34"/>
      <c r="I71" s="34"/>
      <c r="J71" s="34"/>
      <c r="K71" s="34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L71" s="27"/>
      <c r="AM71" s="27"/>
      <c r="AN71" s="27"/>
      <c r="AO71" s="27"/>
      <c r="AP71" s="27"/>
      <c r="AQ71" s="204"/>
      <c r="AR71" s="204"/>
      <c r="AS71" s="27"/>
      <c r="AT71" s="27"/>
    </row>
    <row r="72" spans="1:46" x14ac:dyDescent="0.25">
      <c r="A72" s="27"/>
      <c r="B72" s="27"/>
      <c r="C72" s="34"/>
      <c r="D72" s="34"/>
      <c r="E72" s="34"/>
      <c r="F72" s="34"/>
      <c r="G72" s="34"/>
      <c r="H72" s="34"/>
      <c r="I72" s="34"/>
      <c r="J72" s="34"/>
      <c r="K72" s="34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L72" s="27"/>
      <c r="AM72" s="27"/>
      <c r="AN72" s="27"/>
      <c r="AO72" s="27"/>
      <c r="AP72" s="27"/>
      <c r="AQ72" s="204"/>
      <c r="AR72" s="204"/>
      <c r="AS72" s="27"/>
      <c r="AT72" s="27"/>
    </row>
    <row r="73" spans="1:46" x14ac:dyDescent="0.25">
      <c r="A73" s="27"/>
      <c r="B73" s="27"/>
      <c r="C73" s="34"/>
      <c r="D73" s="34"/>
      <c r="E73" s="162"/>
      <c r="F73" s="162"/>
      <c r="G73" s="162"/>
      <c r="H73" s="34"/>
      <c r="I73" s="34"/>
      <c r="J73" s="162"/>
      <c r="K73" s="34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L73" s="27"/>
      <c r="AM73" s="27"/>
      <c r="AN73" s="27"/>
      <c r="AO73" s="27"/>
      <c r="AP73" s="27"/>
      <c r="AQ73" s="204"/>
      <c r="AR73" s="204"/>
      <c r="AS73" s="27"/>
      <c r="AT73" s="27"/>
    </row>
    <row r="74" spans="1:46" x14ac:dyDescent="0.25">
      <c r="A74" s="27"/>
      <c r="B74" s="27"/>
      <c r="C74" s="34"/>
      <c r="D74" s="34"/>
      <c r="E74" s="162"/>
      <c r="F74" s="162"/>
      <c r="G74" s="162"/>
      <c r="H74" s="162"/>
      <c r="I74" s="162"/>
      <c r="J74" s="162"/>
      <c r="K74" s="34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L74" s="27"/>
      <c r="AM74" s="27"/>
      <c r="AN74" s="27"/>
      <c r="AO74" s="27"/>
      <c r="AP74" s="27"/>
      <c r="AQ74" s="204"/>
      <c r="AR74" s="204"/>
      <c r="AS74" s="27"/>
      <c r="AT74" s="27"/>
    </row>
    <row r="75" spans="1:46" x14ac:dyDescent="0.25">
      <c r="A75" s="27"/>
      <c r="B75" s="27"/>
      <c r="C75" s="34"/>
      <c r="D75" s="34"/>
      <c r="E75" s="34"/>
      <c r="F75" s="34"/>
      <c r="G75" s="34"/>
      <c r="H75" s="34"/>
      <c r="I75" s="34"/>
      <c r="J75" s="34"/>
      <c r="K75" s="34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L75" s="27"/>
      <c r="AM75" s="27"/>
      <c r="AN75" s="27"/>
      <c r="AO75" s="27"/>
      <c r="AP75" s="27"/>
      <c r="AQ75" s="204"/>
      <c r="AR75" s="204"/>
      <c r="AS75" s="27"/>
      <c r="AT75" s="27"/>
    </row>
    <row r="76" spans="1:46" x14ac:dyDescent="0.25">
      <c r="A76" s="27"/>
      <c r="B76" s="27"/>
      <c r="C76" s="34"/>
      <c r="D76" s="34"/>
      <c r="E76" s="34"/>
      <c r="F76" s="34"/>
      <c r="G76" s="34"/>
      <c r="H76" s="34"/>
      <c r="I76" s="34"/>
      <c r="J76" s="34"/>
      <c r="K76" s="34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L76" s="27"/>
      <c r="AM76" s="27"/>
      <c r="AN76" s="27"/>
      <c r="AO76" s="27"/>
      <c r="AP76" s="27"/>
      <c r="AQ76" s="204"/>
      <c r="AR76" s="204"/>
      <c r="AS76" s="27"/>
      <c r="AT76" s="27"/>
    </row>
    <row r="77" spans="1:46" x14ac:dyDescent="0.25">
      <c r="A77" s="27"/>
      <c r="B77" s="27"/>
      <c r="C77" s="34"/>
      <c r="D77" s="34"/>
      <c r="E77" s="34"/>
      <c r="F77" s="34"/>
      <c r="G77" s="34"/>
      <c r="H77" s="34"/>
      <c r="I77" s="34"/>
      <c r="J77" s="34"/>
      <c r="K77" s="34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L77" s="27"/>
      <c r="AM77" s="27"/>
      <c r="AN77" s="27"/>
      <c r="AO77" s="27"/>
      <c r="AP77" s="27"/>
      <c r="AQ77" s="204"/>
      <c r="AR77" s="204"/>
      <c r="AS77" s="27"/>
      <c r="AT77" s="27"/>
    </row>
    <row r="78" spans="1:46" x14ac:dyDescent="0.25">
      <c r="A78" s="27"/>
      <c r="B78" s="27"/>
      <c r="C78" s="34"/>
      <c r="D78" s="34"/>
      <c r="E78" s="34"/>
      <c r="F78" s="34"/>
      <c r="G78" s="34"/>
      <c r="H78" s="34"/>
      <c r="I78" s="34"/>
      <c r="J78" s="34"/>
      <c r="K78" s="163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L78" s="27"/>
      <c r="AM78" s="27"/>
      <c r="AN78" s="27"/>
      <c r="AO78" s="27"/>
      <c r="AP78" s="27"/>
      <c r="AQ78" s="204"/>
      <c r="AR78" s="204"/>
      <c r="AS78" s="27"/>
      <c r="AT78" s="27"/>
    </row>
    <row r="79" spans="1:46" x14ac:dyDescent="0.25">
      <c r="A79" s="27"/>
      <c r="B79" s="27"/>
      <c r="C79" s="34"/>
      <c r="D79" s="34"/>
      <c r="E79" s="34"/>
      <c r="F79" s="34"/>
      <c r="G79" s="34"/>
      <c r="H79" s="34"/>
      <c r="I79" s="34"/>
      <c r="J79" s="34"/>
      <c r="K79" s="163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L79" s="27"/>
      <c r="AM79" s="27"/>
      <c r="AN79" s="27"/>
      <c r="AO79" s="27"/>
      <c r="AP79" s="27"/>
      <c r="AQ79" s="204"/>
      <c r="AR79" s="204"/>
      <c r="AS79" s="27"/>
      <c r="AT79" s="27"/>
    </row>
    <row r="80" spans="1:46" x14ac:dyDescent="0.25">
      <c r="A80" s="27"/>
      <c r="B80" s="27"/>
      <c r="C80" s="34"/>
      <c r="D80" s="34"/>
      <c r="E80" s="34"/>
      <c r="F80" s="34"/>
      <c r="G80" s="34"/>
      <c r="H80" s="34"/>
      <c r="I80" s="34"/>
      <c r="J80" s="34"/>
      <c r="K80" s="163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L80" s="27"/>
      <c r="AM80" s="27"/>
      <c r="AN80" s="27"/>
      <c r="AO80" s="27"/>
      <c r="AP80" s="27"/>
      <c r="AQ80" s="204"/>
      <c r="AR80" s="204"/>
      <c r="AS80" s="27"/>
      <c r="AT80" s="27"/>
    </row>
    <row r="81" spans="1:46" x14ac:dyDescent="0.25">
      <c r="A81" s="27"/>
      <c r="B81" s="27"/>
      <c r="C81" s="34"/>
      <c r="D81" s="34"/>
      <c r="E81" s="34"/>
      <c r="F81" s="34"/>
      <c r="G81" s="34"/>
      <c r="H81" s="34"/>
      <c r="I81" s="34"/>
      <c r="J81" s="34"/>
      <c r="K81" s="163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L81" s="27"/>
      <c r="AM81" s="27"/>
      <c r="AN81" s="27"/>
      <c r="AO81" s="27"/>
      <c r="AP81" s="27"/>
      <c r="AQ81" s="204"/>
      <c r="AR81" s="204"/>
      <c r="AS81" s="27"/>
      <c r="AT81" s="27"/>
    </row>
    <row r="82" spans="1:46" x14ac:dyDescent="0.25">
      <c r="A82" s="27"/>
      <c r="B82" s="27"/>
      <c r="C82" s="34"/>
      <c r="D82" s="34"/>
      <c r="E82" s="34"/>
      <c r="F82" s="34"/>
      <c r="G82" s="34"/>
      <c r="H82" s="34"/>
      <c r="I82" s="34"/>
      <c r="J82" s="34"/>
      <c r="K82" s="163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L82" s="27"/>
      <c r="AM82" s="27"/>
      <c r="AN82" s="27"/>
      <c r="AO82" s="27"/>
      <c r="AP82" s="27"/>
      <c r="AQ82" s="204"/>
      <c r="AR82" s="204"/>
      <c r="AS82" s="27"/>
      <c r="AT82" s="27"/>
    </row>
    <row r="83" spans="1:46" x14ac:dyDescent="0.25">
      <c r="A83" s="27"/>
      <c r="B83" s="27"/>
      <c r="C83" s="34"/>
      <c r="D83" s="34"/>
      <c r="E83" s="34"/>
      <c r="F83" s="34"/>
      <c r="G83" s="34"/>
      <c r="H83" s="34"/>
      <c r="I83" s="34"/>
      <c r="J83" s="34"/>
      <c r="K83" s="34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L83" s="27"/>
      <c r="AM83" s="27"/>
      <c r="AN83" s="27"/>
      <c r="AO83" s="27"/>
      <c r="AP83" s="27"/>
      <c r="AQ83" s="204"/>
      <c r="AR83" s="204"/>
      <c r="AS83" s="27"/>
      <c r="AT83" s="27"/>
    </row>
    <row r="84" spans="1:46" x14ac:dyDescent="0.25">
      <c r="A84" s="27"/>
      <c r="B84" s="27"/>
      <c r="C84" s="34"/>
      <c r="D84" s="34"/>
      <c r="E84" s="34"/>
      <c r="F84" s="34"/>
      <c r="G84" s="34"/>
      <c r="H84" s="34"/>
      <c r="I84" s="34"/>
      <c r="J84" s="34"/>
      <c r="K84" s="34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L84" s="27"/>
      <c r="AM84" s="27"/>
      <c r="AN84" s="27"/>
      <c r="AO84" s="27"/>
      <c r="AP84" s="27"/>
      <c r="AQ84" s="204"/>
      <c r="AR84" s="204"/>
      <c r="AS84" s="27"/>
      <c r="AT84" s="27"/>
    </row>
    <row r="85" spans="1:46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L85" s="27"/>
      <c r="AM85" s="27"/>
      <c r="AN85" s="27"/>
      <c r="AO85" s="27"/>
      <c r="AP85" s="27"/>
      <c r="AQ85" s="204"/>
      <c r="AR85" s="204"/>
      <c r="AS85" s="27"/>
      <c r="AT85" s="27"/>
    </row>
    <row r="86" spans="1:46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L86" s="27"/>
      <c r="AM86" s="27"/>
      <c r="AN86" s="27"/>
      <c r="AO86" s="27"/>
      <c r="AP86" s="27"/>
      <c r="AQ86" s="204"/>
      <c r="AR86" s="204"/>
      <c r="AS86" s="27"/>
      <c r="AT86" s="27"/>
    </row>
    <row r="87" spans="1:46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L87" s="27"/>
      <c r="AM87" s="27"/>
      <c r="AN87" s="27"/>
      <c r="AO87" s="27"/>
      <c r="AP87" s="27"/>
      <c r="AQ87" s="204"/>
      <c r="AR87" s="204"/>
      <c r="AS87" s="27"/>
      <c r="AT87" s="27"/>
    </row>
    <row r="88" spans="1:46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L88" s="27"/>
      <c r="AM88" s="27"/>
      <c r="AN88" s="27"/>
      <c r="AO88" s="27"/>
      <c r="AP88" s="27"/>
      <c r="AQ88" s="204"/>
      <c r="AR88" s="204"/>
      <c r="AS88" s="27"/>
      <c r="AT88" s="27"/>
    </row>
    <row r="89" spans="1:46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L89" s="27"/>
      <c r="AM89" s="27"/>
      <c r="AN89" s="27"/>
      <c r="AO89" s="27"/>
      <c r="AP89" s="27"/>
      <c r="AQ89" s="204"/>
      <c r="AR89" s="204"/>
      <c r="AS89" s="27"/>
      <c r="AT89" s="27"/>
    </row>
    <row r="90" spans="1:46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L90" s="27"/>
      <c r="AM90" s="27"/>
      <c r="AN90" s="27"/>
      <c r="AO90" s="27"/>
      <c r="AP90" s="27"/>
      <c r="AQ90" s="204"/>
      <c r="AR90" s="204"/>
      <c r="AS90" s="27"/>
      <c r="AT90" s="27"/>
    </row>
    <row r="91" spans="1:46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L91" s="27"/>
      <c r="AM91" s="27"/>
      <c r="AN91" s="27"/>
      <c r="AO91" s="27"/>
      <c r="AP91" s="27"/>
      <c r="AQ91" s="204"/>
      <c r="AR91" s="204"/>
      <c r="AS91" s="27"/>
      <c r="AT91" s="27"/>
    </row>
    <row r="92" spans="1:46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L92" s="27"/>
      <c r="AM92" s="27"/>
      <c r="AN92" s="27"/>
      <c r="AO92" s="27"/>
      <c r="AP92" s="27"/>
      <c r="AQ92" s="204"/>
      <c r="AR92" s="204"/>
      <c r="AS92" s="27"/>
      <c r="AT92" s="27"/>
    </row>
    <row r="93" spans="1:46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L93" s="27"/>
      <c r="AM93" s="27"/>
      <c r="AN93" s="27"/>
      <c r="AO93" s="27"/>
      <c r="AP93" s="27"/>
      <c r="AQ93" s="204"/>
      <c r="AR93" s="204"/>
      <c r="AS93" s="27"/>
      <c r="AT93" s="27"/>
    </row>
    <row r="94" spans="1:46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L94" s="27"/>
      <c r="AM94" s="27"/>
      <c r="AN94" s="27"/>
      <c r="AO94" s="27"/>
      <c r="AP94" s="27"/>
      <c r="AQ94" s="204"/>
      <c r="AR94" s="204"/>
      <c r="AS94" s="27"/>
      <c r="AT94" s="27"/>
    </row>
    <row r="95" spans="1:46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L95" s="27"/>
      <c r="AM95" s="27"/>
      <c r="AN95" s="27"/>
      <c r="AO95" s="27"/>
      <c r="AP95" s="27"/>
      <c r="AQ95" s="204"/>
      <c r="AR95" s="204"/>
      <c r="AS95" s="27"/>
      <c r="AT95" s="27"/>
    </row>
    <row r="96" spans="1:46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L96" s="27"/>
      <c r="AM96" s="27"/>
      <c r="AN96" s="27"/>
      <c r="AO96" s="27"/>
      <c r="AP96" s="27"/>
      <c r="AQ96" s="204"/>
      <c r="AR96" s="204"/>
      <c r="AS96" s="27"/>
      <c r="AT96" s="27"/>
    </row>
    <row r="97" spans="1:46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L97" s="27"/>
      <c r="AM97" s="27"/>
      <c r="AN97" s="27"/>
      <c r="AO97" s="27"/>
      <c r="AP97" s="27"/>
      <c r="AQ97" s="204"/>
      <c r="AR97" s="204"/>
      <c r="AS97" s="27"/>
      <c r="AT97" s="27"/>
    </row>
    <row r="98" spans="1:46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L98" s="27"/>
      <c r="AM98" s="27"/>
      <c r="AN98" s="27"/>
      <c r="AO98" s="27"/>
      <c r="AP98" s="27"/>
      <c r="AQ98" s="204"/>
      <c r="AR98" s="204"/>
      <c r="AS98" s="27"/>
      <c r="AT98" s="27"/>
    </row>
    <row r="99" spans="1:46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L99" s="27"/>
      <c r="AM99" s="27"/>
      <c r="AN99" s="27"/>
      <c r="AO99" s="27"/>
      <c r="AP99" s="27"/>
      <c r="AQ99" s="204"/>
      <c r="AR99" s="204"/>
      <c r="AS99" s="27"/>
      <c r="AT99" s="27"/>
    </row>
    <row r="100" spans="1:46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L100" s="27"/>
      <c r="AM100" s="27"/>
      <c r="AN100" s="27"/>
      <c r="AO100" s="27"/>
      <c r="AP100" s="27"/>
      <c r="AQ100" s="204"/>
      <c r="AR100" s="204"/>
      <c r="AS100" s="27"/>
      <c r="AT100" s="27"/>
    </row>
    <row r="101" spans="1:46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L101" s="27"/>
      <c r="AM101" s="27"/>
      <c r="AN101" s="27"/>
      <c r="AO101" s="27"/>
      <c r="AP101" s="27"/>
      <c r="AQ101" s="204"/>
      <c r="AR101" s="204"/>
      <c r="AS101" s="27"/>
      <c r="AT101" s="27"/>
    </row>
    <row r="102" spans="1:46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L102" s="27"/>
      <c r="AM102" s="27"/>
      <c r="AN102" s="27"/>
      <c r="AO102" s="27"/>
      <c r="AP102" s="27"/>
      <c r="AQ102" s="204"/>
      <c r="AR102" s="204"/>
      <c r="AS102" s="27"/>
      <c r="AT102" s="27"/>
    </row>
    <row r="103" spans="1:46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L103" s="27"/>
      <c r="AM103" s="27"/>
      <c r="AN103" s="27"/>
      <c r="AO103" s="27"/>
      <c r="AP103" s="27"/>
      <c r="AQ103" s="204"/>
      <c r="AR103" s="204"/>
      <c r="AS103" s="27"/>
      <c r="AT103" s="27"/>
    </row>
    <row r="104" spans="1:46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L104" s="27"/>
      <c r="AM104" s="27"/>
      <c r="AN104" s="27"/>
      <c r="AO104" s="27"/>
      <c r="AP104" s="27"/>
      <c r="AQ104" s="204"/>
      <c r="AR104" s="204"/>
      <c r="AS104" s="27"/>
      <c r="AT104" s="27"/>
    </row>
    <row r="105" spans="1:46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L105" s="27"/>
      <c r="AM105" s="27"/>
      <c r="AN105" s="27"/>
      <c r="AO105" s="27"/>
      <c r="AP105" s="27"/>
      <c r="AQ105" s="204"/>
      <c r="AR105" s="204"/>
      <c r="AS105" s="27"/>
      <c r="AT105" s="27"/>
    </row>
    <row r="106" spans="1:46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L106" s="27"/>
      <c r="AM106" s="27"/>
      <c r="AN106" s="27"/>
      <c r="AO106" s="27"/>
      <c r="AP106" s="27"/>
      <c r="AQ106" s="204"/>
      <c r="AR106" s="204"/>
      <c r="AS106" s="27"/>
      <c r="AT106" s="27"/>
    </row>
    <row r="107" spans="1:46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L107" s="27"/>
      <c r="AM107" s="27"/>
      <c r="AN107" s="27"/>
      <c r="AO107" s="27"/>
      <c r="AP107" s="27"/>
      <c r="AQ107" s="204"/>
      <c r="AR107" s="204"/>
      <c r="AS107" s="27"/>
      <c r="AT107" s="27"/>
    </row>
    <row r="108" spans="1:46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L108" s="27"/>
      <c r="AM108" s="27"/>
      <c r="AN108" s="27"/>
      <c r="AO108" s="27"/>
      <c r="AP108" s="27"/>
      <c r="AQ108" s="204"/>
      <c r="AR108" s="204"/>
      <c r="AS108" s="27"/>
      <c r="AT108" s="27"/>
    </row>
    <row r="109" spans="1:46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L109" s="27"/>
      <c r="AM109" s="27"/>
      <c r="AN109" s="27"/>
      <c r="AO109" s="27"/>
      <c r="AP109" s="27"/>
      <c r="AQ109" s="204"/>
      <c r="AR109" s="204"/>
      <c r="AS109" s="27"/>
      <c r="AT109" s="27"/>
    </row>
    <row r="110" spans="1:46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L110" s="27"/>
      <c r="AM110" s="27"/>
      <c r="AN110" s="27"/>
      <c r="AO110" s="27"/>
      <c r="AP110" s="27"/>
      <c r="AQ110" s="204"/>
      <c r="AR110" s="204"/>
      <c r="AS110" s="27"/>
      <c r="AT110" s="27"/>
    </row>
    <row r="111" spans="1:46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L111" s="27"/>
      <c r="AM111" s="27"/>
      <c r="AN111" s="27"/>
      <c r="AO111" s="27"/>
      <c r="AP111" s="27"/>
      <c r="AQ111" s="204"/>
      <c r="AR111" s="204"/>
      <c r="AS111" s="27"/>
      <c r="AT111" s="27"/>
    </row>
    <row r="112" spans="1:46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L112" s="27"/>
      <c r="AM112" s="27"/>
      <c r="AN112" s="27"/>
      <c r="AO112" s="27"/>
      <c r="AP112" s="27"/>
      <c r="AQ112" s="204"/>
      <c r="AR112" s="204"/>
      <c r="AS112" s="27"/>
      <c r="AT112" s="27"/>
    </row>
    <row r="113" spans="1:46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L113" s="27"/>
      <c r="AM113" s="27"/>
      <c r="AN113" s="27"/>
      <c r="AO113" s="27"/>
      <c r="AP113" s="27"/>
      <c r="AQ113" s="204"/>
      <c r="AR113" s="204"/>
      <c r="AS113" s="27"/>
      <c r="AT113" s="27"/>
    </row>
    <row r="114" spans="1:46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L114" s="27"/>
      <c r="AM114" s="27"/>
      <c r="AN114" s="27"/>
      <c r="AO114" s="27"/>
      <c r="AP114" s="27"/>
      <c r="AQ114" s="204"/>
      <c r="AR114" s="204"/>
      <c r="AS114" s="27"/>
      <c r="AT114" s="27"/>
    </row>
    <row r="115" spans="1:46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L115" s="27"/>
      <c r="AM115" s="27"/>
      <c r="AN115" s="27"/>
      <c r="AO115" s="27"/>
      <c r="AP115" s="27"/>
      <c r="AQ115" s="204"/>
      <c r="AR115" s="204"/>
      <c r="AS115" s="27"/>
      <c r="AT115" s="27"/>
    </row>
    <row r="116" spans="1:46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L116" s="27"/>
      <c r="AM116" s="27"/>
      <c r="AN116" s="27"/>
      <c r="AO116" s="27"/>
      <c r="AP116" s="27"/>
      <c r="AQ116" s="204"/>
      <c r="AR116" s="204"/>
      <c r="AS116" s="27"/>
      <c r="AT116" s="27"/>
    </row>
    <row r="117" spans="1:46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L117" s="27"/>
      <c r="AM117" s="27"/>
      <c r="AN117" s="27"/>
      <c r="AO117" s="27"/>
      <c r="AP117" s="27"/>
      <c r="AQ117" s="204"/>
      <c r="AR117" s="204"/>
      <c r="AS117" s="27"/>
      <c r="AT117" s="27"/>
    </row>
    <row r="118" spans="1:46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L118" s="27"/>
      <c r="AM118" s="27"/>
      <c r="AN118" s="27"/>
      <c r="AO118" s="27"/>
      <c r="AP118" s="27"/>
      <c r="AQ118" s="204"/>
      <c r="AR118" s="204"/>
      <c r="AS118" s="27"/>
      <c r="AT118" s="27"/>
    </row>
    <row r="119" spans="1:46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L119" s="27"/>
      <c r="AM119" s="27"/>
      <c r="AN119" s="27"/>
      <c r="AO119" s="27"/>
      <c r="AP119" s="27"/>
      <c r="AQ119" s="204"/>
      <c r="AR119" s="204"/>
      <c r="AS119" s="27"/>
      <c r="AT119" s="27"/>
    </row>
    <row r="120" spans="1:46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L120" s="27"/>
      <c r="AM120" s="27"/>
      <c r="AN120" s="27"/>
      <c r="AO120" s="27"/>
      <c r="AP120" s="27"/>
      <c r="AQ120" s="204"/>
      <c r="AR120" s="204"/>
      <c r="AS120" s="27"/>
      <c r="AT120" s="27"/>
    </row>
    <row r="121" spans="1:46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L121" s="27"/>
      <c r="AM121" s="27"/>
      <c r="AN121" s="27"/>
      <c r="AO121" s="27"/>
      <c r="AP121" s="27"/>
      <c r="AQ121" s="204"/>
      <c r="AR121" s="204"/>
      <c r="AS121" s="27"/>
      <c r="AT121" s="27"/>
    </row>
    <row r="122" spans="1:46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L122" s="27"/>
      <c r="AM122" s="27"/>
      <c r="AN122" s="27"/>
      <c r="AO122" s="27"/>
      <c r="AP122" s="27"/>
      <c r="AQ122" s="204"/>
      <c r="AR122" s="204"/>
      <c r="AS122" s="27"/>
      <c r="AT122" s="27"/>
    </row>
    <row r="123" spans="1:46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L123" s="27"/>
      <c r="AM123" s="27"/>
      <c r="AN123" s="27"/>
      <c r="AO123" s="27"/>
      <c r="AP123" s="27"/>
      <c r="AQ123" s="204"/>
      <c r="AR123" s="204"/>
      <c r="AS123" s="27"/>
      <c r="AT123" s="27"/>
    </row>
    <row r="124" spans="1:46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L124" s="27"/>
      <c r="AM124" s="27"/>
      <c r="AN124" s="27"/>
      <c r="AO124" s="27"/>
      <c r="AP124" s="27"/>
      <c r="AQ124" s="204"/>
      <c r="AR124" s="204"/>
      <c r="AS124" s="27"/>
      <c r="AT124" s="27"/>
    </row>
    <row r="125" spans="1:46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L125" s="27"/>
      <c r="AM125" s="27"/>
      <c r="AN125" s="27"/>
      <c r="AO125" s="27"/>
      <c r="AP125" s="27"/>
      <c r="AQ125" s="204"/>
      <c r="AR125" s="204"/>
      <c r="AS125" s="27"/>
      <c r="AT125" s="27"/>
    </row>
    <row r="126" spans="1:46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L126" s="27"/>
      <c r="AM126" s="27"/>
      <c r="AN126" s="27"/>
      <c r="AO126" s="27"/>
      <c r="AP126" s="27"/>
      <c r="AQ126" s="204"/>
      <c r="AR126" s="204"/>
      <c r="AS126" s="27"/>
      <c r="AT126" s="27"/>
    </row>
    <row r="127" spans="1:46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L127" s="27"/>
      <c r="AM127" s="27"/>
      <c r="AN127" s="27"/>
      <c r="AO127" s="27"/>
      <c r="AP127" s="27"/>
      <c r="AQ127" s="204"/>
      <c r="AR127" s="204"/>
      <c r="AS127" s="27"/>
      <c r="AT127" s="27"/>
    </row>
    <row r="128" spans="1:46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L128" s="27"/>
      <c r="AM128" s="27"/>
      <c r="AN128" s="27"/>
      <c r="AO128" s="27"/>
      <c r="AP128" s="27"/>
      <c r="AQ128" s="204"/>
      <c r="AR128" s="204"/>
      <c r="AS128" s="27"/>
      <c r="AT128" s="27"/>
    </row>
    <row r="129" spans="1:46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L129" s="27"/>
      <c r="AM129" s="27"/>
      <c r="AN129" s="27"/>
      <c r="AO129" s="27"/>
      <c r="AP129" s="27"/>
      <c r="AQ129" s="204"/>
      <c r="AR129" s="204"/>
      <c r="AS129" s="27"/>
      <c r="AT129" s="27"/>
    </row>
    <row r="130" spans="1:46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L130" s="27"/>
      <c r="AM130" s="27"/>
      <c r="AN130" s="27"/>
      <c r="AO130" s="27"/>
      <c r="AP130" s="27"/>
      <c r="AQ130" s="204"/>
      <c r="AR130" s="204"/>
      <c r="AS130" s="27"/>
      <c r="AT130" s="27"/>
    </row>
    <row r="131" spans="1:46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L131" s="27"/>
      <c r="AM131" s="27"/>
      <c r="AN131" s="27"/>
      <c r="AO131" s="27"/>
      <c r="AP131" s="27"/>
      <c r="AQ131" s="204"/>
      <c r="AR131" s="204"/>
      <c r="AS131" s="27"/>
      <c r="AT131" s="27"/>
    </row>
    <row r="132" spans="1:46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L132" s="27"/>
      <c r="AM132" s="27"/>
      <c r="AN132" s="27"/>
      <c r="AO132" s="27"/>
      <c r="AP132" s="27"/>
      <c r="AQ132" s="204"/>
      <c r="AR132" s="204"/>
      <c r="AS132" s="27"/>
      <c r="AT132" s="27"/>
    </row>
    <row r="133" spans="1:46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L133" s="27"/>
      <c r="AM133" s="27"/>
      <c r="AN133" s="27"/>
      <c r="AO133" s="27"/>
      <c r="AP133" s="27"/>
      <c r="AQ133" s="204"/>
      <c r="AR133" s="204"/>
      <c r="AS133" s="27"/>
      <c r="AT133" s="27"/>
    </row>
    <row r="134" spans="1:46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L134" s="27"/>
      <c r="AM134" s="27"/>
      <c r="AN134" s="27"/>
      <c r="AO134" s="27"/>
      <c r="AP134" s="27"/>
      <c r="AQ134" s="204"/>
      <c r="AR134" s="204"/>
      <c r="AS134" s="27"/>
      <c r="AT134" s="27"/>
    </row>
    <row r="135" spans="1:46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L135" s="27"/>
      <c r="AM135" s="27"/>
      <c r="AN135" s="27"/>
      <c r="AO135" s="27"/>
      <c r="AP135" s="27"/>
      <c r="AQ135" s="204"/>
      <c r="AR135" s="204"/>
      <c r="AS135" s="27"/>
      <c r="AT135" s="27"/>
    </row>
    <row r="136" spans="1:46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L136" s="27"/>
      <c r="AM136" s="27"/>
      <c r="AN136" s="27"/>
      <c r="AO136" s="27"/>
      <c r="AP136" s="27"/>
      <c r="AQ136" s="204"/>
      <c r="AR136" s="204"/>
      <c r="AS136" s="27"/>
      <c r="AT136" s="27"/>
    </row>
    <row r="137" spans="1:46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L137" s="27"/>
      <c r="AM137" s="27"/>
      <c r="AN137" s="27"/>
      <c r="AO137" s="27"/>
      <c r="AP137" s="27"/>
      <c r="AQ137" s="204"/>
      <c r="AR137" s="204"/>
      <c r="AS137" s="27"/>
      <c r="AT137" s="27"/>
    </row>
    <row r="138" spans="1:46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L138" s="27"/>
      <c r="AM138" s="27"/>
      <c r="AN138" s="27"/>
      <c r="AO138" s="27"/>
      <c r="AP138" s="27"/>
      <c r="AQ138" s="204"/>
      <c r="AR138" s="204"/>
      <c r="AS138" s="27"/>
      <c r="AT138" s="27"/>
    </row>
    <row r="139" spans="1:46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L139" s="27"/>
      <c r="AM139" s="27"/>
      <c r="AN139" s="27"/>
      <c r="AO139" s="27"/>
      <c r="AP139" s="27"/>
      <c r="AQ139" s="204"/>
      <c r="AR139" s="204"/>
      <c r="AS139" s="27"/>
      <c r="AT139" s="27"/>
    </row>
    <row r="140" spans="1:46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L140" s="27"/>
      <c r="AM140" s="27"/>
      <c r="AN140" s="27"/>
      <c r="AO140" s="27"/>
      <c r="AP140" s="27"/>
      <c r="AQ140" s="204"/>
      <c r="AR140" s="204"/>
      <c r="AS140" s="27"/>
      <c r="AT140" s="27"/>
    </row>
    <row r="141" spans="1:46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L141" s="27"/>
      <c r="AM141" s="27"/>
      <c r="AN141" s="27"/>
      <c r="AO141" s="27"/>
      <c r="AP141" s="27"/>
      <c r="AQ141" s="204"/>
      <c r="AR141" s="204"/>
      <c r="AS141" s="27"/>
      <c r="AT141" s="27"/>
    </row>
    <row r="142" spans="1:46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L142" s="27"/>
      <c r="AM142" s="27"/>
      <c r="AN142" s="27"/>
      <c r="AO142" s="27"/>
      <c r="AP142" s="27"/>
      <c r="AQ142" s="204"/>
      <c r="AR142" s="204"/>
      <c r="AS142" s="27"/>
      <c r="AT142" s="27"/>
    </row>
    <row r="143" spans="1:46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L143" s="27"/>
      <c r="AM143" s="27"/>
      <c r="AN143" s="27"/>
      <c r="AO143" s="27"/>
      <c r="AP143" s="27"/>
      <c r="AQ143" s="204"/>
      <c r="AR143" s="204"/>
      <c r="AS143" s="27"/>
      <c r="AT143" s="27"/>
    </row>
    <row r="144" spans="1:46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L144" s="27"/>
      <c r="AM144" s="27"/>
      <c r="AN144" s="27"/>
      <c r="AO144" s="27"/>
      <c r="AP144" s="27"/>
      <c r="AQ144" s="204"/>
      <c r="AR144" s="204"/>
      <c r="AS144" s="27"/>
      <c r="AT144" s="27"/>
    </row>
    <row r="145" spans="1:46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L145" s="27"/>
      <c r="AM145" s="27"/>
      <c r="AN145" s="27"/>
      <c r="AO145" s="27"/>
      <c r="AP145" s="27"/>
      <c r="AQ145" s="204"/>
      <c r="AR145" s="204"/>
      <c r="AS145" s="27"/>
      <c r="AT145" s="27"/>
    </row>
    <row r="146" spans="1:46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L146" s="27"/>
      <c r="AM146" s="27"/>
      <c r="AN146" s="27"/>
      <c r="AO146" s="27"/>
      <c r="AP146" s="27"/>
      <c r="AQ146" s="204"/>
      <c r="AR146" s="204"/>
      <c r="AS146" s="27"/>
      <c r="AT146" s="27"/>
    </row>
    <row r="147" spans="1:46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L147" s="27"/>
      <c r="AM147" s="27"/>
      <c r="AN147" s="27"/>
      <c r="AO147" s="27"/>
      <c r="AP147" s="27"/>
      <c r="AQ147" s="204"/>
      <c r="AR147" s="204"/>
      <c r="AS147" s="27"/>
      <c r="AT147" s="27"/>
    </row>
    <row r="148" spans="1:46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L148" s="27"/>
      <c r="AM148" s="27"/>
      <c r="AN148" s="27"/>
      <c r="AO148" s="27"/>
      <c r="AP148" s="27"/>
      <c r="AQ148" s="204"/>
      <c r="AR148" s="204"/>
      <c r="AS148" s="27"/>
      <c r="AT148" s="27"/>
    </row>
    <row r="149" spans="1:46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L149" s="27"/>
      <c r="AM149" s="27"/>
      <c r="AN149" s="27"/>
      <c r="AO149" s="27"/>
      <c r="AP149" s="27"/>
      <c r="AQ149" s="204"/>
      <c r="AR149" s="204"/>
      <c r="AS149" s="27"/>
      <c r="AT149" s="27"/>
    </row>
    <row r="150" spans="1:46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L150" s="27"/>
      <c r="AM150" s="27"/>
      <c r="AN150" s="27"/>
      <c r="AO150" s="27"/>
      <c r="AP150" s="27"/>
      <c r="AQ150" s="204"/>
      <c r="AR150" s="204"/>
      <c r="AS150" s="27"/>
      <c r="AT150" s="27"/>
    </row>
    <row r="151" spans="1:46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L151" s="27"/>
      <c r="AM151" s="27"/>
      <c r="AN151" s="27"/>
      <c r="AO151" s="27"/>
      <c r="AP151" s="27"/>
      <c r="AQ151" s="204"/>
      <c r="AR151" s="204"/>
      <c r="AS151" s="27"/>
      <c r="AT151" s="27"/>
    </row>
    <row r="152" spans="1:46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L152" s="27"/>
      <c r="AM152" s="27"/>
      <c r="AN152" s="27"/>
      <c r="AO152" s="27"/>
      <c r="AP152" s="27"/>
      <c r="AQ152" s="204"/>
      <c r="AR152" s="204"/>
      <c r="AS152" s="27"/>
      <c r="AT152" s="27"/>
    </row>
    <row r="153" spans="1:46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L153" s="27"/>
      <c r="AM153" s="27"/>
      <c r="AN153" s="27"/>
      <c r="AO153" s="27"/>
      <c r="AP153" s="27"/>
      <c r="AQ153" s="204"/>
      <c r="AR153" s="204"/>
      <c r="AS153" s="27"/>
      <c r="AT153" s="27"/>
    </row>
    <row r="154" spans="1:46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L154" s="27"/>
      <c r="AM154" s="27"/>
      <c r="AN154" s="27"/>
      <c r="AO154" s="27"/>
      <c r="AP154" s="27"/>
      <c r="AQ154" s="204"/>
      <c r="AR154" s="204"/>
      <c r="AS154" s="27"/>
      <c r="AT154" s="27"/>
    </row>
    <row r="155" spans="1:46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L155" s="27"/>
      <c r="AM155" s="27"/>
      <c r="AN155" s="27"/>
      <c r="AO155" s="27"/>
      <c r="AP155" s="27"/>
      <c r="AQ155" s="204"/>
      <c r="AR155" s="204"/>
      <c r="AS155" s="27"/>
      <c r="AT155" s="27"/>
    </row>
    <row r="156" spans="1:46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L156" s="27"/>
      <c r="AM156" s="27"/>
      <c r="AN156" s="27"/>
      <c r="AO156" s="27"/>
      <c r="AP156" s="27"/>
      <c r="AQ156" s="204"/>
      <c r="AR156" s="204"/>
      <c r="AS156" s="27"/>
      <c r="AT156" s="27"/>
    </row>
    <row r="157" spans="1:46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L157" s="27"/>
      <c r="AM157" s="27"/>
      <c r="AN157" s="27"/>
      <c r="AO157" s="27"/>
      <c r="AP157" s="27"/>
      <c r="AQ157" s="204"/>
      <c r="AR157" s="204"/>
      <c r="AS157" s="27"/>
      <c r="AT157" s="27"/>
    </row>
    <row r="158" spans="1:46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L158" s="27"/>
      <c r="AM158" s="27"/>
      <c r="AN158" s="27"/>
      <c r="AO158" s="27"/>
      <c r="AP158" s="27"/>
      <c r="AQ158" s="204"/>
      <c r="AR158" s="204"/>
      <c r="AS158" s="27"/>
      <c r="AT158" s="27"/>
    </row>
    <row r="159" spans="1:46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L159" s="27"/>
      <c r="AM159" s="27"/>
      <c r="AN159" s="27"/>
      <c r="AO159" s="27"/>
      <c r="AP159" s="27"/>
      <c r="AQ159" s="204"/>
      <c r="AR159" s="204"/>
      <c r="AS159" s="27"/>
      <c r="AT159" s="27"/>
    </row>
    <row r="160" spans="1:46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L160" s="27"/>
      <c r="AM160" s="27"/>
      <c r="AN160" s="27"/>
      <c r="AO160" s="27"/>
      <c r="AP160" s="27"/>
      <c r="AQ160" s="204"/>
      <c r="AR160" s="204"/>
      <c r="AS160" s="27"/>
      <c r="AT160" s="27"/>
    </row>
    <row r="161" spans="1:46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L161" s="27"/>
      <c r="AM161" s="27"/>
      <c r="AN161" s="27"/>
      <c r="AO161" s="27"/>
      <c r="AP161" s="27"/>
      <c r="AQ161" s="204"/>
      <c r="AR161" s="204"/>
      <c r="AS161" s="27"/>
      <c r="AT161" s="27"/>
    </row>
    <row r="162" spans="1:46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L162" s="27"/>
      <c r="AM162" s="27"/>
      <c r="AN162" s="27"/>
      <c r="AO162" s="27"/>
      <c r="AP162" s="27"/>
      <c r="AQ162" s="204"/>
      <c r="AR162" s="204"/>
      <c r="AS162" s="27"/>
      <c r="AT162" s="27"/>
    </row>
    <row r="163" spans="1:46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L163" s="27"/>
      <c r="AM163" s="27"/>
      <c r="AN163" s="27"/>
      <c r="AO163" s="27"/>
      <c r="AP163" s="27"/>
      <c r="AQ163" s="204"/>
      <c r="AR163" s="204"/>
      <c r="AS163" s="27"/>
      <c r="AT163" s="27"/>
    </row>
    <row r="164" spans="1:46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L164" s="27"/>
      <c r="AM164" s="27"/>
      <c r="AN164" s="27"/>
      <c r="AO164" s="27"/>
      <c r="AP164" s="27"/>
      <c r="AQ164" s="204"/>
      <c r="AR164" s="204"/>
      <c r="AS164" s="27"/>
      <c r="AT164" s="27"/>
    </row>
    <row r="165" spans="1:46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L165" s="27"/>
      <c r="AM165" s="27"/>
      <c r="AN165" s="27"/>
      <c r="AO165" s="27"/>
      <c r="AP165" s="27"/>
      <c r="AQ165" s="204"/>
      <c r="AR165" s="204"/>
      <c r="AS165" s="27"/>
      <c r="AT165" s="27"/>
    </row>
    <row r="166" spans="1:46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L166" s="27"/>
      <c r="AM166" s="27"/>
      <c r="AN166" s="27"/>
      <c r="AO166" s="27"/>
      <c r="AP166" s="27"/>
      <c r="AQ166" s="204"/>
      <c r="AR166" s="204"/>
      <c r="AS166" s="27"/>
      <c r="AT166" s="27"/>
    </row>
    <row r="167" spans="1:46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L167" s="27"/>
      <c r="AM167" s="27"/>
      <c r="AN167" s="27"/>
      <c r="AO167" s="27"/>
      <c r="AP167" s="27"/>
      <c r="AQ167" s="204"/>
      <c r="AR167" s="204"/>
      <c r="AS167" s="27"/>
      <c r="AT167" s="27"/>
    </row>
    <row r="168" spans="1:46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L168" s="27"/>
      <c r="AM168" s="27"/>
      <c r="AN168" s="27"/>
      <c r="AO168" s="27"/>
      <c r="AP168" s="27"/>
      <c r="AQ168" s="204"/>
      <c r="AR168" s="204"/>
      <c r="AS168" s="27"/>
      <c r="AT168" s="27"/>
    </row>
    <row r="169" spans="1:46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L169" s="27"/>
      <c r="AM169" s="27"/>
      <c r="AN169" s="27"/>
      <c r="AO169" s="27"/>
      <c r="AP169" s="27"/>
      <c r="AQ169" s="204"/>
      <c r="AR169" s="204"/>
      <c r="AS169" s="27"/>
      <c r="AT169" s="27"/>
    </row>
    <row r="170" spans="1:46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L170" s="27"/>
      <c r="AM170" s="27"/>
      <c r="AN170" s="27"/>
      <c r="AO170" s="27"/>
      <c r="AP170" s="27"/>
      <c r="AQ170" s="204"/>
      <c r="AR170" s="204"/>
      <c r="AS170" s="27"/>
      <c r="AT170" s="27"/>
    </row>
    <row r="171" spans="1:46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L171" s="27"/>
      <c r="AM171" s="27"/>
      <c r="AN171" s="27"/>
      <c r="AO171" s="27"/>
      <c r="AP171" s="27"/>
      <c r="AQ171" s="204"/>
      <c r="AR171" s="204"/>
      <c r="AS171" s="27"/>
      <c r="AT171" s="27"/>
    </row>
    <row r="172" spans="1:46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L172" s="27"/>
      <c r="AM172" s="27"/>
      <c r="AN172" s="27"/>
      <c r="AO172" s="27"/>
      <c r="AP172" s="27"/>
      <c r="AQ172" s="204"/>
      <c r="AR172" s="204"/>
      <c r="AS172" s="27"/>
      <c r="AT172" s="27"/>
    </row>
    <row r="173" spans="1:46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L173" s="27"/>
      <c r="AM173" s="27"/>
      <c r="AN173" s="27"/>
      <c r="AO173" s="27"/>
      <c r="AP173" s="27"/>
      <c r="AQ173" s="204"/>
      <c r="AR173" s="204"/>
      <c r="AS173" s="27"/>
      <c r="AT173" s="27"/>
    </row>
    <row r="174" spans="1:46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L174" s="27"/>
      <c r="AM174" s="27"/>
      <c r="AN174" s="27"/>
      <c r="AO174" s="27"/>
      <c r="AP174" s="27"/>
      <c r="AQ174" s="204"/>
      <c r="AR174" s="204"/>
      <c r="AS174" s="27"/>
      <c r="AT174" s="27"/>
    </row>
    <row r="175" spans="1:46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L175" s="27"/>
      <c r="AM175" s="27"/>
      <c r="AN175" s="27"/>
      <c r="AO175" s="27"/>
      <c r="AP175" s="27"/>
      <c r="AQ175" s="204"/>
      <c r="AR175" s="204"/>
      <c r="AS175" s="27"/>
      <c r="AT175" s="27"/>
    </row>
    <row r="176" spans="1:46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L176" s="27"/>
      <c r="AM176" s="27"/>
      <c r="AN176" s="27"/>
      <c r="AO176" s="27"/>
      <c r="AP176" s="27"/>
      <c r="AQ176" s="204"/>
      <c r="AR176" s="204"/>
      <c r="AS176" s="27"/>
      <c r="AT176" s="27"/>
    </row>
    <row r="177" spans="1:46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L177" s="27"/>
      <c r="AM177" s="27"/>
      <c r="AN177" s="27"/>
      <c r="AO177" s="27"/>
      <c r="AP177" s="27"/>
      <c r="AQ177" s="204"/>
      <c r="AR177" s="204"/>
      <c r="AS177" s="27"/>
      <c r="AT177" s="27"/>
    </row>
    <row r="178" spans="1:46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L178" s="27"/>
      <c r="AM178" s="27"/>
      <c r="AN178" s="27"/>
      <c r="AO178" s="27"/>
      <c r="AP178" s="27"/>
      <c r="AQ178" s="204"/>
      <c r="AR178" s="204"/>
      <c r="AS178" s="27"/>
      <c r="AT178" s="27"/>
    </row>
    <row r="179" spans="1:46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L179" s="27"/>
      <c r="AM179" s="27"/>
      <c r="AN179" s="27"/>
      <c r="AO179" s="27"/>
      <c r="AP179" s="27"/>
      <c r="AQ179" s="204"/>
      <c r="AR179" s="204"/>
      <c r="AS179" s="27"/>
      <c r="AT179" s="27"/>
    </row>
    <row r="180" spans="1:46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L180" s="27"/>
      <c r="AM180" s="27"/>
      <c r="AN180" s="27"/>
      <c r="AO180" s="27"/>
      <c r="AP180" s="27"/>
      <c r="AQ180" s="204"/>
      <c r="AR180" s="204"/>
      <c r="AS180" s="27"/>
      <c r="AT180" s="27"/>
    </row>
    <row r="181" spans="1:46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L181" s="27"/>
      <c r="AM181" s="27"/>
      <c r="AN181" s="27"/>
      <c r="AO181" s="27"/>
      <c r="AP181" s="27"/>
      <c r="AQ181" s="204"/>
      <c r="AR181" s="204"/>
      <c r="AS181" s="27"/>
      <c r="AT181" s="27"/>
    </row>
    <row r="182" spans="1:46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L182" s="27"/>
      <c r="AM182" s="27"/>
      <c r="AN182" s="27"/>
      <c r="AO182" s="27"/>
      <c r="AP182" s="27"/>
      <c r="AQ182" s="204"/>
      <c r="AR182" s="204"/>
      <c r="AS182" s="27"/>
      <c r="AT182" s="27"/>
    </row>
    <row r="183" spans="1:46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L183" s="27"/>
      <c r="AM183" s="27"/>
      <c r="AN183" s="27"/>
      <c r="AO183" s="27"/>
      <c r="AP183" s="27"/>
      <c r="AQ183" s="204"/>
      <c r="AR183" s="204"/>
      <c r="AS183" s="27"/>
      <c r="AT183" s="27"/>
    </row>
    <row r="184" spans="1:46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L184" s="27"/>
      <c r="AM184" s="27"/>
      <c r="AN184" s="27"/>
      <c r="AO184" s="27"/>
      <c r="AP184" s="27"/>
      <c r="AQ184" s="204"/>
      <c r="AR184" s="204"/>
      <c r="AS184" s="27"/>
      <c r="AT184" s="27"/>
    </row>
    <row r="185" spans="1:46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L185" s="27"/>
      <c r="AM185" s="27"/>
      <c r="AN185" s="27"/>
      <c r="AO185" s="27"/>
      <c r="AP185" s="27"/>
      <c r="AQ185" s="204"/>
      <c r="AR185" s="204"/>
      <c r="AS185" s="27"/>
      <c r="AT185" s="27"/>
    </row>
    <row r="186" spans="1:46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L186" s="27"/>
      <c r="AM186" s="27"/>
      <c r="AN186" s="27"/>
      <c r="AO186" s="27"/>
      <c r="AP186" s="27"/>
      <c r="AQ186" s="204"/>
      <c r="AR186" s="204"/>
      <c r="AS186" s="27"/>
      <c r="AT186" s="27"/>
    </row>
    <row r="187" spans="1:46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L187" s="27"/>
      <c r="AM187" s="27"/>
      <c r="AN187" s="27"/>
      <c r="AO187" s="27"/>
      <c r="AP187" s="27"/>
      <c r="AQ187" s="204"/>
      <c r="AR187" s="204"/>
      <c r="AS187" s="27"/>
      <c r="AT187" s="27"/>
    </row>
    <row r="188" spans="1:46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L188" s="27"/>
      <c r="AM188" s="27"/>
      <c r="AN188" s="27"/>
      <c r="AO188" s="27"/>
      <c r="AP188" s="27"/>
      <c r="AQ188" s="204"/>
      <c r="AR188" s="204"/>
      <c r="AS188" s="27"/>
      <c r="AT188" s="27"/>
    </row>
    <row r="189" spans="1:46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L189" s="27"/>
      <c r="AM189" s="27"/>
      <c r="AN189" s="27"/>
      <c r="AO189" s="27"/>
      <c r="AP189" s="27"/>
      <c r="AQ189" s="204"/>
      <c r="AR189" s="204"/>
      <c r="AS189" s="27"/>
      <c r="AT189" s="27"/>
    </row>
    <row r="190" spans="1:46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L190" s="27"/>
      <c r="AM190" s="27"/>
      <c r="AN190" s="27"/>
      <c r="AO190" s="27"/>
      <c r="AP190" s="27"/>
      <c r="AQ190" s="204"/>
      <c r="AR190" s="204"/>
      <c r="AS190" s="27"/>
      <c r="AT190" s="27"/>
    </row>
    <row r="191" spans="1:46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L191" s="27"/>
      <c r="AM191" s="27"/>
      <c r="AN191" s="27"/>
      <c r="AO191" s="27"/>
      <c r="AP191" s="27"/>
      <c r="AQ191" s="204"/>
      <c r="AR191" s="204"/>
      <c r="AS191" s="27"/>
      <c r="AT191" s="27"/>
    </row>
    <row r="192" spans="1:46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L192" s="27"/>
      <c r="AM192" s="27"/>
      <c r="AN192" s="27"/>
      <c r="AO192" s="27"/>
      <c r="AP192" s="27"/>
      <c r="AQ192" s="204"/>
      <c r="AR192" s="204"/>
      <c r="AS192" s="27"/>
      <c r="AT192" s="27"/>
    </row>
    <row r="193" spans="1:46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L193" s="27"/>
      <c r="AM193" s="27"/>
      <c r="AN193" s="27"/>
      <c r="AO193" s="27"/>
      <c r="AP193" s="27"/>
      <c r="AQ193" s="204"/>
      <c r="AR193" s="204"/>
      <c r="AS193" s="27"/>
      <c r="AT193" s="27"/>
    </row>
    <row r="194" spans="1:46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L194" s="27"/>
      <c r="AM194" s="27"/>
      <c r="AN194" s="27"/>
      <c r="AO194" s="27"/>
      <c r="AP194" s="27"/>
      <c r="AQ194" s="204"/>
      <c r="AR194" s="204"/>
      <c r="AS194" s="27"/>
      <c r="AT194" s="27"/>
    </row>
    <row r="195" spans="1:46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L195" s="27"/>
      <c r="AM195" s="27"/>
      <c r="AN195" s="27"/>
      <c r="AO195" s="27"/>
      <c r="AP195" s="27"/>
      <c r="AQ195" s="204"/>
      <c r="AR195" s="204"/>
      <c r="AS195" s="27"/>
      <c r="AT195" s="27"/>
    </row>
    <row r="196" spans="1:46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L196" s="27"/>
      <c r="AM196" s="27"/>
      <c r="AN196" s="27"/>
      <c r="AO196" s="27"/>
      <c r="AP196" s="27"/>
      <c r="AQ196" s="204"/>
      <c r="AR196" s="204"/>
      <c r="AS196" s="27"/>
      <c r="AT196" s="27"/>
    </row>
    <row r="197" spans="1:46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L197" s="27"/>
      <c r="AM197" s="27"/>
      <c r="AN197" s="27"/>
      <c r="AO197" s="27"/>
      <c r="AP197" s="27"/>
      <c r="AQ197" s="204"/>
      <c r="AR197" s="204"/>
      <c r="AS197" s="27"/>
      <c r="AT197" s="27"/>
    </row>
    <row r="198" spans="1:46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L198" s="27"/>
      <c r="AM198" s="27"/>
      <c r="AN198" s="27"/>
      <c r="AO198" s="27"/>
      <c r="AP198" s="27"/>
      <c r="AQ198" s="204"/>
      <c r="AR198" s="204"/>
      <c r="AS198" s="27"/>
      <c r="AT198" s="27"/>
    </row>
    <row r="199" spans="1:46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L199" s="27"/>
      <c r="AM199" s="27"/>
      <c r="AN199" s="27"/>
      <c r="AO199" s="27"/>
      <c r="AP199" s="27"/>
      <c r="AQ199" s="204"/>
      <c r="AR199" s="204"/>
      <c r="AS199" s="27"/>
      <c r="AT199" s="27"/>
    </row>
    <row r="200" spans="1:46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L200" s="27"/>
      <c r="AM200" s="27"/>
      <c r="AN200" s="27"/>
      <c r="AO200" s="27"/>
      <c r="AP200" s="27"/>
      <c r="AQ200" s="204"/>
      <c r="AR200" s="204"/>
      <c r="AS200" s="27"/>
      <c r="AT200" s="27"/>
    </row>
    <row r="201" spans="1:46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L201" s="27"/>
      <c r="AM201" s="27"/>
      <c r="AN201" s="27"/>
      <c r="AO201" s="27"/>
      <c r="AP201" s="27"/>
      <c r="AQ201" s="204"/>
      <c r="AR201" s="204"/>
      <c r="AS201" s="27"/>
      <c r="AT201" s="27"/>
    </row>
    <row r="202" spans="1:46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L202" s="27"/>
      <c r="AM202" s="27"/>
      <c r="AN202" s="27"/>
      <c r="AO202" s="27"/>
      <c r="AP202" s="27"/>
      <c r="AQ202" s="204"/>
      <c r="AR202" s="204"/>
      <c r="AS202" s="27"/>
      <c r="AT202" s="27"/>
    </row>
    <row r="203" spans="1:46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L203" s="27"/>
      <c r="AM203" s="27"/>
      <c r="AN203" s="27"/>
      <c r="AO203" s="27"/>
      <c r="AP203" s="27"/>
      <c r="AQ203" s="204"/>
      <c r="AR203" s="204"/>
      <c r="AS203" s="27"/>
      <c r="AT203" s="27"/>
    </row>
    <row r="204" spans="1:46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L204" s="27"/>
      <c r="AM204" s="27"/>
      <c r="AN204" s="27"/>
      <c r="AO204" s="27"/>
      <c r="AP204" s="27"/>
      <c r="AQ204" s="204"/>
      <c r="AR204" s="204"/>
      <c r="AS204" s="27"/>
      <c r="AT204" s="27"/>
    </row>
    <row r="205" spans="1:46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L205" s="27"/>
      <c r="AM205" s="27"/>
      <c r="AN205" s="27"/>
      <c r="AO205" s="27"/>
      <c r="AP205" s="27"/>
      <c r="AQ205" s="204"/>
      <c r="AR205" s="204"/>
      <c r="AS205" s="27"/>
      <c r="AT205" s="27"/>
    </row>
    <row r="206" spans="1:46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L206" s="27"/>
      <c r="AM206" s="27"/>
      <c r="AN206" s="27"/>
      <c r="AO206" s="27"/>
      <c r="AP206" s="27"/>
      <c r="AQ206" s="204"/>
      <c r="AR206" s="204"/>
      <c r="AS206" s="27"/>
      <c r="AT206" s="27"/>
    </row>
    <row r="207" spans="1:46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L207" s="27"/>
      <c r="AM207" s="27"/>
      <c r="AN207" s="27"/>
      <c r="AO207" s="27"/>
      <c r="AP207" s="27"/>
      <c r="AQ207" s="204"/>
      <c r="AR207" s="204"/>
      <c r="AS207" s="27"/>
      <c r="AT207" s="27"/>
    </row>
    <row r="208" spans="1:46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L208" s="27"/>
      <c r="AM208" s="27"/>
      <c r="AN208" s="27"/>
      <c r="AO208" s="27"/>
      <c r="AP208" s="27"/>
      <c r="AQ208" s="204"/>
      <c r="AR208" s="204"/>
      <c r="AS208" s="27"/>
      <c r="AT208" s="27"/>
    </row>
    <row r="209" spans="1:46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L209" s="27"/>
      <c r="AM209" s="27"/>
      <c r="AN209" s="27"/>
      <c r="AO209" s="27"/>
      <c r="AP209" s="27"/>
      <c r="AQ209" s="204"/>
      <c r="AR209" s="204"/>
      <c r="AS209" s="27"/>
      <c r="AT209" s="27"/>
    </row>
    <row r="210" spans="1:46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L210" s="27"/>
      <c r="AM210" s="27"/>
      <c r="AN210" s="27"/>
      <c r="AO210" s="27"/>
      <c r="AP210" s="27"/>
      <c r="AQ210" s="204"/>
      <c r="AR210" s="204"/>
      <c r="AS210" s="27"/>
      <c r="AT210" s="27"/>
    </row>
    <row r="211" spans="1:46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L211" s="27"/>
      <c r="AM211" s="27"/>
      <c r="AN211" s="27"/>
      <c r="AO211" s="27"/>
      <c r="AP211" s="27"/>
      <c r="AQ211" s="204"/>
      <c r="AR211" s="204"/>
      <c r="AS211" s="27"/>
      <c r="AT211" s="27"/>
    </row>
    <row r="212" spans="1:46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L212" s="27"/>
      <c r="AM212" s="27"/>
      <c r="AN212" s="27"/>
      <c r="AO212" s="27"/>
      <c r="AP212" s="27"/>
      <c r="AQ212" s="204"/>
      <c r="AR212" s="204"/>
      <c r="AS212" s="27"/>
      <c r="AT212" s="27"/>
    </row>
    <row r="213" spans="1:46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L213" s="27"/>
      <c r="AM213" s="27"/>
      <c r="AN213" s="27"/>
      <c r="AO213" s="27"/>
      <c r="AP213" s="27"/>
      <c r="AQ213" s="204"/>
      <c r="AR213" s="204"/>
      <c r="AS213" s="27"/>
      <c r="AT213" s="27"/>
    </row>
    <row r="214" spans="1:46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L214" s="27"/>
      <c r="AM214" s="27"/>
      <c r="AN214" s="27"/>
      <c r="AO214" s="27"/>
      <c r="AP214" s="27"/>
      <c r="AQ214" s="204"/>
      <c r="AR214" s="204"/>
      <c r="AS214" s="27"/>
      <c r="AT214" s="27"/>
    </row>
    <row r="215" spans="1:46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L215" s="27"/>
      <c r="AM215" s="27"/>
      <c r="AN215" s="27"/>
      <c r="AO215" s="27"/>
      <c r="AP215" s="27"/>
      <c r="AQ215" s="204"/>
      <c r="AR215" s="204"/>
      <c r="AS215" s="27"/>
      <c r="AT215" s="27"/>
    </row>
    <row r="216" spans="1:46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L216" s="27"/>
      <c r="AM216" s="27"/>
      <c r="AN216" s="27"/>
      <c r="AO216" s="27"/>
      <c r="AP216" s="27"/>
      <c r="AQ216" s="204"/>
      <c r="AR216" s="204"/>
      <c r="AS216" s="27"/>
      <c r="AT216" s="27"/>
    </row>
    <row r="217" spans="1:46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L217" s="27"/>
      <c r="AM217" s="27"/>
      <c r="AN217" s="27"/>
      <c r="AO217" s="27"/>
      <c r="AP217" s="27"/>
      <c r="AQ217" s="204"/>
      <c r="AR217" s="204"/>
      <c r="AS217" s="27"/>
      <c r="AT217" s="27"/>
    </row>
    <row r="218" spans="1:46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L218" s="27"/>
      <c r="AM218" s="27"/>
      <c r="AN218" s="27"/>
      <c r="AO218" s="27"/>
      <c r="AP218" s="27"/>
      <c r="AQ218" s="204"/>
      <c r="AR218" s="204"/>
      <c r="AS218" s="27"/>
      <c r="AT218" s="27"/>
    </row>
    <row r="219" spans="1:46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L219" s="27"/>
      <c r="AM219" s="27"/>
      <c r="AN219" s="27"/>
      <c r="AO219" s="27"/>
      <c r="AP219" s="27"/>
      <c r="AQ219" s="204"/>
      <c r="AR219" s="204"/>
      <c r="AS219" s="27"/>
      <c r="AT219" s="27"/>
    </row>
    <row r="220" spans="1:46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L220" s="27"/>
      <c r="AM220" s="27"/>
      <c r="AN220" s="27"/>
      <c r="AO220" s="27"/>
      <c r="AP220" s="27"/>
      <c r="AQ220" s="204"/>
      <c r="AR220" s="204"/>
      <c r="AS220" s="27"/>
      <c r="AT220" s="27"/>
    </row>
    <row r="221" spans="1:46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L221" s="27"/>
      <c r="AM221" s="27"/>
      <c r="AN221" s="27"/>
      <c r="AO221" s="27"/>
      <c r="AP221" s="27"/>
      <c r="AQ221" s="204"/>
      <c r="AR221" s="204"/>
      <c r="AS221" s="27"/>
      <c r="AT221" s="27"/>
    </row>
    <row r="222" spans="1:46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L222" s="27"/>
      <c r="AM222" s="27"/>
      <c r="AN222" s="27"/>
      <c r="AO222" s="27"/>
      <c r="AP222" s="27"/>
      <c r="AQ222" s="204"/>
      <c r="AR222" s="204"/>
      <c r="AS222" s="27"/>
      <c r="AT222" s="27"/>
    </row>
    <row r="223" spans="1:46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L223" s="27"/>
      <c r="AM223" s="27"/>
      <c r="AN223" s="27"/>
      <c r="AO223" s="27"/>
      <c r="AP223" s="27"/>
      <c r="AQ223" s="204"/>
      <c r="AR223" s="204"/>
      <c r="AS223" s="27"/>
      <c r="AT223" s="27"/>
    </row>
    <row r="224" spans="1:46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L224" s="27"/>
      <c r="AM224" s="27"/>
      <c r="AN224" s="27"/>
      <c r="AO224" s="27"/>
      <c r="AP224" s="27"/>
      <c r="AQ224" s="204"/>
      <c r="AR224" s="204"/>
      <c r="AS224" s="27"/>
      <c r="AT224" s="27"/>
    </row>
    <row r="225" spans="1:46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L225" s="27"/>
      <c r="AM225" s="27"/>
      <c r="AN225" s="27"/>
      <c r="AO225" s="27"/>
      <c r="AP225" s="27"/>
      <c r="AQ225" s="204"/>
      <c r="AR225" s="204"/>
      <c r="AS225" s="27"/>
      <c r="AT225" s="27"/>
    </row>
    <row r="226" spans="1:46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L226" s="27"/>
      <c r="AM226" s="27"/>
      <c r="AN226" s="27"/>
      <c r="AO226" s="27"/>
      <c r="AP226" s="27"/>
      <c r="AQ226" s="204"/>
      <c r="AR226" s="204"/>
      <c r="AS226" s="27"/>
      <c r="AT226" s="27"/>
    </row>
    <row r="227" spans="1:46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L227" s="27"/>
      <c r="AM227" s="27"/>
      <c r="AN227" s="27"/>
      <c r="AO227" s="27"/>
      <c r="AP227" s="27"/>
      <c r="AQ227" s="204"/>
      <c r="AR227" s="204"/>
      <c r="AS227" s="27"/>
      <c r="AT227" s="27"/>
    </row>
    <row r="228" spans="1:46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L228" s="27"/>
      <c r="AM228" s="27"/>
      <c r="AN228" s="27"/>
      <c r="AO228" s="27"/>
      <c r="AP228" s="27"/>
      <c r="AQ228" s="204"/>
      <c r="AR228" s="204"/>
      <c r="AS228" s="27"/>
      <c r="AT228" s="27"/>
    </row>
    <row r="229" spans="1:46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L229" s="27"/>
      <c r="AM229" s="27"/>
      <c r="AN229" s="27"/>
      <c r="AO229" s="27"/>
      <c r="AP229" s="27"/>
      <c r="AQ229" s="204"/>
      <c r="AR229" s="204"/>
      <c r="AS229" s="27"/>
      <c r="AT229" s="27"/>
    </row>
    <row r="230" spans="1:46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L230" s="27"/>
      <c r="AM230" s="27"/>
      <c r="AN230" s="27"/>
      <c r="AO230" s="27"/>
      <c r="AP230" s="27"/>
      <c r="AQ230" s="204"/>
      <c r="AR230" s="204"/>
      <c r="AS230" s="27"/>
      <c r="AT230" s="27"/>
    </row>
    <row r="231" spans="1:46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L231" s="27"/>
      <c r="AM231" s="27"/>
      <c r="AN231" s="27"/>
      <c r="AO231" s="27"/>
      <c r="AP231" s="27"/>
      <c r="AQ231" s="204"/>
      <c r="AR231" s="204"/>
      <c r="AS231" s="27"/>
      <c r="AT231" s="27"/>
    </row>
    <row r="232" spans="1:46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L232" s="27"/>
      <c r="AM232" s="27"/>
      <c r="AN232" s="27"/>
      <c r="AO232" s="27"/>
      <c r="AP232" s="27"/>
      <c r="AQ232" s="204"/>
      <c r="AR232" s="204"/>
      <c r="AS232" s="27"/>
      <c r="AT232" s="27"/>
    </row>
    <row r="233" spans="1:46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L233" s="27"/>
      <c r="AM233" s="27"/>
      <c r="AN233" s="27"/>
      <c r="AO233" s="27"/>
      <c r="AP233" s="27"/>
      <c r="AQ233" s="204"/>
      <c r="AR233" s="204"/>
      <c r="AS233" s="27"/>
      <c r="AT233" s="27"/>
    </row>
    <row r="234" spans="1:46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L234" s="27"/>
      <c r="AM234" s="27"/>
      <c r="AN234" s="27"/>
      <c r="AO234" s="27"/>
      <c r="AP234" s="27"/>
      <c r="AQ234" s="204"/>
      <c r="AR234" s="204"/>
      <c r="AS234" s="27"/>
      <c r="AT234" s="27"/>
    </row>
    <row r="235" spans="1:46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L235" s="27"/>
      <c r="AM235" s="27"/>
      <c r="AN235" s="27"/>
      <c r="AO235" s="27"/>
      <c r="AP235" s="27"/>
      <c r="AQ235" s="204"/>
      <c r="AR235" s="204"/>
      <c r="AS235" s="27"/>
      <c r="AT235" s="27"/>
    </row>
    <row r="236" spans="1:46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L236" s="27"/>
      <c r="AM236" s="27"/>
      <c r="AN236" s="27"/>
      <c r="AO236" s="27"/>
      <c r="AP236" s="27"/>
      <c r="AQ236" s="204"/>
      <c r="AR236" s="204"/>
      <c r="AS236" s="27"/>
      <c r="AT236" s="27"/>
    </row>
    <row r="237" spans="1:46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L237" s="27"/>
      <c r="AM237" s="27"/>
      <c r="AN237" s="27"/>
      <c r="AO237" s="27"/>
      <c r="AP237" s="27"/>
      <c r="AQ237" s="204"/>
      <c r="AR237" s="204"/>
      <c r="AS237" s="27"/>
      <c r="AT237" s="27"/>
    </row>
    <row r="238" spans="1:46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L238" s="27"/>
      <c r="AM238" s="27"/>
      <c r="AN238" s="27"/>
      <c r="AO238" s="27"/>
      <c r="AP238" s="27"/>
      <c r="AQ238" s="204"/>
      <c r="AR238" s="204"/>
      <c r="AS238" s="27"/>
      <c r="AT238" s="27"/>
    </row>
    <row r="239" spans="1:46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L239" s="27"/>
      <c r="AM239" s="27"/>
      <c r="AN239" s="27"/>
      <c r="AO239" s="27"/>
      <c r="AP239" s="27"/>
      <c r="AQ239" s="204"/>
      <c r="AR239" s="204"/>
      <c r="AS239" s="27"/>
      <c r="AT239" s="27"/>
    </row>
    <row r="240" spans="1:46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L240" s="27"/>
      <c r="AM240" s="27"/>
      <c r="AN240" s="27"/>
      <c r="AO240" s="27"/>
      <c r="AP240" s="27"/>
      <c r="AQ240" s="204"/>
      <c r="AR240" s="204"/>
      <c r="AS240" s="27"/>
      <c r="AT240" s="27"/>
    </row>
    <row r="241" spans="1:46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L241" s="27"/>
      <c r="AM241" s="27"/>
      <c r="AN241" s="27"/>
      <c r="AO241" s="27"/>
      <c r="AP241" s="27"/>
      <c r="AQ241" s="204"/>
      <c r="AR241" s="204"/>
      <c r="AS241" s="27"/>
      <c r="AT241" s="27"/>
    </row>
    <row r="242" spans="1:46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L242" s="27"/>
      <c r="AM242" s="27"/>
      <c r="AN242" s="27"/>
      <c r="AO242" s="27"/>
      <c r="AP242" s="27"/>
      <c r="AQ242" s="204"/>
      <c r="AR242" s="204"/>
      <c r="AS242" s="27"/>
      <c r="AT242" s="27"/>
    </row>
    <row r="243" spans="1:46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L243" s="27"/>
      <c r="AM243" s="27"/>
      <c r="AN243" s="27"/>
      <c r="AO243" s="27"/>
      <c r="AP243" s="27"/>
      <c r="AQ243" s="204"/>
      <c r="AR243" s="204"/>
      <c r="AS243" s="27"/>
      <c r="AT243" s="27"/>
    </row>
    <row r="244" spans="1:46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L244" s="27"/>
      <c r="AM244" s="27"/>
      <c r="AN244" s="27"/>
      <c r="AO244" s="27"/>
      <c r="AP244" s="27"/>
      <c r="AQ244" s="204"/>
      <c r="AR244" s="204"/>
      <c r="AS244" s="27"/>
      <c r="AT244" s="27"/>
    </row>
    <row r="245" spans="1:46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L245" s="27"/>
      <c r="AM245" s="27"/>
      <c r="AN245" s="27"/>
      <c r="AO245" s="27"/>
      <c r="AP245" s="27"/>
      <c r="AQ245" s="204"/>
      <c r="AR245" s="204"/>
      <c r="AS245" s="27"/>
      <c r="AT245" s="27"/>
    </row>
    <row r="246" spans="1:46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L246" s="27"/>
      <c r="AM246" s="27"/>
      <c r="AN246" s="27"/>
      <c r="AO246" s="27"/>
      <c r="AP246" s="27"/>
      <c r="AQ246" s="204"/>
      <c r="AR246" s="204"/>
      <c r="AS246" s="27"/>
      <c r="AT246" s="27"/>
    </row>
    <row r="247" spans="1:46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L247" s="27"/>
      <c r="AM247" s="27"/>
      <c r="AN247" s="27"/>
      <c r="AO247" s="27"/>
      <c r="AP247" s="27"/>
      <c r="AQ247" s="204"/>
      <c r="AR247" s="204"/>
      <c r="AS247" s="27"/>
      <c r="AT247" s="27"/>
    </row>
    <row r="248" spans="1:46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L248" s="27"/>
      <c r="AM248" s="27"/>
      <c r="AN248" s="27"/>
      <c r="AO248" s="27"/>
      <c r="AP248" s="27"/>
      <c r="AQ248" s="204"/>
      <c r="AR248" s="204"/>
      <c r="AS248" s="27"/>
      <c r="AT248" s="27"/>
    </row>
    <row r="249" spans="1:46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L249" s="27"/>
      <c r="AM249" s="27"/>
      <c r="AN249" s="27"/>
      <c r="AO249" s="27"/>
      <c r="AP249" s="27"/>
      <c r="AQ249" s="204"/>
      <c r="AR249" s="204"/>
      <c r="AS249" s="27"/>
      <c r="AT249" s="27"/>
    </row>
    <row r="250" spans="1:46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L250" s="27"/>
      <c r="AM250" s="27"/>
      <c r="AN250" s="27"/>
      <c r="AO250" s="27"/>
      <c r="AP250" s="27"/>
      <c r="AQ250" s="204"/>
      <c r="AR250" s="204"/>
      <c r="AS250" s="27"/>
      <c r="AT250" s="27"/>
    </row>
    <row r="251" spans="1:46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L251" s="27"/>
      <c r="AM251" s="27"/>
      <c r="AN251" s="27"/>
      <c r="AO251" s="27"/>
      <c r="AP251" s="27"/>
      <c r="AQ251" s="204"/>
      <c r="AR251" s="204"/>
      <c r="AS251" s="27"/>
      <c r="AT251" s="27"/>
    </row>
    <row r="252" spans="1:46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L252" s="27"/>
      <c r="AM252" s="27"/>
      <c r="AN252" s="27"/>
      <c r="AO252" s="27"/>
      <c r="AP252" s="27"/>
      <c r="AQ252" s="204"/>
      <c r="AR252" s="204"/>
      <c r="AS252" s="27"/>
      <c r="AT252" s="27"/>
    </row>
    <row r="253" spans="1:46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L253" s="27"/>
      <c r="AM253" s="27"/>
      <c r="AN253" s="27"/>
      <c r="AO253" s="27"/>
      <c r="AP253" s="27"/>
      <c r="AQ253" s="204"/>
      <c r="AR253" s="204"/>
      <c r="AS253" s="27"/>
      <c r="AT253" s="27"/>
    </row>
    <row r="254" spans="1:46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L254" s="27"/>
      <c r="AM254" s="27"/>
      <c r="AN254" s="27"/>
      <c r="AO254" s="27"/>
      <c r="AP254" s="27"/>
      <c r="AQ254" s="204"/>
      <c r="AR254" s="204"/>
      <c r="AS254" s="27"/>
      <c r="AT254" s="27"/>
    </row>
    <row r="255" spans="1:46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L255" s="27"/>
      <c r="AM255" s="27"/>
      <c r="AN255" s="27"/>
      <c r="AO255" s="27"/>
      <c r="AP255" s="27"/>
      <c r="AQ255" s="204"/>
      <c r="AR255" s="204"/>
      <c r="AS255" s="27"/>
      <c r="AT255" s="27"/>
    </row>
    <row r="256" spans="1:46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L256" s="27"/>
      <c r="AM256" s="27"/>
      <c r="AN256" s="27"/>
      <c r="AO256" s="27"/>
      <c r="AP256" s="27"/>
      <c r="AQ256" s="204"/>
      <c r="AR256" s="204"/>
      <c r="AS256" s="27"/>
      <c r="AT256" s="27"/>
    </row>
    <row r="257" spans="1:46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L257" s="27"/>
      <c r="AM257" s="27"/>
      <c r="AN257" s="27"/>
      <c r="AO257" s="27"/>
      <c r="AP257" s="27"/>
      <c r="AQ257" s="204"/>
      <c r="AR257" s="204"/>
      <c r="AS257" s="27"/>
      <c r="AT257" s="27"/>
    </row>
    <row r="258" spans="1:46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L258" s="27"/>
      <c r="AM258" s="27"/>
      <c r="AN258" s="27"/>
      <c r="AO258" s="27"/>
      <c r="AP258" s="27"/>
      <c r="AQ258" s="204"/>
      <c r="AR258" s="204"/>
      <c r="AS258" s="27"/>
      <c r="AT258" s="27"/>
    </row>
    <row r="259" spans="1:46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L259" s="27"/>
      <c r="AM259" s="27"/>
      <c r="AN259" s="27"/>
      <c r="AO259" s="27"/>
      <c r="AP259" s="27"/>
      <c r="AQ259" s="204"/>
      <c r="AR259" s="204"/>
      <c r="AS259" s="27"/>
      <c r="AT259" s="27"/>
    </row>
    <row r="260" spans="1:46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L260" s="27"/>
      <c r="AM260" s="27"/>
      <c r="AN260" s="27"/>
      <c r="AO260" s="27"/>
      <c r="AP260" s="27"/>
      <c r="AQ260" s="204"/>
      <c r="AR260" s="204"/>
      <c r="AS260" s="27"/>
      <c r="AT260" s="27"/>
    </row>
    <row r="261" spans="1:46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L261" s="27"/>
      <c r="AM261" s="27"/>
      <c r="AN261" s="27"/>
      <c r="AO261" s="27"/>
      <c r="AP261" s="27"/>
      <c r="AQ261" s="204"/>
      <c r="AR261" s="204"/>
      <c r="AS261" s="27"/>
      <c r="AT261" s="27"/>
    </row>
    <row r="262" spans="1:46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L262" s="27"/>
      <c r="AM262" s="27"/>
      <c r="AN262" s="27"/>
      <c r="AO262" s="27"/>
      <c r="AP262" s="27"/>
      <c r="AQ262" s="204"/>
      <c r="AR262" s="204"/>
      <c r="AS262" s="27"/>
      <c r="AT262" s="27"/>
    </row>
    <row r="263" spans="1:46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L263" s="27"/>
      <c r="AM263" s="27"/>
      <c r="AN263" s="27"/>
      <c r="AO263" s="27"/>
      <c r="AP263" s="27"/>
      <c r="AQ263" s="204"/>
      <c r="AR263" s="204"/>
      <c r="AS263" s="27"/>
      <c r="AT263" s="27"/>
    </row>
    <row r="264" spans="1:46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L264" s="27"/>
      <c r="AM264" s="27"/>
      <c r="AN264" s="27"/>
      <c r="AO264" s="27"/>
      <c r="AP264" s="27"/>
      <c r="AQ264" s="204"/>
      <c r="AR264" s="204"/>
      <c r="AS264" s="27"/>
      <c r="AT264" s="27"/>
    </row>
    <row r="265" spans="1:46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L265" s="27"/>
      <c r="AM265" s="27"/>
      <c r="AN265" s="27"/>
      <c r="AO265" s="27"/>
      <c r="AP265" s="27"/>
      <c r="AQ265" s="204"/>
      <c r="AR265" s="204"/>
      <c r="AS265" s="27"/>
      <c r="AT265" s="27"/>
    </row>
    <row r="266" spans="1:46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L266" s="27"/>
      <c r="AM266" s="27"/>
      <c r="AN266" s="27"/>
      <c r="AO266" s="27"/>
      <c r="AP266" s="27"/>
      <c r="AQ266" s="204"/>
      <c r="AR266" s="204"/>
      <c r="AS266" s="27"/>
      <c r="AT266" s="27"/>
    </row>
    <row r="267" spans="1:46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L267" s="27"/>
      <c r="AM267" s="27"/>
      <c r="AN267" s="27"/>
      <c r="AO267" s="27"/>
      <c r="AP267" s="27"/>
      <c r="AQ267" s="204"/>
      <c r="AR267" s="204"/>
      <c r="AS267" s="27"/>
      <c r="AT267" s="27"/>
    </row>
    <row r="268" spans="1:46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L268" s="27"/>
      <c r="AM268" s="27"/>
      <c r="AN268" s="27"/>
      <c r="AO268" s="27"/>
      <c r="AP268" s="27"/>
      <c r="AQ268" s="204"/>
      <c r="AR268" s="204"/>
      <c r="AS268" s="27"/>
      <c r="AT268" s="27"/>
    </row>
    <row r="269" spans="1:46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L269" s="27"/>
      <c r="AM269" s="27"/>
      <c r="AN269" s="27"/>
      <c r="AO269" s="27"/>
      <c r="AP269" s="27"/>
      <c r="AQ269" s="204"/>
      <c r="AR269" s="204"/>
      <c r="AS269" s="27"/>
      <c r="AT269" s="27"/>
    </row>
    <row r="270" spans="1:46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L270" s="27"/>
      <c r="AM270" s="27"/>
      <c r="AN270" s="27"/>
      <c r="AO270" s="27"/>
      <c r="AP270" s="27"/>
      <c r="AQ270" s="204"/>
      <c r="AR270" s="204"/>
      <c r="AS270" s="27"/>
      <c r="AT270" s="27"/>
    </row>
    <row r="271" spans="1:46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L271" s="27"/>
      <c r="AM271" s="27"/>
      <c r="AN271" s="27"/>
      <c r="AO271" s="27"/>
      <c r="AP271" s="27"/>
      <c r="AQ271" s="204"/>
      <c r="AR271" s="204"/>
      <c r="AS271" s="27"/>
      <c r="AT271" s="27"/>
    </row>
    <row r="272" spans="1:46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L272" s="27"/>
      <c r="AM272" s="27"/>
      <c r="AN272" s="27"/>
      <c r="AO272" s="27"/>
      <c r="AP272" s="27"/>
      <c r="AQ272" s="204"/>
      <c r="AR272" s="204"/>
      <c r="AS272" s="27"/>
      <c r="AT272" s="27"/>
    </row>
    <row r="273" spans="1:46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L273" s="27"/>
      <c r="AM273" s="27"/>
      <c r="AN273" s="27"/>
      <c r="AO273" s="27"/>
      <c r="AP273" s="27"/>
      <c r="AQ273" s="204"/>
      <c r="AR273" s="204"/>
      <c r="AS273" s="27"/>
      <c r="AT273" s="27"/>
    </row>
    <row r="274" spans="1:46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L274" s="27"/>
      <c r="AM274" s="27"/>
      <c r="AN274" s="27"/>
      <c r="AO274" s="27"/>
      <c r="AP274" s="27"/>
      <c r="AQ274" s="204"/>
      <c r="AR274" s="204"/>
      <c r="AS274" s="27"/>
      <c r="AT274" s="27"/>
    </row>
    <row r="275" spans="1:46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L275" s="27"/>
      <c r="AM275" s="27"/>
      <c r="AN275" s="27"/>
      <c r="AO275" s="27"/>
      <c r="AP275" s="27"/>
      <c r="AQ275" s="204"/>
      <c r="AR275" s="204"/>
      <c r="AS275" s="27"/>
      <c r="AT275" s="27"/>
    </row>
    <row r="276" spans="1:46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L276" s="27"/>
      <c r="AM276" s="27"/>
      <c r="AN276" s="27"/>
      <c r="AO276" s="27"/>
      <c r="AP276" s="27"/>
      <c r="AQ276" s="204"/>
      <c r="AR276" s="204"/>
      <c r="AS276" s="27"/>
      <c r="AT276" s="27"/>
    </row>
    <row r="277" spans="1:46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L277" s="27"/>
      <c r="AM277" s="27"/>
      <c r="AN277" s="27"/>
      <c r="AO277" s="27"/>
      <c r="AP277" s="27"/>
      <c r="AQ277" s="204"/>
      <c r="AR277" s="204"/>
      <c r="AS277" s="27"/>
      <c r="AT277" s="27"/>
    </row>
    <row r="278" spans="1:46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L278" s="27"/>
      <c r="AM278" s="27"/>
      <c r="AN278" s="27"/>
      <c r="AO278" s="27"/>
      <c r="AP278" s="27"/>
      <c r="AQ278" s="204"/>
      <c r="AR278" s="204"/>
      <c r="AS278" s="27"/>
      <c r="AT278" s="27"/>
    </row>
    <row r="279" spans="1:46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L279" s="27"/>
      <c r="AM279" s="27"/>
      <c r="AN279" s="27"/>
      <c r="AO279" s="27"/>
      <c r="AP279" s="27"/>
      <c r="AQ279" s="204"/>
      <c r="AR279" s="204"/>
      <c r="AS279" s="27"/>
      <c r="AT279" s="27"/>
    </row>
    <row r="280" spans="1:46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L280" s="27"/>
      <c r="AM280" s="27"/>
      <c r="AN280" s="27"/>
      <c r="AO280" s="27"/>
      <c r="AP280" s="27"/>
      <c r="AQ280" s="204"/>
      <c r="AR280" s="204"/>
      <c r="AS280" s="27"/>
      <c r="AT280" s="27"/>
    </row>
    <row r="281" spans="1:46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L281" s="27"/>
      <c r="AM281" s="27"/>
      <c r="AN281" s="27"/>
      <c r="AO281" s="27"/>
      <c r="AP281" s="27"/>
      <c r="AQ281" s="204"/>
      <c r="AR281" s="204"/>
      <c r="AS281" s="27"/>
      <c r="AT281" s="27"/>
    </row>
    <row r="282" spans="1:46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L282" s="27"/>
      <c r="AM282" s="27"/>
      <c r="AN282" s="27"/>
      <c r="AO282" s="27"/>
      <c r="AP282" s="27"/>
      <c r="AQ282" s="204"/>
      <c r="AR282" s="204"/>
      <c r="AS282" s="27"/>
      <c r="AT282" s="27"/>
    </row>
    <row r="283" spans="1:46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L283" s="27"/>
      <c r="AM283" s="27"/>
      <c r="AN283" s="27"/>
      <c r="AO283" s="27"/>
      <c r="AP283" s="27"/>
      <c r="AQ283" s="204"/>
      <c r="AR283" s="204"/>
      <c r="AS283" s="27"/>
      <c r="AT283" s="27"/>
    </row>
    <row r="284" spans="1:46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L284" s="27"/>
      <c r="AM284" s="27"/>
      <c r="AN284" s="27"/>
      <c r="AO284" s="27"/>
      <c r="AP284" s="27"/>
      <c r="AQ284" s="204"/>
      <c r="AR284" s="204"/>
      <c r="AS284" s="27"/>
      <c r="AT284" s="27"/>
    </row>
    <row r="285" spans="1:46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L285" s="27"/>
      <c r="AM285" s="27"/>
      <c r="AN285" s="27"/>
      <c r="AO285" s="27"/>
      <c r="AP285" s="27"/>
      <c r="AQ285" s="204"/>
      <c r="AR285" s="204"/>
      <c r="AS285" s="27"/>
      <c r="AT285" s="27"/>
    </row>
    <row r="286" spans="1:46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L286" s="27"/>
      <c r="AM286" s="27"/>
      <c r="AN286" s="27"/>
      <c r="AO286" s="27"/>
      <c r="AP286" s="27"/>
      <c r="AQ286" s="204"/>
      <c r="AR286" s="204"/>
      <c r="AS286" s="27"/>
      <c r="AT286" s="27"/>
    </row>
    <row r="287" spans="1:46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L287" s="27"/>
      <c r="AM287" s="27"/>
      <c r="AN287" s="27"/>
      <c r="AO287" s="27"/>
      <c r="AP287" s="27"/>
      <c r="AQ287" s="204"/>
      <c r="AR287" s="204"/>
      <c r="AS287" s="27"/>
      <c r="AT287" s="27"/>
    </row>
    <row r="288" spans="1:46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L288" s="27"/>
      <c r="AM288" s="27"/>
      <c r="AN288" s="27"/>
      <c r="AO288" s="27"/>
      <c r="AP288" s="27"/>
      <c r="AQ288" s="204"/>
      <c r="AR288" s="204"/>
      <c r="AS288" s="27"/>
      <c r="AT288" s="27"/>
    </row>
    <row r="289" spans="1:46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L289" s="27"/>
      <c r="AM289" s="27"/>
      <c r="AN289" s="27"/>
      <c r="AO289" s="27"/>
      <c r="AP289" s="27"/>
      <c r="AQ289" s="204"/>
      <c r="AR289" s="204"/>
      <c r="AS289" s="27"/>
      <c r="AT289" s="27"/>
    </row>
    <row r="290" spans="1:46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L290" s="27"/>
      <c r="AM290" s="27"/>
      <c r="AN290" s="27"/>
      <c r="AO290" s="27"/>
      <c r="AP290" s="27"/>
      <c r="AQ290" s="204"/>
      <c r="AR290" s="204"/>
      <c r="AS290" s="27"/>
      <c r="AT290" s="27"/>
    </row>
    <row r="291" spans="1:46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L291" s="27"/>
      <c r="AM291" s="27"/>
      <c r="AN291" s="27"/>
      <c r="AO291" s="27"/>
      <c r="AP291" s="27"/>
      <c r="AQ291" s="204"/>
      <c r="AR291" s="204"/>
      <c r="AS291" s="27"/>
      <c r="AT291" s="27"/>
    </row>
    <row r="292" spans="1:46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L292" s="27"/>
      <c r="AM292" s="27"/>
      <c r="AN292" s="27"/>
      <c r="AO292" s="27"/>
      <c r="AP292" s="27"/>
      <c r="AQ292" s="204"/>
      <c r="AR292" s="204"/>
      <c r="AS292" s="27"/>
      <c r="AT292" s="27"/>
    </row>
    <row r="293" spans="1:46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L293" s="27"/>
      <c r="AM293" s="27"/>
      <c r="AN293" s="27"/>
      <c r="AO293" s="27"/>
      <c r="AP293" s="27"/>
      <c r="AQ293" s="204"/>
      <c r="AR293" s="204"/>
      <c r="AS293" s="27"/>
      <c r="AT293" s="27"/>
    </row>
    <row r="294" spans="1:46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L294" s="27"/>
      <c r="AM294" s="27"/>
      <c r="AN294" s="27"/>
      <c r="AO294" s="27"/>
      <c r="AP294" s="27"/>
      <c r="AQ294" s="204"/>
      <c r="AR294" s="204"/>
      <c r="AS294" s="27"/>
      <c r="AT294" s="27"/>
    </row>
    <row r="295" spans="1:46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L295" s="27"/>
      <c r="AM295" s="27"/>
      <c r="AN295" s="27"/>
      <c r="AO295" s="27"/>
      <c r="AP295" s="27"/>
      <c r="AQ295" s="204"/>
      <c r="AR295" s="204"/>
      <c r="AS295" s="27"/>
      <c r="AT295" s="27"/>
    </row>
    <row r="296" spans="1:46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L296" s="27"/>
      <c r="AM296" s="27"/>
      <c r="AN296" s="27"/>
      <c r="AO296" s="27"/>
      <c r="AP296" s="27"/>
      <c r="AQ296" s="204"/>
      <c r="AR296" s="204"/>
      <c r="AS296" s="27"/>
      <c r="AT296" s="27"/>
    </row>
    <row r="297" spans="1:46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L297" s="27"/>
      <c r="AM297" s="27"/>
      <c r="AN297" s="27"/>
      <c r="AO297" s="27"/>
      <c r="AP297" s="27"/>
      <c r="AQ297" s="204"/>
      <c r="AR297" s="204"/>
      <c r="AS297" s="27"/>
      <c r="AT297" s="27"/>
    </row>
    <row r="298" spans="1:46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L298" s="27"/>
      <c r="AM298" s="27"/>
      <c r="AN298" s="27"/>
      <c r="AO298" s="27"/>
      <c r="AP298" s="27"/>
      <c r="AQ298" s="204"/>
      <c r="AR298" s="204"/>
      <c r="AS298" s="27"/>
      <c r="AT298" s="27"/>
    </row>
    <row r="299" spans="1:46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L299" s="27"/>
      <c r="AM299" s="27"/>
      <c r="AN299" s="27"/>
      <c r="AO299" s="27"/>
      <c r="AP299" s="27"/>
      <c r="AQ299" s="204"/>
      <c r="AR299" s="204"/>
      <c r="AS299" s="27"/>
      <c r="AT299" s="27"/>
    </row>
    <row r="300" spans="1:46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L300" s="27"/>
      <c r="AM300" s="27"/>
      <c r="AN300" s="27"/>
      <c r="AO300" s="27"/>
      <c r="AP300" s="27"/>
      <c r="AQ300" s="204"/>
      <c r="AR300" s="204"/>
      <c r="AS300" s="27"/>
      <c r="AT300" s="27"/>
    </row>
    <row r="301" spans="1:46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L301" s="27"/>
      <c r="AM301" s="27"/>
      <c r="AN301" s="27"/>
      <c r="AO301" s="27"/>
      <c r="AP301" s="27"/>
      <c r="AQ301" s="204"/>
      <c r="AR301" s="204"/>
      <c r="AS301" s="27"/>
      <c r="AT301" s="27"/>
    </row>
    <row r="302" spans="1:46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L302" s="27"/>
      <c r="AM302" s="27"/>
      <c r="AN302" s="27"/>
      <c r="AO302" s="27"/>
      <c r="AP302" s="27"/>
      <c r="AQ302" s="204"/>
      <c r="AR302" s="204"/>
      <c r="AS302" s="27"/>
      <c r="AT302" s="27"/>
    </row>
    <row r="303" spans="1:46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L303" s="27"/>
      <c r="AM303" s="27"/>
      <c r="AN303" s="27"/>
      <c r="AO303" s="27"/>
      <c r="AP303" s="27"/>
      <c r="AQ303" s="204"/>
      <c r="AR303" s="204"/>
      <c r="AS303" s="27"/>
      <c r="AT303" s="27"/>
    </row>
    <row r="304" spans="1:46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L304" s="27"/>
      <c r="AM304" s="27"/>
      <c r="AN304" s="27"/>
      <c r="AO304" s="27"/>
      <c r="AP304" s="27"/>
      <c r="AQ304" s="204"/>
      <c r="AR304" s="204"/>
      <c r="AS304" s="27"/>
      <c r="AT304" s="27"/>
    </row>
    <row r="305" spans="1:46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L305" s="27"/>
      <c r="AM305" s="27"/>
      <c r="AN305" s="27"/>
      <c r="AO305" s="27"/>
      <c r="AP305" s="27"/>
      <c r="AQ305" s="204"/>
      <c r="AR305" s="204"/>
      <c r="AS305" s="27"/>
      <c r="AT305" s="27"/>
    </row>
    <row r="306" spans="1:46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L306" s="27"/>
      <c r="AM306" s="27"/>
      <c r="AN306" s="27"/>
      <c r="AO306" s="27"/>
      <c r="AP306" s="27"/>
      <c r="AQ306" s="204"/>
      <c r="AR306" s="204"/>
      <c r="AS306" s="27"/>
      <c r="AT306" s="27"/>
    </row>
    <row r="307" spans="1:46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L307" s="27"/>
      <c r="AM307" s="27"/>
      <c r="AN307" s="27"/>
      <c r="AO307" s="27"/>
      <c r="AP307" s="27"/>
      <c r="AQ307" s="204"/>
      <c r="AR307" s="204"/>
      <c r="AS307" s="27"/>
      <c r="AT307" s="27"/>
    </row>
    <row r="308" spans="1:46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L308" s="27"/>
      <c r="AM308" s="27"/>
      <c r="AN308" s="27"/>
      <c r="AO308" s="27"/>
      <c r="AP308" s="27"/>
      <c r="AQ308" s="204"/>
      <c r="AR308" s="204"/>
      <c r="AS308" s="27"/>
      <c r="AT308" s="27"/>
    </row>
    <row r="309" spans="1:46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L309" s="27"/>
      <c r="AM309" s="27"/>
      <c r="AN309" s="27"/>
      <c r="AO309" s="27"/>
      <c r="AP309" s="27"/>
      <c r="AQ309" s="204"/>
      <c r="AR309" s="204"/>
      <c r="AS309" s="27"/>
      <c r="AT309" s="27"/>
    </row>
    <row r="310" spans="1:46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L310" s="27"/>
      <c r="AM310" s="27"/>
      <c r="AN310" s="27"/>
      <c r="AO310" s="27"/>
      <c r="AP310" s="27"/>
      <c r="AQ310" s="204"/>
      <c r="AR310" s="204"/>
      <c r="AS310" s="27"/>
      <c r="AT310" s="27"/>
    </row>
    <row r="311" spans="1:46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L311" s="27"/>
      <c r="AM311" s="27"/>
      <c r="AN311" s="27"/>
      <c r="AO311" s="27"/>
      <c r="AP311" s="27"/>
      <c r="AQ311" s="204"/>
      <c r="AR311" s="204"/>
      <c r="AS311" s="27"/>
      <c r="AT311" s="27"/>
    </row>
    <row r="312" spans="1:46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L312" s="27"/>
      <c r="AM312" s="27"/>
      <c r="AN312" s="27"/>
      <c r="AO312" s="27"/>
      <c r="AP312" s="27"/>
      <c r="AQ312" s="204"/>
      <c r="AR312" s="204"/>
      <c r="AS312" s="27"/>
      <c r="AT312" s="27"/>
    </row>
    <row r="313" spans="1:46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L313" s="27"/>
      <c r="AM313" s="27"/>
      <c r="AN313" s="27"/>
      <c r="AO313" s="27"/>
      <c r="AP313" s="27"/>
      <c r="AQ313" s="204"/>
      <c r="AR313" s="204"/>
      <c r="AS313" s="27"/>
      <c r="AT313" s="27"/>
    </row>
    <row r="314" spans="1:46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L314" s="27"/>
      <c r="AM314" s="27"/>
      <c r="AN314" s="27"/>
      <c r="AO314" s="27"/>
      <c r="AP314" s="27"/>
      <c r="AQ314" s="204"/>
      <c r="AR314" s="204"/>
      <c r="AS314" s="27"/>
      <c r="AT314" s="27"/>
    </row>
    <row r="315" spans="1:46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L315" s="27"/>
      <c r="AM315" s="27"/>
      <c r="AN315" s="27"/>
      <c r="AO315" s="27"/>
      <c r="AP315" s="27"/>
      <c r="AQ315" s="204"/>
      <c r="AR315" s="204"/>
      <c r="AS315" s="27"/>
      <c r="AT315" s="27"/>
    </row>
    <row r="316" spans="1:46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L316" s="27"/>
      <c r="AM316" s="27"/>
      <c r="AN316" s="27"/>
      <c r="AO316" s="27"/>
      <c r="AP316" s="27"/>
      <c r="AQ316" s="204"/>
      <c r="AR316" s="204"/>
      <c r="AS316" s="27"/>
      <c r="AT316" s="27"/>
    </row>
    <row r="317" spans="1:46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L317" s="27"/>
      <c r="AM317" s="27"/>
      <c r="AN317" s="27"/>
      <c r="AO317" s="27"/>
      <c r="AP317" s="27"/>
      <c r="AQ317" s="204"/>
      <c r="AR317" s="204"/>
      <c r="AS317" s="27"/>
      <c r="AT317" s="27"/>
    </row>
    <row r="318" spans="1:46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L318" s="27"/>
      <c r="AM318" s="27"/>
      <c r="AN318" s="27"/>
      <c r="AO318" s="27"/>
      <c r="AP318" s="27"/>
      <c r="AQ318" s="204"/>
      <c r="AR318" s="204"/>
      <c r="AS318" s="27"/>
      <c r="AT318" s="27"/>
    </row>
    <row r="319" spans="1:46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L319" s="27"/>
      <c r="AM319" s="27"/>
      <c r="AN319" s="27"/>
      <c r="AO319" s="27"/>
      <c r="AP319" s="27"/>
      <c r="AQ319" s="204"/>
      <c r="AR319" s="204"/>
      <c r="AS319" s="27"/>
      <c r="AT319" s="27"/>
    </row>
    <row r="320" spans="1:46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L320" s="27"/>
      <c r="AM320" s="27"/>
      <c r="AN320" s="27"/>
      <c r="AO320" s="27"/>
      <c r="AP320" s="27"/>
      <c r="AQ320" s="204"/>
      <c r="AR320" s="204"/>
      <c r="AS320" s="27"/>
      <c r="AT320" s="27"/>
    </row>
    <row r="321" spans="1:46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L321" s="27"/>
      <c r="AM321" s="27"/>
      <c r="AN321" s="27"/>
      <c r="AO321" s="27"/>
      <c r="AP321" s="27"/>
      <c r="AQ321" s="204"/>
      <c r="AR321" s="204"/>
      <c r="AS321" s="27"/>
      <c r="AT321" s="27"/>
    </row>
    <row r="322" spans="1:46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L322" s="27"/>
      <c r="AM322" s="27"/>
      <c r="AN322" s="27"/>
      <c r="AO322" s="27"/>
      <c r="AP322" s="27"/>
      <c r="AQ322" s="204"/>
      <c r="AR322" s="204"/>
      <c r="AS322" s="27"/>
      <c r="AT322" s="27"/>
    </row>
    <row r="323" spans="1:46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L323" s="27"/>
      <c r="AM323" s="27"/>
      <c r="AN323" s="27"/>
      <c r="AO323" s="27"/>
      <c r="AP323" s="27"/>
      <c r="AQ323" s="204"/>
      <c r="AR323" s="204"/>
      <c r="AS323" s="27"/>
      <c r="AT323" s="27"/>
    </row>
    <row r="324" spans="1:46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L324" s="27"/>
      <c r="AM324" s="27"/>
      <c r="AN324" s="27"/>
      <c r="AO324" s="27"/>
      <c r="AP324" s="27"/>
      <c r="AQ324" s="204"/>
      <c r="AR324" s="204"/>
      <c r="AS324" s="27"/>
      <c r="AT324" s="27"/>
    </row>
    <row r="325" spans="1:46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L325" s="27"/>
      <c r="AM325" s="27"/>
      <c r="AN325" s="27"/>
      <c r="AO325" s="27"/>
      <c r="AP325" s="27"/>
      <c r="AQ325" s="204"/>
      <c r="AR325" s="204"/>
      <c r="AS325" s="27"/>
      <c r="AT325" s="27"/>
    </row>
    <row r="326" spans="1:46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L326" s="27"/>
      <c r="AM326" s="27"/>
      <c r="AN326" s="27"/>
      <c r="AO326" s="27"/>
      <c r="AP326" s="27"/>
      <c r="AQ326" s="204"/>
      <c r="AR326" s="204"/>
      <c r="AS326" s="27"/>
      <c r="AT326" s="27"/>
    </row>
    <row r="327" spans="1:46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L327" s="27"/>
      <c r="AM327" s="27"/>
      <c r="AN327" s="27"/>
      <c r="AO327" s="27"/>
      <c r="AP327" s="27"/>
      <c r="AQ327" s="204"/>
      <c r="AR327" s="204"/>
      <c r="AS327" s="27"/>
      <c r="AT327" s="27"/>
    </row>
    <row r="328" spans="1:46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L328" s="27"/>
      <c r="AM328" s="27"/>
      <c r="AN328" s="27"/>
      <c r="AO328" s="27"/>
      <c r="AP328" s="27"/>
      <c r="AQ328" s="204"/>
      <c r="AR328" s="204"/>
      <c r="AS328" s="27"/>
      <c r="AT328" s="27"/>
    </row>
    <row r="329" spans="1:46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L329" s="27"/>
      <c r="AM329" s="27"/>
      <c r="AN329" s="27"/>
      <c r="AO329" s="27"/>
      <c r="AP329" s="27"/>
      <c r="AQ329" s="204"/>
      <c r="AR329" s="204"/>
      <c r="AS329" s="27"/>
      <c r="AT329" s="27"/>
    </row>
    <row r="330" spans="1:46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L330" s="27"/>
      <c r="AM330" s="27"/>
      <c r="AN330" s="27"/>
      <c r="AO330" s="27"/>
      <c r="AP330" s="27"/>
      <c r="AQ330" s="204"/>
      <c r="AR330" s="204"/>
      <c r="AS330" s="27"/>
      <c r="AT330" s="27"/>
    </row>
    <row r="331" spans="1:46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L331" s="27"/>
      <c r="AM331" s="27"/>
      <c r="AN331" s="27"/>
      <c r="AO331" s="27"/>
      <c r="AP331" s="27"/>
      <c r="AQ331" s="204"/>
      <c r="AR331" s="204"/>
      <c r="AS331" s="27"/>
      <c r="AT331" s="27"/>
    </row>
    <row r="332" spans="1:46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L332" s="27"/>
      <c r="AM332" s="27"/>
      <c r="AN332" s="27"/>
      <c r="AO332" s="27"/>
      <c r="AP332" s="27"/>
      <c r="AQ332" s="204"/>
      <c r="AR332" s="204"/>
      <c r="AS332" s="27"/>
      <c r="AT332" s="27"/>
    </row>
    <row r="333" spans="1:46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L333" s="27"/>
      <c r="AM333" s="27"/>
      <c r="AN333" s="27"/>
      <c r="AO333" s="27"/>
      <c r="AP333" s="27"/>
      <c r="AQ333" s="204"/>
      <c r="AR333" s="204"/>
      <c r="AS333" s="27"/>
      <c r="AT333" s="27"/>
    </row>
    <row r="334" spans="1:46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L334" s="27"/>
      <c r="AM334" s="27"/>
      <c r="AN334" s="27"/>
      <c r="AO334" s="27"/>
      <c r="AP334" s="27"/>
      <c r="AQ334" s="204"/>
      <c r="AR334" s="204"/>
      <c r="AS334" s="27"/>
      <c r="AT334" s="27"/>
    </row>
    <row r="335" spans="1:46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L335" s="27"/>
      <c r="AM335" s="27"/>
      <c r="AN335" s="27"/>
      <c r="AO335" s="27"/>
      <c r="AP335" s="27"/>
      <c r="AQ335" s="204"/>
      <c r="AR335" s="204"/>
      <c r="AS335" s="27"/>
      <c r="AT335" s="27"/>
    </row>
    <row r="336" spans="1:46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L336" s="27"/>
      <c r="AM336" s="27"/>
      <c r="AN336" s="27"/>
      <c r="AO336" s="27"/>
      <c r="AP336" s="27"/>
      <c r="AQ336" s="204"/>
      <c r="AR336" s="204"/>
      <c r="AS336" s="27"/>
      <c r="AT336" s="27"/>
    </row>
    <row r="337" spans="1:46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L337" s="27"/>
      <c r="AM337" s="27"/>
      <c r="AN337" s="27"/>
      <c r="AO337" s="27"/>
      <c r="AP337" s="27"/>
      <c r="AQ337" s="204"/>
      <c r="AR337" s="204"/>
      <c r="AS337" s="27"/>
      <c r="AT337" s="27"/>
    </row>
    <row r="338" spans="1:46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L338" s="27"/>
      <c r="AM338" s="27"/>
      <c r="AN338" s="27"/>
      <c r="AO338" s="27"/>
      <c r="AP338" s="27"/>
      <c r="AQ338" s="204"/>
      <c r="AR338" s="204"/>
      <c r="AS338" s="27"/>
      <c r="AT338" s="27"/>
    </row>
    <row r="339" spans="1:46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L339" s="27"/>
      <c r="AM339" s="27"/>
      <c r="AN339" s="27"/>
      <c r="AO339" s="27"/>
      <c r="AP339" s="27"/>
      <c r="AQ339" s="204"/>
      <c r="AR339" s="204"/>
      <c r="AS339" s="27"/>
      <c r="AT339" s="27"/>
    </row>
    <row r="340" spans="1:46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L340" s="27"/>
      <c r="AM340" s="27"/>
      <c r="AN340" s="27"/>
      <c r="AO340" s="27"/>
      <c r="AP340" s="27"/>
      <c r="AQ340" s="204"/>
      <c r="AR340" s="204"/>
      <c r="AS340" s="27"/>
      <c r="AT340" s="27"/>
    </row>
    <row r="341" spans="1:46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L341" s="27"/>
      <c r="AM341" s="27"/>
      <c r="AN341" s="27"/>
      <c r="AO341" s="27"/>
      <c r="AP341" s="27"/>
      <c r="AQ341" s="204"/>
      <c r="AR341" s="204"/>
      <c r="AS341" s="27"/>
      <c r="AT341" s="27"/>
    </row>
    <row r="342" spans="1:46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L342" s="27"/>
      <c r="AM342" s="27"/>
      <c r="AN342" s="27"/>
      <c r="AO342" s="27"/>
      <c r="AP342" s="27"/>
      <c r="AQ342" s="204"/>
      <c r="AR342" s="204"/>
      <c r="AS342" s="27"/>
      <c r="AT342" s="27"/>
    </row>
    <row r="343" spans="1:46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L343" s="27"/>
      <c r="AM343" s="27"/>
      <c r="AN343" s="27"/>
      <c r="AO343" s="27"/>
      <c r="AP343" s="27"/>
      <c r="AQ343" s="204"/>
      <c r="AR343" s="204"/>
      <c r="AS343" s="27"/>
      <c r="AT343" s="27"/>
    </row>
    <row r="344" spans="1:46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L344" s="27"/>
      <c r="AM344" s="27"/>
      <c r="AN344" s="27"/>
      <c r="AO344" s="27"/>
      <c r="AP344" s="27"/>
      <c r="AQ344" s="204"/>
      <c r="AR344" s="204"/>
      <c r="AS344" s="27"/>
      <c r="AT344" s="27"/>
    </row>
    <row r="345" spans="1:46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L345" s="27"/>
      <c r="AM345" s="27"/>
      <c r="AN345" s="27"/>
      <c r="AO345" s="27"/>
      <c r="AP345" s="27"/>
      <c r="AQ345" s="204"/>
      <c r="AR345" s="204"/>
      <c r="AS345" s="27"/>
      <c r="AT345" s="27"/>
    </row>
    <row r="346" spans="1:46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L346" s="27"/>
      <c r="AM346" s="27"/>
      <c r="AN346" s="27"/>
      <c r="AO346" s="27"/>
      <c r="AP346" s="27"/>
      <c r="AQ346" s="204"/>
      <c r="AR346" s="204"/>
      <c r="AS346" s="27"/>
      <c r="AT346" s="27"/>
    </row>
    <row r="347" spans="1:46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L347" s="27"/>
      <c r="AM347" s="27"/>
      <c r="AN347" s="27"/>
      <c r="AO347" s="27"/>
      <c r="AP347" s="27"/>
      <c r="AQ347" s="204"/>
      <c r="AR347" s="204"/>
      <c r="AS347" s="27"/>
      <c r="AT347" s="27"/>
    </row>
    <row r="348" spans="1:46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L348" s="27"/>
      <c r="AM348" s="27"/>
      <c r="AN348" s="27"/>
      <c r="AO348" s="27"/>
      <c r="AP348" s="27"/>
      <c r="AQ348" s="204"/>
      <c r="AR348" s="204"/>
      <c r="AS348" s="27"/>
      <c r="AT348" s="27"/>
    </row>
    <row r="349" spans="1:46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L349" s="27"/>
      <c r="AM349" s="27"/>
      <c r="AN349" s="27"/>
      <c r="AO349" s="27"/>
      <c r="AP349" s="27"/>
      <c r="AQ349" s="204"/>
      <c r="AR349" s="204"/>
      <c r="AS349" s="27"/>
      <c r="AT349" s="27"/>
    </row>
    <row r="350" spans="1:46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L350" s="27"/>
      <c r="AM350" s="27"/>
      <c r="AN350" s="27"/>
      <c r="AO350" s="27"/>
      <c r="AP350" s="27"/>
      <c r="AQ350" s="204"/>
      <c r="AR350" s="204"/>
      <c r="AS350" s="27"/>
      <c r="AT350" s="27"/>
    </row>
    <row r="351" spans="1:46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L351" s="27"/>
      <c r="AM351" s="27"/>
      <c r="AN351" s="27"/>
      <c r="AO351" s="27"/>
      <c r="AP351" s="27"/>
      <c r="AQ351" s="204"/>
      <c r="AR351" s="204"/>
      <c r="AS351" s="27"/>
      <c r="AT351" s="27"/>
    </row>
    <row r="352" spans="1:46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L352" s="27"/>
      <c r="AM352" s="27"/>
      <c r="AN352" s="27"/>
      <c r="AO352" s="27"/>
      <c r="AP352" s="27"/>
      <c r="AQ352" s="204"/>
      <c r="AR352" s="204"/>
      <c r="AS352" s="27"/>
      <c r="AT352" s="27"/>
    </row>
    <row r="353" spans="1:46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L353" s="27"/>
      <c r="AM353" s="27"/>
      <c r="AN353" s="27"/>
      <c r="AO353" s="27"/>
      <c r="AP353" s="27"/>
      <c r="AQ353" s="204"/>
      <c r="AR353" s="204"/>
      <c r="AS353" s="27"/>
      <c r="AT353" s="27"/>
    </row>
    <row r="354" spans="1:46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L354" s="27"/>
      <c r="AM354" s="27"/>
      <c r="AN354" s="27"/>
      <c r="AO354" s="27"/>
      <c r="AP354" s="27"/>
      <c r="AQ354" s="204"/>
      <c r="AR354" s="204"/>
      <c r="AS354" s="27"/>
      <c r="AT354" s="27"/>
    </row>
    <row r="355" spans="1:46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L355" s="27"/>
      <c r="AM355" s="27"/>
      <c r="AN355" s="27"/>
      <c r="AO355" s="27"/>
      <c r="AP355" s="27"/>
      <c r="AQ355" s="204"/>
      <c r="AR355" s="204"/>
      <c r="AS355" s="27"/>
      <c r="AT355" s="27"/>
    </row>
    <row r="356" spans="1:46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L356" s="27"/>
      <c r="AM356" s="27"/>
      <c r="AN356" s="27"/>
      <c r="AO356" s="27"/>
      <c r="AP356" s="27"/>
      <c r="AQ356" s="204"/>
      <c r="AR356" s="204"/>
      <c r="AS356" s="27"/>
      <c r="AT356" s="27"/>
    </row>
    <row r="357" spans="1:46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L357" s="27"/>
      <c r="AM357" s="27"/>
      <c r="AN357" s="27"/>
      <c r="AO357" s="27"/>
      <c r="AP357" s="27"/>
      <c r="AQ357" s="204"/>
      <c r="AR357" s="204"/>
      <c r="AS357" s="27"/>
      <c r="AT357" s="27"/>
    </row>
    <row r="358" spans="1:46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L358" s="27"/>
      <c r="AM358" s="27"/>
      <c r="AN358" s="27"/>
      <c r="AO358" s="27"/>
      <c r="AP358" s="27"/>
      <c r="AQ358" s="204"/>
      <c r="AR358" s="204"/>
      <c r="AS358" s="27"/>
      <c r="AT358" s="27"/>
    </row>
    <row r="359" spans="1:46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L359" s="27"/>
      <c r="AM359" s="27"/>
      <c r="AN359" s="27"/>
      <c r="AO359" s="27"/>
      <c r="AP359" s="27"/>
      <c r="AQ359" s="204"/>
      <c r="AR359" s="204"/>
      <c r="AS359" s="27"/>
      <c r="AT359" s="27"/>
    </row>
    <row r="360" spans="1:46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L360" s="27"/>
      <c r="AM360" s="27"/>
      <c r="AN360" s="27"/>
      <c r="AO360" s="27"/>
      <c r="AP360" s="27"/>
      <c r="AQ360" s="204"/>
      <c r="AR360" s="204"/>
      <c r="AS360" s="27"/>
      <c r="AT360" s="27"/>
    </row>
    <row r="361" spans="1:46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L361" s="27"/>
      <c r="AM361" s="27"/>
      <c r="AN361" s="27"/>
      <c r="AO361" s="27"/>
      <c r="AP361" s="27"/>
      <c r="AQ361" s="204"/>
      <c r="AR361" s="204"/>
      <c r="AS361" s="27"/>
      <c r="AT361" s="27"/>
    </row>
    <row r="362" spans="1:46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L362" s="27"/>
      <c r="AM362" s="27"/>
      <c r="AN362" s="27"/>
      <c r="AO362" s="27"/>
      <c r="AP362" s="27"/>
      <c r="AQ362" s="204"/>
      <c r="AR362" s="204"/>
      <c r="AS362" s="27"/>
      <c r="AT362" s="27"/>
    </row>
    <row r="363" spans="1:46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L363" s="27"/>
      <c r="AM363" s="27"/>
      <c r="AN363" s="27"/>
      <c r="AO363" s="27"/>
      <c r="AP363" s="27"/>
      <c r="AQ363" s="204"/>
      <c r="AR363" s="204"/>
      <c r="AS363" s="27"/>
      <c r="AT363" s="27"/>
    </row>
    <row r="364" spans="1:46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L364" s="27"/>
      <c r="AM364" s="27"/>
      <c r="AN364" s="27"/>
      <c r="AO364" s="27"/>
      <c r="AP364" s="27"/>
      <c r="AQ364" s="204"/>
      <c r="AR364" s="204"/>
      <c r="AS364" s="27"/>
      <c r="AT364" s="27"/>
    </row>
    <row r="365" spans="1:46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L365" s="27"/>
      <c r="AM365" s="27"/>
      <c r="AN365" s="27"/>
      <c r="AO365" s="27"/>
      <c r="AP365" s="27"/>
      <c r="AQ365" s="204"/>
      <c r="AR365" s="204"/>
      <c r="AS365" s="27"/>
      <c r="AT365" s="27"/>
    </row>
    <row r="366" spans="1:46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L366" s="27"/>
      <c r="AM366" s="27"/>
      <c r="AN366" s="27"/>
      <c r="AO366" s="27"/>
      <c r="AP366" s="27"/>
      <c r="AQ366" s="204"/>
      <c r="AR366" s="204"/>
      <c r="AS366" s="27"/>
      <c r="AT366" s="27"/>
    </row>
    <row r="367" spans="1:46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L367" s="27"/>
      <c r="AM367" s="27"/>
      <c r="AN367" s="27"/>
      <c r="AO367" s="27"/>
      <c r="AP367" s="27"/>
      <c r="AQ367" s="204"/>
      <c r="AR367" s="204"/>
      <c r="AS367" s="27"/>
      <c r="AT367" s="27"/>
    </row>
    <row r="368" spans="1:46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L368" s="27"/>
      <c r="AM368" s="27"/>
      <c r="AN368" s="27"/>
      <c r="AO368" s="27"/>
      <c r="AP368" s="27"/>
      <c r="AQ368" s="204"/>
      <c r="AR368" s="204"/>
      <c r="AS368" s="27"/>
      <c r="AT368" s="27"/>
    </row>
    <row r="369" spans="1:46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L369" s="27"/>
      <c r="AM369" s="27"/>
      <c r="AN369" s="27"/>
      <c r="AO369" s="27"/>
      <c r="AP369" s="27"/>
      <c r="AQ369" s="204"/>
      <c r="AR369" s="204"/>
      <c r="AS369" s="27"/>
      <c r="AT369" s="27"/>
    </row>
    <row r="370" spans="1:46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L370" s="27"/>
      <c r="AM370" s="27"/>
      <c r="AN370" s="27"/>
      <c r="AO370" s="27"/>
      <c r="AP370" s="27"/>
      <c r="AQ370" s="204"/>
      <c r="AR370" s="204"/>
      <c r="AS370" s="27"/>
      <c r="AT370" s="27"/>
    </row>
    <row r="371" spans="1:46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L371" s="27"/>
      <c r="AM371" s="27"/>
      <c r="AN371" s="27"/>
      <c r="AO371" s="27"/>
      <c r="AP371" s="27"/>
      <c r="AQ371" s="204"/>
      <c r="AR371" s="204"/>
      <c r="AS371" s="27"/>
      <c r="AT371" s="27"/>
    </row>
    <row r="372" spans="1:46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L372" s="27"/>
      <c r="AM372" s="27"/>
      <c r="AN372" s="27"/>
      <c r="AO372" s="27"/>
      <c r="AP372" s="27"/>
      <c r="AQ372" s="204"/>
      <c r="AR372" s="204"/>
      <c r="AS372" s="27"/>
      <c r="AT372" s="27"/>
    </row>
    <row r="373" spans="1:46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L373" s="27"/>
      <c r="AM373" s="27"/>
      <c r="AN373" s="27"/>
      <c r="AO373" s="27"/>
      <c r="AP373" s="27"/>
      <c r="AQ373" s="204"/>
      <c r="AR373" s="204"/>
      <c r="AS373" s="27"/>
      <c r="AT373" s="27"/>
    </row>
    <row r="374" spans="1:46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L374" s="27"/>
      <c r="AM374" s="27"/>
      <c r="AN374" s="27"/>
      <c r="AO374" s="27"/>
      <c r="AP374" s="27"/>
      <c r="AQ374" s="204"/>
      <c r="AR374" s="204"/>
      <c r="AS374" s="27"/>
      <c r="AT374" s="27"/>
    </row>
    <row r="375" spans="1:46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L375" s="27"/>
      <c r="AM375" s="27"/>
      <c r="AN375" s="27"/>
      <c r="AO375" s="27"/>
      <c r="AP375" s="27"/>
      <c r="AQ375" s="204"/>
      <c r="AR375" s="204"/>
      <c r="AS375" s="27"/>
      <c r="AT375" s="27"/>
    </row>
    <row r="376" spans="1:46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L376" s="27"/>
      <c r="AM376" s="27"/>
      <c r="AN376" s="27"/>
      <c r="AO376" s="27"/>
      <c r="AP376" s="27"/>
      <c r="AQ376" s="204"/>
      <c r="AR376" s="204"/>
      <c r="AS376" s="27"/>
      <c r="AT376" s="27"/>
    </row>
    <row r="377" spans="1:46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L377" s="27"/>
      <c r="AM377" s="27"/>
      <c r="AN377" s="27"/>
      <c r="AO377" s="27"/>
      <c r="AP377" s="27"/>
      <c r="AQ377" s="204"/>
      <c r="AR377" s="204"/>
      <c r="AS377" s="27"/>
      <c r="AT377" s="27"/>
    </row>
    <row r="378" spans="1:46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L378" s="27"/>
      <c r="AM378" s="27"/>
      <c r="AN378" s="27"/>
      <c r="AO378" s="27"/>
      <c r="AP378" s="27"/>
      <c r="AQ378" s="204"/>
      <c r="AR378" s="204"/>
      <c r="AS378" s="27"/>
      <c r="AT378" s="27"/>
    </row>
    <row r="379" spans="1:46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L379" s="27"/>
      <c r="AM379" s="27"/>
      <c r="AN379" s="27"/>
      <c r="AO379" s="27"/>
      <c r="AP379" s="27"/>
      <c r="AQ379" s="204"/>
      <c r="AR379" s="204"/>
      <c r="AS379" s="27"/>
      <c r="AT379" s="27"/>
    </row>
    <row r="380" spans="1:46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L380" s="27"/>
      <c r="AM380" s="27"/>
      <c r="AN380" s="27"/>
      <c r="AO380" s="27"/>
      <c r="AP380" s="27"/>
      <c r="AQ380" s="204"/>
      <c r="AR380" s="204"/>
      <c r="AS380" s="27"/>
      <c r="AT380" s="27"/>
    </row>
    <row r="381" spans="1:46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L381" s="27"/>
      <c r="AM381" s="27"/>
      <c r="AN381" s="27"/>
      <c r="AO381" s="27"/>
      <c r="AP381" s="27"/>
      <c r="AQ381" s="204"/>
      <c r="AR381" s="204"/>
      <c r="AS381" s="27"/>
      <c r="AT381" s="27"/>
    </row>
    <row r="382" spans="1:46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L382" s="27"/>
      <c r="AM382" s="27"/>
      <c r="AN382" s="27"/>
      <c r="AO382" s="27"/>
      <c r="AP382" s="27"/>
      <c r="AQ382" s="204"/>
      <c r="AR382" s="204"/>
      <c r="AS382" s="27"/>
      <c r="AT382" s="27"/>
    </row>
    <row r="383" spans="1:46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L383" s="27"/>
      <c r="AM383" s="27"/>
      <c r="AN383" s="27"/>
      <c r="AO383" s="27"/>
      <c r="AP383" s="27"/>
      <c r="AQ383" s="204"/>
      <c r="AR383" s="204"/>
      <c r="AS383" s="27"/>
      <c r="AT383" s="27"/>
    </row>
    <row r="384" spans="1:46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L384" s="27"/>
      <c r="AM384" s="27"/>
      <c r="AN384" s="27"/>
      <c r="AO384" s="27"/>
      <c r="AP384" s="27"/>
      <c r="AQ384" s="204"/>
      <c r="AR384" s="204"/>
      <c r="AS384" s="27"/>
      <c r="AT384" s="27"/>
    </row>
    <row r="385" spans="1:46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L385" s="27"/>
      <c r="AM385" s="27"/>
      <c r="AN385" s="27"/>
      <c r="AO385" s="27"/>
      <c r="AP385" s="27"/>
      <c r="AQ385" s="204"/>
      <c r="AR385" s="204"/>
      <c r="AS385" s="27"/>
      <c r="AT385" s="27"/>
    </row>
    <row r="386" spans="1:46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L386" s="27"/>
      <c r="AM386" s="27"/>
      <c r="AN386" s="27"/>
      <c r="AO386" s="27"/>
      <c r="AP386" s="27"/>
      <c r="AQ386" s="204"/>
      <c r="AR386" s="204"/>
      <c r="AS386" s="27"/>
      <c r="AT386" s="27"/>
    </row>
    <row r="387" spans="1:46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L387" s="27"/>
      <c r="AM387" s="27"/>
      <c r="AN387" s="27"/>
      <c r="AO387" s="27"/>
      <c r="AP387" s="27"/>
      <c r="AQ387" s="204"/>
      <c r="AR387" s="204"/>
      <c r="AS387" s="27"/>
      <c r="AT387" s="27"/>
    </row>
    <row r="388" spans="1:46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L388" s="27"/>
      <c r="AM388" s="27"/>
      <c r="AN388" s="27"/>
      <c r="AO388" s="27"/>
      <c r="AP388" s="27"/>
      <c r="AQ388" s="204"/>
      <c r="AR388" s="204"/>
      <c r="AS388" s="27"/>
      <c r="AT388" s="27"/>
    </row>
    <row r="389" spans="1:46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L389" s="27"/>
      <c r="AM389" s="27"/>
      <c r="AN389" s="27"/>
      <c r="AO389" s="27"/>
      <c r="AP389" s="27"/>
      <c r="AQ389" s="204"/>
      <c r="AR389" s="204"/>
      <c r="AS389" s="27"/>
      <c r="AT389" s="27"/>
    </row>
    <row r="390" spans="1:46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L390" s="27"/>
      <c r="AM390" s="27"/>
      <c r="AN390" s="27"/>
      <c r="AO390" s="27"/>
      <c r="AP390" s="27"/>
      <c r="AQ390" s="204"/>
      <c r="AR390" s="204"/>
      <c r="AS390" s="27"/>
      <c r="AT390" s="27"/>
    </row>
    <row r="391" spans="1:46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L391" s="27"/>
      <c r="AM391" s="27"/>
      <c r="AN391" s="27"/>
      <c r="AO391" s="27"/>
      <c r="AP391" s="27"/>
      <c r="AQ391" s="204"/>
      <c r="AR391" s="204"/>
      <c r="AS391" s="27"/>
      <c r="AT391" s="27"/>
    </row>
    <row r="392" spans="1:46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L392" s="27"/>
      <c r="AM392" s="27"/>
      <c r="AN392" s="27"/>
      <c r="AO392" s="27"/>
      <c r="AP392" s="27"/>
      <c r="AQ392" s="204"/>
      <c r="AR392" s="204"/>
      <c r="AS392" s="27"/>
      <c r="AT392" s="27"/>
    </row>
    <row r="393" spans="1:46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L393" s="27"/>
      <c r="AM393" s="27"/>
      <c r="AN393" s="27"/>
      <c r="AO393" s="27"/>
      <c r="AP393" s="27"/>
      <c r="AQ393" s="204"/>
      <c r="AR393" s="204"/>
      <c r="AS393" s="27"/>
      <c r="AT393" s="27"/>
    </row>
    <row r="394" spans="1:46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L394" s="27"/>
      <c r="AM394" s="27"/>
      <c r="AN394" s="27"/>
      <c r="AO394" s="27"/>
      <c r="AP394" s="27"/>
      <c r="AQ394" s="204"/>
      <c r="AR394" s="204"/>
      <c r="AS394" s="27"/>
      <c r="AT394" s="27"/>
    </row>
    <row r="395" spans="1:46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L395" s="27"/>
      <c r="AM395" s="27"/>
      <c r="AN395" s="27"/>
      <c r="AO395" s="27"/>
      <c r="AP395" s="27"/>
      <c r="AQ395" s="204"/>
      <c r="AR395" s="204"/>
      <c r="AS395" s="27"/>
      <c r="AT395" s="27"/>
    </row>
    <row r="396" spans="1:46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L396" s="27"/>
      <c r="AM396" s="27"/>
      <c r="AN396" s="27"/>
      <c r="AO396" s="27"/>
      <c r="AP396" s="27"/>
      <c r="AQ396" s="204"/>
      <c r="AR396" s="204"/>
      <c r="AS396" s="27"/>
      <c r="AT396" s="27"/>
    </row>
    <row r="397" spans="1:46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L397" s="27"/>
      <c r="AM397" s="27"/>
      <c r="AN397" s="27"/>
      <c r="AO397" s="27"/>
      <c r="AP397" s="27"/>
      <c r="AQ397" s="204"/>
      <c r="AR397" s="204"/>
      <c r="AS397" s="27"/>
      <c r="AT397" s="27"/>
    </row>
    <row r="398" spans="1:46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L398" s="27"/>
      <c r="AM398" s="27"/>
      <c r="AN398" s="27"/>
      <c r="AO398" s="27"/>
      <c r="AP398" s="27"/>
      <c r="AQ398" s="204"/>
      <c r="AR398" s="204"/>
      <c r="AS398" s="27"/>
      <c r="AT398" s="27"/>
    </row>
    <row r="399" spans="1:46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L399" s="27"/>
      <c r="AM399" s="27"/>
      <c r="AN399" s="27"/>
      <c r="AO399" s="27"/>
      <c r="AP399" s="27"/>
      <c r="AQ399" s="204"/>
      <c r="AR399" s="204"/>
      <c r="AS399" s="27"/>
      <c r="AT399" s="27"/>
    </row>
    <row r="400" spans="1:46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L400" s="27"/>
      <c r="AM400" s="27"/>
      <c r="AN400" s="27"/>
      <c r="AO400" s="27"/>
      <c r="AP400" s="27"/>
      <c r="AQ400" s="204"/>
      <c r="AR400" s="204"/>
      <c r="AS400" s="27"/>
      <c r="AT400" s="27"/>
    </row>
    <row r="401" spans="1:46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L401" s="27"/>
      <c r="AM401" s="27"/>
      <c r="AN401" s="27"/>
      <c r="AO401" s="27"/>
      <c r="AP401" s="27"/>
      <c r="AQ401" s="204"/>
      <c r="AR401" s="204"/>
      <c r="AS401" s="27"/>
      <c r="AT401" s="27"/>
    </row>
    <row r="402" spans="1:46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L402" s="27"/>
      <c r="AM402" s="27"/>
      <c r="AN402" s="27"/>
      <c r="AO402" s="27"/>
      <c r="AP402" s="27"/>
      <c r="AQ402" s="204"/>
      <c r="AR402" s="204"/>
      <c r="AS402" s="27"/>
      <c r="AT402" s="27"/>
    </row>
    <row r="403" spans="1:46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L403" s="27"/>
      <c r="AM403" s="27"/>
      <c r="AN403" s="27"/>
      <c r="AO403" s="27"/>
      <c r="AP403" s="27"/>
      <c r="AQ403" s="204"/>
      <c r="AR403" s="204"/>
      <c r="AS403" s="27"/>
      <c r="AT403" s="27"/>
    </row>
    <row r="404" spans="1:46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L404" s="27"/>
      <c r="AM404" s="27"/>
      <c r="AN404" s="27"/>
      <c r="AO404" s="27"/>
      <c r="AP404" s="27"/>
      <c r="AQ404" s="204"/>
      <c r="AR404" s="204"/>
      <c r="AS404" s="27"/>
      <c r="AT404" s="27"/>
    </row>
    <row r="405" spans="1:46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L405" s="27"/>
      <c r="AM405" s="27"/>
      <c r="AN405" s="27"/>
      <c r="AO405" s="27"/>
      <c r="AP405" s="27"/>
      <c r="AQ405" s="204"/>
      <c r="AR405" s="204"/>
      <c r="AS405" s="27"/>
      <c r="AT405" s="27"/>
    </row>
    <row r="406" spans="1:46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L406" s="27"/>
      <c r="AM406" s="27"/>
      <c r="AN406" s="27"/>
      <c r="AO406" s="27"/>
      <c r="AP406" s="27"/>
      <c r="AQ406" s="204"/>
      <c r="AR406" s="204"/>
      <c r="AS406" s="27"/>
      <c r="AT406" s="27"/>
    </row>
    <row r="407" spans="1:46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L407" s="27"/>
      <c r="AM407" s="27"/>
      <c r="AN407" s="27"/>
      <c r="AO407" s="27"/>
      <c r="AP407" s="27"/>
      <c r="AQ407" s="204"/>
      <c r="AR407" s="204"/>
      <c r="AS407" s="27"/>
      <c r="AT407" s="27"/>
    </row>
    <row r="408" spans="1:46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L408" s="27"/>
      <c r="AM408" s="27"/>
      <c r="AN408" s="27"/>
      <c r="AO408" s="27"/>
      <c r="AP408" s="27"/>
      <c r="AQ408" s="204"/>
      <c r="AR408" s="204"/>
      <c r="AS408" s="27"/>
      <c r="AT408" s="27"/>
    </row>
    <row r="409" spans="1:46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L409" s="27"/>
      <c r="AM409" s="27"/>
      <c r="AN409" s="27"/>
      <c r="AO409" s="27"/>
      <c r="AP409" s="27"/>
      <c r="AQ409" s="204"/>
      <c r="AR409" s="204"/>
      <c r="AS409" s="27"/>
      <c r="AT409" s="27"/>
    </row>
    <row r="410" spans="1:46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L410" s="27"/>
      <c r="AM410" s="27"/>
      <c r="AN410" s="27"/>
      <c r="AO410" s="27"/>
      <c r="AP410" s="27"/>
      <c r="AQ410" s="204"/>
      <c r="AR410" s="204"/>
      <c r="AS410" s="27"/>
      <c r="AT410" s="27"/>
    </row>
    <row r="411" spans="1:46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L411" s="27"/>
      <c r="AM411" s="27"/>
      <c r="AN411" s="27"/>
      <c r="AO411" s="27"/>
      <c r="AP411" s="27"/>
      <c r="AQ411" s="204"/>
      <c r="AR411" s="204"/>
      <c r="AS411" s="27"/>
      <c r="AT411" s="27"/>
    </row>
    <row r="412" spans="1:46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L412" s="27"/>
      <c r="AM412" s="27"/>
      <c r="AN412" s="27"/>
      <c r="AO412" s="27"/>
      <c r="AP412" s="27"/>
      <c r="AQ412" s="204"/>
      <c r="AR412" s="204"/>
      <c r="AS412" s="27"/>
      <c r="AT412" s="27"/>
    </row>
    <row r="413" spans="1:46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L413" s="27"/>
      <c r="AM413" s="27"/>
      <c r="AN413" s="27"/>
      <c r="AO413" s="27"/>
      <c r="AP413" s="27"/>
      <c r="AQ413" s="204"/>
      <c r="AR413" s="204"/>
      <c r="AS413" s="27"/>
      <c r="AT413" s="27"/>
    </row>
    <row r="414" spans="1:46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L414" s="27"/>
      <c r="AM414" s="27"/>
      <c r="AN414" s="27"/>
      <c r="AO414" s="27"/>
      <c r="AP414" s="27"/>
      <c r="AQ414" s="204"/>
      <c r="AR414" s="204"/>
      <c r="AS414" s="27"/>
      <c r="AT414" s="27"/>
    </row>
    <row r="415" spans="1:46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L415" s="27"/>
      <c r="AM415" s="27"/>
      <c r="AN415" s="27"/>
      <c r="AO415" s="27"/>
      <c r="AP415" s="27"/>
      <c r="AQ415" s="204"/>
      <c r="AR415" s="204"/>
      <c r="AS415" s="27"/>
      <c r="AT415" s="27"/>
    </row>
    <row r="416" spans="1:46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L416" s="27"/>
      <c r="AM416" s="27"/>
      <c r="AN416" s="27"/>
      <c r="AO416" s="27"/>
      <c r="AP416" s="27"/>
      <c r="AQ416" s="204"/>
      <c r="AR416" s="204"/>
      <c r="AS416" s="27"/>
      <c r="AT416" s="27"/>
    </row>
    <row r="417" spans="1:46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L417" s="27"/>
      <c r="AM417" s="27"/>
      <c r="AN417" s="27"/>
      <c r="AO417" s="27"/>
      <c r="AP417" s="27"/>
      <c r="AQ417" s="204"/>
      <c r="AR417" s="204"/>
      <c r="AS417" s="27"/>
      <c r="AT417" s="27"/>
    </row>
    <row r="418" spans="1:46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L418" s="27"/>
      <c r="AM418" s="27"/>
      <c r="AN418" s="27"/>
      <c r="AO418" s="27"/>
      <c r="AP418" s="27"/>
      <c r="AQ418" s="204"/>
      <c r="AR418" s="204"/>
      <c r="AS418" s="27"/>
      <c r="AT418" s="27"/>
    </row>
    <row r="419" spans="1:46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L419" s="27"/>
      <c r="AM419" s="27"/>
      <c r="AN419" s="27"/>
      <c r="AO419" s="27"/>
      <c r="AP419" s="27"/>
      <c r="AQ419" s="204"/>
      <c r="AR419" s="204"/>
      <c r="AS419" s="27"/>
      <c r="AT419" s="27"/>
    </row>
    <row r="420" spans="1:46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L420" s="27"/>
      <c r="AM420" s="27"/>
      <c r="AN420" s="27"/>
      <c r="AO420" s="27"/>
      <c r="AP420" s="27"/>
      <c r="AQ420" s="204"/>
      <c r="AR420" s="204"/>
      <c r="AS420" s="27"/>
      <c r="AT420" s="27"/>
    </row>
    <row r="421" spans="1:46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L421" s="27"/>
      <c r="AM421" s="27"/>
      <c r="AN421" s="27"/>
      <c r="AO421" s="27"/>
      <c r="AP421" s="27"/>
      <c r="AQ421" s="204"/>
      <c r="AR421" s="204"/>
      <c r="AS421" s="27"/>
      <c r="AT421" s="27"/>
    </row>
    <row r="422" spans="1:46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L422" s="27"/>
      <c r="AM422" s="27"/>
      <c r="AN422" s="27"/>
      <c r="AO422" s="27"/>
      <c r="AP422" s="27"/>
      <c r="AQ422" s="204"/>
      <c r="AR422" s="204"/>
      <c r="AS422" s="27"/>
      <c r="AT422" s="27"/>
    </row>
    <row r="423" spans="1:46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L423" s="27"/>
      <c r="AM423" s="27"/>
      <c r="AN423" s="27"/>
      <c r="AO423" s="27"/>
      <c r="AP423" s="27"/>
      <c r="AQ423" s="204"/>
      <c r="AR423" s="204"/>
      <c r="AS423" s="27"/>
      <c r="AT423" s="27"/>
    </row>
    <row r="424" spans="1:46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L424" s="27"/>
      <c r="AM424" s="27"/>
      <c r="AN424" s="27"/>
      <c r="AO424" s="27"/>
      <c r="AP424" s="27"/>
      <c r="AQ424" s="204"/>
      <c r="AR424" s="204"/>
      <c r="AS424" s="27"/>
      <c r="AT424" s="27"/>
    </row>
    <row r="425" spans="1:46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L425" s="27"/>
      <c r="AM425" s="27"/>
      <c r="AN425" s="27"/>
      <c r="AO425" s="27"/>
      <c r="AP425" s="27"/>
      <c r="AQ425" s="204"/>
      <c r="AR425" s="204"/>
      <c r="AS425" s="27"/>
      <c r="AT425" s="27"/>
    </row>
    <row r="426" spans="1:46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L426" s="27"/>
      <c r="AM426" s="27"/>
      <c r="AN426" s="27"/>
      <c r="AO426" s="27"/>
      <c r="AP426" s="27"/>
      <c r="AQ426" s="204"/>
      <c r="AR426" s="204"/>
      <c r="AS426" s="27"/>
      <c r="AT426" s="27"/>
    </row>
    <row r="427" spans="1:46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L427" s="27"/>
      <c r="AM427" s="27"/>
      <c r="AN427" s="27"/>
      <c r="AO427" s="27"/>
      <c r="AP427" s="27"/>
      <c r="AQ427" s="204"/>
      <c r="AR427" s="204"/>
      <c r="AS427" s="27"/>
      <c r="AT427" s="27"/>
    </row>
    <row r="428" spans="1:46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L428" s="27"/>
      <c r="AM428" s="27"/>
      <c r="AN428" s="27"/>
      <c r="AO428" s="27"/>
      <c r="AP428" s="27"/>
      <c r="AQ428" s="204"/>
      <c r="AR428" s="204"/>
      <c r="AS428" s="27"/>
      <c r="AT428" s="27"/>
    </row>
    <row r="429" spans="1:46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L429" s="27"/>
      <c r="AM429" s="27"/>
      <c r="AN429" s="27"/>
      <c r="AO429" s="27"/>
      <c r="AP429" s="27"/>
      <c r="AQ429" s="204"/>
      <c r="AR429" s="204"/>
      <c r="AS429" s="27"/>
      <c r="AT429" s="27"/>
    </row>
    <row r="430" spans="1:46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L430" s="27"/>
      <c r="AM430" s="27"/>
      <c r="AN430" s="27"/>
      <c r="AO430" s="27"/>
      <c r="AP430" s="27"/>
      <c r="AQ430" s="204"/>
      <c r="AR430" s="204"/>
      <c r="AS430" s="27"/>
      <c r="AT430" s="27"/>
    </row>
    <row r="431" spans="1:46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L431" s="27"/>
      <c r="AM431" s="27"/>
      <c r="AN431" s="27"/>
      <c r="AO431" s="27"/>
      <c r="AP431" s="27"/>
      <c r="AQ431" s="204"/>
      <c r="AR431" s="204"/>
      <c r="AS431" s="27"/>
      <c r="AT431" s="27"/>
    </row>
    <row r="432" spans="1:46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L432" s="27"/>
      <c r="AM432" s="27"/>
      <c r="AN432" s="27"/>
      <c r="AO432" s="27"/>
      <c r="AP432" s="27"/>
      <c r="AQ432" s="204"/>
      <c r="AR432" s="204"/>
      <c r="AS432" s="27"/>
      <c r="AT432" s="27"/>
    </row>
    <row r="433" spans="1:46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L433" s="27"/>
      <c r="AM433" s="27"/>
      <c r="AN433" s="27"/>
      <c r="AO433" s="27"/>
      <c r="AP433" s="27"/>
      <c r="AQ433" s="204"/>
      <c r="AR433" s="204"/>
      <c r="AS433" s="27"/>
      <c r="AT433" s="27"/>
    </row>
    <row r="434" spans="1:46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L434" s="27"/>
      <c r="AM434" s="27"/>
      <c r="AN434" s="27"/>
      <c r="AO434" s="27"/>
      <c r="AP434" s="27"/>
      <c r="AQ434" s="204"/>
      <c r="AR434" s="204"/>
      <c r="AS434" s="27"/>
      <c r="AT434" s="27"/>
    </row>
    <row r="435" spans="1:46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L435" s="27"/>
      <c r="AM435" s="27"/>
      <c r="AN435" s="27"/>
      <c r="AO435" s="27"/>
      <c r="AP435" s="27"/>
      <c r="AQ435" s="204"/>
      <c r="AR435" s="204"/>
      <c r="AS435" s="27"/>
      <c r="AT435" s="27"/>
    </row>
    <row r="436" spans="1:46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L436" s="27"/>
      <c r="AM436" s="27"/>
      <c r="AN436" s="27"/>
      <c r="AO436" s="27"/>
      <c r="AP436" s="27"/>
      <c r="AQ436" s="204"/>
      <c r="AR436" s="204"/>
      <c r="AS436" s="27"/>
      <c r="AT436" s="27"/>
    </row>
    <row r="437" spans="1:46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L437" s="27"/>
      <c r="AM437" s="27"/>
      <c r="AN437" s="27"/>
      <c r="AO437" s="27"/>
      <c r="AP437" s="27"/>
      <c r="AQ437" s="204"/>
      <c r="AR437" s="204"/>
      <c r="AS437" s="27"/>
      <c r="AT437" s="27"/>
    </row>
    <row r="438" spans="1:46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L438" s="27"/>
      <c r="AM438" s="27"/>
      <c r="AN438" s="27"/>
      <c r="AO438" s="27"/>
      <c r="AP438" s="27"/>
      <c r="AQ438" s="204"/>
      <c r="AR438" s="204"/>
      <c r="AS438" s="27"/>
      <c r="AT438" s="27"/>
    </row>
    <row r="439" spans="1:46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L439" s="27"/>
      <c r="AM439" s="27"/>
      <c r="AN439" s="27"/>
      <c r="AO439" s="27"/>
      <c r="AP439" s="27"/>
      <c r="AQ439" s="204"/>
      <c r="AR439" s="204"/>
      <c r="AS439" s="27"/>
      <c r="AT439" s="27"/>
    </row>
    <row r="440" spans="1:46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L440" s="27"/>
      <c r="AM440" s="27"/>
      <c r="AN440" s="27"/>
      <c r="AO440" s="27"/>
      <c r="AP440" s="27"/>
      <c r="AQ440" s="204"/>
      <c r="AR440" s="204"/>
      <c r="AS440" s="27"/>
      <c r="AT440" s="27"/>
    </row>
    <row r="441" spans="1:46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L441" s="27"/>
      <c r="AM441" s="27"/>
      <c r="AN441" s="27"/>
      <c r="AO441" s="27"/>
      <c r="AP441" s="27"/>
      <c r="AQ441" s="204"/>
      <c r="AR441" s="204"/>
      <c r="AS441" s="27"/>
      <c r="AT441" s="27"/>
    </row>
    <row r="442" spans="1:46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L442" s="27"/>
      <c r="AM442" s="27"/>
      <c r="AN442" s="27"/>
      <c r="AO442" s="27"/>
      <c r="AP442" s="27"/>
      <c r="AQ442" s="204"/>
      <c r="AR442" s="204"/>
      <c r="AS442" s="27"/>
      <c r="AT442" s="27"/>
    </row>
    <row r="443" spans="1:46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L443" s="27"/>
      <c r="AM443" s="27"/>
      <c r="AN443" s="27"/>
      <c r="AO443" s="27"/>
      <c r="AP443" s="27"/>
      <c r="AQ443" s="204"/>
      <c r="AR443" s="204"/>
      <c r="AS443" s="27"/>
      <c r="AT443" s="27"/>
    </row>
    <row r="444" spans="1:46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L444" s="27"/>
      <c r="AM444" s="27"/>
      <c r="AN444" s="27"/>
      <c r="AO444" s="27"/>
      <c r="AP444" s="27"/>
      <c r="AQ444" s="204"/>
      <c r="AR444" s="204"/>
      <c r="AS444" s="27"/>
      <c r="AT444" s="27"/>
    </row>
    <row r="445" spans="1:46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L445" s="27"/>
      <c r="AM445" s="27"/>
      <c r="AN445" s="27"/>
      <c r="AO445" s="27"/>
      <c r="AP445" s="27"/>
      <c r="AQ445" s="204"/>
      <c r="AR445" s="204"/>
      <c r="AS445" s="27"/>
      <c r="AT445" s="27"/>
    </row>
    <row r="446" spans="1:46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L446" s="27"/>
      <c r="AM446" s="27"/>
      <c r="AN446" s="27"/>
      <c r="AO446" s="27"/>
      <c r="AP446" s="27"/>
      <c r="AQ446" s="204"/>
      <c r="AR446" s="204"/>
      <c r="AS446" s="27"/>
      <c r="AT446" s="27"/>
    </row>
    <row r="447" spans="1:46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L447" s="27"/>
      <c r="AM447" s="27"/>
      <c r="AN447" s="27"/>
      <c r="AO447" s="27"/>
      <c r="AP447" s="27"/>
      <c r="AQ447" s="204"/>
      <c r="AR447" s="204"/>
      <c r="AS447" s="27"/>
      <c r="AT447" s="27"/>
    </row>
    <row r="448" spans="1:46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L448" s="27"/>
      <c r="AM448" s="27"/>
      <c r="AN448" s="27"/>
      <c r="AO448" s="27"/>
      <c r="AP448" s="27"/>
      <c r="AQ448" s="204"/>
      <c r="AR448" s="204"/>
      <c r="AS448" s="27"/>
      <c r="AT448" s="27"/>
    </row>
    <row r="449" spans="1:46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L449" s="27"/>
      <c r="AM449" s="27"/>
      <c r="AN449" s="27"/>
      <c r="AO449" s="27"/>
      <c r="AP449" s="27"/>
      <c r="AQ449" s="204"/>
      <c r="AR449" s="204"/>
      <c r="AS449" s="27"/>
      <c r="AT449" s="27"/>
    </row>
    <row r="450" spans="1:46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L450" s="27"/>
      <c r="AM450" s="27"/>
      <c r="AN450" s="27"/>
      <c r="AO450" s="27"/>
      <c r="AP450" s="27"/>
      <c r="AQ450" s="204"/>
      <c r="AR450" s="204"/>
      <c r="AS450" s="27"/>
      <c r="AT450" s="27"/>
    </row>
    <row r="451" spans="1:46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L451" s="27"/>
      <c r="AM451" s="27"/>
      <c r="AN451" s="27"/>
      <c r="AO451" s="27"/>
      <c r="AP451" s="27"/>
      <c r="AQ451" s="204"/>
      <c r="AR451" s="204"/>
      <c r="AS451" s="27"/>
      <c r="AT451" s="27"/>
    </row>
    <row r="452" spans="1:46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L452" s="27"/>
      <c r="AM452" s="27"/>
      <c r="AN452" s="27"/>
      <c r="AO452" s="27"/>
      <c r="AP452" s="27"/>
      <c r="AQ452" s="204"/>
      <c r="AR452" s="204"/>
      <c r="AS452" s="27"/>
      <c r="AT452" s="27"/>
    </row>
    <row r="453" spans="1:46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L453" s="27"/>
      <c r="AM453" s="27"/>
      <c r="AN453" s="27"/>
      <c r="AO453" s="27"/>
      <c r="AP453" s="27"/>
      <c r="AQ453" s="204"/>
      <c r="AR453" s="204"/>
      <c r="AS453" s="27"/>
      <c r="AT453" s="27"/>
    </row>
    <row r="454" spans="1:46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L454" s="27"/>
      <c r="AM454" s="27"/>
      <c r="AN454" s="27"/>
      <c r="AO454" s="27"/>
      <c r="AP454" s="27"/>
      <c r="AQ454" s="204"/>
      <c r="AR454" s="204"/>
      <c r="AS454" s="27"/>
      <c r="AT454" s="27"/>
    </row>
    <row r="455" spans="1:46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L455" s="27"/>
      <c r="AM455" s="27"/>
      <c r="AN455" s="27"/>
      <c r="AO455" s="27"/>
      <c r="AP455" s="27"/>
      <c r="AQ455" s="204"/>
      <c r="AR455" s="204"/>
      <c r="AS455" s="27"/>
      <c r="AT455" s="27"/>
    </row>
    <row r="456" spans="1:46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L456" s="27"/>
      <c r="AM456" s="27"/>
      <c r="AN456" s="27"/>
      <c r="AO456" s="27"/>
      <c r="AP456" s="27"/>
      <c r="AQ456" s="204"/>
      <c r="AR456" s="204"/>
      <c r="AS456" s="27"/>
      <c r="AT456" s="27"/>
    </row>
    <row r="457" spans="1:46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L457" s="27"/>
      <c r="AM457" s="27"/>
      <c r="AN457" s="27"/>
      <c r="AO457" s="27"/>
      <c r="AP457" s="27"/>
      <c r="AQ457" s="204"/>
      <c r="AR457" s="204"/>
      <c r="AS457" s="27"/>
      <c r="AT457" s="27"/>
    </row>
    <row r="458" spans="1:46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L458" s="27"/>
      <c r="AM458" s="27"/>
      <c r="AN458" s="27"/>
      <c r="AO458" s="27"/>
      <c r="AP458" s="27"/>
      <c r="AQ458" s="204"/>
      <c r="AR458" s="204"/>
      <c r="AS458" s="27"/>
      <c r="AT458" s="27"/>
    </row>
    <row r="459" spans="1:46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L459" s="27"/>
      <c r="AM459" s="27"/>
      <c r="AN459" s="27"/>
      <c r="AO459" s="27"/>
      <c r="AP459" s="27"/>
      <c r="AQ459" s="204"/>
      <c r="AR459" s="204"/>
      <c r="AS459" s="27"/>
      <c r="AT459" s="27"/>
    </row>
    <row r="460" spans="1:46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L460" s="27"/>
      <c r="AM460" s="27"/>
      <c r="AN460" s="27"/>
      <c r="AO460" s="27"/>
      <c r="AP460" s="27"/>
      <c r="AQ460" s="204"/>
      <c r="AR460" s="204"/>
      <c r="AS460" s="27"/>
      <c r="AT460" s="27"/>
    </row>
    <row r="461" spans="1:46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L461" s="27"/>
      <c r="AM461" s="27"/>
      <c r="AN461" s="27"/>
      <c r="AO461" s="27"/>
      <c r="AP461" s="27"/>
      <c r="AQ461" s="204"/>
      <c r="AR461" s="204"/>
      <c r="AS461" s="27"/>
      <c r="AT461" s="27"/>
    </row>
    <row r="462" spans="1:46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L462" s="27"/>
      <c r="AM462" s="27"/>
      <c r="AN462" s="27"/>
      <c r="AO462" s="27"/>
      <c r="AP462" s="27"/>
      <c r="AQ462" s="204"/>
      <c r="AR462" s="204"/>
      <c r="AS462" s="27"/>
      <c r="AT462" s="27"/>
    </row>
    <row r="463" spans="1:46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L463" s="27"/>
      <c r="AM463" s="27"/>
      <c r="AN463" s="27"/>
      <c r="AO463" s="27"/>
      <c r="AP463" s="27"/>
      <c r="AQ463" s="204"/>
      <c r="AR463" s="204"/>
      <c r="AS463" s="27"/>
      <c r="AT463" s="27"/>
    </row>
    <row r="464" spans="1:46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L464" s="27"/>
      <c r="AM464" s="27"/>
      <c r="AN464" s="27"/>
      <c r="AO464" s="27"/>
      <c r="AP464" s="27"/>
      <c r="AQ464" s="204"/>
      <c r="AR464" s="204"/>
      <c r="AS464" s="27"/>
      <c r="AT464" s="27"/>
    </row>
    <row r="465" spans="1:46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L465" s="27"/>
      <c r="AM465" s="27"/>
      <c r="AN465" s="27"/>
      <c r="AO465" s="27"/>
      <c r="AP465" s="27"/>
      <c r="AQ465" s="204"/>
      <c r="AR465" s="204"/>
      <c r="AS465" s="27"/>
      <c r="AT465" s="27"/>
    </row>
    <row r="466" spans="1:46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L466" s="27"/>
      <c r="AM466" s="27"/>
      <c r="AN466" s="27"/>
      <c r="AO466" s="27"/>
      <c r="AP466" s="27"/>
      <c r="AQ466" s="204"/>
      <c r="AR466" s="204"/>
      <c r="AS466" s="27"/>
      <c r="AT466" s="27"/>
    </row>
    <row r="467" spans="1:46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L467" s="27"/>
      <c r="AM467" s="27"/>
      <c r="AN467" s="27"/>
      <c r="AO467" s="27"/>
      <c r="AP467" s="27"/>
      <c r="AQ467" s="204"/>
      <c r="AR467" s="204"/>
      <c r="AS467" s="27"/>
      <c r="AT467" s="27"/>
    </row>
    <row r="468" spans="1:46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L468" s="27"/>
      <c r="AM468" s="27"/>
      <c r="AN468" s="27"/>
      <c r="AO468" s="27"/>
      <c r="AP468" s="27"/>
      <c r="AQ468" s="204"/>
      <c r="AR468" s="204"/>
      <c r="AS468" s="27"/>
      <c r="AT468" s="27"/>
    </row>
    <row r="469" spans="1:46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L469" s="27"/>
      <c r="AM469" s="27"/>
      <c r="AN469" s="27"/>
      <c r="AO469" s="27"/>
      <c r="AP469" s="27"/>
      <c r="AQ469" s="204"/>
      <c r="AR469" s="204"/>
      <c r="AS469" s="27"/>
      <c r="AT469" s="27"/>
    </row>
    <row r="470" spans="1:46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L470" s="27"/>
      <c r="AM470" s="27"/>
      <c r="AN470" s="27"/>
      <c r="AO470" s="27"/>
      <c r="AP470" s="27"/>
      <c r="AQ470" s="204"/>
      <c r="AR470" s="204"/>
      <c r="AS470" s="27"/>
      <c r="AT470" s="27"/>
    </row>
    <row r="471" spans="1:46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L471" s="27"/>
      <c r="AM471" s="27"/>
      <c r="AN471" s="27"/>
      <c r="AO471" s="27"/>
      <c r="AP471" s="27"/>
      <c r="AQ471" s="204"/>
      <c r="AR471" s="204"/>
      <c r="AS471" s="27"/>
      <c r="AT471" s="27"/>
    </row>
    <row r="472" spans="1:46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L472" s="27"/>
      <c r="AM472" s="27"/>
      <c r="AN472" s="27"/>
      <c r="AO472" s="27"/>
      <c r="AP472" s="27"/>
      <c r="AQ472" s="204"/>
      <c r="AR472" s="204"/>
      <c r="AS472" s="27"/>
      <c r="AT472" s="27"/>
    </row>
    <row r="473" spans="1:46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L473" s="27"/>
      <c r="AM473" s="27"/>
      <c r="AN473" s="27"/>
      <c r="AO473" s="27"/>
      <c r="AP473" s="27"/>
      <c r="AQ473" s="204"/>
      <c r="AR473" s="204"/>
      <c r="AS473" s="27"/>
      <c r="AT473" s="27"/>
    </row>
    <row r="474" spans="1:46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L474" s="27"/>
      <c r="AM474" s="27"/>
      <c r="AN474" s="27"/>
      <c r="AO474" s="27"/>
      <c r="AP474" s="27"/>
      <c r="AQ474" s="204"/>
      <c r="AR474" s="204"/>
      <c r="AS474" s="27"/>
      <c r="AT474" s="27"/>
    </row>
    <row r="475" spans="1:46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L475" s="27"/>
      <c r="AM475" s="27"/>
      <c r="AN475" s="27"/>
      <c r="AO475" s="27"/>
      <c r="AP475" s="27"/>
      <c r="AQ475" s="204"/>
      <c r="AR475" s="204"/>
      <c r="AS475" s="27"/>
      <c r="AT475" s="27"/>
    </row>
    <row r="476" spans="1:46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L476" s="27"/>
      <c r="AM476" s="27"/>
      <c r="AN476" s="27"/>
      <c r="AO476" s="27"/>
      <c r="AP476" s="27"/>
      <c r="AQ476" s="204"/>
      <c r="AR476" s="204"/>
      <c r="AS476" s="27"/>
      <c r="AT476" s="27"/>
    </row>
    <row r="477" spans="1:46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L477" s="27"/>
      <c r="AM477" s="27"/>
      <c r="AN477" s="27"/>
      <c r="AO477" s="27"/>
      <c r="AP477" s="27"/>
      <c r="AQ477" s="204"/>
      <c r="AR477" s="204"/>
      <c r="AS477" s="27"/>
      <c r="AT477" s="27"/>
    </row>
    <row r="478" spans="1:46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L478" s="27"/>
      <c r="AM478" s="27"/>
      <c r="AN478" s="27"/>
      <c r="AO478" s="27"/>
      <c r="AP478" s="27"/>
      <c r="AQ478" s="204"/>
      <c r="AR478" s="204"/>
      <c r="AS478" s="27"/>
      <c r="AT478" s="27"/>
    </row>
    <row r="479" spans="1:46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L479" s="27"/>
      <c r="AM479" s="27"/>
      <c r="AN479" s="27"/>
      <c r="AO479" s="27"/>
      <c r="AP479" s="27"/>
      <c r="AQ479" s="204"/>
      <c r="AR479" s="204"/>
      <c r="AS479" s="27"/>
      <c r="AT479" s="27"/>
    </row>
    <row r="480" spans="1:46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L480" s="27"/>
      <c r="AM480" s="27"/>
      <c r="AN480" s="27"/>
      <c r="AO480" s="27"/>
      <c r="AP480" s="27"/>
      <c r="AQ480" s="204"/>
      <c r="AR480" s="204"/>
      <c r="AS480" s="27"/>
      <c r="AT480" s="27"/>
    </row>
    <row r="481" spans="1:46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L481" s="27"/>
      <c r="AM481" s="27"/>
      <c r="AN481" s="27"/>
      <c r="AO481" s="27"/>
      <c r="AP481" s="27"/>
      <c r="AQ481" s="204"/>
      <c r="AR481" s="204"/>
      <c r="AS481" s="27"/>
      <c r="AT481" s="27"/>
    </row>
    <row r="482" spans="1:46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L482" s="27"/>
      <c r="AM482" s="27"/>
      <c r="AN482" s="27"/>
      <c r="AO482" s="27"/>
      <c r="AP482" s="27"/>
      <c r="AQ482" s="204"/>
      <c r="AR482" s="204"/>
      <c r="AS482" s="27"/>
      <c r="AT482" s="27"/>
    </row>
    <row r="483" spans="1:46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L483" s="27"/>
      <c r="AM483" s="27"/>
      <c r="AN483" s="27"/>
      <c r="AO483" s="27"/>
      <c r="AP483" s="27"/>
      <c r="AQ483" s="204"/>
      <c r="AR483" s="204"/>
      <c r="AS483" s="27"/>
      <c r="AT483" s="27"/>
    </row>
    <row r="484" spans="1:46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L484" s="27"/>
      <c r="AM484" s="27"/>
      <c r="AN484" s="27"/>
      <c r="AO484" s="27"/>
      <c r="AP484" s="27"/>
      <c r="AQ484" s="204"/>
      <c r="AR484" s="204"/>
      <c r="AS484" s="27"/>
      <c r="AT484" s="27"/>
    </row>
    <row r="485" spans="1:46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L485" s="27"/>
      <c r="AM485" s="27"/>
      <c r="AN485" s="27"/>
      <c r="AO485" s="27"/>
      <c r="AP485" s="27"/>
      <c r="AQ485" s="204"/>
      <c r="AR485" s="204"/>
      <c r="AS485" s="27"/>
      <c r="AT485" s="27"/>
    </row>
    <row r="486" spans="1:46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L486" s="27"/>
      <c r="AM486" s="27"/>
      <c r="AN486" s="27"/>
      <c r="AO486" s="27"/>
      <c r="AP486" s="27"/>
      <c r="AQ486" s="204"/>
      <c r="AR486" s="204"/>
      <c r="AS486" s="27"/>
      <c r="AT486" s="27"/>
    </row>
    <row r="487" spans="1:46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L487" s="27"/>
      <c r="AM487" s="27"/>
      <c r="AN487" s="27"/>
      <c r="AO487" s="27"/>
      <c r="AP487" s="27"/>
      <c r="AQ487" s="204"/>
      <c r="AR487" s="204"/>
      <c r="AS487" s="27"/>
      <c r="AT487" s="27"/>
    </row>
    <row r="488" spans="1:46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L488" s="27"/>
      <c r="AM488" s="27"/>
      <c r="AN488" s="27"/>
      <c r="AO488" s="27"/>
      <c r="AP488" s="27"/>
      <c r="AQ488" s="204"/>
      <c r="AR488" s="204"/>
      <c r="AS488" s="27"/>
      <c r="AT488" s="27"/>
    </row>
    <row r="489" spans="1:46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L489" s="27"/>
      <c r="AM489" s="27"/>
      <c r="AN489" s="27"/>
      <c r="AO489" s="27"/>
      <c r="AP489" s="27"/>
      <c r="AQ489" s="204"/>
      <c r="AR489" s="204"/>
      <c r="AS489" s="27"/>
      <c r="AT489" s="27"/>
    </row>
    <row r="490" spans="1:46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L490" s="27"/>
      <c r="AM490" s="27"/>
      <c r="AN490" s="27"/>
      <c r="AO490" s="27"/>
      <c r="AP490" s="27"/>
      <c r="AQ490" s="204"/>
      <c r="AR490" s="204"/>
      <c r="AS490" s="27"/>
      <c r="AT490" s="27"/>
    </row>
    <row r="491" spans="1:46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L491" s="27"/>
      <c r="AM491" s="27"/>
      <c r="AN491" s="27"/>
      <c r="AO491" s="27"/>
      <c r="AP491" s="27"/>
      <c r="AQ491" s="204"/>
      <c r="AR491" s="204"/>
      <c r="AS491" s="27"/>
      <c r="AT491" s="27"/>
    </row>
    <row r="492" spans="1:46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L492" s="27"/>
      <c r="AM492" s="27"/>
      <c r="AN492" s="27"/>
      <c r="AO492" s="27"/>
      <c r="AP492" s="27"/>
      <c r="AQ492" s="204"/>
      <c r="AR492" s="204"/>
      <c r="AS492" s="27"/>
      <c r="AT492" s="27"/>
    </row>
    <row r="493" spans="1:46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L493" s="27"/>
      <c r="AM493" s="27"/>
      <c r="AN493" s="27"/>
      <c r="AO493" s="27"/>
      <c r="AP493" s="27"/>
      <c r="AQ493" s="204"/>
      <c r="AR493" s="204"/>
      <c r="AS493" s="27"/>
      <c r="AT493" s="27"/>
    </row>
    <row r="494" spans="1:46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L494" s="27"/>
      <c r="AM494" s="27"/>
      <c r="AN494" s="27"/>
      <c r="AO494" s="27"/>
      <c r="AP494" s="27"/>
      <c r="AQ494" s="204"/>
      <c r="AR494" s="204"/>
      <c r="AS494" s="27"/>
      <c r="AT494" s="27"/>
    </row>
    <row r="495" spans="1:46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L495" s="27"/>
      <c r="AM495" s="27"/>
      <c r="AN495" s="27"/>
      <c r="AO495" s="27"/>
      <c r="AP495" s="27"/>
      <c r="AQ495" s="204"/>
      <c r="AR495" s="204"/>
      <c r="AS495" s="27"/>
      <c r="AT495" s="27"/>
    </row>
    <row r="496" spans="1:46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L496" s="27"/>
      <c r="AM496" s="27"/>
      <c r="AN496" s="27"/>
      <c r="AO496" s="27"/>
      <c r="AP496" s="27"/>
      <c r="AQ496" s="204"/>
      <c r="AR496" s="204"/>
      <c r="AS496" s="27"/>
      <c r="AT496" s="27"/>
    </row>
    <row r="497" spans="1:46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L497" s="27"/>
      <c r="AM497" s="27"/>
      <c r="AN497" s="27"/>
      <c r="AO497" s="27"/>
      <c r="AP497" s="27"/>
      <c r="AQ497" s="204"/>
      <c r="AR497" s="204"/>
      <c r="AS497" s="27"/>
      <c r="AT497" s="27"/>
    </row>
    <row r="498" spans="1:46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L498" s="27"/>
      <c r="AM498" s="27"/>
      <c r="AN498" s="27"/>
      <c r="AO498" s="27"/>
      <c r="AP498" s="27"/>
      <c r="AQ498" s="204"/>
      <c r="AR498" s="204"/>
      <c r="AS498" s="27"/>
      <c r="AT498" s="27"/>
    </row>
    <row r="499" spans="1:46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L499" s="27"/>
      <c r="AM499" s="27"/>
      <c r="AN499" s="27"/>
      <c r="AO499" s="27"/>
      <c r="AP499" s="27"/>
      <c r="AQ499" s="204"/>
      <c r="AR499" s="204"/>
      <c r="AS499" s="27"/>
      <c r="AT499" s="27"/>
    </row>
    <row r="500" spans="1:46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L500" s="27"/>
      <c r="AM500" s="27"/>
      <c r="AN500" s="27"/>
      <c r="AO500" s="27"/>
      <c r="AP500" s="27"/>
      <c r="AQ500" s="204"/>
      <c r="AR500" s="204"/>
      <c r="AS500" s="27"/>
      <c r="AT500" s="27"/>
    </row>
    <row r="501" spans="1:46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L501" s="27"/>
      <c r="AM501" s="27"/>
      <c r="AN501" s="27"/>
      <c r="AO501" s="27"/>
      <c r="AP501" s="27"/>
      <c r="AQ501" s="204"/>
      <c r="AR501" s="204"/>
      <c r="AS501" s="27"/>
      <c r="AT501" s="27"/>
    </row>
    <row r="502" spans="1:46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L502" s="27"/>
      <c r="AM502" s="27"/>
      <c r="AN502" s="27"/>
      <c r="AO502" s="27"/>
      <c r="AP502" s="27"/>
      <c r="AQ502" s="204"/>
      <c r="AR502" s="204"/>
      <c r="AS502" s="27"/>
      <c r="AT502" s="27"/>
    </row>
    <row r="503" spans="1:46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L503" s="27"/>
      <c r="AM503" s="27"/>
      <c r="AN503" s="27"/>
      <c r="AO503" s="27"/>
      <c r="AP503" s="27"/>
      <c r="AQ503" s="204"/>
      <c r="AR503" s="204"/>
      <c r="AS503" s="27"/>
      <c r="AT503" s="27"/>
    </row>
    <row r="504" spans="1:46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L504" s="27"/>
      <c r="AM504" s="27"/>
      <c r="AN504" s="27"/>
      <c r="AO504" s="27"/>
      <c r="AP504" s="27"/>
      <c r="AQ504" s="204"/>
      <c r="AR504" s="204"/>
      <c r="AS504" s="27"/>
      <c r="AT504" s="27"/>
    </row>
    <row r="505" spans="1:46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L505" s="27"/>
      <c r="AM505" s="27"/>
      <c r="AN505" s="27"/>
      <c r="AO505" s="27"/>
      <c r="AP505" s="27"/>
      <c r="AQ505" s="204"/>
      <c r="AR505" s="204"/>
      <c r="AS505" s="27"/>
      <c r="AT505" s="27"/>
    </row>
    <row r="506" spans="1:46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L506" s="27"/>
      <c r="AM506" s="27"/>
      <c r="AN506" s="27"/>
      <c r="AO506" s="27"/>
      <c r="AP506" s="27"/>
      <c r="AQ506" s="204"/>
      <c r="AR506" s="204"/>
      <c r="AS506" s="27"/>
      <c r="AT506" s="27"/>
    </row>
    <row r="507" spans="1:46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L507" s="27"/>
      <c r="AM507" s="27"/>
      <c r="AN507" s="27"/>
      <c r="AO507" s="27"/>
      <c r="AP507" s="27"/>
      <c r="AQ507" s="204"/>
      <c r="AR507" s="204"/>
      <c r="AS507" s="27"/>
      <c r="AT507" s="27"/>
    </row>
    <row r="508" spans="1:46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L508" s="27"/>
      <c r="AM508" s="27"/>
      <c r="AN508" s="27"/>
      <c r="AO508" s="27"/>
      <c r="AP508" s="27"/>
      <c r="AQ508" s="204"/>
      <c r="AR508" s="204"/>
      <c r="AS508" s="27"/>
      <c r="AT508" s="27"/>
    </row>
    <row r="509" spans="1:46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L509" s="27"/>
      <c r="AM509" s="27"/>
      <c r="AN509" s="27"/>
      <c r="AO509" s="27"/>
      <c r="AP509" s="27"/>
      <c r="AQ509" s="204"/>
      <c r="AR509" s="204"/>
      <c r="AS509" s="27"/>
      <c r="AT509" s="27"/>
    </row>
    <row r="510" spans="1:46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L510" s="27"/>
      <c r="AM510" s="27"/>
      <c r="AN510" s="27"/>
      <c r="AO510" s="27"/>
      <c r="AP510" s="27"/>
      <c r="AQ510" s="204"/>
      <c r="AR510" s="204"/>
      <c r="AS510" s="27"/>
      <c r="AT510" s="27"/>
    </row>
    <row r="511" spans="1:46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L511" s="27"/>
      <c r="AM511" s="27"/>
      <c r="AN511" s="27"/>
      <c r="AO511" s="27"/>
      <c r="AP511" s="27"/>
      <c r="AQ511" s="204"/>
      <c r="AR511" s="204"/>
      <c r="AS511" s="27"/>
      <c r="AT511" s="27"/>
    </row>
    <row r="512" spans="1:46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L512" s="27"/>
      <c r="AM512" s="27"/>
      <c r="AN512" s="27"/>
      <c r="AO512" s="27"/>
      <c r="AP512" s="27"/>
      <c r="AQ512" s="204"/>
      <c r="AR512" s="204"/>
      <c r="AS512" s="27"/>
      <c r="AT512" s="27"/>
    </row>
    <row r="513" spans="1:46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L513" s="27"/>
      <c r="AM513" s="27"/>
      <c r="AN513" s="27"/>
      <c r="AO513" s="27"/>
      <c r="AP513" s="27"/>
      <c r="AQ513" s="204"/>
      <c r="AR513" s="204"/>
      <c r="AS513" s="27"/>
      <c r="AT513" s="27"/>
    </row>
    <row r="514" spans="1:46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L514" s="27"/>
      <c r="AM514" s="27"/>
      <c r="AN514" s="27"/>
      <c r="AO514" s="27"/>
      <c r="AP514" s="27"/>
      <c r="AQ514" s="204"/>
      <c r="AR514" s="204"/>
      <c r="AS514" s="27"/>
      <c r="AT514" s="27"/>
    </row>
    <row r="515" spans="1:46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L515" s="27"/>
      <c r="AM515" s="27"/>
      <c r="AN515" s="27"/>
      <c r="AO515" s="27"/>
      <c r="AP515" s="27"/>
      <c r="AQ515" s="204"/>
      <c r="AR515" s="204"/>
      <c r="AS515" s="27"/>
      <c r="AT515" s="27"/>
    </row>
    <row r="516" spans="1:46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L516" s="27"/>
      <c r="AM516" s="27"/>
      <c r="AN516" s="27"/>
      <c r="AO516" s="27"/>
      <c r="AP516" s="27"/>
      <c r="AQ516" s="204"/>
      <c r="AR516" s="204"/>
      <c r="AS516" s="27"/>
      <c r="AT516" s="27"/>
    </row>
    <row r="517" spans="1:46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L517" s="27"/>
      <c r="AM517" s="27"/>
      <c r="AN517" s="27"/>
      <c r="AO517" s="27"/>
      <c r="AP517" s="27"/>
      <c r="AQ517" s="204"/>
      <c r="AR517" s="204"/>
      <c r="AS517" s="27"/>
      <c r="AT517" s="27"/>
    </row>
    <row r="518" spans="1:46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L518" s="27"/>
      <c r="AM518" s="27"/>
      <c r="AN518" s="27"/>
      <c r="AO518" s="27"/>
      <c r="AP518" s="27"/>
      <c r="AQ518" s="204"/>
      <c r="AR518" s="204"/>
      <c r="AS518" s="27"/>
      <c r="AT518" s="27"/>
    </row>
    <row r="519" spans="1:46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L519" s="27"/>
      <c r="AM519" s="27"/>
      <c r="AN519" s="27"/>
      <c r="AO519" s="27"/>
      <c r="AP519" s="27"/>
      <c r="AQ519" s="204"/>
      <c r="AR519" s="204"/>
      <c r="AS519" s="27"/>
      <c r="AT519" s="27"/>
    </row>
    <row r="520" spans="1:46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L520" s="27"/>
      <c r="AM520" s="27"/>
      <c r="AN520" s="27"/>
      <c r="AO520" s="27"/>
      <c r="AP520" s="27"/>
      <c r="AQ520" s="204"/>
      <c r="AR520" s="204"/>
      <c r="AS520" s="27"/>
      <c r="AT520" s="27"/>
    </row>
    <row r="521" spans="1:46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L521" s="27"/>
      <c r="AM521" s="27"/>
      <c r="AN521" s="27"/>
      <c r="AO521" s="27"/>
      <c r="AP521" s="27"/>
      <c r="AQ521" s="204"/>
      <c r="AR521" s="204"/>
      <c r="AS521" s="27"/>
      <c r="AT521" s="27"/>
    </row>
    <row r="522" spans="1:46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L522" s="27"/>
      <c r="AM522" s="27"/>
      <c r="AN522" s="27"/>
      <c r="AO522" s="27"/>
      <c r="AP522" s="27"/>
      <c r="AQ522" s="204"/>
      <c r="AR522" s="204"/>
      <c r="AS522" s="27"/>
      <c r="AT522" s="27"/>
    </row>
    <row r="523" spans="1:46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L523" s="27"/>
      <c r="AM523" s="27"/>
      <c r="AN523" s="27"/>
      <c r="AO523" s="27"/>
      <c r="AP523" s="27"/>
      <c r="AQ523" s="204"/>
      <c r="AR523" s="204"/>
      <c r="AS523" s="27"/>
      <c r="AT523" s="27"/>
    </row>
    <row r="524" spans="1:46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L524" s="27"/>
      <c r="AM524" s="27"/>
      <c r="AN524" s="27"/>
      <c r="AO524" s="27"/>
      <c r="AP524" s="27"/>
      <c r="AQ524" s="204"/>
      <c r="AR524" s="204"/>
      <c r="AS524" s="27"/>
      <c r="AT524" s="27"/>
    </row>
    <row r="525" spans="1:46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L525" s="27"/>
      <c r="AM525" s="27"/>
      <c r="AN525" s="27"/>
      <c r="AO525" s="27"/>
      <c r="AP525" s="27"/>
      <c r="AQ525" s="204"/>
      <c r="AR525" s="204"/>
      <c r="AS525" s="27"/>
      <c r="AT525" s="27"/>
    </row>
    <row r="526" spans="1:46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L526" s="27"/>
      <c r="AM526" s="27"/>
      <c r="AN526" s="27"/>
      <c r="AO526" s="27"/>
      <c r="AP526" s="27"/>
      <c r="AQ526" s="204"/>
      <c r="AR526" s="204"/>
      <c r="AS526" s="27"/>
      <c r="AT526" s="27"/>
    </row>
    <row r="527" spans="1:46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L527" s="27"/>
      <c r="AM527" s="27"/>
      <c r="AN527" s="27"/>
      <c r="AO527" s="27"/>
      <c r="AP527" s="27"/>
      <c r="AQ527" s="204"/>
      <c r="AR527" s="204"/>
      <c r="AS527" s="27"/>
      <c r="AT527" s="27"/>
    </row>
    <row r="528" spans="1:46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L528" s="27"/>
      <c r="AM528" s="27"/>
      <c r="AN528" s="27"/>
      <c r="AO528" s="27"/>
      <c r="AP528" s="27"/>
      <c r="AQ528" s="204"/>
      <c r="AR528" s="204"/>
      <c r="AS528" s="27"/>
      <c r="AT528" s="27"/>
    </row>
    <row r="529" spans="1:46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L529" s="27"/>
      <c r="AM529" s="27"/>
      <c r="AN529" s="27"/>
      <c r="AO529" s="27"/>
      <c r="AP529" s="27"/>
      <c r="AQ529" s="204"/>
      <c r="AR529" s="204"/>
      <c r="AS529" s="27"/>
      <c r="AT529" s="27"/>
    </row>
    <row r="530" spans="1:46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L530" s="27"/>
      <c r="AM530" s="27"/>
      <c r="AN530" s="27"/>
      <c r="AO530" s="27"/>
      <c r="AP530" s="27"/>
      <c r="AQ530" s="204"/>
      <c r="AR530" s="204"/>
      <c r="AS530" s="27"/>
      <c r="AT530" s="27"/>
    </row>
    <row r="531" spans="1:46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L531" s="27"/>
      <c r="AM531" s="27"/>
      <c r="AN531" s="27"/>
      <c r="AO531" s="27"/>
      <c r="AP531" s="27"/>
      <c r="AQ531" s="204"/>
      <c r="AR531" s="204"/>
      <c r="AS531" s="27"/>
      <c r="AT531" s="27"/>
    </row>
    <row r="532" spans="1:46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L532" s="27"/>
      <c r="AM532" s="27"/>
      <c r="AN532" s="27"/>
      <c r="AO532" s="27"/>
      <c r="AP532" s="27"/>
      <c r="AQ532" s="204"/>
      <c r="AR532" s="204"/>
      <c r="AS532" s="27"/>
      <c r="AT532" s="27"/>
    </row>
    <row r="533" spans="1:46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L533" s="27"/>
      <c r="AM533" s="27"/>
      <c r="AN533" s="27"/>
      <c r="AO533" s="27"/>
      <c r="AP533" s="27"/>
      <c r="AQ533" s="204"/>
      <c r="AR533" s="204"/>
      <c r="AS533" s="27"/>
      <c r="AT533" s="27"/>
    </row>
    <row r="534" spans="1:46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L534" s="27"/>
      <c r="AM534" s="27"/>
      <c r="AN534" s="27"/>
      <c r="AO534" s="27"/>
      <c r="AP534" s="27"/>
      <c r="AQ534" s="204"/>
      <c r="AR534" s="204"/>
      <c r="AS534" s="27"/>
      <c r="AT534" s="27"/>
    </row>
    <row r="535" spans="1:46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L535" s="27"/>
      <c r="AM535" s="27"/>
      <c r="AN535" s="27"/>
      <c r="AO535" s="27"/>
      <c r="AP535" s="27"/>
      <c r="AQ535" s="204"/>
      <c r="AR535" s="204"/>
      <c r="AS535" s="27"/>
      <c r="AT535" s="27"/>
    </row>
    <row r="536" spans="1:46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L536" s="27"/>
      <c r="AM536" s="27"/>
      <c r="AN536" s="27"/>
      <c r="AO536" s="27"/>
      <c r="AP536" s="27"/>
      <c r="AQ536" s="204"/>
      <c r="AR536" s="204"/>
      <c r="AS536" s="27"/>
      <c r="AT536" s="27"/>
    </row>
    <row r="537" spans="1:46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L537" s="27"/>
      <c r="AM537" s="27"/>
      <c r="AN537" s="27"/>
      <c r="AO537" s="27"/>
      <c r="AP537" s="27"/>
      <c r="AQ537" s="204"/>
      <c r="AR537" s="204"/>
      <c r="AS537" s="27"/>
      <c r="AT537" s="27"/>
    </row>
    <row r="538" spans="1:46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L538" s="27"/>
      <c r="AM538" s="27"/>
      <c r="AN538" s="27"/>
      <c r="AO538" s="27"/>
      <c r="AP538" s="27"/>
      <c r="AQ538" s="204"/>
      <c r="AR538" s="204"/>
      <c r="AS538" s="27"/>
      <c r="AT538" s="27"/>
    </row>
    <row r="539" spans="1:46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L539" s="27"/>
      <c r="AM539" s="27"/>
      <c r="AN539" s="27"/>
      <c r="AO539" s="27"/>
      <c r="AP539" s="27"/>
      <c r="AQ539" s="204"/>
      <c r="AR539" s="204"/>
      <c r="AS539" s="27"/>
      <c r="AT539" s="27"/>
    </row>
    <row r="540" spans="1:46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L540" s="27"/>
      <c r="AM540" s="27"/>
      <c r="AN540" s="27"/>
      <c r="AO540" s="27"/>
      <c r="AP540" s="27"/>
      <c r="AQ540" s="204"/>
      <c r="AR540" s="204"/>
      <c r="AS540" s="27"/>
      <c r="AT540" s="27"/>
    </row>
    <row r="541" spans="1:46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L541" s="27"/>
      <c r="AM541" s="27"/>
      <c r="AN541" s="27"/>
      <c r="AO541" s="27"/>
      <c r="AP541" s="27"/>
      <c r="AQ541" s="204"/>
      <c r="AR541" s="204"/>
      <c r="AS541" s="27"/>
      <c r="AT541" s="27"/>
    </row>
    <row r="542" spans="1:46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L542" s="27"/>
      <c r="AM542" s="27"/>
      <c r="AN542" s="27"/>
      <c r="AO542" s="27"/>
      <c r="AP542" s="27"/>
      <c r="AQ542" s="204"/>
      <c r="AR542" s="204"/>
      <c r="AS542" s="27"/>
      <c r="AT542" s="27"/>
    </row>
    <row r="543" spans="1:46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L543" s="27"/>
      <c r="AM543" s="27"/>
      <c r="AN543" s="27"/>
      <c r="AO543" s="27"/>
      <c r="AP543" s="27"/>
      <c r="AQ543" s="204"/>
      <c r="AR543" s="204"/>
      <c r="AS543" s="27"/>
      <c r="AT543" s="27"/>
    </row>
    <row r="544" spans="1:46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L544" s="27"/>
      <c r="AM544" s="27"/>
      <c r="AN544" s="27"/>
      <c r="AO544" s="27"/>
      <c r="AP544" s="27"/>
      <c r="AQ544" s="204"/>
      <c r="AR544" s="204"/>
      <c r="AS544" s="27"/>
      <c r="AT544" s="27"/>
    </row>
    <row r="545" spans="1:46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L545" s="27"/>
      <c r="AM545" s="27"/>
      <c r="AN545" s="27"/>
      <c r="AO545" s="27"/>
      <c r="AP545" s="27"/>
      <c r="AQ545" s="204"/>
      <c r="AR545" s="204"/>
      <c r="AS545" s="27"/>
      <c r="AT545" s="27"/>
    </row>
    <row r="546" spans="1:46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L546" s="27"/>
      <c r="AM546" s="27"/>
      <c r="AN546" s="27"/>
      <c r="AO546" s="27"/>
      <c r="AP546" s="27"/>
      <c r="AQ546" s="204"/>
      <c r="AR546" s="204"/>
      <c r="AS546" s="27"/>
      <c r="AT546" s="27"/>
    </row>
    <row r="547" spans="1:46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L547" s="27"/>
      <c r="AM547" s="27"/>
      <c r="AN547" s="27"/>
      <c r="AO547" s="27"/>
      <c r="AP547" s="27"/>
      <c r="AQ547" s="204"/>
      <c r="AR547" s="204"/>
      <c r="AS547" s="27"/>
      <c r="AT547" s="27"/>
    </row>
    <row r="548" spans="1:46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L548" s="27"/>
      <c r="AM548" s="27"/>
      <c r="AN548" s="27"/>
      <c r="AO548" s="27"/>
      <c r="AP548" s="27"/>
      <c r="AQ548" s="204"/>
      <c r="AR548" s="204"/>
      <c r="AS548" s="27"/>
      <c r="AT548" s="27"/>
    </row>
    <row r="549" spans="1:46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L549" s="27"/>
      <c r="AM549" s="27"/>
      <c r="AN549" s="27"/>
      <c r="AO549" s="27"/>
      <c r="AP549" s="27"/>
      <c r="AQ549" s="204"/>
      <c r="AR549" s="204"/>
      <c r="AS549" s="27"/>
      <c r="AT549" s="27"/>
    </row>
    <row r="550" spans="1:46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L550" s="27"/>
      <c r="AM550" s="27"/>
      <c r="AN550" s="27"/>
      <c r="AO550" s="27"/>
      <c r="AP550" s="27"/>
      <c r="AQ550" s="204"/>
      <c r="AR550" s="204"/>
      <c r="AS550" s="27"/>
      <c r="AT550" s="27"/>
    </row>
    <row r="551" spans="1:46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L551" s="27"/>
      <c r="AM551" s="27"/>
      <c r="AN551" s="27"/>
      <c r="AO551" s="27"/>
      <c r="AP551" s="27"/>
      <c r="AQ551" s="204"/>
      <c r="AR551" s="204"/>
      <c r="AS551" s="27"/>
      <c r="AT551" s="27"/>
    </row>
    <row r="552" spans="1:46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L552" s="27"/>
      <c r="AM552" s="27"/>
      <c r="AN552" s="27"/>
      <c r="AO552" s="27"/>
      <c r="AP552" s="27"/>
      <c r="AQ552" s="204"/>
      <c r="AR552" s="204"/>
      <c r="AS552" s="27"/>
      <c r="AT552" s="27"/>
    </row>
    <row r="553" spans="1:46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L553" s="27"/>
      <c r="AM553" s="27"/>
      <c r="AN553" s="27"/>
      <c r="AO553" s="27"/>
      <c r="AP553" s="27"/>
      <c r="AQ553" s="204"/>
      <c r="AR553" s="204"/>
      <c r="AS553" s="27"/>
      <c r="AT553" s="27"/>
    </row>
    <row r="554" spans="1:46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L554" s="27"/>
      <c r="AM554" s="27"/>
      <c r="AN554" s="27"/>
      <c r="AO554" s="27"/>
      <c r="AP554" s="27"/>
      <c r="AQ554" s="204"/>
      <c r="AR554" s="204"/>
      <c r="AS554" s="27"/>
      <c r="AT554" s="27"/>
    </row>
    <row r="555" spans="1:46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L555" s="27"/>
      <c r="AM555" s="27"/>
      <c r="AN555" s="27"/>
      <c r="AO555" s="27"/>
      <c r="AP555" s="27"/>
      <c r="AQ555" s="204"/>
      <c r="AR555" s="204"/>
      <c r="AS555" s="27"/>
      <c r="AT555" s="27"/>
    </row>
    <row r="556" spans="1:46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L556" s="27"/>
      <c r="AM556" s="27"/>
      <c r="AN556" s="27"/>
      <c r="AO556" s="27"/>
      <c r="AP556" s="27"/>
      <c r="AQ556" s="204"/>
      <c r="AR556" s="204"/>
      <c r="AS556" s="27"/>
      <c r="AT556" s="27"/>
    </row>
    <row r="557" spans="1:46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L557" s="27"/>
      <c r="AM557" s="27"/>
      <c r="AN557" s="27"/>
      <c r="AO557" s="27"/>
      <c r="AP557" s="27"/>
      <c r="AQ557" s="204"/>
      <c r="AR557" s="204"/>
      <c r="AS557" s="27"/>
      <c r="AT557" s="27"/>
    </row>
    <row r="558" spans="1:46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L558" s="27"/>
      <c r="AM558" s="27"/>
      <c r="AN558" s="27"/>
      <c r="AO558" s="27"/>
      <c r="AP558" s="27"/>
      <c r="AQ558" s="204"/>
      <c r="AR558" s="204"/>
      <c r="AS558" s="27"/>
      <c r="AT558" s="27"/>
    </row>
    <row r="559" spans="1:46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L559" s="27"/>
      <c r="AM559" s="27"/>
      <c r="AN559" s="27"/>
      <c r="AO559" s="27"/>
      <c r="AP559" s="27"/>
      <c r="AQ559" s="204"/>
      <c r="AR559" s="204"/>
      <c r="AS559" s="27"/>
      <c r="AT559" s="27"/>
    </row>
    <row r="560" spans="1:46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L560" s="27"/>
      <c r="AM560" s="27"/>
      <c r="AN560" s="27"/>
      <c r="AO560" s="27"/>
      <c r="AP560" s="27"/>
      <c r="AQ560" s="204"/>
      <c r="AR560" s="204"/>
      <c r="AS560" s="27"/>
      <c r="AT560" s="27"/>
    </row>
    <row r="561" spans="1:46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L561" s="27"/>
      <c r="AM561" s="27"/>
      <c r="AN561" s="27"/>
      <c r="AO561" s="27"/>
      <c r="AP561" s="27"/>
      <c r="AQ561" s="204"/>
      <c r="AR561" s="204"/>
      <c r="AS561" s="27"/>
      <c r="AT561" s="27"/>
    </row>
    <row r="562" spans="1:46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L562" s="27"/>
      <c r="AM562" s="27"/>
      <c r="AN562" s="27"/>
      <c r="AO562" s="27"/>
      <c r="AP562" s="27"/>
      <c r="AQ562" s="204"/>
      <c r="AR562" s="204"/>
      <c r="AS562" s="27"/>
      <c r="AT562" s="27"/>
    </row>
    <row r="563" spans="1:46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L563" s="27"/>
      <c r="AM563" s="27"/>
      <c r="AN563" s="27"/>
      <c r="AO563" s="27"/>
      <c r="AP563" s="27"/>
      <c r="AQ563" s="204"/>
      <c r="AR563" s="204"/>
      <c r="AS563" s="27"/>
      <c r="AT563" s="27"/>
    </row>
    <row r="564" spans="1:46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L564" s="27"/>
      <c r="AM564" s="27"/>
      <c r="AN564" s="27"/>
      <c r="AO564" s="27"/>
      <c r="AP564" s="27"/>
      <c r="AQ564" s="204"/>
      <c r="AR564" s="204"/>
      <c r="AS564" s="27"/>
      <c r="AT564" s="27"/>
    </row>
    <row r="565" spans="1:46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L565" s="27"/>
      <c r="AM565" s="27"/>
      <c r="AN565" s="27"/>
      <c r="AO565" s="27"/>
      <c r="AP565" s="27"/>
      <c r="AQ565" s="204"/>
      <c r="AR565" s="204"/>
      <c r="AS565" s="27"/>
      <c r="AT565" s="27"/>
    </row>
    <row r="566" spans="1:46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L566" s="27"/>
      <c r="AM566" s="27"/>
      <c r="AN566" s="27"/>
      <c r="AO566" s="27"/>
      <c r="AP566" s="27"/>
      <c r="AQ566" s="204"/>
      <c r="AR566" s="204"/>
      <c r="AS566" s="27"/>
      <c r="AT566" s="27"/>
    </row>
    <row r="567" spans="1:46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L567" s="27"/>
      <c r="AM567" s="27"/>
      <c r="AN567" s="27"/>
      <c r="AO567" s="27"/>
      <c r="AP567" s="27"/>
      <c r="AQ567" s="204"/>
      <c r="AR567" s="204"/>
      <c r="AS567" s="27"/>
      <c r="AT567" s="27"/>
    </row>
    <row r="568" spans="1:46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L568" s="27"/>
      <c r="AM568" s="27"/>
      <c r="AN568" s="27"/>
      <c r="AO568" s="27"/>
      <c r="AP568" s="27"/>
      <c r="AQ568" s="204"/>
      <c r="AR568" s="204"/>
      <c r="AS568" s="27"/>
      <c r="AT568" s="27"/>
    </row>
    <row r="569" spans="1:46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L569" s="27"/>
      <c r="AM569" s="27"/>
      <c r="AN569" s="27"/>
      <c r="AO569" s="27"/>
      <c r="AP569" s="27"/>
      <c r="AQ569" s="204"/>
      <c r="AR569" s="204"/>
      <c r="AS569" s="27"/>
      <c r="AT569" s="27"/>
    </row>
    <row r="570" spans="1:46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L570" s="27"/>
      <c r="AM570" s="27"/>
      <c r="AN570" s="27"/>
      <c r="AO570" s="27"/>
      <c r="AP570" s="27"/>
      <c r="AQ570" s="204"/>
      <c r="AR570" s="204"/>
      <c r="AS570" s="27"/>
      <c r="AT570" s="27"/>
    </row>
    <row r="571" spans="1:46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L571" s="27"/>
      <c r="AM571" s="27"/>
      <c r="AN571" s="27"/>
      <c r="AO571" s="27"/>
      <c r="AP571" s="27"/>
      <c r="AQ571" s="204"/>
      <c r="AR571" s="204"/>
      <c r="AS571" s="27"/>
      <c r="AT571" s="27"/>
    </row>
    <row r="572" spans="1:46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L572" s="27"/>
      <c r="AM572" s="27"/>
      <c r="AN572" s="27"/>
      <c r="AO572" s="27"/>
      <c r="AP572" s="27"/>
      <c r="AQ572" s="204"/>
      <c r="AR572" s="204"/>
      <c r="AS572" s="27"/>
      <c r="AT572" s="27"/>
    </row>
    <row r="573" spans="1:46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L573" s="27"/>
      <c r="AM573" s="27"/>
      <c r="AN573" s="27"/>
      <c r="AO573" s="27"/>
      <c r="AP573" s="27"/>
      <c r="AQ573" s="204"/>
      <c r="AR573" s="204"/>
      <c r="AS573" s="27"/>
      <c r="AT573" s="27"/>
    </row>
    <row r="574" spans="1:46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L574" s="27"/>
      <c r="AM574" s="27"/>
      <c r="AN574" s="27"/>
      <c r="AO574" s="27"/>
      <c r="AP574" s="27"/>
      <c r="AQ574" s="204"/>
      <c r="AR574" s="204"/>
      <c r="AS574" s="27"/>
      <c r="AT574" s="27"/>
    </row>
    <row r="575" spans="1:46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L575" s="27"/>
      <c r="AM575" s="27"/>
      <c r="AN575" s="27"/>
      <c r="AO575" s="27"/>
      <c r="AP575" s="27"/>
      <c r="AQ575" s="204"/>
      <c r="AR575" s="204"/>
      <c r="AS575" s="27"/>
      <c r="AT575" s="27"/>
    </row>
    <row r="576" spans="1:46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L576" s="27"/>
      <c r="AM576" s="27"/>
      <c r="AN576" s="27"/>
      <c r="AO576" s="27"/>
      <c r="AP576" s="27"/>
      <c r="AQ576" s="204"/>
      <c r="AR576" s="204"/>
      <c r="AS576" s="27"/>
      <c r="AT576" s="27"/>
    </row>
    <row r="577" spans="1:46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L577" s="27"/>
      <c r="AM577" s="27"/>
      <c r="AN577" s="27"/>
      <c r="AO577" s="27"/>
      <c r="AP577" s="27"/>
      <c r="AQ577" s="204"/>
      <c r="AR577" s="204"/>
      <c r="AS577" s="27"/>
      <c r="AT577" s="27"/>
    </row>
    <row r="578" spans="1:46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L578" s="27"/>
      <c r="AM578" s="27"/>
      <c r="AN578" s="27"/>
      <c r="AO578" s="27"/>
      <c r="AP578" s="27"/>
      <c r="AQ578" s="204"/>
      <c r="AR578" s="204"/>
      <c r="AS578" s="27"/>
      <c r="AT578" s="27"/>
    </row>
    <row r="579" spans="1:46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L579" s="27"/>
      <c r="AM579" s="27"/>
      <c r="AN579" s="27"/>
      <c r="AO579" s="27"/>
      <c r="AP579" s="27"/>
      <c r="AQ579" s="204"/>
      <c r="AR579" s="204"/>
      <c r="AS579" s="27"/>
      <c r="AT579" s="27"/>
    </row>
    <row r="580" spans="1:46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L580" s="27"/>
      <c r="AM580" s="27"/>
      <c r="AN580" s="27"/>
      <c r="AO580" s="27"/>
      <c r="AP580" s="27"/>
      <c r="AQ580" s="204"/>
      <c r="AR580" s="204"/>
      <c r="AS580" s="27"/>
      <c r="AT580" s="27"/>
    </row>
    <row r="581" spans="1:46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L581" s="27"/>
      <c r="AM581" s="27"/>
      <c r="AN581" s="27"/>
      <c r="AO581" s="27"/>
      <c r="AP581" s="27"/>
      <c r="AQ581" s="204"/>
      <c r="AR581" s="204"/>
      <c r="AS581" s="27"/>
      <c r="AT581" s="27"/>
    </row>
    <row r="582" spans="1:46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L582" s="27"/>
      <c r="AM582" s="27"/>
      <c r="AN582" s="27"/>
      <c r="AO582" s="27"/>
      <c r="AP582" s="27"/>
      <c r="AQ582" s="204"/>
      <c r="AR582" s="204"/>
      <c r="AS582" s="27"/>
      <c r="AT582" s="27"/>
    </row>
    <row r="583" spans="1:46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L583" s="27"/>
      <c r="AM583" s="27"/>
      <c r="AN583" s="27"/>
      <c r="AO583" s="27"/>
      <c r="AP583" s="27"/>
      <c r="AQ583" s="204"/>
      <c r="AR583" s="204"/>
      <c r="AS583" s="27"/>
      <c r="AT583" s="27"/>
    </row>
    <row r="584" spans="1:46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L584" s="27"/>
      <c r="AM584" s="27"/>
      <c r="AN584" s="27"/>
      <c r="AO584" s="27"/>
      <c r="AP584" s="27"/>
      <c r="AQ584" s="204"/>
      <c r="AR584" s="204"/>
      <c r="AS584" s="27"/>
      <c r="AT584" s="27"/>
    </row>
    <row r="585" spans="1:46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L585" s="27"/>
      <c r="AM585" s="27"/>
      <c r="AN585" s="27"/>
      <c r="AO585" s="27"/>
      <c r="AP585" s="27"/>
      <c r="AQ585" s="204"/>
      <c r="AR585" s="204"/>
      <c r="AS585" s="27"/>
      <c r="AT585" s="27"/>
    </row>
    <row r="586" spans="1:46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L586" s="27"/>
      <c r="AM586" s="27"/>
      <c r="AN586" s="27"/>
      <c r="AO586" s="27"/>
      <c r="AP586" s="27"/>
      <c r="AQ586" s="204"/>
      <c r="AR586" s="204"/>
      <c r="AS586" s="27"/>
      <c r="AT586" s="27"/>
    </row>
    <row r="587" spans="1:46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L587" s="27"/>
      <c r="AM587" s="27"/>
      <c r="AN587" s="27"/>
      <c r="AO587" s="27"/>
      <c r="AP587" s="27"/>
      <c r="AQ587" s="204"/>
      <c r="AR587" s="204"/>
      <c r="AS587" s="27"/>
      <c r="AT587" s="27"/>
    </row>
    <row r="588" spans="1:46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L588" s="27"/>
      <c r="AM588" s="27"/>
      <c r="AN588" s="27"/>
      <c r="AO588" s="27"/>
      <c r="AP588" s="27"/>
      <c r="AQ588" s="204"/>
      <c r="AR588" s="204"/>
      <c r="AS588" s="27"/>
      <c r="AT588" s="27"/>
    </row>
    <row r="589" spans="1:46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L589" s="27"/>
      <c r="AM589" s="27"/>
      <c r="AN589" s="27"/>
      <c r="AO589" s="27"/>
      <c r="AP589" s="27"/>
      <c r="AQ589" s="204"/>
      <c r="AR589" s="204"/>
      <c r="AS589" s="27"/>
      <c r="AT589" s="27"/>
    </row>
    <row r="590" spans="1:46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L590" s="27"/>
      <c r="AM590" s="27"/>
      <c r="AN590" s="27"/>
      <c r="AO590" s="27"/>
      <c r="AP590" s="27"/>
      <c r="AQ590" s="204"/>
      <c r="AR590" s="204"/>
      <c r="AS590" s="27"/>
      <c r="AT590" s="27"/>
    </row>
    <row r="591" spans="1:46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L591" s="27"/>
      <c r="AM591" s="27"/>
      <c r="AN591" s="27"/>
      <c r="AO591" s="27"/>
      <c r="AP591" s="27"/>
      <c r="AQ591" s="204"/>
      <c r="AR591" s="204"/>
      <c r="AS591" s="27"/>
      <c r="AT591" s="27"/>
    </row>
    <row r="592" spans="1:46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L592" s="27"/>
      <c r="AM592" s="27"/>
      <c r="AN592" s="27"/>
      <c r="AO592" s="27"/>
      <c r="AP592" s="27"/>
      <c r="AQ592" s="204"/>
      <c r="AR592" s="204"/>
      <c r="AS592" s="27"/>
      <c r="AT592" s="27"/>
    </row>
    <row r="593" spans="1:46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L593" s="27"/>
      <c r="AM593" s="27"/>
      <c r="AN593" s="27"/>
      <c r="AO593" s="27"/>
      <c r="AP593" s="27"/>
      <c r="AQ593" s="204"/>
      <c r="AR593" s="204"/>
      <c r="AS593" s="27"/>
      <c r="AT593" s="27"/>
    </row>
    <row r="594" spans="1:46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L594" s="27"/>
      <c r="AM594" s="27"/>
      <c r="AN594" s="27"/>
      <c r="AO594" s="27"/>
      <c r="AP594" s="27"/>
      <c r="AQ594" s="204"/>
      <c r="AR594" s="204"/>
      <c r="AS594" s="27"/>
      <c r="AT594" s="27"/>
    </row>
    <row r="595" spans="1:46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L595" s="27"/>
      <c r="AM595" s="27"/>
      <c r="AN595" s="27"/>
      <c r="AO595" s="27"/>
      <c r="AP595" s="27"/>
      <c r="AQ595" s="204"/>
      <c r="AR595" s="204"/>
      <c r="AS595" s="27"/>
      <c r="AT595" s="27"/>
    </row>
    <row r="596" spans="1:46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L596" s="27"/>
      <c r="AM596" s="27"/>
      <c r="AN596" s="27"/>
      <c r="AO596" s="27"/>
      <c r="AP596" s="27"/>
      <c r="AQ596" s="204"/>
      <c r="AR596" s="204"/>
      <c r="AS596" s="27"/>
      <c r="AT596" s="27"/>
    </row>
    <row r="597" spans="1:46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L597" s="27"/>
      <c r="AM597" s="27"/>
      <c r="AN597" s="27"/>
      <c r="AO597" s="27"/>
      <c r="AP597" s="27"/>
      <c r="AQ597" s="204"/>
      <c r="AR597" s="204"/>
      <c r="AS597" s="27"/>
      <c r="AT597" s="27"/>
    </row>
    <row r="598" spans="1:46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L598" s="27"/>
      <c r="AM598" s="27"/>
      <c r="AN598" s="27"/>
      <c r="AO598" s="27"/>
      <c r="AP598" s="27"/>
      <c r="AQ598" s="204"/>
      <c r="AR598" s="204"/>
      <c r="AS598" s="27"/>
      <c r="AT598" s="27"/>
    </row>
    <row r="599" spans="1:46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L599" s="27"/>
      <c r="AM599" s="27"/>
      <c r="AN599" s="27"/>
      <c r="AO599" s="27"/>
      <c r="AP599" s="27"/>
      <c r="AQ599" s="204"/>
      <c r="AR599" s="204"/>
      <c r="AS599" s="27"/>
      <c r="AT599" s="27"/>
    </row>
    <row r="600" spans="1:46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L600" s="27"/>
      <c r="AM600" s="27"/>
      <c r="AN600" s="27"/>
      <c r="AO600" s="27"/>
      <c r="AP600" s="27"/>
      <c r="AQ600" s="204"/>
      <c r="AR600" s="204"/>
      <c r="AS600" s="27"/>
      <c r="AT600" s="27"/>
    </row>
    <row r="601" spans="1:46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L601" s="27"/>
      <c r="AM601" s="27"/>
      <c r="AN601" s="27"/>
      <c r="AO601" s="27"/>
      <c r="AP601" s="27"/>
      <c r="AQ601" s="204"/>
      <c r="AR601" s="204"/>
      <c r="AS601" s="27"/>
      <c r="AT601" s="27"/>
    </row>
    <row r="602" spans="1:46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L602" s="27"/>
      <c r="AM602" s="27"/>
      <c r="AN602" s="27"/>
      <c r="AO602" s="27"/>
      <c r="AP602" s="27"/>
      <c r="AQ602" s="204"/>
      <c r="AR602" s="204"/>
      <c r="AS602" s="27"/>
      <c r="AT602" s="27"/>
    </row>
    <row r="603" spans="1:46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L603" s="27"/>
      <c r="AM603" s="27"/>
      <c r="AN603" s="27"/>
      <c r="AO603" s="27"/>
      <c r="AP603" s="27"/>
      <c r="AQ603" s="204"/>
      <c r="AR603" s="204"/>
      <c r="AS603" s="27"/>
      <c r="AT603" s="27"/>
    </row>
    <row r="604" spans="1:46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L604" s="27"/>
      <c r="AM604" s="27"/>
      <c r="AN604" s="27"/>
      <c r="AO604" s="27"/>
      <c r="AP604" s="27"/>
      <c r="AQ604" s="204"/>
      <c r="AR604" s="204"/>
      <c r="AS604" s="27"/>
      <c r="AT604" s="27"/>
    </row>
    <row r="605" spans="1:46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L605" s="27"/>
      <c r="AM605" s="27"/>
      <c r="AN605" s="27"/>
      <c r="AO605" s="27"/>
      <c r="AP605" s="27"/>
      <c r="AQ605" s="204"/>
      <c r="AR605" s="204"/>
      <c r="AS605" s="27"/>
      <c r="AT605" s="27"/>
    </row>
    <row r="606" spans="1:46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L606" s="27"/>
      <c r="AM606" s="27"/>
      <c r="AN606" s="27"/>
      <c r="AO606" s="27"/>
      <c r="AP606" s="27"/>
      <c r="AQ606" s="204"/>
      <c r="AR606" s="204"/>
      <c r="AS606" s="27"/>
      <c r="AT606" s="27"/>
    </row>
    <row r="607" spans="1:46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L607" s="27"/>
      <c r="AM607" s="27"/>
      <c r="AN607" s="27"/>
      <c r="AO607" s="27"/>
      <c r="AP607" s="27"/>
      <c r="AQ607" s="204"/>
      <c r="AR607" s="204"/>
      <c r="AS607" s="27"/>
      <c r="AT607" s="27"/>
    </row>
    <row r="608" spans="1:46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L608" s="27"/>
      <c r="AM608" s="27"/>
      <c r="AN608" s="27"/>
      <c r="AO608" s="27"/>
      <c r="AP608" s="27"/>
      <c r="AQ608" s="204"/>
      <c r="AR608" s="204"/>
      <c r="AS608" s="27"/>
      <c r="AT608" s="27"/>
    </row>
    <row r="609" spans="1:46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L609" s="27"/>
      <c r="AM609" s="27"/>
      <c r="AN609" s="27"/>
      <c r="AO609" s="27"/>
      <c r="AP609" s="27"/>
      <c r="AQ609" s="204"/>
      <c r="AR609" s="204"/>
      <c r="AS609" s="27"/>
      <c r="AT609" s="27"/>
    </row>
    <row r="610" spans="1:46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L610" s="27"/>
      <c r="AM610" s="27"/>
      <c r="AN610" s="27"/>
      <c r="AO610" s="27"/>
      <c r="AP610" s="27"/>
      <c r="AQ610" s="204"/>
      <c r="AR610" s="204"/>
      <c r="AS610" s="27"/>
      <c r="AT610" s="27"/>
    </row>
    <row r="611" spans="1:46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L611" s="27"/>
      <c r="AM611" s="27"/>
      <c r="AN611" s="27"/>
      <c r="AO611" s="27"/>
      <c r="AP611" s="27"/>
      <c r="AQ611" s="204"/>
      <c r="AR611" s="204"/>
      <c r="AS611" s="27"/>
      <c r="AT611" s="27"/>
    </row>
    <row r="612" spans="1:46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L612" s="27"/>
      <c r="AM612" s="27"/>
      <c r="AN612" s="27"/>
      <c r="AO612" s="27"/>
      <c r="AP612" s="27"/>
      <c r="AQ612" s="204"/>
      <c r="AR612" s="204"/>
      <c r="AS612" s="27"/>
      <c r="AT612" s="27"/>
    </row>
    <row r="613" spans="1:46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L613" s="27"/>
      <c r="AM613" s="27"/>
      <c r="AN613" s="27"/>
      <c r="AO613" s="27"/>
      <c r="AP613" s="27"/>
      <c r="AQ613" s="204"/>
      <c r="AR613" s="204"/>
      <c r="AS613" s="27"/>
      <c r="AT613" s="27"/>
    </row>
    <row r="614" spans="1:46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L614" s="27"/>
      <c r="AM614" s="27"/>
      <c r="AN614" s="27"/>
      <c r="AO614" s="27"/>
      <c r="AP614" s="27"/>
      <c r="AQ614" s="204"/>
      <c r="AR614" s="204"/>
      <c r="AS614" s="27"/>
      <c r="AT614" s="27"/>
    </row>
    <row r="615" spans="1:46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L615" s="27"/>
      <c r="AM615" s="27"/>
      <c r="AN615" s="27"/>
      <c r="AO615" s="27"/>
      <c r="AP615" s="27"/>
      <c r="AQ615" s="204"/>
      <c r="AR615" s="204"/>
      <c r="AS615" s="27"/>
      <c r="AT615" s="27"/>
    </row>
    <row r="616" spans="1:46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L616" s="27"/>
      <c r="AM616" s="27"/>
      <c r="AN616" s="27"/>
      <c r="AO616" s="27"/>
      <c r="AP616" s="27"/>
      <c r="AQ616" s="204"/>
      <c r="AR616" s="204"/>
      <c r="AS616" s="27"/>
      <c r="AT616" s="27"/>
    </row>
    <row r="617" spans="1:46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L617" s="27"/>
      <c r="AM617" s="27"/>
      <c r="AN617" s="27"/>
      <c r="AO617" s="27"/>
      <c r="AP617" s="27"/>
      <c r="AQ617" s="204"/>
      <c r="AR617" s="204"/>
      <c r="AS617" s="27"/>
      <c r="AT617" s="27"/>
    </row>
    <row r="618" spans="1:46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L618" s="27"/>
      <c r="AM618" s="27"/>
      <c r="AN618" s="27"/>
      <c r="AO618" s="27"/>
      <c r="AP618" s="27"/>
      <c r="AQ618" s="204"/>
      <c r="AR618" s="204"/>
      <c r="AS618" s="27"/>
      <c r="AT618" s="27"/>
    </row>
    <row r="619" spans="1:46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L619" s="27"/>
      <c r="AM619" s="27"/>
      <c r="AN619" s="27"/>
      <c r="AO619" s="27"/>
      <c r="AP619" s="27"/>
      <c r="AQ619" s="204"/>
      <c r="AR619" s="204"/>
      <c r="AS619" s="27"/>
      <c r="AT619" s="27"/>
    </row>
    <row r="620" spans="1:46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L620" s="27"/>
      <c r="AM620" s="27"/>
      <c r="AN620" s="27"/>
      <c r="AO620" s="27"/>
      <c r="AP620" s="27"/>
      <c r="AQ620" s="204"/>
      <c r="AR620" s="204"/>
      <c r="AS620" s="27"/>
      <c r="AT620" s="27"/>
    </row>
    <row r="621" spans="1:46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L621" s="27"/>
      <c r="AM621" s="27"/>
      <c r="AN621" s="27"/>
      <c r="AO621" s="27"/>
      <c r="AP621" s="27"/>
      <c r="AQ621" s="204"/>
      <c r="AR621" s="204"/>
      <c r="AS621" s="27"/>
      <c r="AT621" s="27"/>
    </row>
    <row r="622" spans="1:46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L622" s="27"/>
      <c r="AM622" s="27"/>
      <c r="AN622" s="27"/>
      <c r="AO622" s="27"/>
      <c r="AP622" s="27"/>
      <c r="AQ622" s="204"/>
      <c r="AR622" s="204"/>
      <c r="AS622" s="27"/>
      <c r="AT622" s="27"/>
    </row>
    <row r="623" spans="1:46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L623" s="27"/>
      <c r="AM623" s="27"/>
      <c r="AN623" s="27"/>
      <c r="AO623" s="27"/>
      <c r="AP623" s="27"/>
      <c r="AQ623" s="204"/>
      <c r="AR623" s="204"/>
      <c r="AS623" s="27"/>
      <c r="AT623" s="27"/>
    </row>
    <row r="624" spans="1:46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L624" s="27"/>
      <c r="AM624" s="27"/>
      <c r="AN624" s="27"/>
      <c r="AO624" s="27"/>
      <c r="AP624" s="27"/>
      <c r="AQ624" s="204"/>
      <c r="AR624" s="204"/>
      <c r="AS624" s="27"/>
      <c r="AT624" s="27"/>
    </row>
    <row r="625" spans="1:46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L625" s="27"/>
      <c r="AM625" s="27"/>
      <c r="AN625" s="27"/>
      <c r="AO625" s="27"/>
      <c r="AP625" s="27"/>
      <c r="AQ625" s="204"/>
      <c r="AR625" s="204"/>
      <c r="AS625" s="27"/>
      <c r="AT625" s="27"/>
    </row>
    <row r="626" spans="1:46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L626" s="27"/>
      <c r="AM626" s="27"/>
      <c r="AN626" s="27"/>
      <c r="AO626" s="27"/>
      <c r="AP626" s="27"/>
      <c r="AQ626" s="204"/>
      <c r="AR626" s="204"/>
      <c r="AS626" s="27"/>
      <c r="AT626" s="27"/>
    </row>
    <row r="627" spans="1:46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L627" s="27"/>
      <c r="AM627" s="27"/>
      <c r="AN627" s="27"/>
      <c r="AO627" s="27"/>
      <c r="AP627" s="27"/>
      <c r="AQ627" s="204"/>
      <c r="AR627" s="204"/>
      <c r="AS627" s="27"/>
      <c r="AT627" s="27"/>
    </row>
    <row r="628" spans="1:46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L628" s="27"/>
      <c r="AM628" s="27"/>
      <c r="AN628" s="27"/>
      <c r="AO628" s="27"/>
      <c r="AP628" s="27"/>
      <c r="AQ628" s="204"/>
      <c r="AR628" s="204"/>
      <c r="AS628" s="27"/>
      <c r="AT628" s="27"/>
    </row>
    <row r="629" spans="1:46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L629" s="27"/>
      <c r="AM629" s="27"/>
      <c r="AN629" s="27"/>
      <c r="AO629" s="27"/>
      <c r="AP629" s="27"/>
      <c r="AQ629" s="204"/>
      <c r="AR629" s="204"/>
      <c r="AS629" s="27"/>
      <c r="AT629" s="27"/>
    </row>
    <row r="630" spans="1:46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L630" s="27"/>
      <c r="AM630" s="27"/>
      <c r="AN630" s="27"/>
      <c r="AO630" s="27"/>
      <c r="AP630" s="27"/>
      <c r="AQ630" s="204"/>
      <c r="AR630" s="204"/>
      <c r="AS630" s="27"/>
      <c r="AT630" s="27"/>
    </row>
    <row r="631" spans="1:46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L631" s="27"/>
      <c r="AM631" s="27"/>
      <c r="AN631" s="27"/>
      <c r="AO631" s="27"/>
      <c r="AP631" s="27"/>
      <c r="AQ631" s="204"/>
      <c r="AR631" s="204"/>
      <c r="AS631" s="27"/>
      <c r="AT631" s="27"/>
    </row>
    <row r="632" spans="1:46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L632" s="27"/>
      <c r="AM632" s="27"/>
      <c r="AN632" s="27"/>
      <c r="AO632" s="27"/>
      <c r="AP632" s="27"/>
      <c r="AQ632" s="204"/>
      <c r="AR632" s="204"/>
      <c r="AS632" s="27"/>
      <c r="AT632" s="27"/>
    </row>
    <row r="633" spans="1:46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L633" s="27"/>
      <c r="AM633" s="27"/>
      <c r="AN633" s="27"/>
      <c r="AO633" s="27"/>
      <c r="AP633" s="27"/>
      <c r="AQ633" s="204"/>
      <c r="AR633" s="204"/>
      <c r="AS633" s="27"/>
      <c r="AT633" s="27"/>
    </row>
    <row r="634" spans="1:46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L634" s="27"/>
      <c r="AM634" s="27"/>
      <c r="AN634" s="27"/>
      <c r="AO634" s="27"/>
      <c r="AP634" s="27"/>
      <c r="AQ634" s="204"/>
      <c r="AR634" s="204"/>
      <c r="AS634" s="27"/>
      <c r="AT634" s="27"/>
    </row>
    <row r="635" spans="1:46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L635" s="27"/>
      <c r="AM635" s="27"/>
      <c r="AN635" s="27"/>
      <c r="AO635" s="27"/>
      <c r="AP635" s="27"/>
      <c r="AQ635" s="204"/>
      <c r="AR635" s="204"/>
      <c r="AS635" s="27"/>
      <c r="AT635" s="27"/>
    </row>
    <row r="636" spans="1:46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L636" s="27"/>
      <c r="AM636" s="27"/>
      <c r="AN636" s="27"/>
      <c r="AO636" s="27"/>
      <c r="AP636" s="27"/>
      <c r="AQ636" s="204"/>
      <c r="AR636" s="204"/>
      <c r="AS636" s="27"/>
      <c r="AT636" s="27"/>
    </row>
    <row r="637" spans="1:46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L637" s="27"/>
      <c r="AM637" s="27"/>
      <c r="AN637" s="27"/>
      <c r="AO637" s="27"/>
      <c r="AP637" s="27"/>
      <c r="AQ637" s="204"/>
      <c r="AR637" s="204"/>
      <c r="AS637" s="27"/>
      <c r="AT637" s="27"/>
    </row>
    <row r="638" spans="1:46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L638" s="27"/>
      <c r="AM638" s="27"/>
      <c r="AN638" s="27"/>
      <c r="AO638" s="27"/>
      <c r="AP638" s="27"/>
      <c r="AQ638" s="204"/>
      <c r="AR638" s="204"/>
      <c r="AS638" s="27"/>
      <c r="AT638" s="27"/>
    </row>
    <row r="639" spans="1:46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L639" s="27"/>
      <c r="AM639" s="27"/>
      <c r="AN639" s="27"/>
      <c r="AO639" s="27"/>
      <c r="AP639" s="27"/>
      <c r="AQ639" s="204"/>
      <c r="AR639" s="204"/>
      <c r="AS639" s="27"/>
      <c r="AT639" s="27"/>
    </row>
    <row r="640" spans="1:46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L640" s="27"/>
      <c r="AM640" s="27"/>
      <c r="AN640" s="27"/>
      <c r="AO640" s="27"/>
      <c r="AP640" s="27"/>
      <c r="AQ640" s="204"/>
      <c r="AR640" s="204"/>
      <c r="AS640" s="27"/>
      <c r="AT640" s="27"/>
    </row>
    <row r="641" spans="1:46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L641" s="27"/>
      <c r="AM641" s="27"/>
      <c r="AN641" s="27"/>
      <c r="AO641" s="27"/>
      <c r="AP641" s="27"/>
      <c r="AQ641" s="204"/>
      <c r="AR641" s="204"/>
      <c r="AS641" s="27"/>
      <c r="AT641" s="27"/>
    </row>
    <row r="642" spans="1:46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L642" s="27"/>
      <c r="AM642" s="27"/>
      <c r="AN642" s="27"/>
      <c r="AO642" s="27"/>
      <c r="AP642" s="27"/>
      <c r="AQ642" s="204"/>
      <c r="AR642" s="204"/>
      <c r="AS642" s="27"/>
      <c r="AT642" s="27"/>
    </row>
    <row r="643" spans="1:46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L643" s="27"/>
      <c r="AM643" s="27"/>
      <c r="AN643" s="27"/>
      <c r="AO643" s="27"/>
      <c r="AP643" s="27"/>
      <c r="AQ643" s="204"/>
      <c r="AR643" s="204"/>
      <c r="AS643" s="27"/>
      <c r="AT643" s="27"/>
    </row>
    <row r="644" spans="1:46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L644" s="27"/>
      <c r="AM644" s="27"/>
      <c r="AN644" s="27"/>
      <c r="AO644" s="27"/>
      <c r="AP644" s="27"/>
      <c r="AQ644" s="204"/>
      <c r="AR644" s="204"/>
      <c r="AS644" s="27"/>
      <c r="AT644" s="27"/>
    </row>
    <row r="645" spans="1:46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L645" s="27"/>
      <c r="AM645" s="27"/>
      <c r="AN645" s="27"/>
      <c r="AO645" s="27"/>
      <c r="AP645" s="27"/>
      <c r="AQ645" s="204"/>
      <c r="AR645" s="204"/>
      <c r="AS645" s="27"/>
      <c r="AT645" s="27"/>
    </row>
    <row r="646" spans="1:46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L646" s="27"/>
      <c r="AM646" s="27"/>
      <c r="AN646" s="27"/>
      <c r="AO646" s="27"/>
      <c r="AP646" s="27"/>
      <c r="AQ646" s="204"/>
      <c r="AR646" s="204"/>
      <c r="AS646" s="27"/>
      <c r="AT646" s="27"/>
    </row>
    <row r="647" spans="1:46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L647" s="27"/>
      <c r="AM647" s="27"/>
      <c r="AN647" s="27"/>
      <c r="AO647" s="27"/>
      <c r="AP647" s="27"/>
      <c r="AQ647" s="204"/>
      <c r="AR647" s="204"/>
      <c r="AS647" s="27"/>
      <c r="AT647" s="27"/>
    </row>
    <row r="648" spans="1:46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L648" s="27"/>
      <c r="AM648" s="27"/>
      <c r="AN648" s="27"/>
      <c r="AO648" s="27"/>
      <c r="AP648" s="27"/>
      <c r="AQ648" s="204"/>
      <c r="AR648" s="204"/>
      <c r="AS648" s="27"/>
      <c r="AT648" s="27"/>
    </row>
    <row r="649" spans="1:46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L649" s="27"/>
      <c r="AM649" s="27"/>
      <c r="AN649" s="27"/>
      <c r="AO649" s="27"/>
      <c r="AP649" s="27"/>
      <c r="AQ649" s="204"/>
      <c r="AR649" s="204"/>
      <c r="AS649" s="27"/>
      <c r="AT649" s="27"/>
    </row>
    <row r="650" spans="1:46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L650" s="27"/>
      <c r="AM650" s="27"/>
      <c r="AN650" s="27"/>
      <c r="AO650" s="27"/>
      <c r="AP650" s="27"/>
      <c r="AQ650" s="204"/>
      <c r="AR650" s="204"/>
      <c r="AS650" s="27"/>
      <c r="AT650" s="27"/>
    </row>
    <row r="651" spans="1:46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L651" s="27"/>
      <c r="AM651" s="27"/>
      <c r="AN651" s="27"/>
      <c r="AO651" s="27"/>
      <c r="AP651" s="27"/>
      <c r="AQ651" s="204"/>
      <c r="AR651" s="204"/>
      <c r="AS651" s="27"/>
      <c r="AT651" s="27"/>
    </row>
    <row r="652" spans="1:46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L652" s="27"/>
      <c r="AM652" s="27"/>
      <c r="AN652" s="27"/>
      <c r="AO652" s="27"/>
      <c r="AP652" s="27"/>
      <c r="AQ652" s="204"/>
      <c r="AR652" s="204"/>
      <c r="AS652" s="27"/>
      <c r="AT652" s="27"/>
    </row>
    <row r="653" spans="1:46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L653" s="27"/>
      <c r="AM653" s="27"/>
      <c r="AN653" s="27"/>
      <c r="AO653" s="27"/>
      <c r="AP653" s="27"/>
      <c r="AQ653" s="204"/>
      <c r="AR653" s="204"/>
      <c r="AS653" s="27"/>
      <c r="AT653" s="27"/>
    </row>
    <row r="654" spans="1:46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L654" s="27"/>
      <c r="AM654" s="27"/>
      <c r="AN654" s="27"/>
      <c r="AO654" s="27"/>
      <c r="AP654" s="27"/>
      <c r="AQ654" s="204"/>
      <c r="AR654" s="204"/>
      <c r="AS654" s="27"/>
      <c r="AT654" s="27"/>
    </row>
    <row r="655" spans="1:46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L655" s="27"/>
      <c r="AM655" s="27"/>
      <c r="AN655" s="27"/>
      <c r="AO655" s="27"/>
      <c r="AP655" s="27"/>
      <c r="AQ655" s="204"/>
      <c r="AR655" s="204"/>
      <c r="AS655" s="27"/>
      <c r="AT655" s="27"/>
    </row>
    <row r="656" spans="1:46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L656" s="27"/>
      <c r="AM656" s="27"/>
      <c r="AN656" s="27"/>
      <c r="AO656" s="27"/>
      <c r="AP656" s="27"/>
      <c r="AQ656" s="204"/>
      <c r="AR656" s="204"/>
      <c r="AS656" s="27"/>
      <c r="AT656" s="27"/>
    </row>
    <row r="657" spans="1:46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L657" s="27"/>
      <c r="AM657" s="27"/>
      <c r="AN657" s="27"/>
      <c r="AO657" s="27"/>
      <c r="AP657" s="27"/>
      <c r="AQ657" s="204"/>
      <c r="AR657" s="204"/>
      <c r="AS657" s="27"/>
      <c r="AT657" s="27"/>
    </row>
    <row r="658" spans="1:46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L658" s="27"/>
      <c r="AM658" s="27"/>
      <c r="AN658" s="27"/>
      <c r="AO658" s="27"/>
      <c r="AP658" s="27"/>
      <c r="AQ658" s="204"/>
      <c r="AR658" s="204"/>
      <c r="AS658" s="27"/>
      <c r="AT658" s="27"/>
    </row>
    <row r="659" spans="1:46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L659" s="27"/>
      <c r="AM659" s="27"/>
      <c r="AN659" s="27"/>
      <c r="AO659" s="27"/>
      <c r="AP659" s="27"/>
      <c r="AQ659" s="204"/>
      <c r="AR659" s="204"/>
      <c r="AS659" s="27"/>
      <c r="AT659" s="27"/>
    </row>
    <row r="660" spans="1:46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L660" s="27"/>
      <c r="AM660" s="27"/>
      <c r="AN660" s="27"/>
      <c r="AO660" s="27"/>
      <c r="AP660" s="27"/>
      <c r="AQ660" s="204"/>
      <c r="AR660" s="204"/>
      <c r="AS660" s="27"/>
      <c r="AT660" s="27"/>
    </row>
    <row r="661" spans="1:46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L661" s="27"/>
      <c r="AM661" s="27"/>
      <c r="AN661" s="27"/>
      <c r="AO661" s="27"/>
      <c r="AP661" s="27"/>
      <c r="AQ661" s="204"/>
      <c r="AR661" s="204"/>
      <c r="AS661" s="27"/>
      <c r="AT661" s="27"/>
    </row>
    <row r="662" spans="1:46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L662" s="27"/>
      <c r="AM662" s="27"/>
      <c r="AN662" s="27"/>
      <c r="AO662" s="27"/>
      <c r="AP662" s="27"/>
      <c r="AQ662" s="204"/>
      <c r="AR662" s="204"/>
      <c r="AS662" s="27"/>
      <c r="AT662" s="27"/>
    </row>
    <row r="663" spans="1:46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L663" s="27"/>
      <c r="AM663" s="27"/>
      <c r="AN663" s="27"/>
      <c r="AO663" s="27"/>
      <c r="AP663" s="27"/>
      <c r="AQ663" s="204"/>
      <c r="AR663" s="204"/>
      <c r="AS663" s="27"/>
      <c r="AT663" s="27"/>
    </row>
    <row r="664" spans="1:46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L664" s="27"/>
      <c r="AM664" s="27"/>
      <c r="AN664" s="27"/>
      <c r="AO664" s="27"/>
      <c r="AP664" s="27"/>
      <c r="AQ664" s="204"/>
      <c r="AR664" s="204"/>
      <c r="AS664" s="27"/>
      <c r="AT664" s="27"/>
    </row>
    <row r="665" spans="1:46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L665" s="27"/>
      <c r="AM665" s="27"/>
      <c r="AN665" s="27"/>
      <c r="AO665" s="27"/>
      <c r="AP665" s="27"/>
      <c r="AQ665" s="204"/>
      <c r="AR665" s="204"/>
      <c r="AS665" s="27"/>
      <c r="AT665" s="27"/>
    </row>
    <row r="666" spans="1:46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L666" s="27"/>
      <c r="AM666" s="27"/>
      <c r="AN666" s="27"/>
      <c r="AO666" s="27"/>
      <c r="AP666" s="27"/>
      <c r="AQ666" s="204"/>
      <c r="AR666" s="204"/>
      <c r="AS666" s="27"/>
      <c r="AT666" s="27"/>
    </row>
    <row r="667" spans="1:46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L667" s="27"/>
      <c r="AM667" s="27"/>
      <c r="AN667" s="27"/>
      <c r="AO667" s="27"/>
      <c r="AP667" s="27"/>
      <c r="AQ667" s="204"/>
      <c r="AR667" s="204"/>
      <c r="AS667" s="27"/>
      <c r="AT667" s="27"/>
    </row>
    <row r="668" spans="1:46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L668" s="27"/>
      <c r="AM668" s="27"/>
      <c r="AN668" s="27"/>
      <c r="AO668" s="27"/>
      <c r="AP668" s="27"/>
      <c r="AQ668" s="204"/>
      <c r="AR668" s="204"/>
      <c r="AS668" s="27"/>
      <c r="AT668" s="27"/>
    </row>
    <row r="669" spans="1:46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L669" s="27"/>
      <c r="AM669" s="27"/>
      <c r="AN669" s="27"/>
      <c r="AO669" s="27"/>
      <c r="AP669" s="27"/>
      <c r="AQ669" s="204"/>
      <c r="AR669" s="204"/>
      <c r="AS669" s="27"/>
      <c r="AT669" s="27"/>
    </row>
    <row r="670" spans="1:46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L670" s="27"/>
      <c r="AM670" s="27"/>
      <c r="AN670" s="27"/>
      <c r="AO670" s="27"/>
      <c r="AP670" s="27"/>
      <c r="AQ670" s="204"/>
      <c r="AR670" s="204"/>
      <c r="AS670" s="27"/>
      <c r="AT670" s="27"/>
    </row>
    <row r="671" spans="1:46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L671" s="27"/>
      <c r="AM671" s="27"/>
      <c r="AN671" s="27"/>
      <c r="AO671" s="27"/>
      <c r="AP671" s="27"/>
      <c r="AQ671" s="204"/>
      <c r="AR671" s="204"/>
      <c r="AS671" s="27"/>
      <c r="AT671" s="27"/>
    </row>
    <row r="672" spans="1:46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L672" s="27"/>
      <c r="AM672" s="27"/>
      <c r="AN672" s="27"/>
      <c r="AO672" s="27"/>
      <c r="AP672" s="27"/>
      <c r="AQ672" s="204"/>
      <c r="AR672" s="204"/>
      <c r="AS672" s="27"/>
      <c r="AT672" s="27"/>
    </row>
    <row r="673" spans="1:46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L673" s="27"/>
      <c r="AM673" s="27"/>
      <c r="AN673" s="27"/>
      <c r="AO673" s="27"/>
      <c r="AP673" s="27"/>
      <c r="AQ673" s="204"/>
      <c r="AR673" s="204"/>
      <c r="AS673" s="27"/>
      <c r="AT673" s="27"/>
    </row>
    <row r="674" spans="1:46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L674" s="27"/>
      <c r="AM674" s="27"/>
      <c r="AN674" s="27"/>
      <c r="AO674" s="27"/>
      <c r="AP674" s="27"/>
      <c r="AQ674" s="204"/>
      <c r="AR674" s="204"/>
      <c r="AS674" s="27"/>
      <c r="AT674" s="27"/>
    </row>
    <row r="675" spans="1:46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L675" s="27"/>
      <c r="AM675" s="27"/>
      <c r="AN675" s="27"/>
      <c r="AO675" s="27"/>
      <c r="AP675" s="27"/>
      <c r="AQ675" s="204"/>
      <c r="AR675" s="204"/>
      <c r="AS675" s="27"/>
      <c r="AT675" s="27"/>
    </row>
    <row r="676" spans="1:46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L676" s="27"/>
      <c r="AM676" s="27"/>
      <c r="AN676" s="27"/>
      <c r="AO676" s="27"/>
      <c r="AP676" s="27"/>
      <c r="AQ676" s="204"/>
      <c r="AR676" s="204"/>
      <c r="AS676" s="27"/>
      <c r="AT676" s="27"/>
    </row>
    <row r="677" spans="1:46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L677" s="27"/>
      <c r="AM677" s="27"/>
      <c r="AN677" s="27"/>
      <c r="AO677" s="27"/>
      <c r="AP677" s="27"/>
      <c r="AQ677" s="204"/>
      <c r="AR677" s="204"/>
      <c r="AS677" s="27"/>
      <c r="AT677" s="27"/>
    </row>
    <row r="678" spans="1:46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L678" s="27"/>
      <c r="AM678" s="27"/>
      <c r="AN678" s="27"/>
      <c r="AO678" s="27"/>
      <c r="AP678" s="27"/>
      <c r="AQ678" s="204"/>
      <c r="AR678" s="204"/>
      <c r="AS678" s="27"/>
      <c r="AT678" s="27"/>
    </row>
    <row r="679" spans="1:46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L679" s="27"/>
      <c r="AM679" s="27"/>
      <c r="AN679" s="27"/>
      <c r="AO679" s="27"/>
      <c r="AP679" s="27"/>
      <c r="AQ679" s="204"/>
      <c r="AR679" s="204"/>
      <c r="AS679" s="27"/>
      <c r="AT679" s="27"/>
    </row>
    <row r="680" spans="1:46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L680" s="27"/>
      <c r="AM680" s="27"/>
      <c r="AN680" s="27"/>
      <c r="AO680" s="27"/>
      <c r="AP680" s="27"/>
      <c r="AQ680" s="204"/>
      <c r="AR680" s="204"/>
      <c r="AS680" s="27"/>
      <c r="AT680" s="27"/>
    </row>
    <row r="681" spans="1:46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L681" s="27"/>
      <c r="AM681" s="27"/>
      <c r="AN681" s="27"/>
      <c r="AO681" s="27"/>
      <c r="AP681" s="27"/>
      <c r="AQ681" s="204"/>
      <c r="AR681" s="204"/>
      <c r="AS681" s="27"/>
      <c r="AT681" s="27"/>
    </row>
    <row r="682" spans="1:46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L682" s="27"/>
      <c r="AM682" s="27"/>
      <c r="AN682" s="27"/>
      <c r="AO682" s="27"/>
      <c r="AP682" s="27"/>
      <c r="AQ682" s="204"/>
      <c r="AR682" s="204"/>
      <c r="AS682" s="27"/>
      <c r="AT682" s="27"/>
    </row>
    <row r="683" spans="1:46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L683" s="27"/>
      <c r="AM683" s="27"/>
      <c r="AN683" s="27"/>
      <c r="AO683" s="27"/>
      <c r="AP683" s="27"/>
      <c r="AQ683" s="204"/>
      <c r="AR683" s="204"/>
      <c r="AS683" s="27"/>
      <c r="AT683" s="27"/>
    </row>
    <row r="684" spans="1:46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L684" s="27"/>
      <c r="AM684" s="27"/>
      <c r="AN684" s="27"/>
      <c r="AO684" s="27"/>
      <c r="AP684" s="27"/>
      <c r="AQ684" s="204"/>
      <c r="AR684" s="204"/>
      <c r="AS684" s="27"/>
      <c r="AT684" s="27"/>
    </row>
    <row r="685" spans="1:46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L685" s="27"/>
      <c r="AM685" s="27"/>
      <c r="AN685" s="27"/>
      <c r="AO685" s="27"/>
      <c r="AP685" s="27"/>
      <c r="AQ685" s="204"/>
      <c r="AR685" s="204"/>
      <c r="AS685" s="27"/>
      <c r="AT685" s="27"/>
    </row>
    <row r="686" spans="1:46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L686" s="27"/>
      <c r="AM686" s="27"/>
      <c r="AN686" s="27"/>
      <c r="AO686" s="27"/>
      <c r="AP686" s="27"/>
      <c r="AQ686" s="204"/>
      <c r="AR686" s="204"/>
      <c r="AS686" s="27"/>
      <c r="AT686" s="27"/>
    </row>
    <row r="687" spans="1:46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L687" s="27"/>
      <c r="AM687" s="27"/>
      <c r="AN687" s="27"/>
      <c r="AO687" s="27"/>
      <c r="AP687" s="27"/>
      <c r="AQ687" s="204"/>
      <c r="AR687" s="204"/>
      <c r="AS687" s="27"/>
      <c r="AT687" s="27"/>
    </row>
    <row r="688" spans="1:46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L688" s="27"/>
      <c r="AM688" s="27"/>
      <c r="AN688" s="27"/>
      <c r="AO688" s="27"/>
      <c r="AP688" s="27"/>
      <c r="AQ688" s="204"/>
      <c r="AR688" s="204"/>
      <c r="AS688" s="27"/>
      <c r="AT688" s="27"/>
    </row>
    <row r="689" spans="1:46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L689" s="27"/>
      <c r="AM689" s="27"/>
      <c r="AN689" s="27"/>
      <c r="AO689" s="27"/>
      <c r="AP689" s="27"/>
      <c r="AQ689" s="204"/>
      <c r="AR689" s="204"/>
      <c r="AS689" s="27"/>
      <c r="AT689" s="27"/>
    </row>
    <row r="690" spans="1:46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L690" s="27"/>
      <c r="AM690" s="27"/>
      <c r="AN690" s="27"/>
      <c r="AO690" s="27"/>
      <c r="AP690" s="27"/>
      <c r="AQ690" s="204"/>
      <c r="AR690" s="204"/>
      <c r="AS690" s="27"/>
      <c r="AT690" s="27"/>
    </row>
    <row r="691" spans="1:46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L691" s="27"/>
      <c r="AM691" s="27"/>
      <c r="AN691" s="27"/>
      <c r="AO691" s="27"/>
      <c r="AP691" s="27"/>
      <c r="AQ691" s="204"/>
      <c r="AR691" s="204"/>
      <c r="AS691" s="27"/>
      <c r="AT691" s="27"/>
    </row>
    <row r="692" spans="1:46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L692" s="27"/>
      <c r="AM692" s="27"/>
      <c r="AN692" s="27"/>
      <c r="AO692" s="27"/>
      <c r="AP692" s="27"/>
      <c r="AQ692" s="204"/>
      <c r="AR692" s="204"/>
      <c r="AS692" s="27"/>
      <c r="AT692" s="27"/>
    </row>
    <row r="693" spans="1:46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L693" s="27"/>
      <c r="AM693" s="27"/>
      <c r="AN693" s="27"/>
      <c r="AO693" s="27"/>
      <c r="AP693" s="27"/>
      <c r="AQ693" s="204"/>
      <c r="AR693" s="204"/>
      <c r="AS693" s="27"/>
      <c r="AT693" s="27"/>
    </row>
    <row r="694" spans="1:46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L694" s="27"/>
      <c r="AM694" s="27"/>
      <c r="AN694" s="27"/>
      <c r="AO694" s="27"/>
      <c r="AP694" s="27"/>
      <c r="AQ694" s="204"/>
      <c r="AR694" s="204"/>
      <c r="AS694" s="27"/>
      <c r="AT694" s="27"/>
    </row>
    <row r="695" spans="1:46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L695" s="27"/>
      <c r="AM695" s="27"/>
      <c r="AN695" s="27"/>
      <c r="AO695" s="27"/>
      <c r="AP695" s="27"/>
      <c r="AQ695" s="204"/>
      <c r="AR695" s="204"/>
      <c r="AS695" s="27"/>
      <c r="AT695" s="27"/>
    </row>
    <row r="696" spans="1:46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L696" s="27"/>
      <c r="AM696" s="27"/>
      <c r="AN696" s="27"/>
      <c r="AO696" s="27"/>
      <c r="AP696" s="27"/>
      <c r="AQ696" s="204"/>
      <c r="AR696" s="204"/>
      <c r="AS696" s="27"/>
      <c r="AT696" s="27"/>
    </row>
    <row r="697" spans="1:46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L697" s="27"/>
      <c r="AM697" s="27"/>
      <c r="AN697" s="27"/>
      <c r="AO697" s="27"/>
      <c r="AP697" s="27"/>
      <c r="AQ697" s="204"/>
      <c r="AR697" s="204"/>
      <c r="AS697" s="27"/>
      <c r="AT697" s="27"/>
    </row>
    <row r="698" spans="1:46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L698" s="27"/>
      <c r="AM698" s="27"/>
      <c r="AN698" s="27"/>
      <c r="AO698" s="27"/>
      <c r="AP698" s="27"/>
      <c r="AQ698" s="204"/>
      <c r="AR698" s="204"/>
      <c r="AS698" s="27"/>
      <c r="AT698" s="27"/>
    </row>
    <row r="699" spans="1:46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L699" s="27"/>
      <c r="AM699" s="27"/>
      <c r="AN699" s="27"/>
      <c r="AO699" s="27"/>
      <c r="AP699" s="27"/>
      <c r="AQ699" s="204"/>
      <c r="AR699" s="204"/>
      <c r="AS699" s="27"/>
      <c r="AT699" s="27"/>
    </row>
    <row r="700" spans="1:46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L700" s="27"/>
      <c r="AM700" s="27"/>
      <c r="AN700" s="27"/>
      <c r="AO700" s="27"/>
      <c r="AP700" s="27"/>
      <c r="AQ700" s="204"/>
      <c r="AR700" s="204"/>
      <c r="AS700" s="27"/>
      <c r="AT700" s="27"/>
    </row>
    <row r="701" spans="1:46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L701" s="27"/>
      <c r="AM701" s="27"/>
      <c r="AN701" s="27"/>
      <c r="AO701" s="27"/>
      <c r="AP701" s="27"/>
      <c r="AQ701" s="204"/>
      <c r="AR701" s="204"/>
      <c r="AS701" s="27"/>
      <c r="AT701" s="27"/>
    </row>
    <row r="702" spans="1:46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L702" s="27"/>
      <c r="AM702" s="27"/>
      <c r="AN702" s="27"/>
      <c r="AO702" s="27"/>
      <c r="AP702" s="27"/>
      <c r="AQ702" s="204"/>
      <c r="AR702" s="204"/>
      <c r="AS702" s="27"/>
      <c r="AT702" s="27"/>
    </row>
    <row r="703" spans="1:46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L703" s="27"/>
      <c r="AM703" s="27"/>
      <c r="AN703" s="27"/>
      <c r="AO703" s="27"/>
      <c r="AP703" s="27"/>
      <c r="AQ703" s="204"/>
      <c r="AR703" s="204"/>
      <c r="AS703" s="27"/>
      <c r="AT703" s="27"/>
    </row>
    <row r="704" spans="1:46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L704" s="27"/>
      <c r="AM704" s="27"/>
      <c r="AN704" s="27"/>
      <c r="AO704" s="27"/>
      <c r="AP704" s="27"/>
      <c r="AQ704" s="204"/>
      <c r="AR704" s="204"/>
      <c r="AS704" s="27"/>
      <c r="AT704" s="27"/>
    </row>
    <row r="705" spans="1:46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L705" s="27"/>
      <c r="AM705" s="27"/>
      <c r="AN705" s="27"/>
      <c r="AO705" s="27"/>
      <c r="AP705" s="27"/>
      <c r="AQ705" s="204"/>
      <c r="AR705" s="204"/>
      <c r="AS705" s="27"/>
      <c r="AT705" s="27"/>
    </row>
    <row r="706" spans="1:46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L706" s="27"/>
      <c r="AM706" s="27"/>
      <c r="AN706" s="27"/>
      <c r="AO706" s="27"/>
      <c r="AP706" s="27"/>
      <c r="AQ706" s="204"/>
      <c r="AR706" s="204"/>
      <c r="AS706" s="27"/>
      <c r="AT706" s="27"/>
    </row>
    <row r="707" spans="1:46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L707" s="27"/>
      <c r="AM707" s="27"/>
      <c r="AN707" s="27"/>
      <c r="AO707" s="27"/>
      <c r="AP707" s="27"/>
      <c r="AQ707" s="204"/>
      <c r="AR707" s="204"/>
      <c r="AS707" s="27"/>
      <c r="AT707" s="27"/>
    </row>
    <row r="708" spans="1:46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L708" s="27"/>
      <c r="AM708" s="27"/>
      <c r="AN708" s="27"/>
      <c r="AO708" s="27"/>
      <c r="AP708" s="27"/>
      <c r="AQ708" s="204"/>
      <c r="AR708" s="204"/>
      <c r="AS708" s="27"/>
      <c r="AT708" s="27"/>
    </row>
    <row r="709" spans="1:46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L709" s="27"/>
      <c r="AM709" s="27"/>
      <c r="AN709" s="27"/>
      <c r="AO709" s="27"/>
      <c r="AP709" s="27"/>
      <c r="AQ709" s="204"/>
      <c r="AR709" s="204"/>
      <c r="AS709" s="27"/>
      <c r="AT709" s="27"/>
    </row>
    <row r="710" spans="1:46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L710" s="27"/>
      <c r="AM710" s="27"/>
      <c r="AN710" s="27"/>
      <c r="AO710" s="27"/>
      <c r="AP710" s="27"/>
      <c r="AQ710" s="204"/>
      <c r="AR710" s="204"/>
      <c r="AS710" s="27"/>
      <c r="AT710" s="27"/>
    </row>
    <row r="711" spans="1:46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L711" s="27"/>
      <c r="AM711" s="27"/>
      <c r="AN711" s="27"/>
      <c r="AO711" s="27"/>
      <c r="AP711" s="27"/>
      <c r="AQ711" s="204"/>
      <c r="AR711" s="204"/>
      <c r="AS711" s="27"/>
      <c r="AT711" s="27"/>
    </row>
    <row r="712" spans="1:46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L712" s="27"/>
      <c r="AM712" s="27"/>
      <c r="AN712" s="27"/>
      <c r="AO712" s="27"/>
      <c r="AP712" s="27"/>
      <c r="AQ712" s="204"/>
      <c r="AR712" s="204"/>
      <c r="AS712" s="27"/>
      <c r="AT712" s="27"/>
    </row>
    <row r="713" spans="1:46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L713" s="27"/>
      <c r="AM713" s="27"/>
      <c r="AN713" s="27"/>
      <c r="AO713" s="27"/>
      <c r="AP713" s="27"/>
      <c r="AQ713" s="204"/>
      <c r="AR713" s="204"/>
      <c r="AS713" s="27"/>
      <c r="AT713" s="27"/>
    </row>
    <row r="714" spans="1:46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L714" s="27"/>
      <c r="AM714" s="27"/>
      <c r="AN714" s="27"/>
      <c r="AO714" s="27"/>
      <c r="AP714" s="27"/>
      <c r="AQ714" s="204"/>
      <c r="AR714" s="204"/>
      <c r="AS714" s="27"/>
      <c r="AT714" s="27"/>
    </row>
    <row r="715" spans="1:46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L715" s="27"/>
      <c r="AM715" s="27"/>
      <c r="AN715" s="27"/>
      <c r="AO715" s="27"/>
      <c r="AP715" s="27"/>
      <c r="AQ715" s="204"/>
      <c r="AR715" s="204"/>
      <c r="AS715" s="27"/>
      <c r="AT715" s="27"/>
    </row>
    <row r="716" spans="1:46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L716" s="27"/>
      <c r="AM716" s="27"/>
      <c r="AN716" s="27"/>
      <c r="AO716" s="27"/>
      <c r="AP716" s="27"/>
      <c r="AQ716" s="204"/>
      <c r="AR716" s="204"/>
      <c r="AS716" s="27"/>
      <c r="AT716" s="27"/>
    </row>
    <row r="717" spans="1:46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L717" s="27"/>
      <c r="AM717" s="27"/>
      <c r="AN717" s="27"/>
      <c r="AO717" s="27"/>
      <c r="AP717" s="27"/>
      <c r="AQ717" s="204"/>
      <c r="AR717" s="204"/>
      <c r="AS717" s="27"/>
      <c r="AT717" s="27"/>
    </row>
    <row r="718" spans="1:46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L718" s="27"/>
      <c r="AM718" s="27"/>
      <c r="AN718" s="27"/>
      <c r="AO718" s="27"/>
      <c r="AP718" s="27"/>
      <c r="AQ718" s="204"/>
      <c r="AR718" s="204"/>
      <c r="AS718" s="27"/>
      <c r="AT718" s="27"/>
    </row>
    <row r="719" spans="1:46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L719" s="27"/>
      <c r="AM719" s="27"/>
      <c r="AN719" s="27"/>
      <c r="AO719" s="27"/>
      <c r="AP719" s="27"/>
      <c r="AQ719" s="204"/>
      <c r="AR719" s="204"/>
      <c r="AS719" s="27"/>
      <c r="AT719" s="27"/>
    </row>
    <row r="720" spans="1:46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L720" s="27"/>
      <c r="AM720" s="27"/>
      <c r="AN720" s="27"/>
      <c r="AO720" s="27"/>
      <c r="AP720" s="27"/>
      <c r="AQ720" s="204"/>
      <c r="AR720" s="204"/>
      <c r="AS720" s="27"/>
      <c r="AT720" s="27"/>
    </row>
    <row r="721" spans="1:46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L721" s="27"/>
      <c r="AM721" s="27"/>
      <c r="AN721" s="27"/>
      <c r="AO721" s="27"/>
      <c r="AP721" s="27"/>
      <c r="AQ721" s="204"/>
      <c r="AR721" s="204"/>
      <c r="AS721" s="27"/>
      <c r="AT721" s="27"/>
    </row>
    <row r="722" spans="1:46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L722" s="27"/>
      <c r="AM722" s="27"/>
      <c r="AN722" s="27"/>
      <c r="AO722" s="27"/>
      <c r="AP722" s="27"/>
      <c r="AQ722" s="204"/>
      <c r="AR722" s="204"/>
      <c r="AS722" s="27"/>
      <c r="AT722" s="27"/>
    </row>
    <row r="723" spans="1:46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L723" s="27"/>
      <c r="AM723" s="27"/>
      <c r="AN723" s="27"/>
      <c r="AO723" s="27"/>
      <c r="AP723" s="27"/>
      <c r="AQ723" s="204"/>
      <c r="AR723" s="204"/>
      <c r="AS723" s="27"/>
      <c r="AT723" s="27"/>
    </row>
    <row r="724" spans="1:46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L724" s="27"/>
      <c r="AM724" s="27"/>
      <c r="AN724" s="27"/>
      <c r="AO724" s="27"/>
      <c r="AP724" s="27"/>
      <c r="AQ724" s="204"/>
      <c r="AR724" s="204"/>
      <c r="AS724" s="27"/>
      <c r="AT724" s="27"/>
    </row>
    <row r="725" spans="1:46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L725" s="27"/>
      <c r="AM725" s="27"/>
      <c r="AN725" s="27"/>
      <c r="AO725" s="27"/>
      <c r="AP725" s="27"/>
      <c r="AQ725" s="204"/>
      <c r="AR725" s="204"/>
      <c r="AS725" s="27"/>
      <c r="AT725" s="27"/>
    </row>
    <row r="726" spans="1:46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L726" s="27"/>
      <c r="AM726" s="27"/>
      <c r="AN726" s="27"/>
      <c r="AO726" s="27"/>
      <c r="AP726" s="27"/>
      <c r="AQ726" s="204"/>
      <c r="AR726" s="204"/>
      <c r="AS726" s="27"/>
      <c r="AT726" s="27"/>
    </row>
    <row r="727" spans="1:46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L727" s="27"/>
      <c r="AM727" s="27"/>
      <c r="AN727" s="27"/>
      <c r="AO727" s="27"/>
      <c r="AP727" s="27"/>
      <c r="AQ727" s="204"/>
      <c r="AR727" s="204"/>
      <c r="AS727" s="27"/>
      <c r="AT727" s="27"/>
    </row>
    <row r="728" spans="1:46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L728" s="27"/>
      <c r="AM728" s="27"/>
      <c r="AN728" s="27"/>
      <c r="AO728" s="27"/>
      <c r="AP728" s="27"/>
      <c r="AQ728" s="204"/>
      <c r="AR728" s="204"/>
      <c r="AS728" s="27"/>
      <c r="AT728" s="27"/>
    </row>
    <row r="729" spans="1:46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L729" s="27"/>
      <c r="AM729" s="27"/>
      <c r="AN729" s="27"/>
      <c r="AO729" s="27"/>
      <c r="AP729" s="27"/>
      <c r="AQ729" s="204"/>
      <c r="AR729" s="204"/>
      <c r="AS729" s="27"/>
      <c r="AT729" s="27"/>
    </row>
    <row r="730" spans="1:46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L730" s="27"/>
      <c r="AM730" s="27"/>
      <c r="AN730" s="27"/>
      <c r="AO730" s="27"/>
      <c r="AP730" s="27"/>
      <c r="AQ730" s="204"/>
      <c r="AR730" s="204"/>
      <c r="AS730" s="27"/>
      <c r="AT730" s="27"/>
    </row>
    <row r="731" spans="1:46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L731" s="27"/>
      <c r="AM731" s="27"/>
      <c r="AN731" s="27"/>
      <c r="AO731" s="27"/>
      <c r="AP731" s="27"/>
      <c r="AQ731" s="204"/>
      <c r="AR731" s="204"/>
      <c r="AS731" s="27"/>
      <c r="AT731" s="27"/>
    </row>
    <row r="732" spans="1:46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L732" s="27"/>
      <c r="AM732" s="27"/>
      <c r="AN732" s="27"/>
      <c r="AO732" s="27"/>
      <c r="AP732" s="27"/>
      <c r="AQ732" s="204"/>
      <c r="AR732" s="204"/>
      <c r="AS732" s="27"/>
      <c r="AT732" s="27"/>
    </row>
    <row r="733" spans="1:46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L733" s="27"/>
      <c r="AM733" s="27"/>
      <c r="AN733" s="27"/>
      <c r="AO733" s="27"/>
      <c r="AP733" s="27"/>
      <c r="AQ733" s="204"/>
      <c r="AR733" s="204"/>
      <c r="AS733" s="27"/>
      <c r="AT733" s="27"/>
    </row>
    <row r="734" spans="1:46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L734" s="27"/>
      <c r="AM734" s="27"/>
      <c r="AN734" s="27"/>
      <c r="AO734" s="27"/>
      <c r="AP734" s="27"/>
      <c r="AQ734" s="204"/>
      <c r="AR734" s="204"/>
      <c r="AS734" s="27"/>
      <c r="AT734" s="27"/>
    </row>
    <row r="735" spans="1:46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L735" s="27"/>
      <c r="AM735" s="27"/>
      <c r="AN735" s="27"/>
      <c r="AO735" s="27"/>
      <c r="AP735" s="27"/>
      <c r="AQ735" s="204"/>
      <c r="AR735" s="204"/>
      <c r="AS735" s="27"/>
      <c r="AT735" s="27"/>
    </row>
    <row r="736" spans="1:46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L736" s="27"/>
      <c r="AM736" s="27"/>
      <c r="AN736" s="27"/>
      <c r="AO736" s="27"/>
      <c r="AP736" s="27"/>
      <c r="AQ736" s="204"/>
      <c r="AR736" s="204"/>
      <c r="AS736" s="27"/>
      <c r="AT736" s="27"/>
    </row>
    <row r="737" spans="1:46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L737" s="27"/>
      <c r="AM737" s="27"/>
      <c r="AN737" s="27"/>
      <c r="AO737" s="27"/>
      <c r="AP737" s="27"/>
      <c r="AQ737" s="204"/>
      <c r="AR737" s="204"/>
      <c r="AS737" s="27"/>
      <c r="AT737" s="27"/>
    </row>
    <row r="738" spans="1:46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L738" s="27"/>
      <c r="AM738" s="27"/>
      <c r="AN738" s="27"/>
      <c r="AO738" s="27"/>
      <c r="AP738" s="27"/>
      <c r="AQ738" s="204"/>
      <c r="AR738" s="204"/>
      <c r="AS738" s="27"/>
      <c r="AT738" s="27"/>
    </row>
    <row r="739" spans="1:46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L739" s="27"/>
      <c r="AM739" s="27"/>
      <c r="AN739" s="27"/>
      <c r="AO739" s="27"/>
      <c r="AP739" s="27"/>
      <c r="AQ739" s="204"/>
      <c r="AR739" s="204"/>
      <c r="AS739" s="27"/>
      <c r="AT739" s="27"/>
    </row>
    <row r="740" spans="1:46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L740" s="27"/>
      <c r="AM740" s="27"/>
      <c r="AN740" s="27"/>
      <c r="AO740" s="27"/>
      <c r="AP740" s="27"/>
      <c r="AQ740" s="204"/>
      <c r="AR740" s="204"/>
      <c r="AS740" s="27"/>
      <c r="AT740" s="27"/>
    </row>
    <row r="741" spans="1:46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L741" s="27"/>
      <c r="AM741" s="27"/>
      <c r="AN741" s="27"/>
      <c r="AO741" s="27"/>
      <c r="AP741" s="27"/>
      <c r="AQ741" s="204"/>
      <c r="AR741" s="204"/>
      <c r="AS741" s="27"/>
      <c r="AT741" s="27"/>
    </row>
    <row r="742" spans="1:46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L742" s="27"/>
      <c r="AM742" s="27"/>
      <c r="AN742" s="27"/>
      <c r="AO742" s="27"/>
      <c r="AP742" s="27"/>
      <c r="AQ742" s="204"/>
      <c r="AR742" s="204"/>
      <c r="AS742" s="27"/>
      <c r="AT742" s="27"/>
    </row>
    <row r="743" spans="1:46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L743" s="27"/>
      <c r="AM743" s="27"/>
      <c r="AN743" s="27"/>
      <c r="AO743" s="27"/>
      <c r="AP743" s="27"/>
      <c r="AQ743" s="204"/>
      <c r="AR743" s="204"/>
      <c r="AS743" s="27"/>
      <c r="AT743" s="27"/>
    </row>
    <row r="744" spans="1:46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L744" s="27"/>
      <c r="AM744" s="27"/>
      <c r="AN744" s="27"/>
      <c r="AO744" s="27"/>
      <c r="AP744" s="27"/>
      <c r="AQ744" s="204"/>
      <c r="AR744" s="204"/>
      <c r="AS744" s="27"/>
      <c r="AT744" s="27"/>
    </row>
    <row r="745" spans="1:46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L745" s="27"/>
      <c r="AM745" s="27"/>
      <c r="AN745" s="27"/>
      <c r="AO745" s="27"/>
      <c r="AP745" s="27"/>
      <c r="AQ745" s="204"/>
      <c r="AR745" s="204"/>
      <c r="AS745" s="27"/>
      <c r="AT745" s="27"/>
    </row>
    <row r="746" spans="1:46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L746" s="27"/>
      <c r="AM746" s="27"/>
      <c r="AN746" s="27"/>
      <c r="AO746" s="27"/>
      <c r="AP746" s="27"/>
      <c r="AQ746" s="204"/>
      <c r="AR746" s="204"/>
      <c r="AS746" s="27"/>
      <c r="AT746" s="27"/>
    </row>
    <row r="747" spans="1:46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L747" s="27"/>
      <c r="AM747" s="27"/>
      <c r="AN747" s="27"/>
      <c r="AO747" s="27"/>
      <c r="AP747" s="27"/>
      <c r="AQ747" s="204"/>
      <c r="AR747" s="204"/>
      <c r="AS747" s="27"/>
      <c r="AT747" s="27"/>
    </row>
    <row r="748" spans="1:46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L748" s="27"/>
      <c r="AM748" s="27"/>
      <c r="AN748" s="27"/>
      <c r="AO748" s="27"/>
      <c r="AP748" s="27"/>
      <c r="AQ748" s="204"/>
      <c r="AR748" s="204"/>
      <c r="AS748" s="27"/>
      <c r="AT748" s="27"/>
    </row>
    <row r="749" spans="1:46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L749" s="27"/>
      <c r="AM749" s="27"/>
      <c r="AN749" s="27"/>
      <c r="AO749" s="27"/>
      <c r="AP749" s="27"/>
      <c r="AQ749" s="204"/>
      <c r="AR749" s="204"/>
      <c r="AS749" s="27"/>
      <c r="AT749" s="27"/>
    </row>
    <row r="750" spans="1:46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L750" s="27"/>
      <c r="AM750" s="27"/>
      <c r="AN750" s="27"/>
      <c r="AO750" s="27"/>
      <c r="AP750" s="27"/>
      <c r="AQ750" s="204"/>
      <c r="AR750" s="204"/>
      <c r="AS750" s="27"/>
      <c r="AT750" s="27"/>
    </row>
    <row r="751" spans="1:46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L751" s="27"/>
      <c r="AM751" s="27"/>
      <c r="AN751" s="27"/>
      <c r="AO751" s="27"/>
      <c r="AP751" s="27"/>
      <c r="AQ751" s="204"/>
      <c r="AR751" s="204"/>
      <c r="AS751" s="27"/>
      <c r="AT751" s="27"/>
    </row>
    <row r="752" spans="1:46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L752" s="27"/>
      <c r="AM752" s="27"/>
      <c r="AN752" s="27"/>
      <c r="AO752" s="27"/>
      <c r="AP752" s="27"/>
      <c r="AQ752" s="204"/>
      <c r="AR752" s="204"/>
      <c r="AS752" s="27"/>
      <c r="AT752" s="27"/>
    </row>
    <row r="753" spans="1:46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L753" s="27"/>
      <c r="AM753" s="27"/>
      <c r="AN753" s="27"/>
      <c r="AO753" s="27"/>
      <c r="AP753" s="27"/>
      <c r="AQ753" s="204"/>
      <c r="AR753" s="204"/>
      <c r="AS753" s="27"/>
      <c r="AT753" s="27"/>
    </row>
    <row r="754" spans="1:46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L754" s="27"/>
      <c r="AM754" s="27"/>
      <c r="AN754" s="27"/>
      <c r="AO754" s="27"/>
      <c r="AP754" s="27"/>
      <c r="AQ754" s="204"/>
      <c r="AR754" s="204"/>
      <c r="AS754" s="27"/>
      <c r="AT754" s="27"/>
    </row>
    <row r="755" spans="1:46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L755" s="27"/>
      <c r="AM755" s="27"/>
      <c r="AN755" s="27"/>
      <c r="AO755" s="27"/>
      <c r="AP755" s="27"/>
      <c r="AQ755" s="204"/>
      <c r="AR755" s="204"/>
      <c r="AS755" s="27"/>
      <c r="AT755" s="27"/>
    </row>
    <row r="756" spans="1:46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L756" s="27"/>
      <c r="AM756" s="27"/>
      <c r="AN756" s="27"/>
      <c r="AO756" s="27"/>
      <c r="AP756" s="27"/>
      <c r="AQ756" s="204"/>
      <c r="AR756" s="204"/>
      <c r="AS756" s="27"/>
      <c r="AT756" s="27"/>
    </row>
    <row r="757" spans="1:46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L757" s="27"/>
      <c r="AM757" s="27"/>
      <c r="AN757" s="27"/>
      <c r="AO757" s="27"/>
      <c r="AP757" s="27"/>
      <c r="AQ757" s="204"/>
      <c r="AR757" s="204"/>
      <c r="AS757" s="27"/>
      <c r="AT757" s="27"/>
    </row>
    <row r="758" spans="1:46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L758" s="27"/>
      <c r="AM758" s="27"/>
      <c r="AN758" s="27"/>
      <c r="AO758" s="27"/>
      <c r="AP758" s="27"/>
      <c r="AQ758" s="204"/>
      <c r="AR758" s="204"/>
      <c r="AS758" s="27"/>
      <c r="AT758" s="27"/>
    </row>
    <row r="759" spans="1:46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L759" s="27"/>
      <c r="AM759" s="27"/>
      <c r="AN759" s="27"/>
      <c r="AO759" s="27"/>
      <c r="AP759" s="27"/>
      <c r="AQ759" s="204"/>
      <c r="AR759" s="204"/>
      <c r="AS759" s="27"/>
      <c r="AT759" s="27"/>
    </row>
    <row r="760" spans="1:46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L760" s="27"/>
      <c r="AM760" s="27"/>
      <c r="AN760" s="27"/>
      <c r="AO760" s="27"/>
      <c r="AP760" s="27"/>
      <c r="AQ760" s="204"/>
      <c r="AR760" s="204"/>
      <c r="AS760" s="27"/>
      <c r="AT760" s="27"/>
    </row>
    <row r="761" spans="1:46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L761" s="27"/>
      <c r="AM761" s="27"/>
      <c r="AN761" s="27"/>
      <c r="AO761" s="27"/>
      <c r="AP761" s="27"/>
      <c r="AQ761" s="204"/>
      <c r="AR761" s="204"/>
      <c r="AS761" s="27"/>
      <c r="AT761" s="27"/>
    </row>
    <row r="762" spans="1:46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L762" s="27"/>
      <c r="AM762" s="27"/>
      <c r="AN762" s="27"/>
      <c r="AO762" s="27"/>
      <c r="AP762" s="27"/>
      <c r="AQ762" s="204"/>
      <c r="AR762" s="204"/>
      <c r="AS762" s="27"/>
      <c r="AT762" s="27"/>
    </row>
    <row r="763" spans="1:46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L763" s="27"/>
      <c r="AM763" s="27"/>
      <c r="AN763" s="27"/>
      <c r="AO763" s="27"/>
      <c r="AP763" s="27"/>
      <c r="AQ763" s="204"/>
      <c r="AR763" s="204"/>
      <c r="AS763" s="27"/>
      <c r="AT763" s="27"/>
    </row>
    <row r="764" spans="1:46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L764" s="27"/>
      <c r="AM764" s="27"/>
      <c r="AN764" s="27"/>
      <c r="AO764" s="27"/>
      <c r="AP764" s="27"/>
      <c r="AQ764" s="204"/>
      <c r="AR764" s="204"/>
      <c r="AS764" s="27"/>
      <c r="AT764" s="27"/>
    </row>
    <row r="765" spans="1:46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L765" s="27"/>
      <c r="AM765" s="27"/>
      <c r="AN765" s="27"/>
      <c r="AO765" s="27"/>
      <c r="AP765" s="27"/>
      <c r="AQ765" s="204"/>
      <c r="AR765" s="204"/>
      <c r="AS765" s="27"/>
      <c r="AT765" s="27"/>
    </row>
    <row r="766" spans="1:46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L766" s="27"/>
      <c r="AM766" s="27"/>
      <c r="AN766" s="27"/>
      <c r="AO766" s="27"/>
      <c r="AP766" s="27"/>
      <c r="AQ766" s="204"/>
      <c r="AR766" s="204"/>
      <c r="AS766" s="27"/>
      <c r="AT766" s="27"/>
    </row>
    <row r="767" spans="1:46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L767" s="27"/>
      <c r="AM767" s="27"/>
      <c r="AN767" s="27"/>
      <c r="AO767" s="27"/>
      <c r="AP767" s="27"/>
      <c r="AQ767" s="204"/>
      <c r="AR767" s="204"/>
      <c r="AS767" s="27"/>
      <c r="AT767" s="27"/>
    </row>
    <row r="768" spans="1:46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L768" s="27"/>
      <c r="AM768" s="27"/>
      <c r="AN768" s="27"/>
      <c r="AO768" s="27"/>
      <c r="AP768" s="27"/>
      <c r="AQ768" s="204"/>
      <c r="AR768" s="204"/>
      <c r="AS768" s="27"/>
      <c r="AT768" s="27"/>
    </row>
    <row r="769" spans="1:46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L769" s="27"/>
      <c r="AM769" s="27"/>
      <c r="AN769" s="27"/>
      <c r="AO769" s="27"/>
      <c r="AP769" s="27"/>
      <c r="AQ769" s="204"/>
      <c r="AR769" s="204"/>
      <c r="AS769" s="27"/>
      <c r="AT769" s="27"/>
    </row>
    <row r="770" spans="1:46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L770" s="27"/>
      <c r="AM770" s="27"/>
      <c r="AN770" s="27"/>
      <c r="AO770" s="27"/>
      <c r="AP770" s="27"/>
      <c r="AQ770" s="204"/>
      <c r="AR770" s="204"/>
      <c r="AS770" s="27"/>
      <c r="AT770" s="27"/>
    </row>
    <row r="771" spans="1:46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L771" s="27"/>
      <c r="AM771" s="27"/>
      <c r="AN771" s="27"/>
      <c r="AO771" s="27"/>
      <c r="AP771" s="27"/>
      <c r="AQ771" s="204"/>
      <c r="AR771" s="204"/>
      <c r="AS771" s="27"/>
      <c r="AT771" s="27"/>
    </row>
    <row r="772" spans="1:46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L772" s="27"/>
      <c r="AM772" s="27"/>
      <c r="AN772" s="27"/>
      <c r="AO772" s="27"/>
      <c r="AP772" s="27"/>
      <c r="AQ772" s="204"/>
      <c r="AR772" s="204"/>
      <c r="AS772" s="27"/>
      <c r="AT772" s="27"/>
    </row>
    <row r="773" spans="1:46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L773" s="27"/>
      <c r="AM773" s="27"/>
      <c r="AN773" s="27"/>
      <c r="AO773" s="27"/>
      <c r="AP773" s="27"/>
      <c r="AQ773" s="204"/>
      <c r="AR773" s="204"/>
      <c r="AS773" s="27"/>
      <c r="AT773" s="27"/>
    </row>
    <row r="774" spans="1:46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L774" s="27"/>
      <c r="AM774" s="27"/>
      <c r="AN774" s="27"/>
      <c r="AO774" s="27"/>
      <c r="AP774" s="27"/>
      <c r="AQ774" s="204"/>
      <c r="AR774" s="204"/>
      <c r="AS774" s="27"/>
      <c r="AT774" s="27"/>
    </row>
    <row r="775" spans="1:46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L775" s="27"/>
      <c r="AM775" s="27"/>
      <c r="AN775" s="27"/>
      <c r="AO775" s="27"/>
      <c r="AP775" s="27"/>
      <c r="AQ775" s="204"/>
      <c r="AR775" s="204"/>
      <c r="AS775" s="27"/>
      <c r="AT775" s="27"/>
    </row>
    <row r="776" spans="1:46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L776" s="27"/>
      <c r="AM776" s="27"/>
      <c r="AN776" s="27"/>
      <c r="AO776" s="27"/>
      <c r="AP776" s="27"/>
      <c r="AQ776" s="204"/>
      <c r="AR776" s="204"/>
      <c r="AS776" s="27"/>
      <c r="AT776" s="27"/>
    </row>
    <row r="777" spans="1:46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L777" s="27"/>
      <c r="AM777" s="27"/>
      <c r="AN777" s="27"/>
      <c r="AO777" s="27"/>
      <c r="AP777" s="27"/>
      <c r="AQ777" s="204"/>
      <c r="AR777" s="204"/>
      <c r="AS777" s="27"/>
      <c r="AT777" s="27"/>
    </row>
    <row r="778" spans="1:46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L778" s="27"/>
      <c r="AM778" s="27"/>
      <c r="AN778" s="27"/>
      <c r="AO778" s="27"/>
      <c r="AP778" s="27"/>
      <c r="AQ778" s="204"/>
      <c r="AR778" s="204"/>
      <c r="AS778" s="27"/>
      <c r="AT778" s="27"/>
    </row>
    <row r="779" spans="1:46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L779" s="27"/>
      <c r="AM779" s="27"/>
      <c r="AN779" s="27"/>
      <c r="AO779" s="27"/>
      <c r="AP779" s="27"/>
      <c r="AQ779" s="204"/>
      <c r="AR779" s="204"/>
      <c r="AS779" s="27"/>
      <c r="AT779" s="27"/>
    </row>
    <row r="780" spans="1:46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L780" s="27"/>
      <c r="AM780" s="27"/>
      <c r="AN780" s="27"/>
      <c r="AO780" s="27"/>
      <c r="AP780" s="27"/>
      <c r="AQ780" s="204"/>
      <c r="AR780" s="204"/>
      <c r="AS780" s="27"/>
      <c r="AT780" s="27"/>
    </row>
    <row r="781" spans="1:46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L781" s="27"/>
      <c r="AM781" s="27"/>
      <c r="AN781" s="27"/>
      <c r="AO781" s="27"/>
      <c r="AP781" s="27"/>
      <c r="AQ781" s="204"/>
      <c r="AR781" s="204"/>
      <c r="AS781" s="27"/>
      <c r="AT781" s="27"/>
    </row>
    <row r="782" spans="1:46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L782" s="27"/>
      <c r="AM782" s="27"/>
      <c r="AN782" s="27"/>
      <c r="AO782" s="27"/>
      <c r="AP782" s="27"/>
      <c r="AQ782" s="204"/>
      <c r="AR782" s="204"/>
      <c r="AS782" s="27"/>
      <c r="AT782" s="27"/>
    </row>
    <row r="783" spans="1:46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L783" s="27"/>
      <c r="AM783" s="27"/>
      <c r="AN783" s="27"/>
      <c r="AO783" s="27"/>
      <c r="AP783" s="27"/>
      <c r="AQ783" s="204"/>
      <c r="AR783" s="204"/>
      <c r="AS783" s="27"/>
      <c r="AT783" s="27"/>
    </row>
    <row r="784" spans="1:46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L784" s="27"/>
      <c r="AM784" s="27"/>
      <c r="AN784" s="27"/>
      <c r="AO784" s="27"/>
      <c r="AP784" s="27"/>
      <c r="AQ784" s="204"/>
      <c r="AR784" s="204"/>
      <c r="AS784" s="27"/>
      <c r="AT784" s="27"/>
    </row>
    <row r="785" spans="1:46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L785" s="27"/>
      <c r="AM785" s="27"/>
      <c r="AN785" s="27"/>
      <c r="AO785" s="27"/>
      <c r="AP785" s="27"/>
      <c r="AQ785" s="204"/>
      <c r="AR785" s="204"/>
      <c r="AS785" s="27"/>
      <c r="AT785" s="27"/>
    </row>
    <row r="786" spans="1:46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L786" s="27"/>
      <c r="AM786" s="27"/>
      <c r="AN786" s="27"/>
      <c r="AO786" s="27"/>
      <c r="AP786" s="27"/>
      <c r="AQ786" s="204"/>
      <c r="AR786" s="204"/>
      <c r="AS786" s="27"/>
      <c r="AT786" s="27"/>
    </row>
    <row r="787" spans="1:46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L787" s="27"/>
      <c r="AM787" s="27"/>
      <c r="AN787" s="27"/>
      <c r="AO787" s="27"/>
      <c r="AP787" s="27"/>
      <c r="AQ787" s="204"/>
      <c r="AR787" s="204"/>
      <c r="AS787" s="27"/>
      <c r="AT787" s="27"/>
    </row>
    <row r="788" spans="1:46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L788" s="27"/>
      <c r="AM788" s="27"/>
      <c r="AN788" s="27"/>
      <c r="AO788" s="27"/>
      <c r="AP788" s="27"/>
      <c r="AQ788" s="204"/>
      <c r="AR788" s="204"/>
      <c r="AS788" s="27"/>
      <c r="AT788" s="27"/>
    </row>
    <row r="789" spans="1:46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L789" s="27"/>
      <c r="AM789" s="27"/>
      <c r="AN789" s="27"/>
      <c r="AO789" s="27"/>
      <c r="AP789" s="27"/>
      <c r="AQ789" s="204"/>
      <c r="AR789" s="204"/>
      <c r="AS789" s="27"/>
      <c r="AT789" s="27"/>
    </row>
    <row r="790" spans="1:46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L790" s="27"/>
      <c r="AM790" s="27"/>
      <c r="AN790" s="27"/>
      <c r="AO790" s="27"/>
      <c r="AP790" s="27"/>
      <c r="AQ790" s="204"/>
      <c r="AR790" s="204"/>
      <c r="AS790" s="27"/>
      <c r="AT790" s="27"/>
    </row>
    <row r="791" spans="1:46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L791" s="27"/>
      <c r="AM791" s="27"/>
      <c r="AN791" s="27"/>
      <c r="AO791" s="27"/>
      <c r="AP791" s="27"/>
      <c r="AQ791" s="204"/>
      <c r="AR791" s="204"/>
      <c r="AS791" s="27"/>
      <c r="AT791" s="27"/>
    </row>
    <row r="792" spans="1:46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L792" s="27"/>
      <c r="AM792" s="27"/>
      <c r="AN792" s="27"/>
      <c r="AO792" s="27"/>
      <c r="AP792" s="27"/>
      <c r="AQ792" s="204"/>
      <c r="AR792" s="204"/>
      <c r="AS792" s="27"/>
      <c r="AT792" s="27"/>
    </row>
    <row r="793" spans="1:46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L793" s="27"/>
      <c r="AM793" s="27"/>
      <c r="AN793" s="27"/>
      <c r="AO793" s="27"/>
      <c r="AP793" s="27"/>
      <c r="AQ793" s="204"/>
      <c r="AR793" s="204"/>
      <c r="AS793" s="27"/>
      <c r="AT793" s="27"/>
    </row>
    <row r="794" spans="1:46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L794" s="27"/>
      <c r="AM794" s="27"/>
      <c r="AN794" s="27"/>
      <c r="AO794" s="27"/>
      <c r="AP794" s="27"/>
      <c r="AQ794" s="204"/>
      <c r="AR794" s="204"/>
      <c r="AS794" s="27"/>
      <c r="AT794" s="27"/>
    </row>
    <row r="795" spans="1:46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L795" s="27"/>
      <c r="AM795" s="27"/>
      <c r="AN795" s="27"/>
      <c r="AO795" s="27"/>
      <c r="AP795" s="27"/>
      <c r="AQ795" s="204"/>
      <c r="AR795" s="204"/>
      <c r="AS795" s="27"/>
      <c r="AT795" s="27"/>
    </row>
    <row r="796" spans="1:46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L796" s="27"/>
      <c r="AM796" s="27"/>
      <c r="AN796" s="27"/>
      <c r="AO796" s="27"/>
      <c r="AP796" s="27"/>
      <c r="AQ796" s="204"/>
      <c r="AR796" s="204"/>
      <c r="AS796" s="27"/>
      <c r="AT796" s="27"/>
    </row>
    <row r="797" spans="1:46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L797" s="27"/>
      <c r="AM797" s="27"/>
      <c r="AN797" s="27"/>
      <c r="AO797" s="27"/>
      <c r="AP797" s="27"/>
      <c r="AQ797" s="204"/>
      <c r="AR797" s="204"/>
      <c r="AS797" s="27"/>
      <c r="AT797" s="27"/>
    </row>
    <row r="798" spans="1:46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L798" s="27"/>
      <c r="AM798" s="27"/>
      <c r="AN798" s="27"/>
      <c r="AO798" s="27"/>
      <c r="AP798" s="27"/>
      <c r="AQ798" s="204"/>
      <c r="AR798" s="204"/>
      <c r="AS798" s="27"/>
      <c r="AT798" s="27"/>
    </row>
    <row r="799" spans="1:46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L799" s="27"/>
      <c r="AM799" s="27"/>
      <c r="AN799" s="27"/>
      <c r="AO799" s="27"/>
      <c r="AP799" s="27"/>
      <c r="AQ799" s="204"/>
      <c r="AR799" s="204"/>
      <c r="AS799" s="27"/>
      <c r="AT799" s="27"/>
    </row>
    <row r="800" spans="1:46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L800" s="27"/>
      <c r="AM800" s="27"/>
      <c r="AN800" s="27"/>
      <c r="AO800" s="27"/>
      <c r="AP800" s="27"/>
      <c r="AQ800" s="204"/>
      <c r="AR800" s="204"/>
      <c r="AS800" s="27"/>
      <c r="AT800" s="27"/>
    </row>
    <row r="801" spans="1:46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L801" s="27"/>
      <c r="AM801" s="27"/>
      <c r="AN801" s="27"/>
      <c r="AO801" s="27"/>
      <c r="AP801" s="27"/>
      <c r="AQ801" s="204"/>
      <c r="AR801" s="204"/>
      <c r="AS801" s="27"/>
      <c r="AT801" s="27"/>
    </row>
    <row r="802" spans="1:46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L802" s="27"/>
      <c r="AM802" s="27"/>
      <c r="AN802" s="27"/>
      <c r="AO802" s="27"/>
      <c r="AP802" s="27"/>
      <c r="AQ802" s="204"/>
      <c r="AR802" s="204"/>
      <c r="AS802" s="27"/>
      <c r="AT802" s="27"/>
    </row>
    <row r="803" spans="1:46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L803" s="27"/>
      <c r="AM803" s="27"/>
      <c r="AN803" s="27"/>
      <c r="AO803" s="27"/>
      <c r="AP803" s="27"/>
      <c r="AQ803" s="204"/>
      <c r="AR803" s="204"/>
      <c r="AS803" s="27"/>
      <c r="AT803" s="27"/>
    </row>
    <row r="804" spans="1:46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L804" s="27"/>
      <c r="AM804" s="27"/>
      <c r="AN804" s="27"/>
      <c r="AO804" s="27"/>
      <c r="AP804" s="27"/>
      <c r="AQ804" s="204"/>
      <c r="AR804" s="204"/>
      <c r="AS804" s="27"/>
      <c r="AT804" s="27"/>
    </row>
    <row r="805" spans="1:46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L805" s="27"/>
      <c r="AM805" s="27"/>
      <c r="AN805" s="27"/>
      <c r="AO805" s="27"/>
      <c r="AP805" s="27"/>
      <c r="AQ805" s="204"/>
      <c r="AR805" s="204"/>
      <c r="AS805" s="27"/>
      <c r="AT805" s="27"/>
    </row>
    <row r="806" spans="1:46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L806" s="27"/>
      <c r="AM806" s="27"/>
      <c r="AN806" s="27"/>
      <c r="AO806" s="27"/>
      <c r="AP806" s="27"/>
      <c r="AQ806" s="204"/>
      <c r="AR806" s="204"/>
      <c r="AS806" s="27"/>
      <c r="AT806" s="27"/>
    </row>
    <row r="807" spans="1:46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L807" s="27"/>
      <c r="AM807" s="27"/>
      <c r="AN807" s="27"/>
      <c r="AO807" s="27"/>
      <c r="AP807" s="27"/>
      <c r="AQ807" s="204"/>
      <c r="AR807" s="204"/>
      <c r="AS807" s="27"/>
      <c r="AT807" s="27"/>
    </row>
    <row r="808" spans="1:46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L808" s="27"/>
      <c r="AM808" s="27"/>
      <c r="AN808" s="27"/>
      <c r="AO808" s="27"/>
      <c r="AP808" s="27"/>
      <c r="AQ808" s="204"/>
      <c r="AR808" s="204"/>
      <c r="AS808" s="27"/>
      <c r="AT808" s="27"/>
    </row>
    <row r="809" spans="1:46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L809" s="27"/>
      <c r="AM809" s="27"/>
      <c r="AN809" s="27"/>
      <c r="AO809" s="27"/>
      <c r="AP809" s="27"/>
      <c r="AQ809" s="204"/>
      <c r="AR809" s="204"/>
      <c r="AS809" s="27"/>
      <c r="AT809" s="27"/>
    </row>
    <row r="810" spans="1:46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L810" s="27"/>
      <c r="AM810" s="27"/>
      <c r="AN810" s="27"/>
      <c r="AO810" s="27"/>
      <c r="AP810" s="27"/>
      <c r="AQ810" s="204"/>
      <c r="AR810" s="204"/>
      <c r="AS810" s="27"/>
      <c r="AT810" s="27"/>
    </row>
    <row r="811" spans="1:46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L811" s="27"/>
      <c r="AM811" s="27"/>
      <c r="AN811" s="27"/>
      <c r="AO811" s="27"/>
      <c r="AP811" s="27"/>
      <c r="AQ811" s="204"/>
      <c r="AR811" s="204"/>
      <c r="AS811" s="27"/>
      <c r="AT811" s="27"/>
    </row>
    <row r="812" spans="1:46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L812" s="27"/>
      <c r="AM812" s="27"/>
      <c r="AN812" s="27"/>
      <c r="AO812" s="27"/>
      <c r="AP812" s="27"/>
      <c r="AQ812" s="204"/>
      <c r="AR812" s="204"/>
      <c r="AS812" s="27"/>
      <c r="AT812" s="27"/>
    </row>
    <row r="813" spans="1:46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L813" s="27"/>
      <c r="AM813" s="27"/>
      <c r="AN813" s="27"/>
      <c r="AO813" s="27"/>
      <c r="AP813" s="27"/>
      <c r="AQ813" s="204"/>
      <c r="AR813" s="204"/>
      <c r="AS813" s="27"/>
      <c r="AT813" s="27"/>
    </row>
    <row r="814" spans="1:46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L814" s="27"/>
      <c r="AM814" s="27"/>
      <c r="AN814" s="27"/>
      <c r="AO814" s="27"/>
      <c r="AP814" s="27"/>
      <c r="AQ814" s="204"/>
      <c r="AR814" s="204"/>
      <c r="AS814" s="27"/>
      <c r="AT814" s="27"/>
    </row>
    <row r="815" spans="1:46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L815" s="27"/>
      <c r="AM815" s="27"/>
      <c r="AN815" s="27"/>
      <c r="AO815" s="27"/>
      <c r="AP815" s="27"/>
      <c r="AQ815" s="204"/>
      <c r="AR815" s="204"/>
      <c r="AS815" s="27"/>
      <c r="AT815" s="27"/>
    </row>
    <row r="816" spans="1:46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L816" s="27"/>
      <c r="AM816" s="27"/>
      <c r="AN816" s="27"/>
      <c r="AO816" s="27"/>
      <c r="AP816" s="27"/>
      <c r="AQ816" s="204"/>
      <c r="AR816" s="204"/>
      <c r="AS816" s="27"/>
      <c r="AT816" s="27"/>
    </row>
    <row r="817" spans="1:46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L817" s="27"/>
      <c r="AM817" s="27"/>
      <c r="AN817" s="27"/>
      <c r="AO817" s="27"/>
      <c r="AP817" s="27"/>
      <c r="AQ817" s="204"/>
      <c r="AR817" s="204"/>
      <c r="AS817" s="27"/>
      <c r="AT817" s="27"/>
    </row>
    <row r="818" spans="1:46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L818" s="27"/>
      <c r="AM818" s="27"/>
      <c r="AN818" s="27"/>
      <c r="AO818" s="27"/>
      <c r="AP818" s="27"/>
      <c r="AQ818" s="204"/>
      <c r="AR818" s="204"/>
      <c r="AS818" s="27"/>
      <c r="AT818" s="27"/>
    </row>
    <row r="819" spans="1:46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L819" s="27"/>
      <c r="AM819" s="27"/>
      <c r="AN819" s="27"/>
      <c r="AO819" s="27"/>
      <c r="AP819" s="27"/>
      <c r="AQ819" s="204"/>
      <c r="AR819" s="204"/>
      <c r="AS819" s="27"/>
      <c r="AT819" s="27"/>
    </row>
    <row r="820" spans="1:46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L820" s="27"/>
      <c r="AM820" s="27"/>
      <c r="AN820" s="27"/>
      <c r="AO820" s="27"/>
      <c r="AP820" s="27"/>
      <c r="AQ820" s="204"/>
      <c r="AR820" s="204"/>
      <c r="AS820" s="27"/>
      <c r="AT820" s="27"/>
    </row>
    <row r="821" spans="1:46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L821" s="27"/>
      <c r="AM821" s="27"/>
      <c r="AN821" s="27"/>
      <c r="AO821" s="27"/>
      <c r="AP821" s="27"/>
      <c r="AQ821" s="204"/>
      <c r="AR821" s="204"/>
      <c r="AS821" s="27"/>
      <c r="AT821" s="27"/>
    </row>
    <row r="822" spans="1:46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L822" s="27"/>
      <c r="AM822" s="27"/>
      <c r="AN822" s="27"/>
      <c r="AO822" s="27"/>
      <c r="AP822" s="27"/>
      <c r="AQ822" s="204"/>
      <c r="AR822" s="204"/>
      <c r="AS822" s="27"/>
      <c r="AT822" s="27"/>
    </row>
    <row r="823" spans="1:46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L823" s="27"/>
      <c r="AM823" s="27"/>
      <c r="AN823" s="27"/>
      <c r="AO823" s="27"/>
      <c r="AP823" s="27"/>
      <c r="AQ823" s="204"/>
      <c r="AR823" s="204"/>
      <c r="AS823" s="27"/>
      <c r="AT823" s="27"/>
    </row>
    <row r="824" spans="1:46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L824" s="27"/>
      <c r="AM824" s="27"/>
      <c r="AN824" s="27"/>
      <c r="AO824" s="27"/>
      <c r="AP824" s="27"/>
      <c r="AQ824" s="204"/>
      <c r="AR824" s="204"/>
      <c r="AS824" s="27"/>
      <c r="AT824" s="27"/>
    </row>
    <row r="825" spans="1:46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L825" s="27"/>
      <c r="AM825" s="27"/>
      <c r="AN825" s="27"/>
      <c r="AO825" s="27"/>
      <c r="AP825" s="27"/>
      <c r="AQ825" s="204"/>
      <c r="AR825" s="204"/>
      <c r="AS825" s="27"/>
      <c r="AT825" s="27"/>
    </row>
    <row r="826" spans="1:46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L826" s="27"/>
      <c r="AM826" s="27"/>
      <c r="AN826" s="27"/>
      <c r="AO826" s="27"/>
      <c r="AP826" s="27"/>
      <c r="AQ826" s="204"/>
      <c r="AR826" s="204"/>
      <c r="AS826" s="27"/>
      <c r="AT826" s="27"/>
    </row>
    <row r="827" spans="1:46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L827" s="27"/>
      <c r="AM827" s="27"/>
      <c r="AN827" s="27"/>
      <c r="AO827" s="27"/>
      <c r="AP827" s="27"/>
      <c r="AQ827" s="204"/>
      <c r="AR827" s="204"/>
      <c r="AS827" s="27"/>
      <c r="AT827" s="27"/>
    </row>
    <row r="828" spans="1:46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L828" s="27"/>
      <c r="AM828" s="27"/>
      <c r="AN828" s="27"/>
      <c r="AO828" s="27"/>
      <c r="AP828" s="27"/>
      <c r="AQ828" s="204"/>
      <c r="AR828" s="204"/>
      <c r="AS828" s="27"/>
      <c r="AT828" s="27"/>
    </row>
    <row r="829" spans="1:46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L829" s="27"/>
      <c r="AM829" s="27"/>
      <c r="AN829" s="27"/>
      <c r="AO829" s="27"/>
      <c r="AP829" s="27"/>
      <c r="AQ829" s="204"/>
      <c r="AR829" s="204"/>
      <c r="AS829" s="27"/>
      <c r="AT829" s="27"/>
    </row>
    <row r="830" spans="1:46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L830" s="27"/>
      <c r="AM830" s="27"/>
      <c r="AN830" s="27"/>
      <c r="AO830" s="27"/>
      <c r="AP830" s="27"/>
      <c r="AQ830" s="204"/>
      <c r="AR830" s="204"/>
      <c r="AS830" s="27"/>
      <c r="AT830" s="27"/>
    </row>
    <row r="831" spans="1:46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L831" s="27"/>
      <c r="AM831" s="27"/>
      <c r="AN831" s="27"/>
      <c r="AO831" s="27"/>
      <c r="AP831" s="27"/>
      <c r="AQ831" s="204"/>
      <c r="AR831" s="204"/>
      <c r="AS831" s="27"/>
      <c r="AT831" s="27"/>
    </row>
    <row r="832" spans="1:46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L832" s="27"/>
      <c r="AM832" s="27"/>
      <c r="AN832" s="27"/>
      <c r="AO832" s="27"/>
      <c r="AP832" s="27"/>
      <c r="AQ832" s="204"/>
      <c r="AR832" s="204"/>
      <c r="AS832" s="27"/>
      <c r="AT832" s="27"/>
    </row>
    <row r="833" spans="1:46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L833" s="27"/>
      <c r="AM833" s="27"/>
      <c r="AN833" s="27"/>
      <c r="AO833" s="27"/>
      <c r="AP833" s="27"/>
      <c r="AQ833" s="204"/>
      <c r="AR833" s="204"/>
      <c r="AS833" s="27"/>
      <c r="AT833" s="27"/>
    </row>
    <row r="834" spans="1:46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L834" s="27"/>
      <c r="AM834" s="27"/>
      <c r="AN834" s="27"/>
      <c r="AO834" s="27"/>
      <c r="AP834" s="27"/>
      <c r="AQ834" s="204"/>
      <c r="AR834" s="204"/>
      <c r="AS834" s="27"/>
      <c r="AT834" s="27"/>
    </row>
    <row r="835" spans="1:46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L835" s="27"/>
      <c r="AM835" s="27"/>
      <c r="AN835" s="27"/>
      <c r="AO835" s="27"/>
      <c r="AP835" s="27"/>
      <c r="AQ835" s="204"/>
      <c r="AR835" s="204"/>
      <c r="AS835" s="27"/>
      <c r="AT835" s="27"/>
    </row>
    <row r="836" spans="1:46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L836" s="27"/>
      <c r="AM836" s="27"/>
      <c r="AN836" s="27"/>
      <c r="AO836" s="27"/>
      <c r="AP836" s="27"/>
      <c r="AQ836" s="204"/>
      <c r="AR836" s="204"/>
      <c r="AS836" s="27"/>
      <c r="AT836" s="27"/>
    </row>
    <row r="837" spans="1:46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L837" s="27"/>
      <c r="AM837" s="27"/>
      <c r="AN837" s="27"/>
      <c r="AO837" s="27"/>
      <c r="AP837" s="27"/>
      <c r="AQ837" s="204"/>
      <c r="AR837" s="204"/>
      <c r="AS837" s="27"/>
      <c r="AT837" s="27"/>
    </row>
    <row r="838" spans="1:46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L838" s="27"/>
      <c r="AM838" s="27"/>
      <c r="AN838" s="27"/>
      <c r="AO838" s="27"/>
      <c r="AP838" s="27"/>
      <c r="AQ838" s="204"/>
      <c r="AR838" s="204"/>
      <c r="AS838" s="27"/>
      <c r="AT838" s="27"/>
    </row>
    <row r="839" spans="1:46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L839" s="27"/>
      <c r="AM839" s="27"/>
      <c r="AN839" s="27"/>
      <c r="AO839" s="27"/>
      <c r="AP839" s="27"/>
      <c r="AQ839" s="204"/>
      <c r="AR839" s="204"/>
      <c r="AS839" s="27"/>
      <c r="AT839" s="27"/>
    </row>
    <row r="840" spans="1:46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L840" s="27"/>
      <c r="AM840" s="27"/>
      <c r="AN840" s="27"/>
      <c r="AO840" s="27"/>
      <c r="AP840" s="27"/>
      <c r="AQ840" s="204"/>
      <c r="AR840" s="204"/>
      <c r="AS840" s="27"/>
      <c r="AT840" s="27"/>
    </row>
    <row r="841" spans="1:46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L841" s="27"/>
      <c r="AM841" s="27"/>
      <c r="AN841" s="27"/>
      <c r="AO841" s="27"/>
      <c r="AP841" s="27"/>
      <c r="AQ841" s="204"/>
      <c r="AR841" s="204"/>
      <c r="AS841" s="27"/>
      <c r="AT841" s="27"/>
    </row>
    <row r="842" spans="1:46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L842" s="27"/>
      <c r="AM842" s="27"/>
      <c r="AN842" s="27"/>
      <c r="AO842" s="27"/>
      <c r="AP842" s="27"/>
      <c r="AQ842" s="204"/>
      <c r="AR842" s="204"/>
      <c r="AS842" s="27"/>
      <c r="AT842" s="27"/>
    </row>
    <row r="843" spans="1:46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L843" s="27"/>
      <c r="AM843" s="27"/>
      <c r="AN843" s="27"/>
      <c r="AO843" s="27"/>
      <c r="AP843" s="27"/>
      <c r="AQ843" s="204"/>
      <c r="AR843" s="204"/>
      <c r="AS843" s="27"/>
      <c r="AT843" s="27"/>
    </row>
    <row r="844" spans="1:46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L844" s="27"/>
      <c r="AM844" s="27"/>
      <c r="AN844" s="27"/>
      <c r="AO844" s="27"/>
      <c r="AP844" s="27"/>
      <c r="AQ844" s="204"/>
      <c r="AR844" s="204"/>
      <c r="AS844" s="27"/>
      <c r="AT844" s="27"/>
    </row>
    <row r="845" spans="1:46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L845" s="27"/>
      <c r="AM845" s="27"/>
      <c r="AN845" s="27"/>
      <c r="AO845" s="27"/>
      <c r="AP845" s="27"/>
      <c r="AQ845" s="204"/>
      <c r="AR845" s="204"/>
      <c r="AS845" s="27"/>
      <c r="AT845" s="27"/>
    </row>
    <row r="846" spans="1:46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L846" s="27"/>
      <c r="AM846" s="27"/>
      <c r="AN846" s="27"/>
      <c r="AO846" s="27"/>
      <c r="AP846" s="27"/>
      <c r="AQ846" s="204"/>
      <c r="AR846" s="204"/>
      <c r="AS846" s="27"/>
      <c r="AT846" s="27"/>
    </row>
    <row r="847" spans="1:46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L847" s="27"/>
      <c r="AM847" s="27"/>
      <c r="AN847" s="27"/>
      <c r="AO847" s="27"/>
      <c r="AP847" s="27"/>
      <c r="AQ847" s="204"/>
      <c r="AR847" s="204"/>
      <c r="AS847" s="27"/>
      <c r="AT847" s="27"/>
    </row>
    <row r="848" spans="1:46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L848" s="27"/>
      <c r="AM848" s="27"/>
      <c r="AN848" s="27"/>
      <c r="AO848" s="27"/>
      <c r="AP848" s="27"/>
      <c r="AQ848" s="204"/>
      <c r="AR848" s="204"/>
      <c r="AS848" s="27"/>
      <c r="AT848" s="27"/>
    </row>
    <row r="849" spans="1:46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L849" s="27"/>
      <c r="AM849" s="27"/>
      <c r="AN849" s="27"/>
      <c r="AO849" s="27"/>
      <c r="AP849" s="27"/>
      <c r="AQ849" s="204"/>
      <c r="AR849" s="204"/>
      <c r="AS849" s="27"/>
      <c r="AT849" s="27"/>
    </row>
    <row r="850" spans="1:46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L850" s="27"/>
      <c r="AM850" s="27"/>
      <c r="AN850" s="27"/>
      <c r="AO850" s="27"/>
      <c r="AP850" s="27"/>
      <c r="AQ850" s="204"/>
      <c r="AR850" s="204"/>
      <c r="AS850" s="27"/>
      <c r="AT850" s="27"/>
    </row>
    <row r="851" spans="1:46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L851" s="27"/>
      <c r="AM851" s="27"/>
      <c r="AN851" s="27"/>
      <c r="AO851" s="27"/>
      <c r="AP851" s="27"/>
      <c r="AQ851" s="204"/>
      <c r="AR851" s="204"/>
      <c r="AS851" s="27"/>
      <c r="AT851" s="27"/>
    </row>
    <row r="852" spans="1:46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L852" s="27"/>
      <c r="AM852" s="27"/>
      <c r="AN852" s="27"/>
      <c r="AO852" s="27"/>
      <c r="AP852" s="27"/>
      <c r="AQ852" s="204"/>
      <c r="AR852" s="204"/>
      <c r="AS852" s="27"/>
      <c r="AT852" s="27"/>
    </row>
    <row r="853" spans="1:46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L853" s="27"/>
      <c r="AM853" s="27"/>
      <c r="AN853" s="27"/>
      <c r="AO853" s="27"/>
      <c r="AP853" s="27"/>
      <c r="AQ853" s="204"/>
      <c r="AR853" s="204"/>
      <c r="AS853" s="27"/>
      <c r="AT853" s="27"/>
    </row>
    <row r="854" spans="1:46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L854" s="27"/>
      <c r="AM854" s="27"/>
      <c r="AN854" s="27"/>
      <c r="AO854" s="27"/>
      <c r="AP854" s="27"/>
      <c r="AQ854" s="204"/>
      <c r="AR854" s="204"/>
      <c r="AS854" s="27"/>
      <c r="AT854" s="27"/>
    </row>
    <row r="855" spans="1:46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L855" s="27"/>
      <c r="AM855" s="27"/>
      <c r="AN855" s="27"/>
      <c r="AO855" s="27"/>
      <c r="AP855" s="27"/>
      <c r="AQ855" s="204"/>
      <c r="AR855" s="204"/>
      <c r="AS855" s="27"/>
      <c r="AT855" s="27"/>
    </row>
    <row r="856" spans="1:46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L856" s="27"/>
      <c r="AM856" s="27"/>
      <c r="AN856" s="27"/>
      <c r="AO856" s="27"/>
      <c r="AP856" s="27"/>
      <c r="AQ856" s="204"/>
      <c r="AR856" s="204"/>
      <c r="AS856" s="27"/>
      <c r="AT856" s="27"/>
    </row>
    <row r="857" spans="1:46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L857" s="27"/>
      <c r="AM857" s="27"/>
      <c r="AN857" s="27"/>
      <c r="AO857" s="27"/>
      <c r="AP857" s="27"/>
      <c r="AQ857" s="204"/>
      <c r="AR857" s="204"/>
      <c r="AS857" s="27"/>
      <c r="AT857" s="27"/>
    </row>
    <row r="858" spans="1:46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L858" s="27"/>
      <c r="AM858" s="27"/>
      <c r="AN858" s="27"/>
      <c r="AO858" s="27"/>
      <c r="AP858" s="27"/>
      <c r="AQ858" s="204"/>
      <c r="AR858" s="204"/>
      <c r="AS858" s="27"/>
      <c r="AT858" s="27"/>
    </row>
    <row r="859" spans="1:46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L859" s="27"/>
      <c r="AM859" s="27"/>
      <c r="AN859" s="27"/>
      <c r="AO859" s="27"/>
      <c r="AP859" s="27"/>
      <c r="AQ859" s="204"/>
      <c r="AR859" s="204"/>
      <c r="AS859" s="27"/>
      <c r="AT859" s="27"/>
    </row>
    <row r="860" spans="1:46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L860" s="27"/>
      <c r="AM860" s="27"/>
      <c r="AN860" s="27"/>
      <c r="AO860" s="27"/>
      <c r="AP860" s="27"/>
      <c r="AQ860" s="204"/>
      <c r="AR860" s="204"/>
      <c r="AS860" s="27"/>
      <c r="AT860" s="27"/>
    </row>
    <row r="861" spans="1:46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L861" s="27"/>
      <c r="AM861" s="27"/>
      <c r="AN861" s="27"/>
      <c r="AO861" s="27"/>
      <c r="AP861" s="27"/>
      <c r="AQ861" s="204"/>
      <c r="AR861" s="204"/>
      <c r="AS861" s="27"/>
      <c r="AT861" s="27"/>
    </row>
    <row r="862" spans="1:46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L862" s="27"/>
      <c r="AM862" s="27"/>
      <c r="AN862" s="27"/>
      <c r="AO862" s="27"/>
      <c r="AP862" s="27"/>
      <c r="AQ862" s="204"/>
      <c r="AR862" s="204"/>
      <c r="AS862" s="27"/>
      <c r="AT862" s="27"/>
    </row>
    <row r="863" spans="1:46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L863" s="27"/>
      <c r="AM863" s="27"/>
      <c r="AN863" s="27"/>
      <c r="AO863" s="27"/>
      <c r="AP863" s="27"/>
      <c r="AQ863" s="204"/>
      <c r="AR863" s="204"/>
      <c r="AS863" s="27"/>
      <c r="AT863" s="27"/>
    </row>
    <row r="864" spans="1:46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L864" s="27"/>
      <c r="AM864" s="27"/>
      <c r="AN864" s="27"/>
      <c r="AO864" s="27"/>
      <c r="AP864" s="27"/>
      <c r="AQ864" s="204"/>
      <c r="AR864" s="204"/>
      <c r="AS864" s="27"/>
      <c r="AT864" s="27"/>
    </row>
    <row r="865" spans="1:46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L865" s="27"/>
      <c r="AM865" s="27"/>
      <c r="AN865" s="27"/>
      <c r="AO865" s="27"/>
      <c r="AP865" s="27"/>
      <c r="AQ865" s="204"/>
      <c r="AR865" s="204"/>
      <c r="AS865" s="27"/>
      <c r="AT865" s="27"/>
    </row>
    <row r="866" spans="1:46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L866" s="27"/>
      <c r="AM866" s="27"/>
      <c r="AN866" s="27"/>
      <c r="AO866" s="27"/>
      <c r="AP866" s="27"/>
      <c r="AQ866" s="204"/>
      <c r="AR866" s="204"/>
      <c r="AS866" s="27"/>
      <c r="AT866" s="27"/>
    </row>
    <row r="867" spans="1:46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L867" s="27"/>
      <c r="AM867" s="27"/>
      <c r="AN867" s="27"/>
      <c r="AO867" s="27"/>
      <c r="AP867" s="27"/>
      <c r="AQ867" s="204"/>
      <c r="AR867" s="204"/>
      <c r="AS867" s="27"/>
      <c r="AT867" s="27"/>
    </row>
    <row r="868" spans="1:46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L868" s="27"/>
      <c r="AM868" s="27"/>
      <c r="AN868" s="27"/>
      <c r="AO868" s="27"/>
      <c r="AP868" s="27"/>
      <c r="AQ868" s="204"/>
      <c r="AR868" s="204"/>
      <c r="AS868" s="27"/>
      <c r="AT868" s="27"/>
    </row>
    <row r="869" spans="1:46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L869" s="27"/>
      <c r="AM869" s="27"/>
      <c r="AN869" s="27"/>
      <c r="AO869" s="27"/>
      <c r="AP869" s="27"/>
      <c r="AQ869" s="204"/>
      <c r="AR869" s="204"/>
      <c r="AS869" s="27"/>
      <c r="AT869" s="27"/>
    </row>
    <row r="870" spans="1:46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L870" s="27"/>
      <c r="AM870" s="27"/>
      <c r="AN870" s="27"/>
      <c r="AO870" s="27"/>
      <c r="AP870" s="27"/>
      <c r="AQ870" s="204"/>
      <c r="AR870" s="204"/>
      <c r="AS870" s="27"/>
      <c r="AT870" s="27"/>
    </row>
    <row r="871" spans="1:46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L871" s="27"/>
      <c r="AM871" s="27"/>
      <c r="AN871" s="27"/>
      <c r="AO871" s="27"/>
      <c r="AP871" s="27"/>
      <c r="AQ871" s="204"/>
      <c r="AR871" s="204"/>
      <c r="AS871" s="27"/>
      <c r="AT871" s="27"/>
    </row>
    <row r="872" spans="1:46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L872" s="27"/>
      <c r="AM872" s="27"/>
      <c r="AN872" s="27"/>
      <c r="AO872" s="27"/>
      <c r="AP872" s="27"/>
      <c r="AQ872" s="204"/>
      <c r="AR872" s="204"/>
      <c r="AS872" s="27"/>
      <c r="AT872" s="27"/>
    </row>
    <row r="873" spans="1:46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L873" s="27"/>
      <c r="AM873" s="27"/>
      <c r="AN873" s="27"/>
      <c r="AO873" s="27"/>
      <c r="AP873" s="27"/>
      <c r="AQ873" s="204"/>
      <c r="AR873" s="204"/>
      <c r="AS873" s="27"/>
      <c r="AT873" s="27"/>
    </row>
    <row r="874" spans="1:46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L874" s="27"/>
      <c r="AM874" s="27"/>
      <c r="AN874" s="27"/>
      <c r="AO874" s="27"/>
      <c r="AP874" s="27"/>
      <c r="AQ874" s="204"/>
      <c r="AR874" s="204"/>
      <c r="AS874" s="27"/>
      <c r="AT874" s="27"/>
    </row>
    <row r="875" spans="1:46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L875" s="27"/>
      <c r="AM875" s="27"/>
      <c r="AN875" s="27"/>
      <c r="AO875" s="27"/>
      <c r="AP875" s="27"/>
      <c r="AQ875" s="204"/>
      <c r="AR875" s="204"/>
      <c r="AS875" s="27"/>
      <c r="AT875" s="27"/>
    </row>
    <row r="876" spans="1:46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L876" s="27"/>
      <c r="AM876" s="27"/>
      <c r="AN876" s="27"/>
      <c r="AO876" s="27"/>
      <c r="AP876" s="27"/>
      <c r="AQ876" s="204"/>
      <c r="AR876" s="204"/>
      <c r="AS876" s="27"/>
      <c r="AT876" s="27"/>
    </row>
    <row r="877" spans="1:46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L877" s="27"/>
      <c r="AM877" s="27"/>
      <c r="AN877" s="27"/>
      <c r="AO877" s="27"/>
      <c r="AP877" s="27"/>
      <c r="AQ877" s="204"/>
      <c r="AR877" s="204"/>
      <c r="AS877" s="27"/>
      <c r="AT877" s="27"/>
    </row>
    <row r="878" spans="1:46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L878" s="27"/>
      <c r="AM878" s="27"/>
      <c r="AN878" s="27"/>
      <c r="AO878" s="27"/>
      <c r="AP878" s="27"/>
      <c r="AQ878" s="204"/>
      <c r="AR878" s="204"/>
      <c r="AS878" s="27"/>
      <c r="AT878" s="27"/>
    </row>
    <row r="879" spans="1:46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L879" s="27"/>
      <c r="AM879" s="27"/>
      <c r="AN879" s="27"/>
      <c r="AO879" s="27"/>
      <c r="AP879" s="27"/>
      <c r="AQ879" s="204"/>
      <c r="AR879" s="204"/>
      <c r="AS879" s="27"/>
      <c r="AT879" s="27"/>
    </row>
    <row r="880" spans="1:46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L880" s="27"/>
      <c r="AM880" s="27"/>
      <c r="AN880" s="27"/>
      <c r="AO880" s="27"/>
      <c r="AP880" s="27"/>
      <c r="AQ880" s="204"/>
      <c r="AR880" s="204"/>
      <c r="AS880" s="27"/>
      <c r="AT880" s="27"/>
    </row>
    <row r="881" spans="1:46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L881" s="27"/>
      <c r="AM881" s="27"/>
      <c r="AN881" s="27"/>
      <c r="AO881" s="27"/>
      <c r="AP881" s="27"/>
      <c r="AQ881" s="204"/>
      <c r="AR881" s="204"/>
      <c r="AS881" s="27"/>
      <c r="AT881" s="27"/>
    </row>
    <row r="882" spans="1:46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L882" s="27"/>
      <c r="AM882" s="27"/>
      <c r="AN882" s="27"/>
      <c r="AO882" s="27"/>
      <c r="AP882" s="27"/>
      <c r="AQ882" s="204"/>
      <c r="AR882" s="204"/>
      <c r="AS882" s="27"/>
      <c r="AT882" s="27"/>
    </row>
    <row r="883" spans="1:46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L883" s="27"/>
      <c r="AM883" s="27"/>
      <c r="AN883" s="27"/>
      <c r="AO883" s="27"/>
      <c r="AP883" s="27"/>
      <c r="AQ883" s="204"/>
      <c r="AR883" s="204"/>
      <c r="AS883" s="27"/>
      <c r="AT883" s="27"/>
    </row>
    <row r="884" spans="1:46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L884" s="27"/>
      <c r="AM884" s="27"/>
      <c r="AN884" s="27"/>
      <c r="AO884" s="27"/>
      <c r="AP884" s="27"/>
      <c r="AQ884" s="204"/>
      <c r="AR884" s="204"/>
      <c r="AS884" s="27"/>
      <c r="AT884" s="27"/>
    </row>
    <row r="885" spans="1:46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L885" s="27"/>
      <c r="AM885" s="27"/>
      <c r="AN885" s="27"/>
      <c r="AO885" s="27"/>
      <c r="AP885" s="27"/>
      <c r="AQ885" s="204"/>
      <c r="AR885" s="204"/>
      <c r="AS885" s="27"/>
      <c r="AT885" s="27"/>
    </row>
    <row r="886" spans="1:46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L886" s="27"/>
      <c r="AM886" s="27"/>
      <c r="AN886" s="27"/>
      <c r="AO886" s="27"/>
      <c r="AP886" s="27"/>
      <c r="AQ886" s="204"/>
      <c r="AR886" s="204"/>
      <c r="AS886" s="27"/>
      <c r="AT886" s="27"/>
    </row>
    <row r="887" spans="1:46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L887" s="27"/>
      <c r="AM887" s="27"/>
      <c r="AN887" s="27"/>
      <c r="AO887" s="27"/>
      <c r="AP887" s="27"/>
      <c r="AQ887" s="204"/>
      <c r="AR887" s="204"/>
      <c r="AS887" s="27"/>
      <c r="AT887" s="27"/>
    </row>
    <row r="888" spans="1:46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L888" s="27"/>
      <c r="AM888" s="27"/>
      <c r="AN888" s="27"/>
      <c r="AO888" s="27"/>
      <c r="AP888" s="27"/>
      <c r="AQ888" s="204"/>
      <c r="AR888" s="204"/>
      <c r="AS888" s="27"/>
      <c r="AT888" s="27"/>
    </row>
    <row r="889" spans="1:46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L889" s="27"/>
      <c r="AM889" s="27"/>
      <c r="AN889" s="27"/>
      <c r="AO889" s="27"/>
      <c r="AP889" s="27"/>
      <c r="AQ889" s="204"/>
      <c r="AR889" s="204"/>
      <c r="AS889" s="27"/>
      <c r="AT889" s="27"/>
    </row>
    <row r="890" spans="1:46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L890" s="27"/>
      <c r="AM890" s="27"/>
      <c r="AN890" s="27"/>
      <c r="AO890" s="27"/>
      <c r="AP890" s="27"/>
      <c r="AQ890" s="204"/>
      <c r="AR890" s="204"/>
      <c r="AS890" s="27"/>
      <c r="AT890" s="27"/>
    </row>
    <row r="891" spans="1:46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L891" s="27"/>
      <c r="AM891" s="27"/>
      <c r="AN891" s="27"/>
      <c r="AO891" s="27"/>
      <c r="AP891" s="27"/>
      <c r="AQ891" s="204"/>
      <c r="AR891" s="204"/>
      <c r="AS891" s="27"/>
      <c r="AT891" s="27"/>
    </row>
    <row r="892" spans="1:46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L892" s="27"/>
      <c r="AM892" s="27"/>
      <c r="AN892" s="27"/>
      <c r="AO892" s="27"/>
      <c r="AP892" s="27"/>
      <c r="AQ892" s="204"/>
      <c r="AR892" s="204"/>
      <c r="AS892" s="27"/>
      <c r="AT892" s="27"/>
    </row>
    <row r="893" spans="1:46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L893" s="27"/>
      <c r="AM893" s="27"/>
      <c r="AN893" s="27"/>
      <c r="AO893" s="27"/>
      <c r="AP893" s="27"/>
      <c r="AQ893" s="204"/>
      <c r="AR893" s="204"/>
      <c r="AS893" s="27"/>
      <c r="AT893" s="27"/>
    </row>
    <row r="894" spans="1:46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L894" s="27"/>
      <c r="AM894" s="27"/>
      <c r="AN894" s="27"/>
      <c r="AO894" s="27"/>
      <c r="AP894" s="27"/>
      <c r="AQ894" s="204"/>
      <c r="AR894" s="204"/>
      <c r="AS894" s="27"/>
      <c r="AT894" s="27"/>
    </row>
    <row r="895" spans="1:46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L895" s="27"/>
      <c r="AM895" s="27"/>
      <c r="AN895" s="27"/>
      <c r="AO895" s="27"/>
      <c r="AP895" s="27"/>
      <c r="AQ895" s="204"/>
      <c r="AR895" s="204"/>
      <c r="AS895" s="27"/>
      <c r="AT895" s="27"/>
    </row>
    <row r="896" spans="1:46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L896" s="27"/>
      <c r="AM896" s="27"/>
      <c r="AN896" s="27"/>
      <c r="AO896" s="27"/>
      <c r="AP896" s="27"/>
      <c r="AQ896" s="204"/>
      <c r="AR896" s="204"/>
      <c r="AS896" s="27"/>
      <c r="AT896" s="27"/>
    </row>
    <row r="897" spans="1:46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L897" s="27"/>
      <c r="AM897" s="27"/>
      <c r="AN897" s="27"/>
      <c r="AO897" s="27"/>
      <c r="AP897" s="27"/>
      <c r="AQ897" s="204"/>
      <c r="AR897" s="204"/>
      <c r="AS897" s="27"/>
      <c r="AT897" s="27"/>
    </row>
    <row r="898" spans="1:46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L898" s="27"/>
      <c r="AM898" s="27"/>
      <c r="AN898" s="27"/>
      <c r="AO898" s="27"/>
      <c r="AP898" s="27"/>
      <c r="AQ898" s="204"/>
      <c r="AR898" s="204"/>
      <c r="AS898" s="27"/>
      <c r="AT898" s="27"/>
    </row>
    <row r="899" spans="1:46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L899" s="27"/>
      <c r="AM899" s="27"/>
      <c r="AN899" s="27"/>
      <c r="AO899" s="27"/>
      <c r="AP899" s="27"/>
      <c r="AQ899" s="204"/>
      <c r="AR899" s="204"/>
      <c r="AS899" s="27"/>
      <c r="AT899" s="27"/>
    </row>
    <row r="900" spans="1:46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L900" s="27"/>
      <c r="AM900" s="27"/>
      <c r="AN900" s="27"/>
      <c r="AO900" s="27"/>
      <c r="AP900" s="27"/>
      <c r="AQ900" s="204"/>
      <c r="AR900" s="204"/>
      <c r="AS900" s="27"/>
      <c r="AT900" s="27"/>
    </row>
    <row r="901" spans="1:46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L901" s="27"/>
      <c r="AM901" s="27"/>
      <c r="AN901" s="27"/>
      <c r="AO901" s="27"/>
      <c r="AP901" s="27"/>
      <c r="AQ901" s="204"/>
      <c r="AR901" s="204"/>
      <c r="AS901" s="27"/>
      <c r="AT901" s="27"/>
    </row>
    <row r="902" spans="1:46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L902" s="27"/>
      <c r="AM902" s="27"/>
      <c r="AN902" s="27"/>
      <c r="AO902" s="27"/>
      <c r="AP902" s="27"/>
      <c r="AQ902" s="204"/>
      <c r="AR902" s="204"/>
      <c r="AS902" s="27"/>
      <c r="AT902" s="27"/>
    </row>
    <row r="903" spans="1:46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L903" s="27"/>
      <c r="AM903" s="27"/>
      <c r="AN903" s="27"/>
      <c r="AO903" s="27"/>
      <c r="AP903" s="27"/>
      <c r="AQ903" s="204"/>
      <c r="AR903" s="204"/>
      <c r="AS903" s="27"/>
      <c r="AT903" s="27"/>
    </row>
    <row r="904" spans="1:46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L904" s="27"/>
      <c r="AM904" s="27"/>
      <c r="AN904" s="27"/>
      <c r="AO904" s="27"/>
      <c r="AP904" s="27"/>
      <c r="AQ904" s="204"/>
      <c r="AR904" s="204"/>
      <c r="AS904" s="27"/>
      <c r="AT904" s="27"/>
    </row>
    <row r="905" spans="1:46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L905" s="27"/>
      <c r="AM905" s="27"/>
      <c r="AN905" s="27"/>
      <c r="AO905" s="27"/>
      <c r="AP905" s="27"/>
      <c r="AQ905" s="204"/>
      <c r="AR905" s="204"/>
      <c r="AS905" s="27"/>
      <c r="AT905" s="27"/>
    </row>
    <row r="906" spans="1:46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L906" s="27"/>
      <c r="AM906" s="27"/>
      <c r="AN906" s="27"/>
      <c r="AO906" s="27"/>
      <c r="AP906" s="27"/>
      <c r="AQ906" s="204"/>
      <c r="AR906" s="204"/>
      <c r="AS906" s="27"/>
      <c r="AT906" s="27"/>
    </row>
    <row r="907" spans="1:46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L907" s="27"/>
      <c r="AM907" s="27"/>
      <c r="AN907" s="27"/>
      <c r="AO907" s="27"/>
      <c r="AP907" s="27"/>
      <c r="AQ907" s="204"/>
      <c r="AR907" s="204"/>
      <c r="AS907" s="27"/>
      <c r="AT907" s="27"/>
    </row>
    <row r="908" spans="1:46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L908" s="27"/>
      <c r="AM908" s="27"/>
      <c r="AN908" s="27"/>
      <c r="AO908" s="27"/>
      <c r="AP908" s="27"/>
      <c r="AQ908" s="204"/>
      <c r="AR908" s="204"/>
      <c r="AS908" s="27"/>
      <c r="AT908" s="27"/>
    </row>
    <row r="909" spans="1:46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L909" s="27"/>
      <c r="AM909" s="27"/>
      <c r="AN909" s="27"/>
      <c r="AO909" s="27"/>
      <c r="AP909" s="27"/>
      <c r="AQ909" s="204"/>
      <c r="AR909" s="204"/>
      <c r="AS909" s="27"/>
      <c r="AT909" s="27"/>
    </row>
    <row r="910" spans="1:46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L910" s="27"/>
      <c r="AM910" s="27"/>
      <c r="AN910" s="27"/>
      <c r="AO910" s="27"/>
      <c r="AP910" s="27"/>
      <c r="AQ910" s="204"/>
      <c r="AR910" s="204"/>
      <c r="AS910" s="27"/>
      <c r="AT910" s="27"/>
    </row>
    <row r="911" spans="1:46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L911" s="27"/>
      <c r="AM911" s="27"/>
      <c r="AN911" s="27"/>
      <c r="AO911" s="27"/>
      <c r="AP911" s="27"/>
      <c r="AQ911" s="204"/>
      <c r="AR911" s="204"/>
      <c r="AS911" s="27"/>
      <c r="AT911" s="27"/>
    </row>
    <row r="912" spans="1:46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L912" s="27"/>
      <c r="AM912" s="27"/>
      <c r="AN912" s="27"/>
      <c r="AO912" s="27"/>
      <c r="AP912" s="27"/>
      <c r="AQ912" s="204"/>
      <c r="AR912" s="204"/>
      <c r="AS912" s="27"/>
      <c r="AT912" s="27"/>
    </row>
    <row r="913" spans="1:46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L913" s="27"/>
      <c r="AM913" s="27"/>
      <c r="AN913" s="27"/>
      <c r="AO913" s="27"/>
      <c r="AP913" s="27"/>
      <c r="AQ913" s="204"/>
      <c r="AR913" s="204"/>
      <c r="AS913" s="27"/>
      <c r="AT913" s="27"/>
    </row>
    <row r="914" spans="1:46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L914" s="27"/>
      <c r="AM914" s="27"/>
      <c r="AN914" s="27"/>
      <c r="AO914" s="27"/>
      <c r="AP914" s="27"/>
      <c r="AQ914" s="204"/>
      <c r="AR914" s="204"/>
      <c r="AS914" s="27"/>
      <c r="AT914" s="27"/>
    </row>
    <row r="915" spans="1:46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L915" s="27"/>
      <c r="AM915" s="27"/>
      <c r="AN915" s="27"/>
      <c r="AO915" s="27"/>
      <c r="AP915" s="27"/>
      <c r="AQ915" s="204"/>
      <c r="AR915" s="204"/>
      <c r="AS915" s="27"/>
      <c r="AT915" s="27"/>
    </row>
    <row r="916" spans="1:46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L916" s="27"/>
      <c r="AM916" s="27"/>
      <c r="AN916" s="27"/>
      <c r="AO916" s="27"/>
      <c r="AP916" s="27"/>
      <c r="AQ916" s="204"/>
      <c r="AR916" s="204"/>
      <c r="AS916" s="27"/>
      <c r="AT916" s="27"/>
    </row>
    <row r="917" spans="1:46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L917" s="27"/>
      <c r="AM917" s="27"/>
      <c r="AN917" s="27"/>
      <c r="AO917" s="27"/>
      <c r="AP917" s="27"/>
      <c r="AQ917" s="204"/>
      <c r="AR917" s="204"/>
      <c r="AS917" s="27"/>
      <c r="AT917" s="27"/>
    </row>
    <row r="918" spans="1:46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L918" s="27"/>
      <c r="AM918" s="27"/>
      <c r="AN918" s="27"/>
      <c r="AO918" s="27"/>
      <c r="AP918" s="27"/>
      <c r="AQ918" s="204"/>
      <c r="AR918" s="204"/>
      <c r="AS918" s="27"/>
      <c r="AT918" s="27"/>
    </row>
    <row r="919" spans="1:46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L919" s="27"/>
      <c r="AM919" s="27"/>
      <c r="AN919" s="27"/>
      <c r="AO919" s="27"/>
      <c r="AP919" s="27"/>
      <c r="AQ919" s="204"/>
      <c r="AR919" s="204"/>
      <c r="AS919" s="27"/>
      <c r="AT919" s="27"/>
    </row>
    <row r="920" spans="1:46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L920" s="27"/>
      <c r="AM920" s="27"/>
      <c r="AN920" s="27"/>
      <c r="AO920" s="27"/>
      <c r="AP920" s="27"/>
      <c r="AQ920" s="204"/>
      <c r="AR920" s="204"/>
      <c r="AS920" s="27"/>
      <c r="AT920" s="27"/>
    </row>
    <row r="921" spans="1:46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L921" s="27"/>
      <c r="AM921" s="27"/>
      <c r="AN921" s="27"/>
      <c r="AO921" s="27"/>
      <c r="AP921" s="27"/>
      <c r="AQ921" s="204"/>
      <c r="AR921" s="204"/>
      <c r="AS921" s="27"/>
      <c r="AT921" s="27"/>
    </row>
    <row r="922" spans="1:46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L922" s="27"/>
      <c r="AM922" s="27"/>
      <c r="AN922" s="27"/>
      <c r="AO922" s="27"/>
      <c r="AP922" s="27"/>
      <c r="AQ922" s="204"/>
      <c r="AR922" s="204"/>
      <c r="AS922" s="27"/>
      <c r="AT922" s="27"/>
    </row>
    <row r="923" spans="1:46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L923" s="27"/>
      <c r="AM923" s="27"/>
      <c r="AN923" s="27"/>
      <c r="AO923" s="27"/>
      <c r="AP923" s="27"/>
      <c r="AQ923" s="204"/>
      <c r="AR923" s="204"/>
      <c r="AS923" s="27"/>
      <c r="AT923" s="27"/>
    </row>
    <row r="924" spans="1:46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L924" s="27"/>
      <c r="AM924" s="27"/>
      <c r="AN924" s="27"/>
      <c r="AO924" s="27"/>
      <c r="AP924" s="27"/>
      <c r="AQ924" s="204"/>
      <c r="AR924" s="204"/>
      <c r="AS924" s="27"/>
      <c r="AT924" s="27"/>
    </row>
    <row r="925" spans="1:46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L925" s="27"/>
      <c r="AM925" s="27"/>
      <c r="AN925" s="27"/>
      <c r="AO925" s="27"/>
      <c r="AP925" s="27"/>
      <c r="AQ925" s="204"/>
      <c r="AR925" s="204"/>
      <c r="AS925" s="27"/>
      <c r="AT925" s="27"/>
    </row>
    <row r="926" spans="1:46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L926" s="27"/>
      <c r="AM926" s="27"/>
      <c r="AN926" s="27"/>
      <c r="AO926" s="27"/>
      <c r="AP926" s="27"/>
      <c r="AQ926" s="204"/>
      <c r="AR926" s="204"/>
      <c r="AS926" s="27"/>
      <c r="AT926" s="27"/>
    </row>
    <row r="927" spans="1:46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L927" s="27"/>
      <c r="AM927" s="27"/>
      <c r="AN927" s="27"/>
      <c r="AO927" s="27"/>
      <c r="AP927" s="27"/>
      <c r="AQ927" s="204"/>
      <c r="AR927" s="204"/>
      <c r="AS927" s="27"/>
      <c r="AT927" s="27"/>
    </row>
    <row r="928" spans="1:46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L928" s="27"/>
      <c r="AM928" s="27"/>
      <c r="AN928" s="27"/>
      <c r="AO928" s="27"/>
      <c r="AP928" s="27"/>
      <c r="AQ928" s="204"/>
      <c r="AR928" s="204"/>
      <c r="AS928" s="27"/>
      <c r="AT928" s="27"/>
    </row>
    <row r="929" spans="1:46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L929" s="27"/>
      <c r="AM929" s="27"/>
      <c r="AN929" s="27"/>
      <c r="AO929" s="27"/>
      <c r="AP929" s="27"/>
      <c r="AQ929" s="204"/>
      <c r="AR929" s="204"/>
      <c r="AS929" s="27"/>
      <c r="AT929" s="27"/>
    </row>
    <row r="930" spans="1:46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L930" s="27"/>
      <c r="AM930" s="27"/>
      <c r="AN930" s="27"/>
      <c r="AO930" s="27"/>
      <c r="AP930" s="27"/>
      <c r="AQ930" s="204"/>
      <c r="AR930" s="204"/>
      <c r="AS930" s="27"/>
      <c r="AT930" s="27"/>
    </row>
    <row r="931" spans="1:46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L931" s="27"/>
      <c r="AM931" s="27"/>
      <c r="AN931" s="27"/>
      <c r="AO931" s="27"/>
      <c r="AP931" s="27"/>
      <c r="AQ931" s="204"/>
      <c r="AR931" s="204"/>
      <c r="AS931" s="27"/>
      <c r="AT931" s="27"/>
    </row>
    <row r="932" spans="1:46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L932" s="27"/>
      <c r="AM932" s="27"/>
      <c r="AN932" s="27"/>
      <c r="AO932" s="27"/>
      <c r="AP932" s="27"/>
      <c r="AQ932" s="204"/>
      <c r="AR932" s="204"/>
      <c r="AS932" s="27"/>
      <c r="AT932" s="27"/>
    </row>
    <row r="933" spans="1:46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L933" s="27"/>
      <c r="AM933" s="27"/>
      <c r="AN933" s="27"/>
      <c r="AO933" s="27"/>
      <c r="AP933" s="27"/>
      <c r="AQ933" s="204"/>
      <c r="AR933" s="204"/>
      <c r="AS933" s="27"/>
      <c r="AT933" s="27"/>
    </row>
    <row r="934" spans="1:46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L934" s="27"/>
      <c r="AM934" s="27"/>
      <c r="AN934" s="27"/>
      <c r="AO934" s="27"/>
      <c r="AP934" s="27"/>
      <c r="AQ934" s="204"/>
      <c r="AR934" s="204"/>
      <c r="AS934" s="27"/>
      <c r="AT934" s="27"/>
    </row>
    <row r="935" spans="1:46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L935" s="27"/>
      <c r="AM935" s="27"/>
      <c r="AN935" s="27"/>
      <c r="AO935" s="27"/>
      <c r="AP935" s="27"/>
      <c r="AQ935" s="204"/>
      <c r="AR935" s="204"/>
      <c r="AS935" s="27"/>
      <c r="AT935" s="27"/>
    </row>
    <row r="936" spans="1:46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L936" s="27"/>
      <c r="AM936" s="27"/>
      <c r="AN936" s="27"/>
      <c r="AO936" s="27"/>
      <c r="AP936" s="27"/>
      <c r="AQ936" s="204"/>
      <c r="AR936" s="204"/>
      <c r="AS936" s="27"/>
      <c r="AT936" s="27"/>
    </row>
    <row r="937" spans="1:46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L937" s="27"/>
      <c r="AM937" s="27"/>
      <c r="AN937" s="27"/>
      <c r="AO937" s="27"/>
      <c r="AP937" s="27"/>
      <c r="AQ937" s="204"/>
      <c r="AR937" s="204"/>
      <c r="AS937" s="27"/>
      <c r="AT937" s="27"/>
    </row>
    <row r="938" spans="1:46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L938" s="27"/>
      <c r="AM938" s="27"/>
      <c r="AN938" s="27"/>
      <c r="AO938" s="27"/>
      <c r="AP938" s="27"/>
      <c r="AQ938" s="204"/>
      <c r="AR938" s="204"/>
      <c r="AS938" s="27"/>
      <c r="AT938" s="27"/>
    </row>
    <row r="939" spans="1:46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L939" s="27"/>
      <c r="AM939" s="27"/>
      <c r="AN939" s="27"/>
      <c r="AO939" s="27"/>
      <c r="AP939" s="27"/>
      <c r="AQ939" s="204"/>
      <c r="AR939" s="204"/>
      <c r="AS939" s="27"/>
      <c r="AT939" s="27"/>
    </row>
    <row r="940" spans="1:46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L940" s="27"/>
      <c r="AM940" s="27"/>
      <c r="AN940" s="27"/>
      <c r="AO940" s="27"/>
      <c r="AP940" s="27"/>
      <c r="AQ940" s="204"/>
      <c r="AR940" s="204"/>
      <c r="AS940" s="27"/>
      <c r="AT940" s="27"/>
    </row>
    <row r="941" spans="1:46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L941" s="27"/>
      <c r="AM941" s="27"/>
      <c r="AN941" s="27"/>
      <c r="AO941" s="27"/>
      <c r="AP941" s="27"/>
      <c r="AQ941" s="204"/>
      <c r="AR941" s="204"/>
      <c r="AS941" s="27"/>
      <c r="AT941" s="27"/>
    </row>
    <row r="942" spans="1:46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L942" s="27"/>
      <c r="AM942" s="27"/>
      <c r="AN942" s="27"/>
      <c r="AO942" s="27"/>
      <c r="AP942" s="27"/>
      <c r="AQ942" s="204"/>
      <c r="AR942" s="204"/>
      <c r="AS942" s="27"/>
      <c r="AT942" s="27"/>
    </row>
    <row r="943" spans="1:46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L943" s="27"/>
      <c r="AM943" s="27"/>
      <c r="AN943" s="27"/>
      <c r="AO943" s="27"/>
      <c r="AP943" s="27"/>
      <c r="AQ943" s="204"/>
      <c r="AR943" s="204"/>
      <c r="AS943" s="27"/>
      <c r="AT943" s="27"/>
    </row>
    <row r="944" spans="1:46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L944" s="27"/>
      <c r="AM944" s="27"/>
      <c r="AN944" s="27"/>
      <c r="AO944" s="27"/>
      <c r="AP944" s="27"/>
      <c r="AQ944" s="204"/>
      <c r="AR944" s="204"/>
      <c r="AS944" s="27"/>
      <c r="AT944" s="27"/>
    </row>
    <row r="945" spans="1:46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L945" s="27"/>
      <c r="AM945" s="27"/>
      <c r="AN945" s="27"/>
      <c r="AO945" s="27"/>
      <c r="AP945" s="27"/>
      <c r="AQ945" s="204"/>
      <c r="AR945" s="204"/>
      <c r="AS945" s="27"/>
      <c r="AT945" s="27"/>
    </row>
    <row r="946" spans="1:46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L946" s="27"/>
      <c r="AM946" s="27"/>
      <c r="AN946" s="27"/>
      <c r="AO946" s="27"/>
      <c r="AP946" s="27"/>
      <c r="AQ946" s="204"/>
      <c r="AR946" s="204"/>
      <c r="AS946" s="27"/>
      <c r="AT946" s="27"/>
    </row>
    <row r="947" spans="1:46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L947" s="27"/>
      <c r="AM947" s="27"/>
      <c r="AN947" s="27"/>
      <c r="AO947" s="27"/>
      <c r="AP947" s="27"/>
      <c r="AQ947" s="204"/>
      <c r="AR947" s="204"/>
      <c r="AS947" s="27"/>
      <c r="AT947" s="27"/>
    </row>
    <row r="948" spans="1:46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L948" s="27"/>
      <c r="AM948" s="27"/>
      <c r="AN948" s="27"/>
      <c r="AO948" s="27"/>
      <c r="AP948" s="27"/>
      <c r="AQ948" s="204"/>
      <c r="AR948" s="204"/>
      <c r="AS948" s="27"/>
      <c r="AT948" s="27"/>
    </row>
    <row r="949" spans="1:46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L949" s="27"/>
      <c r="AM949" s="27"/>
      <c r="AN949" s="27"/>
      <c r="AO949" s="27"/>
      <c r="AP949" s="27"/>
      <c r="AQ949" s="204"/>
      <c r="AR949" s="204"/>
      <c r="AS949" s="27"/>
      <c r="AT949" s="27"/>
    </row>
    <row r="950" spans="1:46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L950" s="27"/>
      <c r="AM950" s="27"/>
      <c r="AN950" s="27"/>
      <c r="AO950" s="27"/>
      <c r="AP950" s="27"/>
      <c r="AQ950" s="204"/>
      <c r="AR950" s="204"/>
      <c r="AS950" s="27"/>
      <c r="AT950" s="27"/>
    </row>
    <row r="951" spans="1:46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L951" s="27"/>
      <c r="AM951" s="27"/>
      <c r="AN951" s="27"/>
      <c r="AO951" s="27"/>
      <c r="AP951" s="27"/>
      <c r="AQ951" s="204"/>
      <c r="AR951" s="204"/>
      <c r="AS951" s="27"/>
      <c r="AT951" s="27"/>
    </row>
    <row r="952" spans="1:46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L952" s="27"/>
      <c r="AM952" s="27"/>
      <c r="AN952" s="27"/>
      <c r="AO952" s="27"/>
      <c r="AP952" s="27"/>
      <c r="AQ952" s="204"/>
      <c r="AR952" s="204"/>
      <c r="AS952" s="27"/>
      <c r="AT952" s="27"/>
    </row>
    <row r="953" spans="1:46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L953" s="27"/>
      <c r="AM953" s="27"/>
      <c r="AN953" s="27"/>
      <c r="AO953" s="27"/>
      <c r="AP953" s="27"/>
      <c r="AQ953" s="204"/>
      <c r="AR953" s="204"/>
      <c r="AS953" s="27"/>
      <c r="AT953" s="27"/>
    </row>
    <row r="954" spans="1:46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L954" s="27"/>
      <c r="AM954" s="27"/>
      <c r="AN954" s="27"/>
      <c r="AO954" s="27"/>
      <c r="AP954" s="27"/>
      <c r="AQ954" s="204"/>
      <c r="AR954" s="204"/>
      <c r="AS954" s="27"/>
      <c r="AT954" s="27"/>
    </row>
    <row r="955" spans="1:46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L955" s="27"/>
      <c r="AM955" s="27"/>
      <c r="AN955" s="27"/>
      <c r="AO955" s="27"/>
      <c r="AP955" s="27"/>
      <c r="AQ955" s="204"/>
      <c r="AR955" s="204"/>
      <c r="AS955" s="27"/>
      <c r="AT955" s="27"/>
    </row>
    <row r="956" spans="1:46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L956" s="27"/>
      <c r="AM956" s="27"/>
      <c r="AN956" s="27"/>
      <c r="AO956" s="27"/>
      <c r="AP956" s="27"/>
      <c r="AQ956" s="204"/>
      <c r="AR956" s="204"/>
      <c r="AS956" s="27"/>
      <c r="AT956" s="27"/>
    </row>
    <row r="957" spans="1:46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L957" s="27"/>
      <c r="AM957" s="27"/>
      <c r="AN957" s="27"/>
      <c r="AO957" s="27"/>
      <c r="AP957" s="27"/>
      <c r="AQ957" s="204"/>
      <c r="AR957" s="204"/>
      <c r="AS957" s="27"/>
      <c r="AT957" s="27"/>
    </row>
    <row r="958" spans="1:46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L958" s="27"/>
      <c r="AM958" s="27"/>
      <c r="AN958" s="27"/>
      <c r="AO958" s="27"/>
      <c r="AP958" s="27"/>
      <c r="AQ958" s="204"/>
      <c r="AR958" s="204"/>
      <c r="AS958" s="27"/>
      <c r="AT958" s="27"/>
    </row>
    <row r="959" spans="1:46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L959" s="27"/>
      <c r="AM959" s="27"/>
      <c r="AN959" s="27"/>
      <c r="AO959" s="27"/>
      <c r="AP959" s="27"/>
      <c r="AQ959" s="204"/>
      <c r="AR959" s="204"/>
      <c r="AS959" s="27"/>
      <c r="AT959" s="27"/>
    </row>
    <row r="960" spans="1:46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L960" s="27"/>
      <c r="AM960" s="27"/>
      <c r="AN960" s="27"/>
      <c r="AO960" s="27"/>
      <c r="AP960" s="27"/>
      <c r="AQ960" s="204"/>
      <c r="AR960" s="204"/>
      <c r="AS960" s="27"/>
      <c r="AT960" s="27"/>
    </row>
    <row r="961" spans="1:46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L961" s="27"/>
      <c r="AM961" s="27"/>
      <c r="AN961" s="27"/>
      <c r="AO961" s="27"/>
      <c r="AP961" s="27"/>
      <c r="AQ961" s="204"/>
      <c r="AR961" s="204"/>
      <c r="AS961" s="27"/>
      <c r="AT961" s="27"/>
    </row>
    <row r="962" spans="1:46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L962" s="27"/>
      <c r="AM962" s="27"/>
      <c r="AN962" s="27"/>
      <c r="AO962" s="27"/>
      <c r="AP962" s="27"/>
      <c r="AQ962" s="204"/>
      <c r="AR962" s="204"/>
      <c r="AS962" s="27"/>
      <c r="AT962" s="27"/>
    </row>
    <row r="963" spans="1:46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L963" s="27"/>
      <c r="AM963" s="27"/>
      <c r="AN963" s="27"/>
      <c r="AO963" s="27"/>
      <c r="AP963" s="27"/>
      <c r="AQ963" s="204"/>
      <c r="AR963" s="204"/>
      <c r="AS963" s="27"/>
      <c r="AT963" s="27"/>
    </row>
    <row r="964" spans="1:46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L964" s="27"/>
      <c r="AM964" s="27"/>
      <c r="AN964" s="27"/>
      <c r="AO964" s="27"/>
      <c r="AP964" s="27"/>
      <c r="AQ964" s="204"/>
      <c r="AR964" s="204"/>
      <c r="AS964" s="27"/>
      <c r="AT964" s="27"/>
    </row>
    <row r="965" spans="1:46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L965" s="27"/>
      <c r="AM965" s="27"/>
      <c r="AN965" s="27"/>
      <c r="AO965" s="27"/>
      <c r="AP965" s="27"/>
      <c r="AQ965" s="204"/>
      <c r="AR965" s="204"/>
      <c r="AS965" s="27"/>
      <c r="AT965" s="27"/>
    </row>
    <row r="966" spans="1:46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L966" s="27"/>
      <c r="AM966" s="27"/>
      <c r="AN966" s="27"/>
      <c r="AO966" s="27"/>
      <c r="AP966" s="27"/>
      <c r="AQ966" s="204"/>
      <c r="AR966" s="204"/>
      <c r="AS966" s="27"/>
      <c r="AT966" s="27"/>
    </row>
    <row r="967" spans="1:46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L967" s="27"/>
      <c r="AM967" s="27"/>
      <c r="AN967" s="27"/>
      <c r="AO967" s="27"/>
      <c r="AP967" s="27"/>
      <c r="AQ967" s="204"/>
      <c r="AR967" s="204"/>
      <c r="AS967" s="27"/>
      <c r="AT967" s="27"/>
    </row>
    <row r="968" spans="1:46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L968" s="27"/>
      <c r="AM968" s="27"/>
      <c r="AN968" s="27"/>
      <c r="AO968" s="27"/>
      <c r="AP968" s="27"/>
      <c r="AQ968" s="204"/>
      <c r="AR968" s="204"/>
      <c r="AS968" s="27"/>
      <c r="AT968" s="27"/>
    </row>
    <row r="969" spans="1:46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L969" s="27"/>
      <c r="AM969" s="27"/>
      <c r="AN969" s="27"/>
      <c r="AO969" s="27"/>
      <c r="AP969" s="27"/>
      <c r="AQ969" s="204"/>
      <c r="AR969" s="204"/>
      <c r="AS969" s="27"/>
      <c r="AT969" s="27"/>
    </row>
    <row r="970" spans="1:46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L970" s="27"/>
      <c r="AM970" s="27"/>
      <c r="AN970" s="27"/>
      <c r="AO970" s="27"/>
      <c r="AP970" s="27"/>
      <c r="AQ970" s="204"/>
      <c r="AR970" s="204"/>
      <c r="AS970" s="27"/>
      <c r="AT970" s="27"/>
    </row>
    <row r="971" spans="1:46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L971" s="27"/>
      <c r="AM971" s="27"/>
      <c r="AN971" s="27"/>
      <c r="AO971" s="27"/>
      <c r="AP971" s="27"/>
      <c r="AQ971" s="204"/>
      <c r="AR971" s="204"/>
      <c r="AS971" s="27"/>
      <c r="AT971" s="27"/>
    </row>
    <row r="972" spans="1:46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L972" s="27"/>
      <c r="AM972" s="27"/>
      <c r="AN972" s="27"/>
      <c r="AO972" s="27"/>
      <c r="AP972" s="27"/>
      <c r="AQ972" s="204"/>
      <c r="AR972" s="204"/>
      <c r="AS972" s="27"/>
      <c r="AT972" s="27"/>
    </row>
    <row r="973" spans="1:46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L973" s="27"/>
      <c r="AM973" s="27"/>
      <c r="AN973" s="27"/>
      <c r="AO973" s="27"/>
      <c r="AP973" s="27"/>
      <c r="AQ973" s="204"/>
      <c r="AR973" s="204"/>
      <c r="AS973" s="27"/>
      <c r="AT973" s="27"/>
    </row>
    <row r="974" spans="1:46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L974" s="27"/>
      <c r="AM974" s="27"/>
      <c r="AN974" s="27"/>
      <c r="AO974" s="27"/>
      <c r="AP974" s="27"/>
      <c r="AQ974" s="204"/>
      <c r="AR974" s="204"/>
      <c r="AS974" s="27"/>
      <c r="AT974" s="27"/>
    </row>
    <row r="975" spans="1:46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L975" s="27"/>
      <c r="AM975" s="27"/>
      <c r="AN975" s="27"/>
      <c r="AO975" s="27"/>
      <c r="AP975" s="27"/>
      <c r="AQ975" s="204"/>
      <c r="AR975" s="204"/>
      <c r="AS975" s="27"/>
      <c r="AT975" s="27"/>
    </row>
    <row r="976" spans="1:46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L976" s="27"/>
      <c r="AM976" s="27"/>
      <c r="AN976" s="27"/>
      <c r="AO976" s="27"/>
      <c r="AP976" s="27"/>
      <c r="AQ976" s="204"/>
      <c r="AR976" s="204"/>
      <c r="AS976" s="27"/>
      <c r="AT976" s="27"/>
    </row>
    <row r="977" spans="1:46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L977" s="27"/>
      <c r="AM977" s="27"/>
      <c r="AN977" s="27"/>
      <c r="AO977" s="27"/>
      <c r="AP977" s="27"/>
      <c r="AQ977" s="204"/>
      <c r="AR977" s="204"/>
      <c r="AS977" s="27"/>
      <c r="AT977" s="27"/>
    </row>
    <row r="978" spans="1:46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L978" s="27"/>
      <c r="AM978" s="27"/>
      <c r="AN978" s="27"/>
      <c r="AO978" s="27"/>
      <c r="AP978" s="27"/>
      <c r="AQ978" s="204"/>
      <c r="AR978" s="204"/>
      <c r="AS978" s="27"/>
      <c r="AT978" s="27"/>
    </row>
    <row r="979" spans="1:46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L979" s="27"/>
      <c r="AM979" s="27"/>
      <c r="AN979" s="27"/>
      <c r="AO979" s="27"/>
      <c r="AP979" s="27"/>
      <c r="AQ979" s="204"/>
      <c r="AR979" s="204"/>
      <c r="AS979" s="27"/>
      <c r="AT979" s="27"/>
    </row>
    <row r="980" spans="1:46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L980" s="27"/>
      <c r="AM980" s="27"/>
      <c r="AN980" s="27"/>
      <c r="AO980" s="27"/>
      <c r="AP980" s="27"/>
      <c r="AQ980" s="204"/>
      <c r="AR980" s="204"/>
      <c r="AS980" s="27"/>
      <c r="AT980" s="27"/>
    </row>
    <row r="981" spans="1:46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L981" s="27"/>
      <c r="AM981" s="27"/>
      <c r="AN981" s="27"/>
      <c r="AO981" s="27"/>
      <c r="AP981" s="27"/>
      <c r="AQ981" s="204"/>
      <c r="AR981" s="204"/>
      <c r="AS981" s="27"/>
      <c r="AT981" s="27"/>
    </row>
    <row r="982" spans="1:46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L982" s="27"/>
      <c r="AM982" s="27"/>
      <c r="AN982" s="27"/>
      <c r="AO982" s="27"/>
      <c r="AP982" s="27"/>
      <c r="AQ982" s="204"/>
      <c r="AR982" s="204"/>
      <c r="AS982" s="27"/>
      <c r="AT982" s="27"/>
    </row>
    <row r="983" spans="1:46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L983" s="27"/>
      <c r="AM983" s="27"/>
      <c r="AN983" s="27"/>
      <c r="AO983" s="27"/>
      <c r="AP983" s="27"/>
      <c r="AQ983" s="204"/>
      <c r="AR983" s="204"/>
      <c r="AS983" s="27"/>
      <c r="AT983" s="27"/>
    </row>
    <row r="984" spans="1:46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L984" s="27"/>
      <c r="AM984" s="27"/>
      <c r="AN984" s="27"/>
      <c r="AO984" s="27"/>
      <c r="AP984" s="27"/>
      <c r="AQ984" s="204"/>
      <c r="AR984" s="204"/>
      <c r="AS984" s="27"/>
      <c r="AT984" s="27"/>
    </row>
    <row r="985" spans="1:46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L985" s="27"/>
      <c r="AM985" s="27"/>
      <c r="AN985" s="27"/>
      <c r="AO985" s="27"/>
      <c r="AP985" s="27"/>
      <c r="AQ985" s="204"/>
      <c r="AR985" s="204"/>
      <c r="AS985" s="27"/>
      <c r="AT985" s="27"/>
    </row>
    <row r="986" spans="1:46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L986" s="27"/>
      <c r="AM986" s="27"/>
      <c r="AN986" s="27"/>
      <c r="AO986" s="27"/>
      <c r="AP986" s="27"/>
      <c r="AQ986" s="204"/>
      <c r="AR986" s="204"/>
      <c r="AS986" s="27"/>
      <c r="AT986" s="27"/>
    </row>
    <row r="987" spans="1:46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L987" s="27"/>
      <c r="AM987" s="27"/>
      <c r="AN987" s="27"/>
      <c r="AO987" s="27"/>
      <c r="AP987" s="27"/>
      <c r="AQ987" s="204"/>
      <c r="AR987" s="204"/>
      <c r="AS987" s="27"/>
      <c r="AT987" s="27"/>
    </row>
    <row r="988" spans="1:46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L988" s="27"/>
      <c r="AM988" s="27"/>
      <c r="AN988" s="27"/>
      <c r="AO988" s="27"/>
      <c r="AP988" s="27"/>
      <c r="AQ988" s="204"/>
      <c r="AR988" s="204"/>
      <c r="AS988" s="27"/>
      <c r="AT988" s="27"/>
    </row>
    <row r="989" spans="1:46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L989" s="27"/>
      <c r="AM989" s="27"/>
      <c r="AN989" s="27"/>
      <c r="AO989" s="27"/>
      <c r="AP989" s="27"/>
      <c r="AQ989" s="204"/>
      <c r="AR989" s="204"/>
      <c r="AS989" s="27"/>
      <c r="AT989" s="27"/>
    </row>
    <row r="990" spans="1:46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L990" s="27"/>
      <c r="AM990" s="27"/>
      <c r="AN990" s="27"/>
      <c r="AO990" s="27"/>
      <c r="AP990" s="27"/>
      <c r="AQ990" s="204"/>
      <c r="AR990" s="204"/>
      <c r="AS990" s="27"/>
      <c r="AT990" s="27"/>
    </row>
    <row r="991" spans="1:46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L991" s="27"/>
      <c r="AM991" s="27"/>
      <c r="AN991" s="27"/>
      <c r="AO991" s="27"/>
      <c r="AP991" s="27"/>
      <c r="AQ991" s="204"/>
      <c r="AR991" s="204"/>
      <c r="AS991" s="27"/>
      <c r="AT991" s="27"/>
    </row>
    <row r="992" spans="1:46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L992" s="27"/>
      <c r="AM992" s="27"/>
      <c r="AN992" s="27"/>
      <c r="AO992" s="27"/>
      <c r="AP992" s="27"/>
      <c r="AQ992" s="204"/>
      <c r="AR992" s="204"/>
      <c r="AS992" s="27"/>
      <c r="AT992" s="27"/>
    </row>
    <row r="993" spans="1:46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L993" s="27"/>
      <c r="AM993" s="27"/>
      <c r="AN993" s="27"/>
      <c r="AO993" s="27"/>
      <c r="AP993" s="27"/>
      <c r="AQ993" s="204"/>
      <c r="AR993" s="204"/>
      <c r="AS993" s="27"/>
      <c r="AT993" s="27"/>
    </row>
    <row r="994" spans="1:46" x14ac:dyDescent="0.25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L994" s="27"/>
      <c r="AM994" s="27"/>
      <c r="AN994" s="27"/>
      <c r="AO994" s="27"/>
      <c r="AP994" s="27"/>
      <c r="AQ994" s="204"/>
      <c r="AR994" s="204"/>
      <c r="AS994" s="27"/>
      <c r="AT994" s="27"/>
    </row>
    <row r="995" spans="1:46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L995" s="27"/>
      <c r="AM995" s="27"/>
      <c r="AN995" s="27"/>
      <c r="AO995" s="27"/>
      <c r="AP995" s="27"/>
      <c r="AQ995" s="204"/>
      <c r="AR995" s="204"/>
      <c r="AS995" s="27"/>
      <c r="AT995" s="27"/>
    </row>
    <row r="996" spans="1:46" x14ac:dyDescent="0.25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L996" s="27"/>
      <c r="AM996" s="27"/>
      <c r="AN996" s="27"/>
      <c r="AO996" s="27"/>
      <c r="AP996" s="27"/>
      <c r="AQ996" s="204"/>
      <c r="AR996" s="204"/>
      <c r="AS996" s="27"/>
      <c r="AT996" s="27"/>
    </row>
    <row r="997" spans="1:46" x14ac:dyDescent="0.25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L997" s="27"/>
      <c r="AM997" s="27"/>
      <c r="AN997" s="27"/>
      <c r="AO997" s="27"/>
      <c r="AP997" s="27"/>
      <c r="AQ997" s="204"/>
      <c r="AR997" s="204"/>
      <c r="AS997" s="27"/>
      <c r="AT997" s="27"/>
    </row>
    <row r="998" spans="1:46" x14ac:dyDescent="0.25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L998" s="27"/>
      <c r="AM998" s="27"/>
      <c r="AN998" s="27"/>
      <c r="AO998" s="27"/>
      <c r="AP998" s="27"/>
      <c r="AQ998" s="204"/>
      <c r="AR998" s="204"/>
      <c r="AS998" s="27"/>
      <c r="AT998" s="27"/>
    </row>
    <row r="999" spans="1:46" x14ac:dyDescent="0.25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L999" s="27"/>
      <c r="AM999" s="27"/>
      <c r="AN999" s="27"/>
      <c r="AO999" s="27"/>
      <c r="AP999" s="27"/>
      <c r="AQ999" s="204"/>
      <c r="AR999" s="204"/>
      <c r="AS999" s="27"/>
      <c r="AT999" s="27"/>
    </row>
    <row r="1000" spans="1:46" x14ac:dyDescent="0.2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L1000" s="27"/>
      <c r="AM1000" s="27"/>
      <c r="AN1000" s="27"/>
      <c r="AO1000" s="27"/>
      <c r="AP1000" s="27"/>
      <c r="AQ1000" s="204"/>
      <c r="AR1000" s="204"/>
      <c r="AS1000" s="27"/>
      <c r="AT1000" s="27"/>
    </row>
  </sheetData>
  <sheetProtection algorithmName="SHA-512" hashValue="3gfHXZqVPcIjO3jvFqh2QVmTlt/3LIK+4el20HkFZPMycKZ2pCN+ACa5i25Z/pvX2a7uc1ktxY0d+9Wi0thhwg==" saltValue="Dyagmj08kLaVBXWBONVPKg==" spinCount="100000" sheet="1" objects="1" scenarios="1"/>
  <mergeCells count="58">
    <mergeCell ref="M41:U41"/>
    <mergeCell ref="M42:O42"/>
    <mergeCell ref="M43:O43"/>
    <mergeCell ref="M44:O44"/>
    <mergeCell ref="M54:O54"/>
    <mergeCell ref="M45:O45"/>
    <mergeCell ref="A23:A36"/>
    <mergeCell ref="O8:O9"/>
    <mergeCell ref="P8:P9"/>
    <mergeCell ref="K10:K21"/>
    <mergeCell ref="A10:A21"/>
    <mergeCell ref="L10:L21"/>
    <mergeCell ref="M10:M21"/>
    <mergeCell ref="J10:J21"/>
    <mergeCell ref="J23:J36"/>
    <mergeCell ref="K23:K36"/>
    <mergeCell ref="L23:L36"/>
    <mergeCell ref="N10:N21"/>
    <mergeCell ref="M23:M36"/>
    <mergeCell ref="N26:N27"/>
    <mergeCell ref="N23:N25"/>
    <mergeCell ref="O23:O25"/>
    <mergeCell ref="M8:M9"/>
    <mergeCell ref="I8:I9"/>
    <mergeCell ref="J8:J9"/>
    <mergeCell ref="N8:N9"/>
    <mergeCell ref="W8:W9"/>
    <mergeCell ref="Q8:Q9"/>
    <mergeCell ref="K8:K9"/>
    <mergeCell ref="L8:L9"/>
    <mergeCell ref="R8:R9"/>
    <mergeCell ref="S8:S9"/>
    <mergeCell ref="T8:T9"/>
    <mergeCell ref="U8:U9"/>
    <mergeCell ref="P23:P25"/>
    <mergeCell ref="W26:W27"/>
    <mergeCell ref="W28:W29"/>
    <mergeCell ref="W30:W31"/>
    <mergeCell ref="W32:W35"/>
    <mergeCell ref="W23:W25"/>
    <mergeCell ref="Q26:Q27"/>
    <mergeCell ref="R28:R29"/>
    <mergeCell ref="AR3:AR5"/>
    <mergeCell ref="AR39:AS39"/>
    <mergeCell ref="AR40:AS40"/>
    <mergeCell ref="S30:S31"/>
    <mergeCell ref="T32:T35"/>
    <mergeCell ref="X4:Z4"/>
    <mergeCell ref="P3:W3"/>
    <mergeCell ref="D7:U7"/>
    <mergeCell ref="C4:F6"/>
    <mergeCell ref="N28:N29"/>
    <mergeCell ref="N30:N31"/>
    <mergeCell ref="N32:N35"/>
    <mergeCell ref="O26:O27"/>
    <mergeCell ref="O28:O29"/>
    <mergeCell ref="O30:O31"/>
    <mergeCell ref="O32:O35"/>
  </mergeCells>
  <pageMargins left="0.15748031496062992" right="0.15748031496062992" top="0.19685039370078741" bottom="0.19685039370078741" header="0" footer="0"/>
  <pageSetup scale="85" orientation="landscape" r:id="rId1"/>
  <ignoredErrors>
    <ignoredError sqref="H22:I22 D22:E22 L3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669C2-D850-4AA8-ABAA-F9734EC9905D}">
  <dimension ref="A1:L1500"/>
  <sheetViews>
    <sheetView zoomScaleNormal="100" workbookViewId="0">
      <pane ySplit="2" topLeftCell="A3" activePane="bottomLeft" state="frozen"/>
      <selection pane="bottomLeft" sqref="A1:G1"/>
    </sheetView>
  </sheetViews>
  <sheetFormatPr baseColWidth="10" defaultColWidth="14.42578125" defaultRowHeight="15" customHeight="1" x14ac:dyDescent="0.25"/>
  <cols>
    <col min="1" max="1" width="10.85546875" style="387" customWidth="1"/>
    <col min="2" max="2" width="16" style="387" customWidth="1"/>
    <col min="3" max="3" width="20.5703125" style="387" customWidth="1"/>
    <col min="4" max="4" width="14.5703125" style="387" customWidth="1"/>
    <col min="5" max="5" width="14.42578125" style="387" customWidth="1"/>
    <col min="6" max="6" width="21.140625" style="387" customWidth="1"/>
    <col min="7" max="7" width="26.42578125" style="387" customWidth="1"/>
    <col min="8" max="8" width="16.42578125" style="304" customWidth="1"/>
    <col min="9" max="9" width="17" style="387" customWidth="1"/>
    <col min="10" max="12" width="20" style="387" customWidth="1"/>
    <col min="13" max="16384" width="14.42578125" style="387"/>
  </cols>
  <sheetData>
    <row r="1" spans="1:12" ht="79.5" customHeight="1" thickBot="1" x14ac:dyDescent="0.3">
      <c r="A1" s="558" t="s">
        <v>937</v>
      </c>
      <c r="B1" s="559"/>
      <c r="C1" s="559"/>
      <c r="D1" s="559"/>
      <c r="E1" s="559"/>
      <c r="F1" s="559"/>
      <c r="G1" s="560"/>
      <c r="H1" s="565" t="s">
        <v>929</v>
      </c>
      <c r="I1" s="566"/>
      <c r="J1" s="566"/>
      <c r="K1" s="566"/>
      <c r="L1" s="567"/>
    </row>
    <row r="2" spans="1:12" s="354" customFormat="1" ht="52.5" customHeight="1" thickBot="1" x14ac:dyDescent="0.3">
      <c r="A2" s="403" t="s">
        <v>255</v>
      </c>
      <c r="B2" s="403" t="s">
        <v>256</v>
      </c>
      <c r="C2" s="403" t="s">
        <v>18</v>
      </c>
      <c r="D2" s="403" t="s">
        <v>257</v>
      </c>
      <c r="E2" s="403" t="s">
        <v>258</v>
      </c>
      <c r="F2" s="404" t="s">
        <v>259</v>
      </c>
      <c r="G2" s="405" t="s">
        <v>260</v>
      </c>
      <c r="H2" s="415" t="s">
        <v>0</v>
      </c>
      <c r="I2" s="416" t="s">
        <v>886</v>
      </c>
      <c r="J2" s="416" t="s">
        <v>894</v>
      </c>
      <c r="K2" s="416" t="s">
        <v>927</v>
      </c>
      <c r="L2" s="417" t="s">
        <v>930</v>
      </c>
    </row>
    <row r="3" spans="1:12" x14ac:dyDescent="0.25">
      <c r="A3" s="355">
        <v>1</v>
      </c>
      <c r="B3" s="356" t="s">
        <v>20</v>
      </c>
      <c r="C3" s="357" t="s">
        <v>21</v>
      </c>
      <c r="D3" s="357"/>
      <c r="E3" s="358">
        <v>0.73860637322546507</v>
      </c>
      <c r="F3" s="359">
        <v>71611.985400000005</v>
      </c>
      <c r="G3" s="362">
        <v>52893.07</v>
      </c>
      <c r="H3" s="413" t="s">
        <v>261</v>
      </c>
      <c r="I3" s="414" t="s">
        <v>21</v>
      </c>
      <c r="J3" s="418">
        <v>8.8620328036139159E-2</v>
      </c>
      <c r="K3" s="440">
        <v>9046.2806690240122</v>
      </c>
      <c r="L3" s="440">
        <v>61939.360000000001</v>
      </c>
    </row>
    <row r="4" spans="1:12" x14ac:dyDescent="0.25">
      <c r="A4" s="239">
        <v>2</v>
      </c>
      <c r="B4" s="237" t="s">
        <v>20</v>
      </c>
      <c r="C4" s="45" t="s">
        <v>22</v>
      </c>
      <c r="D4" s="45"/>
      <c r="E4" s="46">
        <v>0.73860637322546507</v>
      </c>
      <c r="F4" s="47">
        <v>313768.47820000001</v>
      </c>
      <c r="G4" s="362">
        <v>231751.4</v>
      </c>
      <c r="H4" s="370" t="s">
        <v>261</v>
      </c>
      <c r="I4" s="371" t="s">
        <v>22</v>
      </c>
      <c r="J4" s="419">
        <v>0.42577439064337941</v>
      </c>
      <c r="K4" s="432">
        <v>43462.653826692876</v>
      </c>
      <c r="L4" s="432">
        <v>275214.07</v>
      </c>
    </row>
    <row r="5" spans="1:12" x14ac:dyDescent="0.25">
      <c r="A5" s="239">
        <v>3</v>
      </c>
      <c r="B5" s="237" t="s">
        <v>20</v>
      </c>
      <c r="C5" s="45" t="s">
        <v>23</v>
      </c>
      <c r="D5" s="45"/>
      <c r="E5" s="46">
        <v>0.73860637322546507</v>
      </c>
      <c r="F5" s="47">
        <v>262715.0037</v>
      </c>
      <c r="G5" s="362">
        <v>194042.98</v>
      </c>
      <c r="H5" s="370" t="s">
        <v>261</v>
      </c>
      <c r="I5" s="371" t="s">
        <v>23</v>
      </c>
      <c r="J5" s="419">
        <v>0.33666221882697417</v>
      </c>
      <c r="K5" s="432">
        <v>34366.16620199402</v>
      </c>
      <c r="L5" s="432">
        <v>228409.16</v>
      </c>
    </row>
    <row r="6" spans="1:12" x14ac:dyDescent="0.25">
      <c r="A6" s="239">
        <v>4</v>
      </c>
      <c r="B6" s="237" t="s">
        <v>20</v>
      </c>
      <c r="C6" s="45" t="s">
        <v>656</v>
      </c>
      <c r="D6" s="45"/>
      <c r="E6" s="46">
        <v>0.73860637322546507</v>
      </c>
      <c r="F6" s="47">
        <v>842.35699999999997</v>
      </c>
      <c r="G6" s="362">
        <v>622.16999999999996</v>
      </c>
      <c r="H6" s="370" t="s">
        <v>261</v>
      </c>
      <c r="I6" s="371" t="s">
        <v>656</v>
      </c>
      <c r="J6" s="419">
        <v>3.4244983430043569E-4</v>
      </c>
      <c r="K6" s="432">
        <v>34.956960607042575</v>
      </c>
      <c r="L6" s="432">
        <v>657.13</v>
      </c>
    </row>
    <row r="7" spans="1:12" x14ac:dyDescent="0.25">
      <c r="A7" s="239">
        <v>5</v>
      </c>
      <c r="B7" s="237" t="s">
        <v>20</v>
      </c>
      <c r="C7" s="45" t="s">
        <v>24</v>
      </c>
      <c r="D7" s="45"/>
      <c r="E7" s="46">
        <v>0.73860637322546507</v>
      </c>
      <c r="F7" s="47">
        <v>388.55180000000001</v>
      </c>
      <c r="G7" s="362">
        <v>286.99</v>
      </c>
      <c r="H7" s="370" t="s">
        <v>261</v>
      </c>
      <c r="I7" s="371" t="s">
        <v>24</v>
      </c>
      <c r="J7" s="419">
        <v>4.8436770753185004E-4</v>
      </c>
      <c r="K7" s="432">
        <v>49.443805122883248</v>
      </c>
      <c r="L7" s="432">
        <v>336.43</v>
      </c>
    </row>
    <row r="8" spans="1:12" x14ac:dyDescent="0.25">
      <c r="A8" s="239">
        <v>6</v>
      </c>
      <c r="B8" s="237" t="s">
        <v>20</v>
      </c>
      <c r="C8" s="45" t="s">
        <v>25</v>
      </c>
      <c r="D8" s="45"/>
      <c r="E8" s="46">
        <v>0.73860637322546507</v>
      </c>
      <c r="F8" s="47">
        <v>35.935299999999998</v>
      </c>
      <c r="G8" s="362">
        <v>26.54</v>
      </c>
      <c r="H8" s="370" t="s">
        <v>261</v>
      </c>
      <c r="I8" s="371" t="s">
        <v>25</v>
      </c>
      <c r="J8" s="419">
        <v>1.2559687994069535E-4</v>
      </c>
      <c r="K8" s="432">
        <v>12.820812699247837</v>
      </c>
      <c r="L8" s="432">
        <v>39.36</v>
      </c>
    </row>
    <row r="9" spans="1:12" x14ac:dyDescent="0.25">
      <c r="A9" s="239">
        <v>7</v>
      </c>
      <c r="B9" s="237" t="s">
        <v>20</v>
      </c>
      <c r="C9" s="45" t="s">
        <v>26</v>
      </c>
      <c r="D9" s="45"/>
      <c r="E9" s="46">
        <v>0.73860637322546507</v>
      </c>
      <c r="F9" s="47">
        <v>5.5719000000000003</v>
      </c>
      <c r="G9" s="362">
        <v>4.12</v>
      </c>
      <c r="H9" s="370" t="s">
        <v>261</v>
      </c>
      <c r="I9" s="371" t="s">
        <v>26</v>
      </c>
      <c r="J9" s="419">
        <v>9.5459316914966148E-6</v>
      </c>
      <c r="K9" s="432">
        <v>0.97443982935150142</v>
      </c>
      <c r="L9" s="432">
        <v>5.09</v>
      </c>
    </row>
    <row r="10" spans="1:12" x14ac:dyDescent="0.25">
      <c r="A10" s="239">
        <v>8</v>
      </c>
      <c r="B10" s="237" t="s">
        <v>20</v>
      </c>
      <c r="C10" s="45" t="s">
        <v>770</v>
      </c>
      <c r="D10" s="45"/>
      <c r="E10" s="46">
        <v>0.73860637322546507</v>
      </c>
      <c r="F10" s="47">
        <v>6.7699999999999996E-2</v>
      </c>
      <c r="G10" s="362">
        <v>0.05</v>
      </c>
      <c r="H10" s="370" t="s">
        <v>261</v>
      </c>
      <c r="I10" s="371" t="s">
        <v>770</v>
      </c>
      <c r="J10" s="419">
        <v>5.6472116153688598E-7</v>
      </c>
      <c r="K10" s="432">
        <v>5.7646210979005096E-2</v>
      </c>
      <c r="L10" s="432">
        <v>0.11</v>
      </c>
    </row>
    <row r="11" spans="1:12" x14ac:dyDescent="0.25">
      <c r="A11" s="239">
        <v>9</v>
      </c>
      <c r="B11" s="237" t="s">
        <v>20</v>
      </c>
      <c r="C11" s="45" t="s">
        <v>27</v>
      </c>
      <c r="D11" s="45"/>
      <c r="E11" s="46">
        <v>0.73860637322546507</v>
      </c>
      <c r="F11" s="47">
        <v>23.9039</v>
      </c>
      <c r="G11" s="362">
        <v>17.66</v>
      </c>
      <c r="H11" s="370" t="s">
        <v>261</v>
      </c>
      <c r="I11" s="371" t="s">
        <v>27</v>
      </c>
      <c r="J11" s="419">
        <v>6.1353411690295292E-5</v>
      </c>
      <c r="K11" s="432">
        <v>6.262899206672472</v>
      </c>
      <c r="L11" s="432">
        <v>23.92</v>
      </c>
    </row>
    <row r="12" spans="1:12" x14ac:dyDescent="0.25">
      <c r="A12" s="239">
        <v>10</v>
      </c>
      <c r="B12" s="237" t="s">
        <v>20</v>
      </c>
      <c r="C12" s="45" t="s">
        <v>28</v>
      </c>
      <c r="D12" s="45"/>
      <c r="E12" s="46">
        <v>0.73860637322546507</v>
      </c>
      <c r="F12" s="47">
        <v>803.3306</v>
      </c>
      <c r="G12" s="362">
        <v>593.35</v>
      </c>
      <c r="H12" s="370" t="s">
        <v>261</v>
      </c>
      <c r="I12" s="371" t="s">
        <v>28</v>
      </c>
      <c r="J12" s="419">
        <v>7.3726515460453357E-4</v>
      </c>
      <c r="K12" s="432">
        <v>75.259341325437006</v>
      </c>
      <c r="L12" s="432">
        <v>668.61</v>
      </c>
    </row>
    <row r="13" spans="1:12" x14ac:dyDescent="0.25">
      <c r="A13" s="239">
        <v>11</v>
      </c>
      <c r="B13" s="237" t="s">
        <v>20</v>
      </c>
      <c r="C13" s="45" t="s">
        <v>377</v>
      </c>
      <c r="D13" s="45"/>
      <c r="E13" s="46">
        <v>0.73860637322546507</v>
      </c>
      <c r="F13" s="47">
        <v>10.1755</v>
      </c>
      <c r="G13" s="362">
        <v>7.52</v>
      </c>
      <c r="H13" s="370" t="s">
        <v>261</v>
      </c>
      <c r="I13" s="371" t="s">
        <v>377</v>
      </c>
      <c r="J13" s="419">
        <v>5.9440087805977497E-6</v>
      </c>
      <c r="K13" s="432">
        <v>0.60675888839525238</v>
      </c>
      <c r="L13" s="432">
        <v>8.1300000000000008</v>
      </c>
    </row>
    <row r="14" spans="1:12" x14ac:dyDescent="0.25">
      <c r="A14" s="239">
        <v>12</v>
      </c>
      <c r="B14" s="237" t="s">
        <v>20</v>
      </c>
      <c r="C14" s="45" t="s">
        <v>697</v>
      </c>
      <c r="D14" s="45"/>
      <c r="E14" s="46">
        <v>0.73860637322546507</v>
      </c>
      <c r="F14" s="47">
        <v>192.52209999999999</v>
      </c>
      <c r="G14" s="362">
        <v>142.19999999999999</v>
      </c>
      <c r="H14" s="370" t="s">
        <v>261</v>
      </c>
      <c r="I14" s="371" t="s">
        <v>697</v>
      </c>
      <c r="J14" s="419">
        <v>4.5052242248944525E-5</v>
      </c>
      <c r="K14" s="432">
        <v>4.5988909901869661</v>
      </c>
      <c r="L14" s="432">
        <v>146.80000000000001</v>
      </c>
    </row>
    <row r="15" spans="1:12" x14ac:dyDescent="0.25">
      <c r="A15" s="239">
        <v>13</v>
      </c>
      <c r="B15" s="237" t="s">
        <v>20</v>
      </c>
      <c r="C15" s="45" t="s">
        <v>487</v>
      </c>
      <c r="D15" s="45"/>
      <c r="E15" s="46">
        <v>0.73860637322546507</v>
      </c>
      <c r="F15" s="47">
        <v>0.42599999999999999</v>
      </c>
      <c r="G15" s="362">
        <v>0.31</v>
      </c>
      <c r="H15" s="370" t="s">
        <v>261</v>
      </c>
      <c r="I15" s="371" t="s">
        <v>487</v>
      </c>
      <c r="J15" s="419">
        <v>2.0971121047196114E-5</v>
      </c>
      <c r="K15" s="432">
        <v>2.1407125333552055</v>
      </c>
      <c r="L15" s="432">
        <v>2.4500000000000002</v>
      </c>
    </row>
    <row r="16" spans="1:12" x14ac:dyDescent="0.25">
      <c r="A16" s="239">
        <v>14</v>
      </c>
      <c r="B16" s="237" t="s">
        <v>20</v>
      </c>
      <c r="C16" s="45" t="s">
        <v>771</v>
      </c>
      <c r="D16" s="45"/>
      <c r="E16" s="46">
        <v>0.73860637322546507</v>
      </c>
      <c r="F16" s="47">
        <v>0.1353</v>
      </c>
      <c r="G16" s="362">
        <v>0.1</v>
      </c>
      <c r="H16" s="370" t="s">
        <v>261</v>
      </c>
      <c r="I16" s="371" t="s">
        <v>771</v>
      </c>
      <c r="J16" s="419">
        <v>7.8827635809097911E-7</v>
      </c>
      <c r="K16" s="432">
        <v>8.0466517536914126E-2</v>
      </c>
      <c r="L16" s="432">
        <v>0.18</v>
      </c>
    </row>
    <row r="17" spans="1:12" x14ac:dyDescent="0.25">
      <c r="A17" s="239">
        <v>15</v>
      </c>
      <c r="B17" s="237" t="s">
        <v>20</v>
      </c>
      <c r="C17" s="45" t="s">
        <v>772</v>
      </c>
      <c r="D17" s="45"/>
      <c r="E17" s="46">
        <v>0.73860637322546507</v>
      </c>
      <c r="F17" s="47">
        <v>28.6617</v>
      </c>
      <c r="G17" s="362">
        <v>21.17</v>
      </c>
      <c r="H17" s="370" t="s">
        <v>261</v>
      </c>
      <c r="I17" s="371" t="s">
        <v>772</v>
      </c>
      <c r="J17" s="419">
        <v>0</v>
      </c>
      <c r="K17" s="432">
        <v>0</v>
      </c>
      <c r="L17" s="432">
        <v>21.17</v>
      </c>
    </row>
    <row r="18" spans="1:12" x14ac:dyDescent="0.25">
      <c r="A18" s="239">
        <v>16</v>
      </c>
      <c r="B18" s="237" t="s">
        <v>20</v>
      </c>
      <c r="C18" s="45" t="s">
        <v>773</v>
      </c>
      <c r="D18" s="45"/>
      <c r="E18" s="46">
        <v>0.73860637322546507</v>
      </c>
      <c r="F18" s="47">
        <v>1490.9085</v>
      </c>
      <c r="G18" s="362">
        <v>1101.19</v>
      </c>
      <c r="H18" s="370" t="s">
        <v>261</v>
      </c>
      <c r="I18" s="371" t="s">
        <v>773</v>
      </c>
      <c r="J18" s="419">
        <v>3.5775968864514572E-5</v>
      </c>
      <c r="K18" s="432">
        <v>3.651977630038604</v>
      </c>
      <c r="L18" s="432">
        <v>1104.8399999999999</v>
      </c>
    </row>
    <row r="19" spans="1:12" x14ac:dyDescent="0.25">
      <c r="A19" s="239">
        <v>17</v>
      </c>
      <c r="B19" s="237" t="s">
        <v>20</v>
      </c>
      <c r="C19" s="45" t="s">
        <v>29</v>
      </c>
      <c r="D19" s="45"/>
      <c r="E19" s="46">
        <v>0.73860637322546507</v>
      </c>
      <c r="F19" s="47">
        <v>9.5509000000000004</v>
      </c>
      <c r="G19" s="362">
        <v>7.05</v>
      </c>
      <c r="H19" s="370" t="s">
        <v>261</v>
      </c>
      <c r="I19" s="371" t="s">
        <v>29</v>
      </c>
      <c r="J19" s="419">
        <v>4.8397852824710554E-5</v>
      </c>
      <c r="K19" s="432">
        <v>4.9404078063433268</v>
      </c>
      <c r="L19" s="432">
        <v>11.99</v>
      </c>
    </row>
    <row r="20" spans="1:12" x14ac:dyDescent="0.25">
      <c r="A20" s="239">
        <v>18</v>
      </c>
      <c r="B20" s="237" t="s">
        <v>20</v>
      </c>
      <c r="C20" s="45" t="s">
        <v>30</v>
      </c>
      <c r="D20" s="45"/>
      <c r="E20" s="46">
        <v>0.73860637322546507</v>
      </c>
      <c r="F20" s="47">
        <v>4.8899999999999999E-2</v>
      </c>
      <c r="G20" s="362">
        <v>0.04</v>
      </c>
      <c r="H20" s="370" t="s">
        <v>261</v>
      </c>
      <c r="I20" s="371" t="s">
        <v>30</v>
      </c>
      <c r="J20" s="419">
        <v>4.3720037229340101E-6</v>
      </c>
      <c r="K20" s="432">
        <v>0.44629007407364146</v>
      </c>
      <c r="L20" s="432">
        <v>0.49</v>
      </c>
    </row>
    <row r="21" spans="1:12" x14ac:dyDescent="0.25">
      <c r="A21" s="239">
        <v>19</v>
      </c>
      <c r="B21" s="237" t="s">
        <v>20</v>
      </c>
      <c r="C21" s="45" t="s">
        <v>437</v>
      </c>
      <c r="D21" s="45"/>
      <c r="E21" s="46">
        <v>0.73860637322546507</v>
      </c>
      <c r="F21" s="47">
        <v>0.78</v>
      </c>
      <c r="G21" s="362">
        <v>0.57999999999999996</v>
      </c>
      <c r="H21" s="370" t="s">
        <v>261</v>
      </c>
      <c r="I21" s="371" t="s">
        <v>437</v>
      </c>
      <c r="J21" s="419">
        <v>7.8561265446345926E-6</v>
      </c>
      <c r="K21" s="432">
        <v>0.80194609147861273</v>
      </c>
      <c r="L21" s="432">
        <v>1.38</v>
      </c>
    </row>
    <row r="22" spans="1:12" x14ac:dyDescent="0.25">
      <c r="A22" s="239">
        <v>20</v>
      </c>
      <c r="B22" s="237" t="s">
        <v>20</v>
      </c>
      <c r="C22" s="45" t="s">
        <v>418</v>
      </c>
      <c r="D22" s="45"/>
      <c r="E22" s="46">
        <v>0.73860637322546507</v>
      </c>
      <c r="F22" s="47">
        <v>2.1640999999999999</v>
      </c>
      <c r="G22" s="362">
        <v>1.6</v>
      </c>
      <c r="H22" s="370" t="s">
        <v>261</v>
      </c>
      <c r="I22" s="371" t="s">
        <v>418</v>
      </c>
      <c r="J22" s="419">
        <v>1.6514394185618369E-5</v>
      </c>
      <c r="K22" s="432">
        <v>1.6857740000813306</v>
      </c>
      <c r="L22" s="432">
        <v>3.29</v>
      </c>
    </row>
    <row r="23" spans="1:12" x14ac:dyDescent="0.25">
      <c r="A23" s="239">
        <v>21</v>
      </c>
      <c r="B23" s="237" t="s">
        <v>20</v>
      </c>
      <c r="C23" s="45" t="s">
        <v>774</v>
      </c>
      <c r="D23" s="45"/>
      <c r="E23" s="46">
        <v>0.73860637322546507</v>
      </c>
      <c r="F23" s="47">
        <v>0.14849999999999999</v>
      </c>
      <c r="G23" s="362">
        <v>0.11</v>
      </c>
      <c r="H23" s="370" t="s">
        <v>261</v>
      </c>
      <c r="I23" s="371" t="s">
        <v>774</v>
      </c>
      <c r="J23" s="419">
        <v>5.9821479294048937E-8</v>
      </c>
      <c r="K23" s="432">
        <v>6.1065209723607725E-3</v>
      </c>
      <c r="L23" s="432">
        <v>0.12</v>
      </c>
    </row>
    <row r="24" spans="1:12" x14ac:dyDescent="0.25">
      <c r="A24" s="239">
        <v>22</v>
      </c>
      <c r="B24" s="237" t="s">
        <v>20</v>
      </c>
      <c r="C24" s="45" t="s">
        <v>31</v>
      </c>
      <c r="D24" s="45"/>
      <c r="E24" s="46">
        <v>0.73860637322546507</v>
      </c>
      <c r="F24" s="47">
        <v>258.4572</v>
      </c>
      <c r="G24" s="362">
        <v>190.9</v>
      </c>
      <c r="H24" s="370" t="s">
        <v>261</v>
      </c>
      <c r="I24" s="371" t="s">
        <v>31</v>
      </c>
      <c r="J24" s="419">
        <v>2.6070062398314602E-4</v>
      </c>
      <c r="K24" s="432">
        <v>26.612077244619243</v>
      </c>
      <c r="L24" s="432">
        <v>217.51</v>
      </c>
    </row>
    <row r="25" spans="1:12" x14ac:dyDescent="0.25">
      <c r="A25" s="239">
        <v>23</v>
      </c>
      <c r="B25" s="237" t="s">
        <v>20</v>
      </c>
      <c r="C25" s="45" t="s">
        <v>32</v>
      </c>
      <c r="D25" s="45"/>
      <c r="E25" s="46">
        <v>0.73860637322546507</v>
      </c>
      <c r="F25" s="47">
        <v>627.99800000000005</v>
      </c>
      <c r="G25" s="362">
        <v>463.84</v>
      </c>
      <c r="H25" s="370" t="s">
        <v>261</v>
      </c>
      <c r="I25" s="371" t="s">
        <v>32</v>
      </c>
      <c r="J25" s="419">
        <v>1.687263468398207E-2</v>
      </c>
      <c r="K25" s="432">
        <v>1722.3428569906337</v>
      </c>
      <c r="L25" s="432">
        <v>2186.1799999999998</v>
      </c>
    </row>
    <row r="26" spans="1:12" x14ac:dyDescent="0.25">
      <c r="A26" s="239">
        <v>24</v>
      </c>
      <c r="B26" s="237" t="s">
        <v>20</v>
      </c>
      <c r="C26" s="45" t="s">
        <v>33</v>
      </c>
      <c r="D26" s="45"/>
      <c r="E26" s="46">
        <v>0.73860637322546507</v>
      </c>
      <c r="F26" s="47">
        <v>254.81620000000001</v>
      </c>
      <c r="G26" s="362">
        <v>188.21</v>
      </c>
      <c r="H26" s="370" t="s">
        <v>261</v>
      </c>
      <c r="I26" s="371" t="s">
        <v>33</v>
      </c>
      <c r="J26" s="419">
        <v>1.400349823561877E-4</v>
      </c>
      <c r="K26" s="432">
        <v>14.294640766386049</v>
      </c>
      <c r="L26" s="432">
        <v>202.5</v>
      </c>
    </row>
    <row r="27" spans="1:12" x14ac:dyDescent="0.25">
      <c r="A27" s="239">
        <v>25</v>
      </c>
      <c r="B27" s="237" t="s">
        <v>20</v>
      </c>
      <c r="C27" s="45" t="s">
        <v>570</v>
      </c>
      <c r="D27" s="45"/>
      <c r="E27" s="46">
        <v>0.73860637322546507</v>
      </c>
      <c r="F27" s="47">
        <v>8.7254000000000005</v>
      </c>
      <c r="G27" s="362">
        <v>6.44</v>
      </c>
      <c r="H27" s="370" t="s">
        <v>261</v>
      </c>
      <c r="I27" s="371" t="s">
        <v>570</v>
      </c>
      <c r="J27" s="419">
        <v>9.2137700766720343E-6</v>
      </c>
      <c r="K27" s="432">
        <v>0.94053308062051</v>
      </c>
      <c r="L27" s="432">
        <v>7.38</v>
      </c>
    </row>
    <row r="28" spans="1:12" x14ac:dyDescent="0.25">
      <c r="A28" s="239">
        <v>26</v>
      </c>
      <c r="B28" s="237" t="s">
        <v>20</v>
      </c>
      <c r="C28" s="45" t="s">
        <v>34</v>
      </c>
      <c r="D28" s="45"/>
      <c r="E28" s="46">
        <v>0.73860637322546507</v>
      </c>
      <c r="F28" s="47">
        <v>110.8964</v>
      </c>
      <c r="G28" s="362">
        <v>81.91</v>
      </c>
      <c r="H28" s="370" t="s">
        <v>261</v>
      </c>
      <c r="I28" s="371" t="s">
        <v>34</v>
      </c>
      <c r="J28" s="419">
        <v>1.2419407434269473E-4</v>
      </c>
      <c r="K28" s="432">
        <v>12.67761560841314</v>
      </c>
      <c r="L28" s="432">
        <v>94.59</v>
      </c>
    </row>
    <row r="29" spans="1:12" x14ac:dyDescent="0.25">
      <c r="A29" s="239">
        <v>27</v>
      </c>
      <c r="B29" s="237" t="s">
        <v>20</v>
      </c>
      <c r="C29" s="45" t="s">
        <v>35</v>
      </c>
      <c r="D29" s="45"/>
      <c r="E29" s="46">
        <v>0.73860637322546507</v>
      </c>
      <c r="F29" s="47">
        <v>0.24329999999999999</v>
      </c>
      <c r="G29" s="362">
        <v>0.18</v>
      </c>
      <c r="H29" s="370" t="s">
        <v>261</v>
      </c>
      <c r="I29" s="371" t="s">
        <v>35</v>
      </c>
      <c r="J29" s="419">
        <v>1.6124825388240542E-7</v>
      </c>
      <c r="K29" s="432">
        <v>1.6460071795439835E-2</v>
      </c>
      <c r="L29" s="432">
        <v>0.2</v>
      </c>
    </row>
    <row r="30" spans="1:12" x14ac:dyDescent="0.25">
      <c r="A30" s="239">
        <v>28</v>
      </c>
      <c r="B30" s="237" t="s">
        <v>20</v>
      </c>
      <c r="C30" s="45" t="s">
        <v>36</v>
      </c>
      <c r="D30" s="45"/>
      <c r="E30" s="46">
        <v>0.73860637322546507</v>
      </c>
      <c r="F30" s="47">
        <v>0.23100000000000001</v>
      </c>
      <c r="G30" s="362">
        <v>0.17</v>
      </c>
      <c r="H30" s="370" t="s">
        <v>261</v>
      </c>
      <c r="I30" s="371" t="s">
        <v>36</v>
      </c>
      <c r="J30" s="419">
        <v>1.3695575657450342E-7</v>
      </c>
      <c r="K30" s="432">
        <v>1.3980316262271695E-2</v>
      </c>
      <c r="L30" s="432">
        <v>0.18</v>
      </c>
    </row>
    <row r="31" spans="1:12" x14ac:dyDescent="0.25">
      <c r="A31" s="239">
        <v>29</v>
      </c>
      <c r="B31" s="237" t="s">
        <v>20</v>
      </c>
      <c r="C31" s="45" t="s">
        <v>422</v>
      </c>
      <c r="D31" s="45"/>
      <c r="E31" s="46">
        <v>0.73860637322546507</v>
      </c>
      <c r="F31" s="47">
        <v>0.42899999999999999</v>
      </c>
      <c r="G31" s="362">
        <v>0.32</v>
      </c>
      <c r="H31" s="370" t="s">
        <v>261</v>
      </c>
      <c r="I31" s="371" t="s">
        <v>422</v>
      </c>
      <c r="J31" s="419">
        <v>3.5475483257011546E-6</v>
      </c>
      <c r="K31" s="432">
        <v>0.362130433867631</v>
      </c>
      <c r="L31" s="432">
        <v>0.68</v>
      </c>
    </row>
    <row r="32" spans="1:12" x14ac:dyDescent="0.25">
      <c r="A32" s="239">
        <v>30</v>
      </c>
      <c r="B32" s="237" t="s">
        <v>20</v>
      </c>
      <c r="C32" s="45" t="s">
        <v>401</v>
      </c>
      <c r="D32" s="45"/>
      <c r="E32" s="46">
        <v>0.73860637322546507</v>
      </c>
      <c r="F32" s="47">
        <v>1.8599999999999998E-2</v>
      </c>
      <c r="G32" s="362">
        <v>0.01</v>
      </c>
      <c r="H32" s="370" t="s">
        <v>261</v>
      </c>
      <c r="I32" s="371" t="s">
        <v>401</v>
      </c>
      <c r="J32" s="419">
        <v>8.2076327858697976E-6</v>
      </c>
      <c r="K32" s="432">
        <v>0.83782752168309815</v>
      </c>
      <c r="L32" s="432">
        <v>0.85</v>
      </c>
    </row>
    <row r="33" spans="1:12" x14ac:dyDescent="0.25">
      <c r="A33" s="239">
        <v>31</v>
      </c>
      <c r="B33" s="237" t="s">
        <v>20</v>
      </c>
      <c r="C33" s="45" t="s">
        <v>402</v>
      </c>
      <c r="D33" s="45"/>
      <c r="E33" s="46">
        <v>0.73860637322546507</v>
      </c>
      <c r="F33" s="47">
        <v>1.55E-2</v>
      </c>
      <c r="G33" s="362">
        <v>0.01</v>
      </c>
      <c r="H33" s="370" t="s">
        <v>261</v>
      </c>
      <c r="I33" s="371" t="s">
        <v>402</v>
      </c>
      <c r="J33" s="419">
        <v>6.6511732023390181E-6</v>
      </c>
      <c r="K33" s="432">
        <v>0.67894557490368879</v>
      </c>
      <c r="L33" s="432">
        <v>0.69</v>
      </c>
    </row>
    <row r="34" spans="1:12" x14ac:dyDescent="0.25">
      <c r="A34" s="239">
        <v>32</v>
      </c>
      <c r="B34" s="237" t="s">
        <v>20</v>
      </c>
      <c r="C34" s="45" t="s">
        <v>403</v>
      </c>
      <c r="D34" s="45"/>
      <c r="E34" s="46">
        <v>0.73860637322546507</v>
      </c>
      <c r="F34" s="47">
        <v>1.6500000000000001E-2</v>
      </c>
      <c r="G34" s="362">
        <v>0.01</v>
      </c>
      <c r="H34" s="370" t="s">
        <v>261</v>
      </c>
      <c r="I34" s="371" t="s">
        <v>403</v>
      </c>
      <c r="J34" s="419">
        <v>7.1953982011190084E-6</v>
      </c>
      <c r="K34" s="432">
        <v>0.73449955664990141</v>
      </c>
      <c r="L34" s="432">
        <v>0.74</v>
      </c>
    </row>
    <row r="35" spans="1:12" x14ac:dyDescent="0.25">
      <c r="A35" s="239">
        <v>33</v>
      </c>
      <c r="B35" s="237" t="s">
        <v>20</v>
      </c>
      <c r="C35" s="45" t="s">
        <v>404</v>
      </c>
      <c r="D35" s="45"/>
      <c r="E35" s="46">
        <v>0.73860637322546507</v>
      </c>
      <c r="F35" s="47">
        <v>1.6500000000000001E-2</v>
      </c>
      <c r="G35" s="362">
        <v>0.01</v>
      </c>
      <c r="H35" s="370" t="s">
        <v>261</v>
      </c>
      <c r="I35" s="371" t="s">
        <v>404</v>
      </c>
      <c r="J35" s="419">
        <v>7.7771483317974778E-6</v>
      </c>
      <c r="K35" s="432">
        <v>0.79388406896193797</v>
      </c>
      <c r="L35" s="432">
        <v>0.8</v>
      </c>
    </row>
    <row r="36" spans="1:12" x14ac:dyDescent="0.25">
      <c r="A36" s="239">
        <v>34</v>
      </c>
      <c r="B36" s="237" t="s">
        <v>20</v>
      </c>
      <c r="C36" s="45" t="s">
        <v>469</v>
      </c>
      <c r="D36" s="45"/>
      <c r="E36" s="46">
        <v>0.73860637322546507</v>
      </c>
      <c r="F36" s="47">
        <v>760.55399999999997</v>
      </c>
      <c r="G36" s="362">
        <v>561.75</v>
      </c>
      <c r="H36" s="370" t="s">
        <v>261</v>
      </c>
      <c r="I36" s="371" t="s">
        <v>469</v>
      </c>
      <c r="J36" s="419">
        <v>6.2826935320200983E-4</v>
      </c>
      <c r="K36" s="432">
        <v>64.133151284362697</v>
      </c>
      <c r="L36" s="432">
        <v>625.88</v>
      </c>
    </row>
    <row r="37" spans="1:12" x14ac:dyDescent="0.25">
      <c r="A37" s="239">
        <v>35</v>
      </c>
      <c r="B37" s="237" t="s">
        <v>20</v>
      </c>
      <c r="C37" s="45" t="s">
        <v>37</v>
      </c>
      <c r="D37" s="45"/>
      <c r="E37" s="46">
        <v>0.73860637322546507</v>
      </c>
      <c r="F37" s="47">
        <v>761.55439999999999</v>
      </c>
      <c r="G37" s="362">
        <v>562.49</v>
      </c>
      <c r="H37" s="370" t="s">
        <v>261</v>
      </c>
      <c r="I37" s="371" t="s">
        <v>37</v>
      </c>
      <c r="J37" s="419">
        <v>8.6338671065145419E-4</v>
      </c>
      <c r="K37" s="432">
        <v>88.133712473659543</v>
      </c>
      <c r="L37" s="432">
        <v>650.62</v>
      </c>
    </row>
    <row r="38" spans="1:12" x14ac:dyDescent="0.25">
      <c r="A38" s="239">
        <v>36</v>
      </c>
      <c r="B38" s="237" t="s">
        <v>20</v>
      </c>
      <c r="C38" s="45" t="s">
        <v>585</v>
      </c>
      <c r="D38" s="45"/>
      <c r="E38" s="46">
        <v>0.73860637322546507</v>
      </c>
      <c r="F38" s="47">
        <v>71.062100000000001</v>
      </c>
      <c r="G38" s="362">
        <v>52.49</v>
      </c>
      <c r="H38" s="370" t="s">
        <v>261</v>
      </c>
      <c r="I38" s="371" t="s">
        <v>585</v>
      </c>
      <c r="J38" s="419">
        <v>1.4589847979506535E-4</v>
      </c>
      <c r="K38" s="432">
        <v>14.893181131894062</v>
      </c>
      <c r="L38" s="432">
        <v>67.38</v>
      </c>
    </row>
    <row r="39" spans="1:12" x14ac:dyDescent="0.25">
      <c r="A39" s="239">
        <v>37</v>
      </c>
      <c r="B39" s="237" t="s">
        <v>20</v>
      </c>
      <c r="C39" s="45" t="s">
        <v>691</v>
      </c>
      <c r="D39" s="45"/>
      <c r="E39" s="46">
        <v>0.73860637322546507</v>
      </c>
      <c r="F39" s="47">
        <v>188.3194</v>
      </c>
      <c r="G39" s="362">
        <v>139.09</v>
      </c>
      <c r="H39" s="370" t="s">
        <v>261</v>
      </c>
      <c r="I39" s="371" t="s">
        <v>691</v>
      </c>
      <c r="J39" s="419">
        <v>2.2473524886531615E-5</v>
      </c>
      <c r="K39" s="432">
        <v>2.294076520039003</v>
      </c>
      <c r="L39" s="432">
        <v>141.38</v>
      </c>
    </row>
    <row r="40" spans="1:12" x14ac:dyDescent="0.25">
      <c r="A40" s="239">
        <v>38</v>
      </c>
      <c r="B40" s="237" t="s">
        <v>20</v>
      </c>
      <c r="C40" s="45" t="s">
        <v>692</v>
      </c>
      <c r="D40" s="45"/>
      <c r="E40" s="46">
        <v>0.73860637322546507</v>
      </c>
      <c r="F40" s="47">
        <v>213.60640000000001</v>
      </c>
      <c r="G40" s="362">
        <v>157.77000000000001</v>
      </c>
      <c r="H40" s="370" t="s">
        <v>261</v>
      </c>
      <c r="I40" s="371" t="s">
        <v>692</v>
      </c>
      <c r="J40" s="419">
        <v>5.4381357337192252E-5</v>
      </c>
      <c r="K40" s="432">
        <v>5.5511983823182618</v>
      </c>
      <c r="L40" s="432">
        <v>163.32</v>
      </c>
    </row>
    <row r="41" spans="1:12" x14ac:dyDescent="0.25">
      <c r="A41" s="239">
        <v>39</v>
      </c>
      <c r="B41" s="237" t="s">
        <v>20</v>
      </c>
      <c r="C41" s="45" t="s">
        <v>693</v>
      </c>
      <c r="D41" s="45"/>
      <c r="E41" s="46">
        <v>0.73860637322546507</v>
      </c>
      <c r="F41" s="47">
        <v>165.4246</v>
      </c>
      <c r="G41" s="362">
        <v>122.18</v>
      </c>
      <c r="H41" s="370" t="s">
        <v>261</v>
      </c>
      <c r="I41" s="371" t="s">
        <v>693</v>
      </c>
      <c r="J41" s="419">
        <v>6.1966450695498794E-5</v>
      </c>
      <c r="K41" s="432">
        <v>6.3254776581973706</v>
      </c>
      <c r="L41" s="432">
        <v>128.51</v>
      </c>
    </row>
    <row r="42" spans="1:12" x14ac:dyDescent="0.25">
      <c r="A42" s="239">
        <v>40</v>
      </c>
      <c r="B42" s="237" t="s">
        <v>20</v>
      </c>
      <c r="C42" s="45" t="s">
        <v>338</v>
      </c>
      <c r="D42" s="45"/>
      <c r="E42" s="46">
        <v>0.73860637322546507</v>
      </c>
      <c r="F42" s="47">
        <v>266.10570000000001</v>
      </c>
      <c r="G42" s="362">
        <v>196.55</v>
      </c>
      <c r="H42" s="370" t="s">
        <v>261</v>
      </c>
      <c r="I42" s="371" t="s">
        <v>338</v>
      </c>
      <c r="J42" s="419">
        <v>2.4489550922774571E-4</v>
      </c>
      <c r="K42" s="432">
        <v>24.998705829144701</v>
      </c>
      <c r="L42" s="432">
        <v>221.55</v>
      </c>
    </row>
    <row r="43" spans="1:12" x14ac:dyDescent="0.25">
      <c r="A43" s="239">
        <v>41</v>
      </c>
      <c r="B43" s="237" t="s">
        <v>20</v>
      </c>
      <c r="C43" s="45" t="s">
        <v>624</v>
      </c>
      <c r="D43" s="45"/>
      <c r="E43" s="46">
        <v>0.73860637322546507</v>
      </c>
      <c r="F43" s="47">
        <v>69.605699999999999</v>
      </c>
      <c r="G43" s="362">
        <v>51.41</v>
      </c>
      <c r="H43" s="370" t="s">
        <v>261</v>
      </c>
      <c r="I43" s="371" t="s">
        <v>624</v>
      </c>
      <c r="J43" s="419">
        <v>4.4997733212492311E-5</v>
      </c>
      <c r="K43" s="432">
        <v>4.5933267584393276</v>
      </c>
      <c r="L43" s="432">
        <v>56</v>
      </c>
    </row>
    <row r="44" spans="1:12" x14ac:dyDescent="0.25">
      <c r="A44" s="239">
        <v>42</v>
      </c>
      <c r="B44" s="237" t="s">
        <v>20</v>
      </c>
      <c r="C44" s="45" t="s">
        <v>775</v>
      </c>
      <c r="D44" s="45"/>
      <c r="E44" s="46">
        <v>0.73860637322546507</v>
      </c>
      <c r="F44" s="47">
        <v>101.3565</v>
      </c>
      <c r="G44" s="362">
        <v>74.86</v>
      </c>
      <c r="H44" s="370" t="s">
        <v>261</v>
      </c>
      <c r="I44" s="371" t="s">
        <v>775</v>
      </c>
      <c r="J44" s="419">
        <v>0</v>
      </c>
      <c r="K44" s="432">
        <v>0</v>
      </c>
      <c r="L44" s="432">
        <v>74.86</v>
      </c>
    </row>
    <row r="45" spans="1:12" x14ac:dyDescent="0.25">
      <c r="A45" s="239">
        <v>43</v>
      </c>
      <c r="B45" s="237" t="s">
        <v>20</v>
      </c>
      <c r="C45" s="45" t="s">
        <v>776</v>
      </c>
      <c r="D45" s="45"/>
      <c r="E45" s="46">
        <v>0.73860637322546507</v>
      </c>
      <c r="F45" s="47">
        <v>345.25760000000002</v>
      </c>
      <c r="G45" s="362">
        <v>255.01</v>
      </c>
      <c r="H45" s="370" t="s">
        <v>261</v>
      </c>
      <c r="I45" s="371" t="s">
        <v>776</v>
      </c>
      <c r="J45" s="419">
        <v>0</v>
      </c>
      <c r="K45" s="432">
        <v>0</v>
      </c>
      <c r="L45" s="432">
        <v>255.01</v>
      </c>
    </row>
    <row r="46" spans="1:12" x14ac:dyDescent="0.25">
      <c r="A46" s="239">
        <v>44</v>
      </c>
      <c r="B46" s="237" t="s">
        <v>20</v>
      </c>
      <c r="C46" s="45" t="s">
        <v>777</v>
      </c>
      <c r="D46" s="45"/>
      <c r="E46" s="46">
        <v>0.73860637322546507</v>
      </c>
      <c r="F46" s="47">
        <v>44.092799999999997</v>
      </c>
      <c r="G46" s="362">
        <v>32.57</v>
      </c>
      <c r="H46" s="370" t="s">
        <v>261</v>
      </c>
      <c r="I46" s="371" t="s">
        <v>777</v>
      </c>
      <c r="J46" s="419">
        <v>0</v>
      </c>
      <c r="K46" s="432">
        <v>0</v>
      </c>
      <c r="L46" s="432">
        <v>32.57</v>
      </c>
    </row>
    <row r="47" spans="1:12" x14ac:dyDescent="0.25">
      <c r="A47" s="239">
        <v>45</v>
      </c>
      <c r="B47" s="237" t="s">
        <v>20</v>
      </c>
      <c r="C47" s="45" t="s">
        <v>38</v>
      </c>
      <c r="D47" s="45"/>
      <c r="E47" s="46">
        <v>0.73860637322546507</v>
      </c>
      <c r="F47" s="47">
        <v>4.4002999999999997</v>
      </c>
      <c r="G47" s="362">
        <v>3.25</v>
      </c>
      <c r="H47" s="370" t="s">
        <v>261</v>
      </c>
      <c r="I47" s="371" t="s">
        <v>38</v>
      </c>
      <c r="J47" s="419">
        <v>8.3707256645095749E-5</v>
      </c>
      <c r="K47" s="432">
        <v>8.5447589105826953</v>
      </c>
      <c r="L47" s="432">
        <v>11.79</v>
      </c>
    </row>
    <row r="48" spans="1:12" x14ac:dyDescent="0.25">
      <c r="A48" s="239">
        <v>46</v>
      </c>
      <c r="B48" s="237" t="s">
        <v>20</v>
      </c>
      <c r="C48" s="45" t="s">
        <v>778</v>
      </c>
      <c r="D48" s="45"/>
      <c r="E48" s="46">
        <v>0.73860637322546507</v>
      </c>
      <c r="F48" s="47">
        <v>40.593899999999998</v>
      </c>
      <c r="G48" s="362">
        <v>29.98</v>
      </c>
      <c r="H48" s="370" t="s">
        <v>261</v>
      </c>
      <c r="I48" s="371" t="s">
        <v>778</v>
      </c>
      <c r="J48" s="419">
        <v>0</v>
      </c>
      <c r="K48" s="432">
        <v>0</v>
      </c>
      <c r="L48" s="432">
        <v>29.98</v>
      </c>
    </row>
    <row r="49" spans="1:12" x14ac:dyDescent="0.25">
      <c r="A49" s="239">
        <v>47</v>
      </c>
      <c r="B49" s="237" t="s">
        <v>20</v>
      </c>
      <c r="C49" s="45" t="s">
        <v>779</v>
      </c>
      <c r="D49" s="45"/>
      <c r="E49" s="46">
        <v>0.73860637322546507</v>
      </c>
      <c r="F49" s="47">
        <v>25.062100000000001</v>
      </c>
      <c r="G49" s="362">
        <v>18.510000000000002</v>
      </c>
      <c r="H49" s="370" t="s">
        <v>261</v>
      </c>
      <c r="I49" s="371" t="s">
        <v>779</v>
      </c>
      <c r="J49" s="419">
        <v>0</v>
      </c>
      <c r="K49" s="432">
        <v>0</v>
      </c>
      <c r="L49" s="432">
        <v>18.510000000000002</v>
      </c>
    </row>
    <row r="50" spans="1:12" x14ac:dyDescent="0.25">
      <c r="A50" s="239">
        <v>48</v>
      </c>
      <c r="B50" s="237" t="s">
        <v>20</v>
      </c>
      <c r="C50" s="45" t="s">
        <v>511</v>
      </c>
      <c r="D50" s="45"/>
      <c r="E50" s="46">
        <v>0.73860637322546507</v>
      </c>
      <c r="F50" s="47">
        <v>86.930599999999998</v>
      </c>
      <c r="G50" s="362">
        <v>64.209999999999994</v>
      </c>
      <c r="H50" s="370" t="s">
        <v>261</v>
      </c>
      <c r="I50" s="371" t="s">
        <v>511</v>
      </c>
      <c r="J50" s="419">
        <v>3.2591044343334766E-4</v>
      </c>
      <c r="K50" s="432">
        <v>33.268634968963738</v>
      </c>
      <c r="L50" s="432">
        <v>97.48</v>
      </c>
    </row>
    <row r="51" spans="1:12" x14ac:dyDescent="0.25">
      <c r="A51" s="239">
        <v>49</v>
      </c>
      <c r="B51" s="237" t="s">
        <v>20</v>
      </c>
      <c r="C51" s="45" t="s">
        <v>694</v>
      </c>
      <c r="D51" s="45"/>
      <c r="E51" s="46">
        <v>0.73860637322546507</v>
      </c>
      <c r="F51" s="47">
        <v>140.72839999999999</v>
      </c>
      <c r="G51" s="362">
        <v>103.94</v>
      </c>
      <c r="H51" s="370" t="s">
        <v>261</v>
      </c>
      <c r="I51" s="371" t="s">
        <v>694</v>
      </c>
      <c r="J51" s="419">
        <v>5.1619181378602094E-5</v>
      </c>
      <c r="K51" s="432">
        <v>5.2692380292890197</v>
      </c>
      <c r="L51" s="432">
        <v>109.21</v>
      </c>
    </row>
    <row r="52" spans="1:12" x14ac:dyDescent="0.25">
      <c r="A52" s="239">
        <v>50</v>
      </c>
      <c r="B52" s="237" t="s">
        <v>20</v>
      </c>
      <c r="C52" s="45" t="s">
        <v>625</v>
      </c>
      <c r="D52" s="45"/>
      <c r="E52" s="46">
        <v>0.73860637322546507</v>
      </c>
      <c r="F52" s="47">
        <v>14.4764</v>
      </c>
      <c r="G52" s="362">
        <v>10.69</v>
      </c>
      <c r="H52" s="370" t="s">
        <v>261</v>
      </c>
      <c r="I52" s="371" t="s">
        <v>625</v>
      </c>
      <c r="J52" s="419">
        <v>1.1756615848485158E-5</v>
      </c>
      <c r="K52" s="432">
        <v>1.2001044121606259</v>
      </c>
      <c r="L52" s="432">
        <v>11.89</v>
      </c>
    </row>
    <row r="53" spans="1:12" x14ac:dyDescent="0.25">
      <c r="A53" s="239">
        <v>51</v>
      </c>
      <c r="B53" s="237" t="s">
        <v>20</v>
      </c>
      <c r="C53" s="45" t="s">
        <v>626</v>
      </c>
      <c r="D53" s="45"/>
      <c r="E53" s="46">
        <v>0.73860637322546507</v>
      </c>
      <c r="F53" s="47">
        <v>321.73829999999998</v>
      </c>
      <c r="G53" s="362">
        <v>237.64</v>
      </c>
      <c r="H53" s="370" t="s">
        <v>261</v>
      </c>
      <c r="I53" s="371" t="s">
        <v>626</v>
      </c>
      <c r="J53" s="419">
        <v>3.4452421081605864E-4</v>
      </c>
      <c r="K53" s="432">
        <v>35.168711032587211</v>
      </c>
      <c r="L53" s="432">
        <v>272.81</v>
      </c>
    </row>
    <row r="54" spans="1:12" x14ac:dyDescent="0.25">
      <c r="A54" s="239">
        <v>52</v>
      </c>
      <c r="B54" s="237" t="s">
        <v>20</v>
      </c>
      <c r="C54" s="45" t="s">
        <v>657</v>
      </c>
      <c r="D54" s="45"/>
      <c r="E54" s="46">
        <v>0.73860637322546507</v>
      </c>
      <c r="F54" s="47">
        <v>64.2226</v>
      </c>
      <c r="G54" s="362">
        <v>47.44</v>
      </c>
      <c r="H54" s="370" t="s">
        <v>261</v>
      </c>
      <c r="I54" s="371" t="s">
        <v>657</v>
      </c>
      <c r="J54" s="419">
        <v>5.5346720752451545E-5</v>
      </c>
      <c r="K54" s="432">
        <v>5.6497417819599542</v>
      </c>
      <c r="L54" s="432">
        <v>53.09</v>
      </c>
    </row>
    <row r="55" spans="1:12" x14ac:dyDescent="0.25">
      <c r="A55" s="239">
        <v>53</v>
      </c>
      <c r="B55" s="237" t="s">
        <v>20</v>
      </c>
      <c r="C55" s="45" t="s">
        <v>627</v>
      </c>
      <c r="D55" s="45"/>
      <c r="E55" s="46">
        <v>0.73860637322546507</v>
      </c>
      <c r="F55" s="47">
        <v>146.23179999999999</v>
      </c>
      <c r="G55" s="362">
        <v>108.01</v>
      </c>
      <c r="H55" s="370" t="s">
        <v>261</v>
      </c>
      <c r="I55" s="371" t="s">
        <v>627</v>
      </c>
      <c r="J55" s="419">
        <v>6.4810070168327133E-5</v>
      </c>
      <c r="K55" s="432">
        <v>6.6157516894175776</v>
      </c>
      <c r="L55" s="432">
        <v>114.63</v>
      </c>
    </row>
    <row r="56" spans="1:12" x14ac:dyDescent="0.25">
      <c r="A56" s="239">
        <v>54</v>
      </c>
      <c r="B56" s="237" t="s">
        <v>20</v>
      </c>
      <c r="C56" s="45" t="s">
        <v>628</v>
      </c>
      <c r="D56" s="45"/>
      <c r="E56" s="46">
        <v>0.73860637322546507</v>
      </c>
      <c r="F56" s="47">
        <v>28.595600000000001</v>
      </c>
      <c r="G56" s="362">
        <v>21.12</v>
      </c>
      <c r="H56" s="370" t="s">
        <v>261</v>
      </c>
      <c r="I56" s="371" t="s">
        <v>628</v>
      </c>
      <c r="J56" s="419">
        <v>1.6531152843387613E-5</v>
      </c>
      <c r="K56" s="432">
        <v>1.6874847082808633</v>
      </c>
      <c r="L56" s="432">
        <v>22.81</v>
      </c>
    </row>
    <row r="57" spans="1:12" x14ac:dyDescent="0.25">
      <c r="A57" s="239">
        <v>55</v>
      </c>
      <c r="B57" s="237" t="s">
        <v>20</v>
      </c>
      <c r="C57" s="45" t="s">
        <v>658</v>
      </c>
      <c r="D57" s="45"/>
      <c r="E57" s="46">
        <v>0.73860637322546507</v>
      </c>
      <c r="F57" s="47">
        <v>823.19780000000003</v>
      </c>
      <c r="G57" s="362">
        <v>608.02</v>
      </c>
      <c r="H57" s="370" t="s">
        <v>261</v>
      </c>
      <c r="I57" s="371" t="s">
        <v>658</v>
      </c>
      <c r="J57" s="419">
        <v>6.9308160326268168E-4</v>
      </c>
      <c r="K57" s="432">
        <v>70.749125495163511</v>
      </c>
      <c r="L57" s="432">
        <v>678.77</v>
      </c>
    </row>
    <row r="58" spans="1:12" x14ac:dyDescent="0.25">
      <c r="A58" s="239">
        <v>56</v>
      </c>
      <c r="B58" s="237" t="s">
        <v>20</v>
      </c>
      <c r="C58" s="45" t="s">
        <v>39</v>
      </c>
      <c r="D58" s="45"/>
      <c r="E58" s="46">
        <v>0.73860637322546507</v>
      </c>
      <c r="F58" s="47">
        <v>1270.9808</v>
      </c>
      <c r="G58" s="362">
        <v>938.75</v>
      </c>
      <c r="H58" s="370" t="s">
        <v>261</v>
      </c>
      <c r="I58" s="371" t="s">
        <v>39</v>
      </c>
      <c r="J58" s="419">
        <v>2.4901454493343341E-3</v>
      </c>
      <c r="K58" s="432">
        <v>254.19173163278097</v>
      </c>
      <c r="L58" s="432">
        <v>1192.94</v>
      </c>
    </row>
    <row r="59" spans="1:12" x14ac:dyDescent="0.25">
      <c r="A59" s="239">
        <v>57</v>
      </c>
      <c r="B59" s="237" t="s">
        <v>20</v>
      </c>
      <c r="C59" s="45" t="s">
        <v>780</v>
      </c>
      <c r="D59" s="45"/>
      <c r="E59" s="46">
        <v>0.73860637322546507</v>
      </c>
      <c r="F59" s="47">
        <v>17.547999999999998</v>
      </c>
      <c r="G59" s="362">
        <v>12.96</v>
      </c>
      <c r="H59" s="370" t="s">
        <v>261</v>
      </c>
      <c r="I59" s="371" t="s">
        <v>780</v>
      </c>
      <c r="J59" s="419">
        <v>0</v>
      </c>
      <c r="K59" s="432">
        <v>0</v>
      </c>
      <c r="L59" s="432">
        <v>12.96</v>
      </c>
    </row>
    <row r="60" spans="1:12" x14ac:dyDescent="0.25">
      <c r="A60" s="239">
        <v>58</v>
      </c>
      <c r="B60" s="237" t="s">
        <v>20</v>
      </c>
      <c r="C60" s="45" t="s">
        <v>629</v>
      </c>
      <c r="D60" s="45"/>
      <c r="E60" s="46">
        <v>0.73860637322546507</v>
      </c>
      <c r="F60" s="47">
        <v>35.770600000000002</v>
      </c>
      <c r="G60" s="362">
        <v>26.42</v>
      </c>
      <c r="H60" s="370" t="s">
        <v>261</v>
      </c>
      <c r="I60" s="371" t="s">
        <v>629</v>
      </c>
      <c r="J60" s="419">
        <v>1.2151957707051067E-4</v>
      </c>
      <c r="K60" s="432">
        <v>12.404605414151055</v>
      </c>
      <c r="L60" s="432">
        <v>38.82</v>
      </c>
    </row>
    <row r="61" spans="1:12" x14ac:dyDescent="0.25">
      <c r="A61" s="239">
        <v>59</v>
      </c>
      <c r="B61" s="237" t="s">
        <v>20</v>
      </c>
      <c r="C61" s="45" t="s">
        <v>781</v>
      </c>
      <c r="D61" s="45"/>
      <c r="E61" s="46">
        <v>0.73860637322546507</v>
      </c>
      <c r="F61" s="47">
        <v>79.9405</v>
      </c>
      <c r="G61" s="362">
        <v>59.04</v>
      </c>
      <c r="H61" s="370" t="s">
        <v>261</v>
      </c>
      <c r="I61" s="371" t="s">
        <v>781</v>
      </c>
      <c r="J61" s="419">
        <v>0</v>
      </c>
      <c r="K61" s="432">
        <v>0</v>
      </c>
      <c r="L61" s="432">
        <v>59.04</v>
      </c>
    </row>
    <row r="62" spans="1:12" x14ac:dyDescent="0.25">
      <c r="A62" s="239">
        <v>60</v>
      </c>
      <c r="B62" s="237" t="s">
        <v>20</v>
      </c>
      <c r="C62" s="45" t="s">
        <v>501</v>
      </c>
      <c r="D62" s="45"/>
      <c r="E62" s="46">
        <v>0.73860637322546507</v>
      </c>
      <c r="F62" s="47">
        <v>67.795699999999997</v>
      </c>
      <c r="G62" s="362">
        <v>50.07</v>
      </c>
      <c r="H62" s="370" t="s">
        <v>261</v>
      </c>
      <c r="I62" s="371" t="s">
        <v>501</v>
      </c>
      <c r="J62" s="419">
        <v>1.7196777327765982E-4</v>
      </c>
      <c r="K62" s="432">
        <v>17.554310366154368</v>
      </c>
      <c r="L62" s="432">
        <v>67.62</v>
      </c>
    </row>
    <row r="63" spans="1:12" x14ac:dyDescent="0.25">
      <c r="A63" s="239">
        <v>61</v>
      </c>
      <c r="B63" s="237" t="s">
        <v>20</v>
      </c>
      <c r="C63" s="45" t="s">
        <v>40</v>
      </c>
      <c r="D63" s="45"/>
      <c r="E63" s="46">
        <v>0.73860637322546507</v>
      </c>
      <c r="F63" s="47">
        <v>83.289500000000004</v>
      </c>
      <c r="G63" s="362">
        <v>61.52</v>
      </c>
      <c r="H63" s="370" t="s">
        <v>261</v>
      </c>
      <c r="I63" s="371" t="s">
        <v>40</v>
      </c>
      <c r="J63" s="419">
        <v>9.4320509134831833E-5</v>
      </c>
      <c r="K63" s="432">
        <v>9.6281498544101396</v>
      </c>
      <c r="L63" s="432">
        <v>71.150000000000006</v>
      </c>
    </row>
    <row r="64" spans="1:12" x14ac:dyDescent="0.25">
      <c r="A64" s="239">
        <v>62</v>
      </c>
      <c r="B64" s="237" t="s">
        <v>20</v>
      </c>
      <c r="C64" s="45" t="s">
        <v>481</v>
      </c>
      <c r="D64" s="45"/>
      <c r="E64" s="46">
        <v>0.73860637322546507</v>
      </c>
      <c r="F64" s="47">
        <v>94.288499999999999</v>
      </c>
      <c r="G64" s="362">
        <v>69.64</v>
      </c>
      <c r="H64" s="370" t="s">
        <v>261</v>
      </c>
      <c r="I64" s="371" t="s">
        <v>481</v>
      </c>
      <c r="J64" s="419">
        <v>1.2100628208591924E-4</v>
      </c>
      <c r="K64" s="432">
        <v>12.352208739488297</v>
      </c>
      <c r="L64" s="432">
        <v>81.99</v>
      </c>
    </row>
    <row r="65" spans="1:12" x14ac:dyDescent="0.25">
      <c r="A65" s="239">
        <v>63</v>
      </c>
      <c r="B65" s="237" t="s">
        <v>20</v>
      </c>
      <c r="C65" s="45" t="s">
        <v>630</v>
      </c>
      <c r="D65" s="45"/>
      <c r="E65" s="46">
        <v>0.73860637322546507</v>
      </c>
      <c r="F65" s="47">
        <v>347.95800000000003</v>
      </c>
      <c r="G65" s="362">
        <v>257</v>
      </c>
      <c r="H65" s="370" t="s">
        <v>261</v>
      </c>
      <c r="I65" s="371" t="s">
        <v>630</v>
      </c>
      <c r="J65" s="419">
        <v>3.2271653017945006E-4</v>
      </c>
      <c r="K65" s="432">
        <v>32.942603274345196</v>
      </c>
      <c r="L65" s="432">
        <v>289.94</v>
      </c>
    </row>
    <row r="66" spans="1:12" x14ac:dyDescent="0.25">
      <c r="A66" s="239">
        <v>64</v>
      </c>
      <c r="B66" s="237" t="s">
        <v>20</v>
      </c>
      <c r="C66" s="45" t="s">
        <v>782</v>
      </c>
      <c r="D66" s="45"/>
      <c r="E66" s="46">
        <v>0.73860637322546507</v>
      </c>
      <c r="F66" s="47">
        <v>197.27590000000001</v>
      </c>
      <c r="G66" s="362">
        <v>145.71</v>
      </c>
      <c r="H66" s="370" t="s">
        <v>261</v>
      </c>
      <c r="I66" s="371" t="s">
        <v>782</v>
      </c>
      <c r="J66" s="419">
        <v>0</v>
      </c>
      <c r="K66" s="432">
        <v>0</v>
      </c>
      <c r="L66" s="432">
        <v>145.71</v>
      </c>
    </row>
    <row r="67" spans="1:12" x14ac:dyDescent="0.25">
      <c r="A67" s="239">
        <v>65</v>
      </c>
      <c r="B67" s="237" t="s">
        <v>20</v>
      </c>
      <c r="C67" s="45" t="s">
        <v>724</v>
      </c>
      <c r="D67" s="45"/>
      <c r="E67" s="46">
        <v>0.73860637322546507</v>
      </c>
      <c r="F67" s="47">
        <v>186.2397</v>
      </c>
      <c r="G67" s="362">
        <v>137.56</v>
      </c>
      <c r="H67" s="370" t="s">
        <v>261</v>
      </c>
      <c r="I67" s="371" t="s">
        <v>724</v>
      </c>
      <c r="J67" s="419">
        <v>4.824502428078199E-6</v>
      </c>
      <c r="K67" s="432">
        <v>0.49248072107096447</v>
      </c>
      <c r="L67" s="432">
        <v>138.05000000000001</v>
      </c>
    </row>
    <row r="68" spans="1:12" x14ac:dyDescent="0.25">
      <c r="A68" s="239">
        <v>66</v>
      </c>
      <c r="B68" s="237" t="s">
        <v>20</v>
      </c>
      <c r="C68" s="45" t="s">
        <v>783</v>
      </c>
      <c r="D68" s="45"/>
      <c r="E68" s="46">
        <v>0.73860637322546507</v>
      </c>
      <c r="F68" s="47">
        <v>59.8611</v>
      </c>
      <c r="G68" s="362">
        <v>44.21</v>
      </c>
      <c r="H68" s="370" t="s">
        <v>261</v>
      </c>
      <c r="I68" s="371" t="s">
        <v>783</v>
      </c>
      <c r="J68" s="419">
        <v>0</v>
      </c>
      <c r="K68" s="432">
        <v>0</v>
      </c>
      <c r="L68" s="432">
        <v>44.21</v>
      </c>
    </row>
    <row r="69" spans="1:12" x14ac:dyDescent="0.25">
      <c r="A69" s="239">
        <v>67</v>
      </c>
      <c r="B69" s="237" t="s">
        <v>20</v>
      </c>
      <c r="C69" s="45" t="s">
        <v>784</v>
      </c>
      <c r="D69" s="45"/>
      <c r="E69" s="46">
        <v>0.73860637322546507</v>
      </c>
      <c r="F69" s="47">
        <v>34.9587</v>
      </c>
      <c r="G69" s="362">
        <v>25.82</v>
      </c>
      <c r="H69" s="370" t="s">
        <v>261</v>
      </c>
      <c r="I69" s="371" t="s">
        <v>784</v>
      </c>
      <c r="J69" s="419">
        <v>0</v>
      </c>
      <c r="K69" s="432">
        <v>0</v>
      </c>
      <c r="L69" s="432">
        <v>25.82</v>
      </c>
    </row>
    <row r="70" spans="1:12" x14ac:dyDescent="0.25">
      <c r="A70" s="239">
        <v>68</v>
      </c>
      <c r="B70" s="237" t="s">
        <v>20</v>
      </c>
      <c r="C70" s="45" t="s">
        <v>785</v>
      </c>
      <c r="D70" s="45"/>
      <c r="E70" s="46">
        <v>0.73860637322546507</v>
      </c>
      <c r="F70" s="47">
        <v>162.34970000000001</v>
      </c>
      <c r="G70" s="362">
        <v>119.91</v>
      </c>
      <c r="H70" s="370" t="s">
        <v>261</v>
      </c>
      <c r="I70" s="371" t="s">
        <v>785</v>
      </c>
      <c r="J70" s="419">
        <v>0</v>
      </c>
      <c r="K70" s="432">
        <v>0</v>
      </c>
      <c r="L70" s="432">
        <v>119.91</v>
      </c>
    </row>
    <row r="71" spans="1:12" x14ac:dyDescent="0.25">
      <c r="A71" s="239">
        <v>69</v>
      </c>
      <c r="B71" s="237" t="s">
        <v>20</v>
      </c>
      <c r="C71" s="45" t="s">
        <v>786</v>
      </c>
      <c r="D71" s="45"/>
      <c r="E71" s="46">
        <v>0.73860637322546507</v>
      </c>
      <c r="F71" s="47">
        <v>37.354300000000002</v>
      </c>
      <c r="G71" s="362">
        <v>27.59</v>
      </c>
      <c r="H71" s="370" t="s">
        <v>261</v>
      </c>
      <c r="I71" s="371" t="s">
        <v>786</v>
      </c>
      <c r="J71" s="419">
        <v>0</v>
      </c>
      <c r="K71" s="432">
        <v>0</v>
      </c>
      <c r="L71" s="432">
        <v>27.59</v>
      </c>
    </row>
    <row r="72" spans="1:12" x14ac:dyDescent="0.25">
      <c r="A72" s="239">
        <v>70</v>
      </c>
      <c r="B72" s="237" t="s">
        <v>20</v>
      </c>
      <c r="C72" s="45" t="s">
        <v>787</v>
      </c>
      <c r="D72" s="45"/>
      <c r="E72" s="46">
        <v>0.73860637322546507</v>
      </c>
      <c r="F72" s="47">
        <v>175.28450000000001</v>
      </c>
      <c r="G72" s="362">
        <v>129.47</v>
      </c>
      <c r="H72" s="370" t="s">
        <v>261</v>
      </c>
      <c r="I72" s="371" t="s">
        <v>787</v>
      </c>
      <c r="J72" s="419">
        <v>0</v>
      </c>
      <c r="K72" s="432">
        <v>0</v>
      </c>
      <c r="L72" s="432">
        <v>129.47</v>
      </c>
    </row>
    <row r="73" spans="1:12" x14ac:dyDescent="0.25">
      <c r="A73" s="239">
        <v>71</v>
      </c>
      <c r="B73" s="237" t="s">
        <v>20</v>
      </c>
      <c r="C73" s="45" t="s">
        <v>788</v>
      </c>
      <c r="D73" s="45"/>
      <c r="E73" s="46">
        <v>0.73860637322546507</v>
      </c>
      <c r="F73" s="47">
        <v>601.71559999999999</v>
      </c>
      <c r="G73" s="362">
        <v>444.43</v>
      </c>
      <c r="H73" s="370" t="s">
        <v>261</v>
      </c>
      <c r="I73" s="371" t="s">
        <v>788</v>
      </c>
      <c r="J73" s="419">
        <v>0</v>
      </c>
      <c r="K73" s="432">
        <v>0</v>
      </c>
      <c r="L73" s="432">
        <v>444.43</v>
      </c>
    </row>
    <row r="74" spans="1:12" x14ac:dyDescent="0.25">
      <c r="A74" s="239">
        <v>72</v>
      </c>
      <c r="B74" s="237" t="s">
        <v>20</v>
      </c>
      <c r="C74" s="45" t="s">
        <v>512</v>
      </c>
      <c r="D74" s="45"/>
      <c r="E74" s="46">
        <v>0.73860637322546507</v>
      </c>
      <c r="F74" s="47">
        <v>1208.5563</v>
      </c>
      <c r="G74" s="362">
        <v>892.65</v>
      </c>
      <c r="H74" s="370" t="s">
        <v>261</v>
      </c>
      <c r="I74" s="371" t="s">
        <v>512</v>
      </c>
      <c r="J74" s="419">
        <v>1.9386408488376483E-3</v>
      </c>
      <c r="K74" s="432">
        <v>197.89465491335773</v>
      </c>
      <c r="L74" s="432">
        <v>1090.54</v>
      </c>
    </row>
    <row r="75" spans="1:12" x14ac:dyDescent="0.25">
      <c r="A75" s="239">
        <v>73</v>
      </c>
      <c r="B75" s="237" t="s">
        <v>20</v>
      </c>
      <c r="C75" s="45" t="s">
        <v>789</v>
      </c>
      <c r="D75" s="45"/>
      <c r="E75" s="46">
        <v>0.73860637322546507</v>
      </c>
      <c r="F75" s="47">
        <v>106.1414</v>
      </c>
      <c r="G75" s="362">
        <v>78.400000000000006</v>
      </c>
      <c r="H75" s="370" t="s">
        <v>261</v>
      </c>
      <c r="I75" s="371" t="s">
        <v>789</v>
      </c>
      <c r="J75" s="419">
        <v>0</v>
      </c>
      <c r="K75" s="432">
        <v>0</v>
      </c>
      <c r="L75" s="432">
        <v>78.400000000000006</v>
      </c>
    </row>
    <row r="76" spans="1:12" x14ac:dyDescent="0.25">
      <c r="A76" s="239">
        <v>74</v>
      </c>
      <c r="B76" s="237" t="s">
        <v>20</v>
      </c>
      <c r="C76" s="45" t="s">
        <v>480</v>
      </c>
      <c r="D76" s="45"/>
      <c r="E76" s="46">
        <v>0.73860637322546507</v>
      </c>
      <c r="F76" s="47">
        <v>166.56819999999999</v>
      </c>
      <c r="G76" s="362">
        <v>123.03</v>
      </c>
      <c r="H76" s="370" t="s">
        <v>261</v>
      </c>
      <c r="I76" s="371" t="s">
        <v>480</v>
      </c>
      <c r="J76" s="419">
        <v>3.5057658241484179E-4</v>
      </c>
      <c r="K76" s="432">
        <v>35.786531496685406</v>
      </c>
      <c r="L76" s="432">
        <v>158.82</v>
      </c>
    </row>
    <row r="77" spans="1:12" x14ac:dyDescent="0.25">
      <c r="A77" s="239">
        <v>75</v>
      </c>
      <c r="B77" s="237" t="s">
        <v>20</v>
      </c>
      <c r="C77" s="45" t="s">
        <v>513</v>
      </c>
      <c r="D77" s="45"/>
      <c r="E77" s="46">
        <v>0.73860637322546507</v>
      </c>
      <c r="F77" s="47">
        <v>41.600999999999999</v>
      </c>
      <c r="G77" s="362">
        <v>30.73</v>
      </c>
      <c r="H77" s="370" t="s">
        <v>261</v>
      </c>
      <c r="I77" s="371" t="s">
        <v>513</v>
      </c>
      <c r="J77" s="419">
        <v>1.206589232717845E-4</v>
      </c>
      <c r="K77" s="432">
        <v>12.316750674785119</v>
      </c>
      <c r="L77" s="432">
        <v>43.05</v>
      </c>
    </row>
    <row r="78" spans="1:12" x14ac:dyDescent="0.25">
      <c r="A78" s="239">
        <v>76</v>
      </c>
      <c r="B78" s="237" t="s">
        <v>20</v>
      </c>
      <c r="C78" s="45" t="s">
        <v>356</v>
      </c>
      <c r="D78" s="45"/>
      <c r="E78" s="46">
        <v>0.73860637322546507</v>
      </c>
      <c r="F78" s="47">
        <v>14.401899999999999</v>
      </c>
      <c r="G78" s="362">
        <v>10.64</v>
      </c>
      <c r="H78" s="370" t="s">
        <v>261</v>
      </c>
      <c r="I78" s="371" t="s">
        <v>356</v>
      </c>
      <c r="J78" s="419">
        <v>1.5812599863498765E-4</v>
      </c>
      <c r="K78" s="432">
        <v>16.141354883480808</v>
      </c>
      <c r="L78" s="432">
        <v>26.78</v>
      </c>
    </row>
    <row r="79" spans="1:12" x14ac:dyDescent="0.25">
      <c r="A79" s="239">
        <v>77</v>
      </c>
      <c r="B79" s="237" t="s">
        <v>20</v>
      </c>
      <c r="C79" s="45" t="s">
        <v>357</v>
      </c>
      <c r="D79" s="45"/>
      <c r="E79" s="46">
        <v>0.73860637322546507</v>
      </c>
      <c r="F79" s="47">
        <v>18.583300000000001</v>
      </c>
      <c r="G79" s="362">
        <v>13.73</v>
      </c>
      <c r="H79" s="370" t="s">
        <v>261</v>
      </c>
      <c r="I79" s="371" t="s">
        <v>357</v>
      </c>
      <c r="J79" s="419">
        <v>1.0247794710934489E-4</v>
      </c>
      <c r="K79" s="432">
        <v>10.460853536431115</v>
      </c>
      <c r="L79" s="432">
        <v>24.19</v>
      </c>
    </row>
    <row r="80" spans="1:12" x14ac:dyDescent="0.25">
      <c r="A80" s="239">
        <v>78</v>
      </c>
      <c r="B80" s="237" t="s">
        <v>20</v>
      </c>
      <c r="C80" s="45" t="s">
        <v>358</v>
      </c>
      <c r="D80" s="45"/>
      <c r="E80" s="46">
        <v>0.73860637322546507</v>
      </c>
      <c r="F80" s="47">
        <v>40.595199999999998</v>
      </c>
      <c r="G80" s="362">
        <v>29.98</v>
      </c>
      <c r="H80" s="370" t="s">
        <v>261</v>
      </c>
      <c r="I80" s="371" t="s">
        <v>358</v>
      </c>
      <c r="J80" s="419">
        <v>2.8495685065675104E-4</v>
      </c>
      <c r="K80" s="432">
        <v>29.088130305170036</v>
      </c>
      <c r="L80" s="432">
        <v>59.07</v>
      </c>
    </row>
    <row r="81" spans="1:12" x14ac:dyDescent="0.25">
      <c r="A81" s="239">
        <v>79</v>
      </c>
      <c r="B81" s="237" t="s">
        <v>20</v>
      </c>
      <c r="C81" s="45" t="s">
        <v>397</v>
      </c>
      <c r="D81" s="45"/>
      <c r="E81" s="46">
        <v>0.73860637322546507</v>
      </c>
      <c r="F81" s="47">
        <v>17.138300000000001</v>
      </c>
      <c r="G81" s="362">
        <v>12.66</v>
      </c>
      <c r="H81" s="370" t="s">
        <v>261</v>
      </c>
      <c r="I81" s="371" t="s">
        <v>397</v>
      </c>
      <c r="J81" s="419">
        <v>2.0380341686594577E-4</v>
      </c>
      <c r="K81" s="432">
        <v>20.804063256498061</v>
      </c>
      <c r="L81" s="432">
        <v>33.46</v>
      </c>
    </row>
    <row r="82" spans="1:12" x14ac:dyDescent="0.25">
      <c r="A82" s="239">
        <v>80</v>
      </c>
      <c r="B82" s="237" t="s">
        <v>20</v>
      </c>
      <c r="C82" s="45" t="s">
        <v>359</v>
      </c>
      <c r="D82" s="45"/>
      <c r="E82" s="46">
        <v>0.73860637322546507</v>
      </c>
      <c r="F82" s="47">
        <v>15.9986</v>
      </c>
      <c r="G82" s="362">
        <v>11.82</v>
      </c>
      <c r="H82" s="370" t="s">
        <v>261</v>
      </c>
      <c r="I82" s="371" t="s">
        <v>359</v>
      </c>
      <c r="J82" s="419">
        <v>1.6587953896762974E-4</v>
      </c>
      <c r="K82" s="432">
        <v>16.932829069844406</v>
      </c>
      <c r="L82" s="432">
        <v>28.75</v>
      </c>
    </row>
    <row r="83" spans="1:12" x14ac:dyDescent="0.25">
      <c r="A83" s="239">
        <v>81</v>
      </c>
      <c r="B83" s="237" t="s">
        <v>20</v>
      </c>
      <c r="C83" s="45" t="s">
        <v>41</v>
      </c>
      <c r="D83" s="45"/>
      <c r="E83" s="46">
        <v>0.73860637322546507</v>
      </c>
      <c r="F83" s="47">
        <v>1027.7582</v>
      </c>
      <c r="G83" s="362">
        <v>759.11</v>
      </c>
      <c r="H83" s="370" t="s">
        <v>261</v>
      </c>
      <c r="I83" s="371" t="s">
        <v>41</v>
      </c>
      <c r="J83" s="419">
        <v>1.1269695566009229E-3</v>
      </c>
      <c r="K83" s="432">
        <v>115.04000425613458</v>
      </c>
      <c r="L83" s="432">
        <v>874.15</v>
      </c>
    </row>
    <row r="84" spans="1:12" x14ac:dyDescent="0.25">
      <c r="A84" s="239">
        <v>82</v>
      </c>
      <c r="B84" s="237" t="s">
        <v>20</v>
      </c>
      <c r="C84" s="45" t="s">
        <v>631</v>
      </c>
      <c r="D84" s="45"/>
      <c r="E84" s="46">
        <v>0.73860637322546507</v>
      </c>
      <c r="F84" s="47">
        <v>397.60059999999999</v>
      </c>
      <c r="G84" s="362">
        <v>293.67</v>
      </c>
      <c r="H84" s="370" t="s">
        <v>261</v>
      </c>
      <c r="I84" s="371" t="s">
        <v>631</v>
      </c>
      <c r="J84" s="419">
        <v>4.7520076076139377E-4</v>
      </c>
      <c r="K84" s="432">
        <v>48.508051721815569</v>
      </c>
      <c r="L84" s="432">
        <v>342.18</v>
      </c>
    </row>
    <row r="85" spans="1:12" x14ac:dyDescent="0.25">
      <c r="A85" s="239">
        <v>83</v>
      </c>
      <c r="B85" s="237" t="s">
        <v>20</v>
      </c>
      <c r="C85" s="45" t="s">
        <v>659</v>
      </c>
      <c r="D85" s="45"/>
      <c r="E85" s="46">
        <v>0.73860637322546507</v>
      </c>
      <c r="F85" s="47">
        <v>1210.9277999999999</v>
      </c>
      <c r="G85" s="362">
        <v>894.4</v>
      </c>
      <c r="H85" s="370" t="s">
        <v>261</v>
      </c>
      <c r="I85" s="371" t="s">
        <v>659</v>
      </c>
      <c r="J85" s="419">
        <v>7.6830352374830061E-4</v>
      </c>
      <c r="K85" s="432">
        <v>78.427709181949439</v>
      </c>
      <c r="L85" s="432">
        <v>972.83</v>
      </c>
    </row>
    <row r="86" spans="1:12" x14ac:dyDescent="0.25">
      <c r="A86" s="239">
        <v>84</v>
      </c>
      <c r="B86" s="237" t="s">
        <v>20</v>
      </c>
      <c r="C86" s="45" t="s">
        <v>725</v>
      </c>
      <c r="D86" s="45"/>
      <c r="E86" s="46">
        <v>0.73860637322546507</v>
      </c>
      <c r="F86" s="47">
        <v>34.982799999999997</v>
      </c>
      <c r="G86" s="362">
        <v>25.84</v>
      </c>
      <c r="H86" s="370" t="s">
        <v>261</v>
      </c>
      <c r="I86" s="371" t="s">
        <v>725</v>
      </c>
      <c r="J86" s="419">
        <v>1.6296024177277805E-6</v>
      </c>
      <c r="K86" s="432">
        <v>0.16634829927140335</v>
      </c>
      <c r="L86" s="432">
        <v>26.01</v>
      </c>
    </row>
    <row r="87" spans="1:12" x14ac:dyDescent="0.25">
      <c r="A87" s="239">
        <v>85</v>
      </c>
      <c r="B87" s="237" t="s">
        <v>20</v>
      </c>
      <c r="C87" s="45" t="s">
        <v>726</v>
      </c>
      <c r="D87" s="45"/>
      <c r="E87" s="46">
        <v>0.73860637322546507</v>
      </c>
      <c r="F87" s="47">
        <v>56.968600000000002</v>
      </c>
      <c r="G87" s="362">
        <v>42.08</v>
      </c>
      <c r="H87" s="370" t="s">
        <v>261</v>
      </c>
      <c r="I87" s="371" t="s">
        <v>726</v>
      </c>
      <c r="J87" s="419">
        <v>3.2048509262791478E-6</v>
      </c>
      <c r="K87" s="432">
        <v>0.32714820204321399</v>
      </c>
      <c r="L87" s="432">
        <v>42.41</v>
      </c>
    </row>
    <row r="88" spans="1:12" x14ac:dyDescent="0.25">
      <c r="A88" s="239">
        <v>86</v>
      </c>
      <c r="B88" s="237" t="s">
        <v>20</v>
      </c>
      <c r="C88" s="45" t="s">
        <v>790</v>
      </c>
      <c r="D88" s="45"/>
      <c r="E88" s="46">
        <v>0.73860637322546507</v>
      </c>
      <c r="F88" s="47">
        <v>35.930100000000003</v>
      </c>
      <c r="G88" s="362">
        <v>26.54</v>
      </c>
      <c r="H88" s="370" t="s">
        <v>261</v>
      </c>
      <c r="I88" s="371" t="s">
        <v>790</v>
      </c>
      <c r="J88" s="419">
        <v>0</v>
      </c>
      <c r="K88" s="432">
        <v>0</v>
      </c>
      <c r="L88" s="432">
        <v>26.54</v>
      </c>
    </row>
    <row r="89" spans="1:12" x14ac:dyDescent="0.25">
      <c r="A89" s="239">
        <v>87</v>
      </c>
      <c r="B89" s="237" t="s">
        <v>20</v>
      </c>
      <c r="C89" s="45" t="s">
        <v>791</v>
      </c>
      <c r="D89" s="45"/>
      <c r="E89" s="46">
        <v>0.73860637322546507</v>
      </c>
      <c r="F89" s="47">
        <v>778.62469999999996</v>
      </c>
      <c r="G89" s="362">
        <v>575.1</v>
      </c>
      <c r="H89" s="370" t="s">
        <v>261</v>
      </c>
      <c r="I89" s="371" t="s">
        <v>791</v>
      </c>
      <c r="J89" s="419">
        <v>0</v>
      </c>
      <c r="K89" s="432">
        <v>0</v>
      </c>
      <c r="L89" s="432">
        <v>575.1</v>
      </c>
    </row>
    <row r="90" spans="1:12" x14ac:dyDescent="0.25">
      <c r="A90" s="239">
        <v>88</v>
      </c>
      <c r="B90" s="237" t="s">
        <v>20</v>
      </c>
      <c r="C90" s="45" t="s">
        <v>792</v>
      </c>
      <c r="D90" s="45"/>
      <c r="E90" s="46">
        <v>0.73860637322546507</v>
      </c>
      <c r="F90" s="47">
        <v>22.0989</v>
      </c>
      <c r="G90" s="362">
        <v>16.32</v>
      </c>
      <c r="H90" s="370" t="s">
        <v>261</v>
      </c>
      <c r="I90" s="371" t="s">
        <v>792</v>
      </c>
      <c r="J90" s="419">
        <v>0</v>
      </c>
      <c r="K90" s="432">
        <v>0</v>
      </c>
      <c r="L90" s="432">
        <v>16.32</v>
      </c>
    </row>
    <row r="91" spans="1:12" x14ac:dyDescent="0.25">
      <c r="A91" s="239">
        <v>89</v>
      </c>
      <c r="B91" s="237" t="s">
        <v>20</v>
      </c>
      <c r="C91" s="45" t="s">
        <v>793</v>
      </c>
      <c r="D91" s="45"/>
      <c r="E91" s="46">
        <v>0.73860637322546507</v>
      </c>
      <c r="F91" s="47">
        <v>261.04039999999998</v>
      </c>
      <c r="G91" s="362">
        <v>192.81</v>
      </c>
      <c r="H91" s="370" t="s">
        <v>261</v>
      </c>
      <c r="I91" s="371" t="s">
        <v>793</v>
      </c>
      <c r="J91" s="419">
        <v>0</v>
      </c>
      <c r="K91" s="432">
        <v>0</v>
      </c>
      <c r="L91" s="432">
        <v>192.81</v>
      </c>
    </row>
    <row r="92" spans="1:12" x14ac:dyDescent="0.25">
      <c r="A92" s="239">
        <v>90</v>
      </c>
      <c r="B92" s="237" t="s">
        <v>20</v>
      </c>
      <c r="C92" s="45" t="s">
        <v>695</v>
      </c>
      <c r="D92" s="45"/>
      <c r="E92" s="46">
        <v>0.73860637322546507</v>
      </c>
      <c r="F92" s="47">
        <v>168.4384</v>
      </c>
      <c r="G92" s="362">
        <v>124.41</v>
      </c>
      <c r="H92" s="370" t="s">
        <v>261</v>
      </c>
      <c r="I92" s="371" t="s">
        <v>695</v>
      </c>
      <c r="J92" s="419">
        <v>3.7258327339281238E-5</v>
      </c>
      <c r="K92" s="432">
        <v>3.8032954045494036</v>
      </c>
      <c r="L92" s="432">
        <v>128.21</v>
      </c>
    </row>
    <row r="93" spans="1:12" x14ac:dyDescent="0.25">
      <c r="A93" s="239">
        <v>91</v>
      </c>
      <c r="B93" s="237" t="s">
        <v>20</v>
      </c>
      <c r="C93" s="45" t="s">
        <v>696</v>
      </c>
      <c r="D93" s="45"/>
      <c r="E93" s="46">
        <v>0.73860637322546507</v>
      </c>
      <c r="F93" s="47">
        <v>63.402099999999997</v>
      </c>
      <c r="G93" s="362">
        <v>46.83</v>
      </c>
      <c r="H93" s="370" t="s">
        <v>261</v>
      </c>
      <c r="I93" s="371" t="s">
        <v>696</v>
      </c>
      <c r="J93" s="419">
        <v>1.4704053241591195E-5</v>
      </c>
      <c r="K93" s="432">
        <v>1.5009760801321146</v>
      </c>
      <c r="L93" s="432">
        <v>48.33</v>
      </c>
    </row>
    <row r="94" spans="1:12" x14ac:dyDescent="0.25">
      <c r="A94" s="239">
        <v>92</v>
      </c>
      <c r="B94" s="237" t="s">
        <v>20</v>
      </c>
      <c r="C94" s="45" t="s">
        <v>42</v>
      </c>
      <c r="D94" s="45"/>
      <c r="E94" s="46">
        <v>0.73860637322546507</v>
      </c>
      <c r="F94" s="47">
        <v>5031.7260999999999</v>
      </c>
      <c r="G94" s="362">
        <v>3716.46</v>
      </c>
      <c r="H94" s="370" t="s">
        <v>261</v>
      </c>
      <c r="I94" s="371" t="s">
        <v>42</v>
      </c>
      <c r="J94" s="419">
        <v>9.359063826004918E-3</v>
      </c>
      <c r="K94" s="432">
        <v>955.36453142922392</v>
      </c>
      <c r="L94" s="432">
        <v>4671.83</v>
      </c>
    </row>
    <row r="95" spans="1:12" x14ac:dyDescent="0.25">
      <c r="A95" s="239">
        <v>93</v>
      </c>
      <c r="B95" s="237" t="s">
        <v>20</v>
      </c>
      <c r="C95" s="45" t="s">
        <v>698</v>
      </c>
      <c r="D95" s="45"/>
      <c r="E95" s="46">
        <v>0.73860637322546507</v>
      </c>
      <c r="F95" s="47">
        <v>27.404599999999999</v>
      </c>
      <c r="G95" s="362">
        <v>20.239999999999998</v>
      </c>
      <c r="H95" s="370" t="s">
        <v>261</v>
      </c>
      <c r="I95" s="371" t="s">
        <v>698</v>
      </c>
      <c r="J95" s="419">
        <v>2.3256672677483955E-5</v>
      </c>
      <c r="K95" s="432">
        <v>2.3740195182119721</v>
      </c>
      <c r="L95" s="432">
        <v>22.61</v>
      </c>
    </row>
    <row r="96" spans="1:12" x14ac:dyDescent="0.25">
      <c r="A96" s="239">
        <v>94</v>
      </c>
      <c r="B96" s="237" t="s">
        <v>20</v>
      </c>
      <c r="C96" s="45" t="s">
        <v>43</v>
      </c>
      <c r="D96" s="45"/>
      <c r="E96" s="46">
        <v>0.73860637322546507</v>
      </c>
      <c r="F96" s="47">
        <v>418.36849999999998</v>
      </c>
      <c r="G96" s="362">
        <v>309.01</v>
      </c>
      <c r="H96" s="370" t="s">
        <v>261</v>
      </c>
      <c r="I96" s="371" t="s">
        <v>43</v>
      </c>
      <c r="J96" s="419">
        <v>5.0241589373715523E-4</v>
      </c>
      <c r="K96" s="432">
        <v>51.28614718590763</v>
      </c>
      <c r="L96" s="432">
        <v>360.3</v>
      </c>
    </row>
    <row r="97" spans="1:12" x14ac:dyDescent="0.25">
      <c r="A97" s="239">
        <v>95</v>
      </c>
      <c r="B97" s="237" t="s">
        <v>20</v>
      </c>
      <c r="C97" s="45" t="s">
        <v>420</v>
      </c>
      <c r="D97" s="45"/>
      <c r="E97" s="46">
        <v>0.73860637322546507</v>
      </c>
      <c r="F97" s="47">
        <v>213.4614</v>
      </c>
      <c r="G97" s="362">
        <v>157.66</v>
      </c>
      <c r="H97" s="370" t="s">
        <v>261</v>
      </c>
      <c r="I97" s="371" t="s">
        <v>420</v>
      </c>
      <c r="J97" s="419">
        <v>3.8654510104945642E-4</v>
      </c>
      <c r="K97" s="432">
        <v>39.458164428184539</v>
      </c>
      <c r="L97" s="432">
        <v>197.12</v>
      </c>
    </row>
    <row r="98" spans="1:12" x14ac:dyDescent="0.25">
      <c r="A98" s="239">
        <v>96</v>
      </c>
      <c r="B98" s="237" t="s">
        <v>20</v>
      </c>
      <c r="C98" s="45" t="s">
        <v>794</v>
      </c>
      <c r="D98" s="45"/>
      <c r="E98" s="46">
        <v>0.73860637322546507</v>
      </c>
      <c r="F98" s="47">
        <v>19.41</v>
      </c>
      <c r="G98" s="362">
        <v>14.34</v>
      </c>
      <c r="H98" s="370" t="s">
        <v>261</v>
      </c>
      <c r="I98" s="371" t="s">
        <v>794</v>
      </c>
      <c r="J98" s="419">
        <v>0</v>
      </c>
      <c r="K98" s="432">
        <v>0</v>
      </c>
      <c r="L98" s="432">
        <v>14.34</v>
      </c>
    </row>
    <row r="99" spans="1:12" x14ac:dyDescent="0.25">
      <c r="A99" s="239">
        <v>97</v>
      </c>
      <c r="B99" s="237" t="s">
        <v>20</v>
      </c>
      <c r="C99" s="45" t="s">
        <v>379</v>
      </c>
      <c r="D99" s="45"/>
      <c r="E99" s="46">
        <v>0.73860637322546507</v>
      </c>
      <c r="F99" s="47">
        <v>554.31730000000005</v>
      </c>
      <c r="G99" s="362">
        <v>409.42</v>
      </c>
      <c r="H99" s="370" t="s">
        <v>261</v>
      </c>
      <c r="I99" s="371" t="s">
        <v>379</v>
      </c>
      <c r="J99" s="419">
        <v>6.3547571017038293E-4</v>
      </c>
      <c r="K99" s="432">
        <v>64.868769501782239</v>
      </c>
      <c r="L99" s="432">
        <v>474.29</v>
      </c>
    </row>
    <row r="100" spans="1:12" x14ac:dyDescent="0.25">
      <c r="A100" s="239">
        <v>98</v>
      </c>
      <c r="B100" s="237" t="s">
        <v>20</v>
      </c>
      <c r="C100" s="45" t="s">
        <v>795</v>
      </c>
      <c r="D100" s="45"/>
      <c r="E100" s="46">
        <v>0.73860637322546507</v>
      </c>
      <c r="F100" s="47">
        <v>7.4505999999999997</v>
      </c>
      <c r="G100" s="362">
        <v>5.5</v>
      </c>
      <c r="H100" s="370" t="s">
        <v>261</v>
      </c>
      <c r="I100" s="371" t="s">
        <v>795</v>
      </c>
      <c r="J100" s="419">
        <v>0</v>
      </c>
      <c r="K100" s="432">
        <v>0</v>
      </c>
      <c r="L100" s="432">
        <v>5.5</v>
      </c>
    </row>
    <row r="101" spans="1:12" x14ac:dyDescent="0.25">
      <c r="A101" s="239">
        <v>99</v>
      </c>
      <c r="B101" s="237" t="s">
        <v>20</v>
      </c>
      <c r="C101" s="45" t="s">
        <v>475</v>
      </c>
      <c r="D101" s="45"/>
      <c r="E101" s="46">
        <v>0.73860637322546507</v>
      </c>
      <c r="F101" s="47">
        <v>7.4798999999999998</v>
      </c>
      <c r="G101" s="362">
        <v>5.52</v>
      </c>
      <c r="H101" s="370" t="s">
        <v>261</v>
      </c>
      <c r="I101" s="371" t="s">
        <v>475</v>
      </c>
      <c r="J101" s="419">
        <v>1.4323665804721853E-4</v>
      </c>
      <c r="K101" s="432">
        <v>14.621464843368084</v>
      </c>
      <c r="L101" s="432">
        <v>20.14</v>
      </c>
    </row>
    <row r="102" spans="1:12" x14ac:dyDescent="0.25">
      <c r="A102" s="239">
        <v>100</v>
      </c>
      <c r="B102" s="237" t="s">
        <v>20</v>
      </c>
      <c r="C102" s="45" t="s">
        <v>476</v>
      </c>
      <c r="D102" s="45"/>
      <c r="E102" s="46">
        <v>0.73860637322546507</v>
      </c>
      <c r="F102" s="47">
        <v>7.1215000000000002</v>
      </c>
      <c r="G102" s="362">
        <v>5.26</v>
      </c>
      <c r="H102" s="370" t="s">
        <v>261</v>
      </c>
      <c r="I102" s="371" t="s">
        <v>476</v>
      </c>
      <c r="J102" s="419">
        <v>8.7370495039656185E-5</v>
      </c>
      <c r="K102" s="432">
        <v>8.9186988790877173</v>
      </c>
      <c r="L102" s="432">
        <v>14.18</v>
      </c>
    </row>
    <row r="103" spans="1:12" x14ac:dyDescent="0.25">
      <c r="A103" s="239">
        <v>101</v>
      </c>
      <c r="B103" s="237" t="s">
        <v>20</v>
      </c>
      <c r="C103" s="45" t="s">
        <v>474</v>
      </c>
      <c r="D103" s="45"/>
      <c r="E103" s="46">
        <v>0.73860637322546507</v>
      </c>
      <c r="F103" s="47">
        <v>9.3333999999999993</v>
      </c>
      <c r="G103" s="362">
        <v>6.89</v>
      </c>
      <c r="H103" s="370" t="s">
        <v>261</v>
      </c>
      <c r="I103" s="371" t="s">
        <v>474</v>
      </c>
      <c r="J103" s="419">
        <v>1.2034681273313683E-4</v>
      </c>
      <c r="K103" s="432">
        <v>12.284890721262766</v>
      </c>
      <c r="L103" s="432">
        <v>19.170000000000002</v>
      </c>
    </row>
    <row r="104" spans="1:12" x14ac:dyDescent="0.25">
      <c r="A104" s="239">
        <v>102</v>
      </c>
      <c r="B104" s="237" t="s">
        <v>20</v>
      </c>
      <c r="C104" s="45" t="s">
        <v>514</v>
      </c>
      <c r="D104" s="45"/>
      <c r="E104" s="46">
        <v>0.73860637322546507</v>
      </c>
      <c r="F104" s="47">
        <v>16.953700000000001</v>
      </c>
      <c r="G104" s="362">
        <v>12.52</v>
      </c>
      <c r="H104" s="370" t="s">
        <v>261</v>
      </c>
      <c r="I104" s="371" t="s">
        <v>514</v>
      </c>
      <c r="J104" s="419">
        <v>2.2006956529669548E-4</v>
      </c>
      <c r="K104" s="432">
        <v>22.464496560790948</v>
      </c>
      <c r="L104" s="432">
        <v>34.979999999999997</v>
      </c>
    </row>
    <row r="105" spans="1:12" x14ac:dyDescent="0.25">
      <c r="A105" s="239">
        <v>103</v>
      </c>
      <c r="B105" s="237" t="s">
        <v>20</v>
      </c>
      <c r="C105" s="45" t="s">
        <v>515</v>
      </c>
      <c r="D105" s="45"/>
      <c r="E105" s="46">
        <v>0.73860637322546507</v>
      </c>
      <c r="F105" s="47">
        <v>8.3785000000000007</v>
      </c>
      <c r="G105" s="362">
        <v>6.19</v>
      </c>
      <c r="H105" s="370" t="s">
        <v>261</v>
      </c>
      <c r="I105" s="371" t="s">
        <v>515</v>
      </c>
      <c r="J105" s="419">
        <v>6.1530179125874739E-5</v>
      </c>
      <c r="K105" s="432">
        <v>6.2809434621027069</v>
      </c>
      <c r="L105" s="432">
        <v>12.47</v>
      </c>
    </row>
    <row r="106" spans="1:12" x14ac:dyDescent="0.25">
      <c r="A106" s="239">
        <v>104</v>
      </c>
      <c r="B106" s="237" t="s">
        <v>20</v>
      </c>
      <c r="C106" s="45" t="s">
        <v>516</v>
      </c>
      <c r="D106" s="45"/>
      <c r="E106" s="46">
        <v>0.73860637322546507</v>
      </c>
      <c r="F106" s="47">
        <v>9.6684999999999999</v>
      </c>
      <c r="G106" s="362">
        <v>7.14</v>
      </c>
      <c r="H106" s="370" t="s">
        <v>261</v>
      </c>
      <c r="I106" s="371" t="s">
        <v>516</v>
      </c>
      <c r="J106" s="419">
        <v>1.1921823800333236E-4</v>
      </c>
      <c r="K106" s="432">
        <v>12.169686862418825</v>
      </c>
      <c r="L106" s="432">
        <v>19.309999999999999</v>
      </c>
    </row>
    <row r="107" spans="1:12" x14ac:dyDescent="0.25">
      <c r="A107" s="239">
        <v>105</v>
      </c>
      <c r="B107" s="237" t="s">
        <v>20</v>
      </c>
      <c r="C107" s="45" t="s">
        <v>44</v>
      </c>
      <c r="D107" s="45"/>
      <c r="E107" s="46">
        <v>0.73860637322546507</v>
      </c>
      <c r="F107" s="47">
        <v>242.38509999999999</v>
      </c>
      <c r="G107" s="362">
        <v>179.03</v>
      </c>
      <c r="H107" s="370" t="s">
        <v>261</v>
      </c>
      <c r="I107" s="371" t="s">
        <v>44</v>
      </c>
      <c r="J107" s="419">
        <v>2.5485454666337082E-4</v>
      </c>
      <c r="K107" s="432">
        <v>26.015315108668499</v>
      </c>
      <c r="L107" s="432">
        <v>205.05</v>
      </c>
    </row>
    <row r="108" spans="1:12" x14ac:dyDescent="0.25">
      <c r="A108" s="239">
        <v>106</v>
      </c>
      <c r="B108" s="237" t="s">
        <v>20</v>
      </c>
      <c r="C108" s="45" t="s">
        <v>450</v>
      </c>
      <c r="D108" s="45"/>
      <c r="E108" s="46">
        <v>0.73860637322546507</v>
      </c>
      <c r="F108" s="47">
        <v>32.868699999999997</v>
      </c>
      <c r="G108" s="362">
        <v>24.28</v>
      </c>
      <c r="H108" s="370" t="s">
        <v>261</v>
      </c>
      <c r="I108" s="371" t="s">
        <v>450</v>
      </c>
      <c r="J108" s="419">
        <v>4.5588461058196577E-5</v>
      </c>
      <c r="K108" s="432">
        <v>4.653627707551923</v>
      </c>
      <c r="L108" s="432">
        <v>28.93</v>
      </c>
    </row>
    <row r="109" spans="1:12" x14ac:dyDescent="0.25">
      <c r="A109" s="239">
        <v>107</v>
      </c>
      <c r="B109" s="237" t="s">
        <v>20</v>
      </c>
      <c r="C109" s="45" t="s">
        <v>727</v>
      </c>
      <c r="D109" s="45"/>
      <c r="E109" s="46">
        <v>0.73860637322546507</v>
      </c>
      <c r="F109" s="47">
        <v>163.8194</v>
      </c>
      <c r="G109" s="362">
        <v>121</v>
      </c>
      <c r="H109" s="370" t="s">
        <v>261</v>
      </c>
      <c r="I109" s="371" t="s">
        <v>727</v>
      </c>
      <c r="J109" s="419">
        <v>3.2101940366487041E-5</v>
      </c>
      <c r="K109" s="432">
        <v>3.2769362178064565</v>
      </c>
      <c r="L109" s="432">
        <v>124.28</v>
      </c>
    </row>
    <row r="110" spans="1:12" x14ac:dyDescent="0.25">
      <c r="A110" s="239">
        <v>108</v>
      </c>
      <c r="B110" s="237" t="s">
        <v>20</v>
      </c>
      <c r="C110" s="45" t="s">
        <v>728</v>
      </c>
      <c r="D110" s="45"/>
      <c r="E110" s="46">
        <v>0.73860637322546507</v>
      </c>
      <c r="F110" s="47">
        <v>279.25740000000002</v>
      </c>
      <c r="G110" s="362">
        <v>206.26</v>
      </c>
      <c r="H110" s="370" t="s">
        <v>261</v>
      </c>
      <c r="I110" s="371" t="s">
        <v>728</v>
      </c>
      <c r="J110" s="419">
        <v>5.236276552665026E-5</v>
      </c>
      <c r="K110" s="432">
        <v>5.3451424075885194</v>
      </c>
      <c r="L110" s="432">
        <v>211.61</v>
      </c>
    </row>
    <row r="111" spans="1:12" x14ac:dyDescent="0.25">
      <c r="A111" s="239">
        <v>109</v>
      </c>
      <c r="B111" s="237" t="s">
        <v>20</v>
      </c>
      <c r="C111" s="45" t="s">
        <v>45</v>
      </c>
      <c r="D111" s="45"/>
      <c r="E111" s="46">
        <v>0.73860637322546507</v>
      </c>
      <c r="F111" s="47">
        <v>1554.2137</v>
      </c>
      <c r="G111" s="362">
        <v>1147.95</v>
      </c>
      <c r="H111" s="370" t="s">
        <v>261</v>
      </c>
      <c r="I111" s="371" t="s">
        <v>45</v>
      </c>
      <c r="J111" s="419">
        <v>2.5527739838141035E-3</v>
      </c>
      <c r="K111" s="432">
        <v>260.58479418793877</v>
      </c>
      <c r="L111" s="432">
        <v>1408.53</v>
      </c>
    </row>
    <row r="112" spans="1:12" x14ac:dyDescent="0.25">
      <c r="A112" s="239">
        <v>110</v>
      </c>
      <c r="B112" s="237" t="s">
        <v>20</v>
      </c>
      <c r="C112" s="45" t="s">
        <v>340</v>
      </c>
      <c r="D112" s="45"/>
      <c r="E112" s="46">
        <v>0.73860637322546507</v>
      </c>
      <c r="F112" s="47">
        <v>668.85649999999998</v>
      </c>
      <c r="G112" s="362">
        <v>494.02</v>
      </c>
      <c r="H112" s="370" t="s">
        <v>261</v>
      </c>
      <c r="I112" s="371" t="s">
        <v>340</v>
      </c>
      <c r="J112" s="419">
        <v>7.7540358816603511E-4</v>
      </c>
      <c r="K112" s="432">
        <v>79.152477154651876</v>
      </c>
      <c r="L112" s="432">
        <v>573.16999999999996</v>
      </c>
    </row>
    <row r="113" spans="1:12" x14ac:dyDescent="0.25">
      <c r="A113" s="239">
        <v>111</v>
      </c>
      <c r="B113" s="237" t="s">
        <v>20</v>
      </c>
      <c r="C113" s="45" t="s">
        <v>46</v>
      </c>
      <c r="D113" s="45"/>
      <c r="E113" s="46">
        <v>0.73860637322546507</v>
      </c>
      <c r="F113" s="47">
        <v>201.07079999999999</v>
      </c>
      <c r="G113" s="362">
        <v>148.51</v>
      </c>
      <c r="H113" s="370" t="s">
        <v>261</v>
      </c>
      <c r="I113" s="371" t="s">
        <v>46</v>
      </c>
      <c r="J113" s="419">
        <v>2.2994420239472757E-4</v>
      </c>
      <c r="K113" s="432">
        <v>23.472490332345565</v>
      </c>
      <c r="L113" s="432">
        <v>171.98</v>
      </c>
    </row>
    <row r="114" spans="1:12" x14ac:dyDescent="0.25">
      <c r="A114" s="239">
        <v>112</v>
      </c>
      <c r="B114" s="237" t="s">
        <v>20</v>
      </c>
      <c r="C114" s="45" t="s">
        <v>517</v>
      </c>
      <c r="D114" s="45"/>
      <c r="E114" s="46">
        <v>0.73860637322546507</v>
      </c>
      <c r="F114" s="47">
        <v>41.878999999999998</v>
      </c>
      <c r="G114" s="362">
        <v>30.93</v>
      </c>
      <c r="H114" s="370" t="s">
        <v>261</v>
      </c>
      <c r="I114" s="371" t="s">
        <v>517</v>
      </c>
      <c r="J114" s="419">
        <v>9.1319587558152357E-5</v>
      </c>
      <c r="K114" s="432">
        <v>9.3218185707197634</v>
      </c>
      <c r="L114" s="432">
        <v>40.25</v>
      </c>
    </row>
    <row r="115" spans="1:12" x14ac:dyDescent="0.25">
      <c r="A115" s="239">
        <v>113</v>
      </c>
      <c r="B115" s="237" t="s">
        <v>20</v>
      </c>
      <c r="C115" s="45" t="s">
        <v>518</v>
      </c>
      <c r="D115" s="45"/>
      <c r="E115" s="46">
        <v>0.73860637322546507</v>
      </c>
      <c r="F115" s="47">
        <v>75.104699999999994</v>
      </c>
      <c r="G115" s="362">
        <v>55.47</v>
      </c>
      <c r="H115" s="370" t="s">
        <v>261</v>
      </c>
      <c r="I115" s="371" t="s">
        <v>518</v>
      </c>
      <c r="J115" s="419">
        <v>1.186499315702022E-4</v>
      </c>
      <c r="K115" s="432">
        <v>12.111674670249881</v>
      </c>
      <c r="L115" s="432">
        <v>67.58</v>
      </c>
    </row>
    <row r="116" spans="1:12" x14ac:dyDescent="0.25">
      <c r="A116" s="239">
        <v>114</v>
      </c>
      <c r="B116" s="237" t="s">
        <v>20</v>
      </c>
      <c r="C116" s="45" t="s">
        <v>660</v>
      </c>
      <c r="D116" s="45"/>
      <c r="E116" s="46">
        <v>0.73860637322546507</v>
      </c>
      <c r="F116" s="47">
        <v>126.9723</v>
      </c>
      <c r="G116" s="362">
        <v>93.78</v>
      </c>
      <c r="H116" s="370" t="s">
        <v>261</v>
      </c>
      <c r="I116" s="371" t="s">
        <v>660</v>
      </c>
      <c r="J116" s="419">
        <v>2.2430998714376117E-4</v>
      </c>
      <c r="K116" s="432">
        <v>22.897354879347098</v>
      </c>
      <c r="L116" s="432">
        <v>116.68</v>
      </c>
    </row>
    <row r="117" spans="1:12" x14ac:dyDescent="0.25">
      <c r="A117" s="239">
        <v>115</v>
      </c>
      <c r="B117" s="237" t="s">
        <v>20</v>
      </c>
      <c r="C117" s="45" t="s">
        <v>47</v>
      </c>
      <c r="D117" s="45"/>
      <c r="E117" s="46">
        <v>0.73860637322546507</v>
      </c>
      <c r="F117" s="47">
        <v>1648.6835000000001</v>
      </c>
      <c r="G117" s="362">
        <v>1217.73</v>
      </c>
      <c r="H117" s="370" t="s">
        <v>261</v>
      </c>
      <c r="I117" s="371" t="s">
        <v>47</v>
      </c>
      <c r="J117" s="419">
        <v>2.0019989694944297E-3</v>
      </c>
      <c r="K117" s="432">
        <v>204.36219294694976</v>
      </c>
      <c r="L117" s="432">
        <v>1422.09</v>
      </c>
    </row>
    <row r="118" spans="1:12" x14ac:dyDescent="0.25">
      <c r="A118" s="239">
        <v>116</v>
      </c>
      <c r="B118" s="237" t="s">
        <v>20</v>
      </c>
      <c r="C118" s="45" t="s">
        <v>519</v>
      </c>
      <c r="D118" s="45"/>
      <c r="E118" s="46">
        <v>0.73860637322546507</v>
      </c>
      <c r="F118" s="47">
        <v>145.1729</v>
      </c>
      <c r="G118" s="362">
        <v>107.23</v>
      </c>
      <c r="H118" s="370" t="s">
        <v>261</v>
      </c>
      <c r="I118" s="371" t="s">
        <v>519</v>
      </c>
      <c r="J118" s="419">
        <v>4.7238607606669893E-4</v>
      </c>
      <c r="K118" s="432">
        <v>48.220731325837889</v>
      </c>
      <c r="L118" s="432">
        <v>155.44999999999999</v>
      </c>
    </row>
    <row r="119" spans="1:12" x14ac:dyDescent="0.25">
      <c r="A119" s="239">
        <v>117</v>
      </c>
      <c r="B119" s="237" t="s">
        <v>20</v>
      </c>
      <c r="C119" s="45" t="s">
        <v>398</v>
      </c>
      <c r="D119" s="45"/>
      <c r="E119" s="46">
        <v>0.73860637322546507</v>
      </c>
      <c r="F119" s="47">
        <v>89.710599999999999</v>
      </c>
      <c r="G119" s="362">
        <v>66.260000000000005</v>
      </c>
      <c r="H119" s="370" t="s">
        <v>261</v>
      </c>
      <c r="I119" s="371" t="s">
        <v>398</v>
      </c>
      <c r="J119" s="419">
        <v>1.0521214290893944E-4</v>
      </c>
      <c r="K119" s="432">
        <v>10.739957700851633</v>
      </c>
      <c r="L119" s="432">
        <v>77</v>
      </c>
    </row>
    <row r="120" spans="1:12" x14ac:dyDescent="0.25">
      <c r="A120" s="239">
        <v>118</v>
      </c>
      <c r="B120" s="237" t="s">
        <v>20</v>
      </c>
      <c r="C120" s="45" t="s">
        <v>392</v>
      </c>
      <c r="D120" s="45"/>
      <c r="E120" s="46">
        <v>0.73860637322546507</v>
      </c>
      <c r="F120" s="47">
        <v>273.87439999999998</v>
      </c>
      <c r="G120" s="362">
        <v>202.29</v>
      </c>
      <c r="H120" s="370" t="s">
        <v>261</v>
      </c>
      <c r="I120" s="371" t="s">
        <v>392</v>
      </c>
      <c r="J120" s="419">
        <v>3.0724614210302998E-4</v>
      </c>
      <c r="K120" s="432">
        <v>31.363400446965148</v>
      </c>
      <c r="L120" s="432">
        <v>233.65</v>
      </c>
    </row>
    <row r="121" spans="1:12" x14ac:dyDescent="0.25">
      <c r="A121" s="239">
        <v>119</v>
      </c>
      <c r="B121" s="237" t="s">
        <v>20</v>
      </c>
      <c r="C121" s="45" t="s">
        <v>414</v>
      </c>
      <c r="D121" s="45"/>
      <c r="E121" s="46">
        <v>0.73860637322546507</v>
      </c>
      <c r="F121" s="47">
        <v>107.9906</v>
      </c>
      <c r="G121" s="362">
        <v>79.760000000000005</v>
      </c>
      <c r="H121" s="370" t="s">
        <v>261</v>
      </c>
      <c r="I121" s="371" t="s">
        <v>414</v>
      </c>
      <c r="J121" s="419">
        <v>1.0659906003170247E-4</v>
      </c>
      <c r="K121" s="432">
        <v>10.881532910910359</v>
      </c>
      <c r="L121" s="432">
        <v>90.64</v>
      </c>
    </row>
    <row r="122" spans="1:12" x14ac:dyDescent="0.25">
      <c r="A122" s="239">
        <v>120</v>
      </c>
      <c r="B122" s="237" t="s">
        <v>20</v>
      </c>
      <c r="C122" s="45" t="s">
        <v>400</v>
      </c>
      <c r="D122" s="45"/>
      <c r="E122" s="46">
        <v>0.73860637322546507</v>
      </c>
      <c r="F122" s="47">
        <v>111.4196</v>
      </c>
      <c r="G122" s="362">
        <v>82.3</v>
      </c>
      <c r="H122" s="370" t="s">
        <v>261</v>
      </c>
      <c r="I122" s="371" t="s">
        <v>400</v>
      </c>
      <c r="J122" s="419">
        <v>1.308300038722724E-4</v>
      </c>
      <c r="K122" s="432">
        <v>13.355005123377966</v>
      </c>
      <c r="L122" s="432">
        <v>95.66</v>
      </c>
    </row>
    <row r="123" spans="1:12" x14ac:dyDescent="0.25">
      <c r="A123" s="239">
        <v>121</v>
      </c>
      <c r="B123" s="237" t="s">
        <v>20</v>
      </c>
      <c r="C123" s="45" t="s">
        <v>411</v>
      </c>
      <c r="D123" s="45"/>
      <c r="E123" s="46">
        <v>0.73860637322546507</v>
      </c>
      <c r="F123" s="47">
        <v>172.81450000000001</v>
      </c>
      <c r="G123" s="362">
        <v>127.64</v>
      </c>
      <c r="H123" s="370" t="s">
        <v>261</v>
      </c>
      <c r="I123" s="371" t="s">
        <v>411</v>
      </c>
      <c r="J123" s="419">
        <v>1.8550890333973708E-4</v>
      </c>
      <c r="K123" s="432">
        <v>18.936576329640257</v>
      </c>
      <c r="L123" s="432">
        <v>146.58000000000001</v>
      </c>
    </row>
    <row r="124" spans="1:12" x14ac:dyDescent="0.25">
      <c r="A124" s="239">
        <v>122</v>
      </c>
      <c r="B124" s="237" t="s">
        <v>20</v>
      </c>
      <c r="C124" s="45" t="s">
        <v>399</v>
      </c>
      <c r="D124" s="45"/>
      <c r="E124" s="46">
        <v>0.73860637322546507</v>
      </c>
      <c r="F124" s="47">
        <v>70.036500000000004</v>
      </c>
      <c r="G124" s="362">
        <v>51.73</v>
      </c>
      <c r="H124" s="370" t="s">
        <v>261</v>
      </c>
      <c r="I124" s="371" t="s">
        <v>399</v>
      </c>
      <c r="J124" s="419">
        <v>9.1455101742921635E-5</v>
      </c>
      <c r="K124" s="432">
        <v>9.3356517326728206</v>
      </c>
      <c r="L124" s="432">
        <v>61.07</v>
      </c>
    </row>
    <row r="125" spans="1:12" x14ac:dyDescent="0.25">
      <c r="A125" s="239">
        <v>123</v>
      </c>
      <c r="B125" s="237" t="s">
        <v>20</v>
      </c>
      <c r="C125" s="45" t="s">
        <v>416</v>
      </c>
      <c r="D125" s="45"/>
      <c r="E125" s="46">
        <v>0.73860637322546507</v>
      </c>
      <c r="F125" s="47">
        <v>240.28970000000001</v>
      </c>
      <c r="G125" s="362">
        <v>177.48</v>
      </c>
      <c r="H125" s="370" t="s">
        <v>261</v>
      </c>
      <c r="I125" s="371" t="s">
        <v>416</v>
      </c>
      <c r="J125" s="419">
        <v>3.2053534623075754E-4</v>
      </c>
      <c r="K125" s="432">
        <v>32.719950045363738</v>
      </c>
      <c r="L125" s="432">
        <v>210.2</v>
      </c>
    </row>
    <row r="126" spans="1:12" x14ac:dyDescent="0.25">
      <c r="A126" s="239">
        <v>124</v>
      </c>
      <c r="B126" s="237" t="s">
        <v>20</v>
      </c>
      <c r="C126" s="45" t="s">
        <v>393</v>
      </c>
      <c r="D126" s="45"/>
      <c r="E126" s="46">
        <v>0.73860637322546507</v>
      </c>
      <c r="F126" s="47">
        <v>247.48</v>
      </c>
      <c r="G126" s="362">
        <v>182.79</v>
      </c>
      <c r="H126" s="370" t="s">
        <v>261</v>
      </c>
      <c r="I126" s="371" t="s">
        <v>393</v>
      </c>
      <c r="J126" s="419">
        <v>3.197475504283328E-4</v>
      </c>
      <c r="K126" s="432">
        <v>32.639532582502312</v>
      </c>
      <c r="L126" s="432">
        <v>215.43</v>
      </c>
    </row>
    <row r="127" spans="1:12" x14ac:dyDescent="0.25">
      <c r="A127" s="239">
        <v>125</v>
      </c>
      <c r="B127" s="237" t="s">
        <v>20</v>
      </c>
      <c r="C127" s="45" t="s">
        <v>415</v>
      </c>
      <c r="D127" s="45"/>
      <c r="E127" s="46">
        <v>0.73860637322546507</v>
      </c>
      <c r="F127" s="47">
        <v>251.2193</v>
      </c>
      <c r="G127" s="362">
        <v>185.55</v>
      </c>
      <c r="H127" s="370" t="s">
        <v>261</v>
      </c>
      <c r="I127" s="371" t="s">
        <v>415</v>
      </c>
      <c r="J127" s="419">
        <v>2.9406742457880242E-4</v>
      </c>
      <c r="K127" s="432">
        <v>30.018129218299293</v>
      </c>
      <c r="L127" s="432">
        <v>215.57</v>
      </c>
    </row>
    <row r="128" spans="1:12" x14ac:dyDescent="0.25">
      <c r="A128" s="239">
        <v>126</v>
      </c>
      <c r="B128" s="237" t="s">
        <v>20</v>
      </c>
      <c r="C128" s="45" t="s">
        <v>394</v>
      </c>
      <c r="D128" s="45"/>
      <c r="E128" s="46">
        <v>0.73860637322546507</v>
      </c>
      <c r="F128" s="47">
        <v>391.59480000000002</v>
      </c>
      <c r="G128" s="362">
        <v>289.23</v>
      </c>
      <c r="H128" s="370" t="s">
        <v>261</v>
      </c>
      <c r="I128" s="371" t="s">
        <v>394</v>
      </c>
      <c r="J128" s="419">
        <v>4.2998234719508738E-4</v>
      </c>
      <c r="K128" s="432">
        <v>43.892198118091635</v>
      </c>
      <c r="L128" s="432">
        <v>333.12</v>
      </c>
    </row>
    <row r="129" spans="1:12" x14ac:dyDescent="0.25">
      <c r="A129" s="239">
        <v>127</v>
      </c>
      <c r="B129" s="237" t="s">
        <v>20</v>
      </c>
      <c r="C129" s="45" t="s">
        <v>412</v>
      </c>
      <c r="D129" s="45"/>
      <c r="E129" s="46">
        <v>0.73860637322546507</v>
      </c>
      <c r="F129" s="47">
        <v>207.08879999999999</v>
      </c>
      <c r="G129" s="362">
        <v>152.96</v>
      </c>
      <c r="H129" s="370" t="s">
        <v>261</v>
      </c>
      <c r="I129" s="371" t="s">
        <v>412</v>
      </c>
      <c r="J129" s="419">
        <v>2.2581981772998368E-4</v>
      </c>
      <c r="K129" s="432">
        <v>23.051476981446246</v>
      </c>
      <c r="L129" s="432">
        <v>176.01</v>
      </c>
    </row>
    <row r="130" spans="1:12" x14ac:dyDescent="0.25">
      <c r="A130" s="239">
        <v>128</v>
      </c>
      <c r="B130" s="237" t="s">
        <v>20</v>
      </c>
      <c r="C130" s="45" t="s">
        <v>632</v>
      </c>
      <c r="D130" s="45"/>
      <c r="E130" s="46">
        <v>0.73860637322546507</v>
      </c>
      <c r="F130" s="47">
        <v>153.56</v>
      </c>
      <c r="G130" s="362">
        <v>113.42</v>
      </c>
      <c r="H130" s="370" t="s">
        <v>261</v>
      </c>
      <c r="I130" s="371" t="s">
        <v>632</v>
      </c>
      <c r="J130" s="419">
        <v>2.0043189788374892E-4</v>
      </c>
      <c r="K130" s="432">
        <v>20.459901734308058</v>
      </c>
      <c r="L130" s="432">
        <v>133.88</v>
      </c>
    </row>
    <row r="131" spans="1:12" x14ac:dyDescent="0.25">
      <c r="A131" s="239">
        <v>129</v>
      </c>
      <c r="B131" s="237" t="s">
        <v>20</v>
      </c>
      <c r="C131" s="45" t="s">
        <v>389</v>
      </c>
      <c r="D131" s="45"/>
      <c r="E131" s="46">
        <v>0.73860637322546507</v>
      </c>
      <c r="F131" s="47">
        <v>206.3408</v>
      </c>
      <c r="G131" s="362">
        <v>152.4</v>
      </c>
      <c r="H131" s="370" t="s">
        <v>261</v>
      </c>
      <c r="I131" s="371" t="s">
        <v>389</v>
      </c>
      <c r="J131" s="419">
        <v>2.2114761472246031E-4</v>
      </c>
      <c r="K131" s="432">
        <v>22.574542843587057</v>
      </c>
      <c r="L131" s="432">
        <v>174.97</v>
      </c>
    </row>
    <row r="132" spans="1:12" x14ac:dyDescent="0.25">
      <c r="A132" s="239">
        <v>130</v>
      </c>
      <c r="B132" s="237" t="s">
        <v>20</v>
      </c>
      <c r="C132" s="45" t="s">
        <v>796</v>
      </c>
      <c r="D132" s="45"/>
      <c r="E132" s="46">
        <v>0.73860637322546507</v>
      </c>
      <c r="F132" s="47">
        <v>62.491900000000001</v>
      </c>
      <c r="G132" s="362">
        <v>46.16</v>
      </c>
      <c r="H132" s="370" t="s">
        <v>261</v>
      </c>
      <c r="I132" s="371" t="s">
        <v>796</v>
      </c>
      <c r="J132" s="419">
        <v>0</v>
      </c>
      <c r="K132" s="432">
        <v>0</v>
      </c>
      <c r="L132" s="432">
        <v>46.16</v>
      </c>
    </row>
    <row r="133" spans="1:12" x14ac:dyDescent="0.25">
      <c r="A133" s="239">
        <v>131</v>
      </c>
      <c r="B133" s="237" t="s">
        <v>20</v>
      </c>
      <c r="C133" s="45" t="s">
        <v>600</v>
      </c>
      <c r="D133" s="45"/>
      <c r="E133" s="46">
        <v>0.73860637322546507</v>
      </c>
      <c r="F133" s="47">
        <v>190.8501</v>
      </c>
      <c r="G133" s="362">
        <v>140.96</v>
      </c>
      <c r="H133" s="370" t="s">
        <v>261</v>
      </c>
      <c r="I133" s="371" t="s">
        <v>600</v>
      </c>
      <c r="J133" s="419">
        <v>7.2340275479291637E-4</v>
      </c>
      <c r="K133" s="432">
        <v>73.844280444698953</v>
      </c>
      <c r="L133" s="432">
        <v>214.8</v>
      </c>
    </row>
    <row r="134" spans="1:12" x14ac:dyDescent="0.25">
      <c r="A134" s="239">
        <v>132</v>
      </c>
      <c r="B134" s="237" t="s">
        <v>20</v>
      </c>
      <c r="C134" s="45" t="s">
        <v>797</v>
      </c>
      <c r="D134" s="45"/>
      <c r="E134" s="46">
        <v>0.73860637322546507</v>
      </c>
      <c r="F134" s="47">
        <v>145.3802</v>
      </c>
      <c r="G134" s="362">
        <v>107.38</v>
      </c>
      <c r="H134" s="370" t="s">
        <v>261</v>
      </c>
      <c r="I134" s="371" t="s">
        <v>797</v>
      </c>
      <c r="J134" s="419">
        <v>0</v>
      </c>
      <c r="K134" s="432">
        <v>0</v>
      </c>
      <c r="L134" s="432">
        <v>107.38</v>
      </c>
    </row>
    <row r="135" spans="1:12" x14ac:dyDescent="0.25">
      <c r="A135" s="239">
        <v>133</v>
      </c>
      <c r="B135" s="237" t="s">
        <v>20</v>
      </c>
      <c r="C135" s="45" t="s">
        <v>432</v>
      </c>
      <c r="D135" s="45"/>
      <c r="E135" s="46">
        <v>0.73860637322546507</v>
      </c>
      <c r="F135" s="47">
        <v>52.659199999999998</v>
      </c>
      <c r="G135" s="362">
        <v>38.89</v>
      </c>
      <c r="H135" s="370" t="s">
        <v>261</v>
      </c>
      <c r="I135" s="371" t="s">
        <v>432</v>
      </c>
      <c r="J135" s="419">
        <v>7.8006926998309587E-5</v>
      </c>
      <c r="K135" s="432">
        <v>7.9628745615453349</v>
      </c>
      <c r="L135" s="432">
        <v>46.85</v>
      </c>
    </row>
    <row r="136" spans="1:12" x14ac:dyDescent="0.25">
      <c r="A136" s="239">
        <v>134</v>
      </c>
      <c r="B136" s="237" t="s">
        <v>20</v>
      </c>
      <c r="C136" s="45" t="s">
        <v>633</v>
      </c>
      <c r="D136" s="45"/>
      <c r="E136" s="46">
        <v>0.73860637322546507</v>
      </c>
      <c r="F136" s="47">
        <v>241.39349999999999</v>
      </c>
      <c r="G136" s="362">
        <v>178.29</v>
      </c>
      <c r="H136" s="370" t="s">
        <v>261</v>
      </c>
      <c r="I136" s="371" t="s">
        <v>633</v>
      </c>
      <c r="J136" s="419">
        <v>1.4992716431484298E-4</v>
      </c>
      <c r="K136" s="432">
        <v>15.304425500996361</v>
      </c>
      <c r="L136" s="432">
        <v>193.59</v>
      </c>
    </row>
    <row r="137" spans="1:12" x14ac:dyDescent="0.25">
      <c r="A137" s="239">
        <v>135</v>
      </c>
      <c r="B137" s="237" t="s">
        <v>20</v>
      </c>
      <c r="C137" s="45" t="s">
        <v>460</v>
      </c>
      <c r="D137" s="45"/>
      <c r="E137" s="46">
        <v>0.73860637322546507</v>
      </c>
      <c r="F137" s="47">
        <v>232.22020000000001</v>
      </c>
      <c r="G137" s="362">
        <v>171.52</v>
      </c>
      <c r="H137" s="370" t="s">
        <v>261</v>
      </c>
      <c r="I137" s="371" t="s">
        <v>460</v>
      </c>
      <c r="J137" s="419">
        <v>2.7476877429060325E-4</v>
      </c>
      <c r="K137" s="432">
        <v>28.048140944624691</v>
      </c>
      <c r="L137" s="432">
        <v>199.57</v>
      </c>
    </row>
    <row r="138" spans="1:12" x14ac:dyDescent="0.25">
      <c r="A138" s="239">
        <v>136</v>
      </c>
      <c r="B138" s="237" t="s">
        <v>20</v>
      </c>
      <c r="C138" s="45" t="s">
        <v>520</v>
      </c>
      <c r="D138" s="45"/>
      <c r="E138" s="46">
        <v>0.73860637322546507</v>
      </c>
      <c r="F138" s="47">
        <v>41.880299999999998</v>
      </c>
      <c r="G138" s="362">
        <v>30.93</v>
      </c>
      <c r="H138" s="370" t="s">
        <v>261</v>
      </c>
      <c r="I138" s="371" t="s">
        <v>520</v>
      </c>
      <c r="J138" s="419">
        <v>7.9661102657921709E-5</v>
      </c>
      <c r="K138" s="432">
        <v>8.1317312744951771</v>
      </c>
      <c r="L138" s="432">
        <v>39.06</v>
      </c>
    </row>
    <row r="139" spans="1:12" x14ac:dyDescent="0.25">
      <c r="A139" s="239">
        <v>137</v>
      </c>
      <c r="B139" s="237" t="s">
        <v>20</v>
      </c>
      <c r="C139" s="45" t="s">
        <v>488</v>
      </c>
      <c r="D139" s="45"/>
      <c r="E139" s="46">
        <v>0.73860637322546507</v>
      </c>
      <c r="F139" s="47">
        <v>40.393999999999998</v>
      </c>
      <c r="G139" s="362">
        <v>29.84</v>
      </c>
      <c r="H139" s="370" t="s">
        <v>261</v>
      </c>
      <c r="I139" s="371" t="s">
        <v>488</v>
      </c>
      <c r="J139" s="419">
        <v>7.5748821091848099E-5</v>
      </c>
      <c r="K139" s="432">
        <v>7.732369210652239</v>
      </c>
      <c r="L139" s="432">
        <v>37.57</v>
      </c>
    </row>
    <row r="140" spans="1:12" x14ac:dyDescent="0.25">
      <c r="A140" s="239">
        <v>138</v>
      </c>
      <c r="B140" s="237" t="s">
        <v>20</v>
      </c>
      <c r="C140" s="45" t="s">
        <v>521</v>
      </c>
      <c r="D140" s="45"/>
      <c r="E140" s="46">
        <v>0.73860637322546507</v>
      </c>
      <c r="F140" s="47">
        <v>38.2318</v>
      </c>
      <c r="G140" s="362">
        <v>28.24</v>
      </c>
      <c r="H140" s="370" t="s">
        <v>261</v>
      </c>
      <c r="I140" s="371" t="s">
        <v>521</v>
      </c>
      <c r="J140" s="419">
        <v>6.4424231926813778E-5</v>
      </c>
      <c r="K140" s="432">
        <v>6.5763656805534589</v>
      </c>
      <c r="L140" s="432">
        <v>34.82</v>
      </c>
    </row>
    <row r="141" spans="1:12" x14ac:dyDescent="0.25">
      <c r="A141" s="239">
        <v>139</v>
      </c>
      <c r="B141" s="237" t="s">
        <v>20</v>
      </c>
      <c r="C141" s="45" t="s">
        <v>522</v>
      </c>
      <c r="D141" s="45"/>
      <c r="E141" s="46">
        <v>0.73860637322546507</v>
      </c>
      <c r="F141" s="47">
        <v>64.089100000000002</v>
      </c>
      <c r="G141" s="362">
        <v>47.34</v>
      </c>
      <c r="H141" s="370" t="s">
        <v>261</v>
      </c>
      <c r="I141" s="371" t="s">
        <v>522</v>
      </c>
      <c r="J141" s="419">
        <v>1.1315056117969139E-4</v>
      </c>
      <c r="K141" s="432">
        <v>11.550304055201002</v>
      </c>
      <c r="L141" s="432">
        <v>58.89</v>
      </c>
    </row>
    <row r="142" spans="1:12" x14ac:dyDescent="0.25">
      <c r="A142" s="239">
        <v>140</v>
      </c>
      <c r="B142" s="237" t="s">
        <v>20</v>
      </c>
      <c r="C142" s="45" t="s">
        <v>489</v>
      </c>
      <c r="D142" s="45"/>
      <c r="E142" s="46">
        <v>0.73860637322546507</v>
      </c>
      <c r="F142" s="47">
        <v>47.915500000000002</v>
      </c>
      <c r="G142" s="362">
        <v>35.39</v>
      </c>
      <c r="H142" s="370" t="s">
        <v>261</v>
      </c>
      <c r="I142" s="371" t="s">
        <v>489</v>
      </c>
      <c r="J142" s="419">
        <v>8.5480205956544274E-5</v>
      </c>
      <c r="K142" s="432">
        <v>8.7257399274525014</v>
      </c>
      <c r="L142" s="432">
        <v>44.12</v>
      </c>
    </row>
    <row r="143" spans="1:12" x14ac:dyDescent="0.25">
      <c r="A143" s="239">
        <v>141</v>
      </c>
      <c r="B143" s="237" t="s">
        <v>20</v>
      </c>
      <c r="C143" s="45" t="s">
        <v>523</v>
      </c>
      <c r="D143" s="45"/>
      <c r="E143" s="46">
        <v>0.73860637322546507</v>
      </c>
      <c r="F143" s="47">
        <v>38.880499999999998</v>
      </c>
      <c r="G143" s="362">
        <v>28.72</v>
      </c>
      <c r="H143" s="370" t="s">
        <v>261</v>
      </c>
      <c r="I143" s="371" t="s">
        <v>523</v>
      </c>
      <c r="J143" s="419">
        <v>6.378407117923362E-5</v>
      </c>
      <c r="K143" s="432">
        <v>6.5110186667899717</v>
      </c>
      <c r="L143" s="432">
        <v>35.229999999999997</v>
      </c>
    </row>
    <row r="144" spans="1:12" x14ac:dyDescent="0.25">
      <c r="A144" s="239">
        <v>142</v>
      </c>
      <c r="B144" s="237" t="s">
        <v>20</v>
      </c>
      <c r="C144" s="45" t="s">
        <v>449</v>
      </c>
      <c r="D144" s="45"/>
      <c r="E144" s="46">
        <v>0.73860637322546507</v>
      </c>
      <c r="F144" s="47">
        <v>86.876599999999996</v>
      </c>
      <c r="G144" s="362">
        <v>64.17</v>
      </c>
      <c r="H144" s="370" t="s">
        <v>261</v>
      </c>
      <c r="I144" s="371" t="s">
        <v>449</v>
      </c>
      <c r="J144" s="419">
        <v>1.83535742764209E-4</v>
      </c>
      <c r="K144" s="432">
        <v>18.735157933129685</v>
      </c>
      <c r="L144" s="432">
        <v>82.91</v>
      </c>
    </row>
    <row r="145" spans="1:12" x14ac:dyDescent="0.25">
      <c r="A145" s="239">
        <v>143</v>
      </c>
      <c r="B145" s="237" t="s">
        <v>20</v>
      </c>
      <c r="C145" s="45" t="s">
        <v>524</v>
      </c>
      <c r="D145" s="45"/>
      <c r="E145" s="46">
        <v>0.73860637322546507</v>
      </c>
      <c r="F145" s="47">
        <v>48.439500000000002</v>
      </c>
      <c r="G145" s="362">
        <v>35.78</v>
      </c>
      <c r="H145" s="370" t="s">
        <v>261</v>
      </c>
      <c r="I145" s="371" t="s">
        <v>524</v>
      </c>
      <c r="J145" s="419">
        <v>9.1906330472006406E-5</v>
      </c>
      <c r="K145" s="432">
        <v>9.3817127416950754</v>
      </c>
      <c r="L145" s="432">
        <v>45.16</v>
      </c>
    </row>
    <row r="146" spans="1:12" x14ac:dyDescent="0.25">
      <c r="A146" s="239">
        <v>144</v>
      </c>
      <c r="B146" s="237" t="s">
        <v>20</v>
      </c>
      <c r="C146" s="45" t="s">
        <v>525</v>
      </c>
      <c r="D146" s="45"/>
      <c r="E146" s="46">
        <v>0.73860637322546507</v>
      </c>
      <c r="F146" s="47">
        <v>72.573499999999996</v>
      </c>
      <c r="G146" s="362">
        <v>53.6</v>
      </c>
      <c r="H146" s="370" t="s">
        <v>261</v>
      </c>
      <c r="I146" s="371" t="s">
        <v>525</v>
      </c>
      <c r="J146" s="419">
        <v>1.3053658828365353E-4</v>
      </c>
      <c r="K146" s="432">
        <v>13.32505353296825</v>
      </c>
      <c r="L146" s="432">
        <v>66.930000000000007</v>
      </c>
    </row>
    <row r="147" spans="1:12" x14ac:dyDescent="0.25">
      <c r="A147" s="239">
        <v>145</v>
      </c>
      <c r="B147" s="237" t="s">
        <v>20</v>
      </c>
      <c r="C147" s="45" t="s">
        <v>526</v>
      </c>
      <c r="D147" s="45"/>
      <c r="E147" s="46">
        <v>0.73860637322546507</v>
      </c>
      <c r="F147" s="47">
        <v>47.662599999999998</v>
      </c>
      <c r="G147" s="362">
        <v>35.200000000000003</v>
      </c>
      <c r="H147" s="370" t="s">
        <v>261</v>
      </c>
      <c r="I147" s="371" t="s">
        <v>526</v>
      </c>
      <c r="J147" s="419">
        <v>7.7981524754587952E-5</v>
      </c>
      <c r="K147" s="432">
        <v>7.9602815241303171</v>
      </c>
      <c r="L147" s="432">
        <v>43.16</v>
      </c>
    </row>
    <row r="148" spans="1:12" x14ac:dyDescent="0.25">
      <c r="A148" s="239">
        <v>146</v>
      </c>
      <c r="B148" s="237" t="s">
        <v>20</v>
      </c>
      <c r="C148" s="45" t="s">
        <v>527</v>
      </c>
      <c r="D148" s="45"/>
      <c r="E148" s="46">
        <v>0.73860637322546507</v>
      </c>
      <c r="F148" s="47">
        <v>40.818600000000004</v>
      </c>
      <c r="G148" s="362">
        <v>30.15</v>
      </c>
      <c r="H148" s="370" t="s">
        <v>261</v>
      </c>
      <c r="I148" s="371" t="s">
        <v>527</v>
      </c>
      <c r="J148" s="419">
        <v>7.5558209822496072E-5</v>
      </c>
      <c r="K148" s="432">
        <v>7.7129117895452648</v>
      </c>
      <c r="L148" s="432">
        <v>37.86</v>
      </c>
    </row>
    <row r="149" spans="1:12" x14ac:dyDescent="0.25">
      <c r="A149" s="239">
        <v>147</v>
      </c>
      <c r="B149" s="237" t="s">
        <v>20</v>
      </c>
      <c r="C149" s="45" t="s">
        <v>490</v>
      </c>
      <c r="D149" s="45"/>
      <c r="E149" s="46">
        <v>0.73860637322546507</v>
      </c>
      <c r="F149" s="47">
        <v>38.4131</v>
      </c>
      <c r="G149" s="362">
        <v>28.37</v>
      </c>
      <c r="H149" s="370" t="s">
        <v>261</v>
      </c>
      <c r="I149" s="371" t="s">
        <v>490</v>
      </c>
      <c r="J149" s="419">
        <v>3.5180478413440847E-5</v>
      </c>
      <c r="K149" s="432">
        <v>3.5911905185991175</v>
      </c>
      <c r="L149" s="432">
        <v>31.96</v>
      </c>
    </row>
    <row r="150" spans="1:12" x14ac:dyDescent="0.25">
      <c r="A150" s="239">
        <v>148</v>
      </c>
      <c r="B150" s="237" t="s">
        <v>20</v>
      </c>
      <c r="C150" s="45" t="s">
        <v>491</v>
      </c>
      <c r="D150" s="45"/>
      <c r="E150" s="46">
        <v>0.73860637322546507</v>
      </c>
      <c r="F150" s="47">
        <v>303.72239999999999</v>
      </c>
      <c r="G150" s="362">
        <v>224.33</v>
      </c>
      <c r="H150" s="370" t="s">
        <v>261</v>
      </c>
      <c r="I150" s="371" t="s">
        <v>491</v>
      </c>
      <c r="J150" s="419">
        <v>3.1492825291255469E-4</v>
      </c>
      <c r="K150" s="432">
        <v>32.147583174038374</v>
      </c>
      <c r="L150" s="432">
        <v>256.48</v>
      </c>
    </row>
    <row r="151" spans="1:12" x14ac:dyDescent="0.25">
      <c r="A151" s="239">
        <v>149</v>
      </c>
      <c r="B151" s="237" t="s">
        <v>20</v>
      </c>
      <c r="C151" s="45" t="s">
        <v>350</v>
      </c>
      <c r="D151" s="45"/>
      <c r="E151" s="46">
        <v>0.73860637322546507</v>
      </c>
      <c r="F151" s="47">
        <v>308.93369999999999</v>
      </c>
      <c r="G151" s="362">
        <v>228.18</v>
      </c>
      <c r="H151" s="370" t="s">
        <v>261</v>
      </c>
      <c r="I151" s="371" t="s">
        <v>350</v>
      </c>
      <c r="J151" s="419">
        <v>3.6719032128447308E-4</v>
      </c>
      <c r="K151" s="432">
        <v>37.482446509720219</v>
      </c>
      <c r="L151" s="432">
        <v>265.66000000000003</v>
      </c>
    </row>
    <row r="152" spans="1:12" x14ac:dyDescent="0.25">
      <c r="A152" s="239">
        <v>150</v>
      </c>
      <c r="B152" s="237" t="s">
        <v>20</v>
      </c>
      <c r="C152" s="45" t="s">
        <v>798</v>
      </c>
      <c r="D152" s="45"/>
      <c r="E152" s="46">
        <v>0.73860637322546507</v>
      </c>
      <c r="F152" s="47">
        <v>561.48109999999997</v>
      </c>
      <c r="G152" s="362">
        <v>414.71</v>
      </c>
      <c r="H152" s="370" t="s">
        <v>261</v>
      </c>
      <c r="I152" s="371" t="s">
        <v>798</v>
      </c>
      <c r="J152" s="419">
        <v>0</v>
      </c>
      <c r="K152" s="432">
        <v>0</v>
      </c>
      <c r="L152" s="432">
        <v>414.71</v>
      </c>
    </row>
    <row r="153" spans="1:12" x14ac:dyDescent="0.25">
      <c r="A153" s="239">
        <v>151</v>
      </c>
      <c r="B153" s="237" t="s">
        <v>20</v>
      </c>
      <c r="C153" s="45" t="s">
        <v>48</v>
      </c>
      <c r="D153" s="45"/>
      <c r="E153" s="46">
        <v>0.73860637322546507</v>
      </c>
      <c r="F153" s="47">
        <v>632.55730000000005</v>
      </c>
      <c r="G153" s="362">
        <v>467.21</v>
      </c>
      <c r="H153" s="370" t="s">
        <v>261</v>
      </c>
      <c r="I153" s="371" t="s">
        <v>48</v>
      </c>
      <c r="J153" s="419">
        <v>7.2515590039793449E-4</v>
      </c>
      <c r="K153" s="432">
        <v>74.023239917633788</v>
      </c>
      <c r="L153" s="432">
        <v>541.23</v>
      </c>
    </row>
    <row r="154" spans="1:12" x14ac:dyDescent="0.25">
      <c r="A154" s="239">
        <v>152</v>
      </c>
      <c r="B154" s="237" t="s">
        <v>20</v>
      </c>
      <c r="C154" s="45" t="s">
        <v>729</v>
      </c>
      <c r="D154" s="45"/>
      <c r="E154" s="46">
        <v>0.73860637322546507</v>
      </c>
      <c r="F154" s="47">
        <v>57.462499999999999</v>
      </c>
      <c r="G154" s="362">
        <v>42.44</v>
      </c>
      <c r="H154" s="370" t="s">
        <v>261</v>
      </c>
      <c r="I154" s="371" t="s">
        <v>729</v>
      </c>
      <c r="J154" s="419">
        <v>3.2270148747913883E-5</v>
      </c>
      <c r="K154" s="432">
        <v>3.2941067729487137</v>
      </c>
      <c r="L154" s="432">
        <v>45.73</v>
      </c>
    </row>
    <row r="155" spans="1:12" x14ac:dyDescent="0.25">
      <c r="A155" s="239">
        <v>153</v>
      </c>
      <c r="B155" s="237" t="s">
        <v>20</v>
      </c>
      <c r="C155" s="45" t="s">
        <v>799</v>
      </c>
      <c r="D155" s="45"/>
      <c r="E155" s="46">
        <v>0.73860637322546507</v>
      </c>
      <c r="F155" s="47">
        <v>1424.0308</v>
      </c>
      <c r="G155" s="362">
        <v>1051.8</v>
      </c>
      <c r="H155" s="370" t="s">
        <v>261</v>
      </c>
      <c r="I155" s="371" t="s">
        <v>799</v>
      </c>
      <c r="J155" s="419">
        <v>0</v>
      </c>
      <c r="K155" s="432">
        <v>0</v>
      </c>
      <c r="L155" s="432">
        <v>1051.8</v>
      </c>
    </row>
    <row r="156" spans="1:12" x14ac:dyDescent="0.25">
      <c r="A156" s="239">
        <v>154</v>
      </c>
      <c r="B156" s="237" t="s">
        <v>20</v>
      </c>
      <c r="C156" s="45" t="s">
        <v>800</v>
      </c>
      <c r="D156" s="45"/>
      <c r="E156" s="46">
        <v>0.73860637322546507</v>
      </c>
      <c r="F156" s="47">
        <v>67.298400000000001</v>
      </c>
      <c r="G156" s="362">
        <v>49.71</v>
      </c>
      <c r="H156" s="370" t="s">
        <v>261</v>
      </c>
      <c r="I156" s="371" t="s">
        <v>800</v>
      </c>
      <c r="J156" s="419">
        <v>0</v>
      </c>
      <c r="K156" s="432">
        <v>0</v>
      </c>
      <c r="L156" s="432">
        <v>49.71</v>
      </c>
    </row>
    <row r="157" spans="1:12" x14ac:dyDescent="0.25">
      <c r="A157" s="239">
        <v>155</v>
      </c>
      <c r="B157" s="237" t="s">
        <v>20</v>
      </c>
      <c r="C157" s="45" t="s">
        <v>333</v>
      </c>
      <c r="D157" s="45"/>
      <c r="E157" s="46">
        <v>0.73860637322546507</v>
      </c>
      <c r="F157" s="47">
        <v>28.9373</v>
      </c>
      <c r="G157" s="362">
        <v>21.37</v>
      </c>
      <c r="H157" s="370" t="s">
        <v>261</v>
      </c>
      <c r="I157" s="372" t="s">
        <v>333</v>
      </c>
      <c r="J157" s="419">
        <v>1.6684571160352363E-4</v>
      </c>
      <c r="K157" s="432">
        <v>17.031455073975902</v>
      </c>
      <c r="L157" s="432">
        <v>38.4</v>
      </c>
    </row>
    <row r="158" spans="1:12" x14ac:dyDescent="0.25">
      <c r="A158" s="239">
        <v>156</v>
      </c>
      <c r="B158" s="237" t="s">
        <v>20</v>
      </c>
      <c r="C158" s="45" t="s">
        <v>328</v>
      </c>
      <c r="D158" s="45"/>
      <c r="E158" s="46">
        <v>0.73860637322546507</v>
      </c>
      <c r="F158" s="47">
        <v>22.403199999999998</v>
      </c>
      <c r="G158" s="362">
        <v>16.55</v>
      </c>
      <c r="H158" s="370" t="s">
        <v>261</v>
      </c>
      <c r="I158" s="372" t="s">
        <v>328</v>
      </c>
      <c r="J158" s="419">
        <v>1.3826086193661583E-4</v>
      </c>
      <c r="K158" s="432">
        <v>14.113540203888144</v>
      </c>
      <c r="L158" s="432">
        <v>30.66</v>
      </c>
    </row>
    <row r="159" spans="1:12" x14ac:dyDescent="0.25">
      <c r="A159" s="239">
        <v>157</v>
      </c>
      <c r="B159" s="237" t="s">
        <v>20</v>
      </c>
      <c r="C159" s="45" t="s">
        <v>330</v>
      </c>
      <c r="D159" s="45"/>
      <c r="E159" s="46">
        <v>0.73860637322546507</v>
      </c>
      <c r="F159" s="47">
        <v>22.296600000000002</v>
      </c>
      <c r="G159" s="362">
        <v>16.47</v>
      </c>
      <c r="H159" s="370" t="s">
        <v>261</v>
      </c>
      <c r="I159" s="372" t="s">
        <v>330</v>
      </c>
      <c r="J159" s="419">
        <v>1.0092106254409462E-4</v>
      </c>
      <c r="K159" s="432">
        <v>10.301928207913013</v>
      </c>
      <c r="L159" s="432">
        <v>26.77</v>
      </c>
    </row>
    <row r="160" spans="1:12" x14ac:dyDescent="0.25">
      <c r="A160" s="239">
        <v>158</v>
      </c>
      <c r="B160" s="237" t="s">
        <v>20</v>
      </c>
      <c r="C160" s="45" t="s">
        <v>335</v>
      </c>
      <c r="D160" s="45"/>
      <c r="E160" s="46">
        <v>0.73860637322546507</v>
      </c>
      <c r="F160" s="47">
        <v>37.271900000000002</v>
      </c>
      <c r="G160" s="362">
        <v>27.53</v>
      </c>
      <c r="H160" s="370" t="s">
        <v>261</v>
      </c>
      <c r="I160" s="372" t="s">
        <v>335</v>
      </c>
      <c r="J160" s="419">
        <v>1.8720709394594304E-4</v>
      </c>
      <c r="K160" s="432">
        <v>19.109926047404496</v>
      </c>
      <c r="L160" s="432">
        <v>46.64</v>
      </c>
    </row>
    <row r="161" spans="1:12" x14ac:dyDescent="0.25">
      <c r="A161" s="239">
        <v>159</v>
      </c>
      <c r="B161" s="237" t="s">
        <v>20</v>
      </c>
      <c r="C161" s="45" t="s">
        <v>329</v>
      </c>
      <c r="D161" s="45"/>
      <c r="E161" s="46">
        <v>0.73860637322546507</v>
      </c>
      <c r="F161" s="47">
        <v>27.4787</v>
      </c>
      <c r="G161" s="362">
        <v>20.3</v>
      </c>
      <c r="H161" s="370" t="s">
        <v>261</v>
      </c>
      <c r="I161" s="372" t="s">
        <v>329</v>
      </c>
      <c r="J161" s="419">
        <v>1.2082641730238718E-4</v>
      </c>
      <c r="K161" s="432">
        <v>12.333848309659594</v>
      </c>
      <c r="L161" s="432">
        <v>32.630000000000003</v>
      </c>
    </row>
    <row r="162" spans="1:12" x14ac:dyDescent="0.25">
      <c r="A162" s="239">
        <v>160</v>
      </c>
      <c r="B162" s="237" t="s">
        <v>20</v>
      </c>
      <c r="C162" s="45" t="s">
        <v>442</v>
      </c>
      <c r="D162" s="45"/>
      <c r="E162" s="46">
        <v>0.73860637322546507</v>
      </c>
      <c r="F162" s="47">
        <v>16.5505</v>
      </c>
      <c r="G162" s="362">
        <v>12.22</v>
      </c>
      <c r="H162" s="370" t="s">
        <v>261</v>
      </c>
      <c r="I162" s="372" t="s">
        <v>442</v>
      </c>
      <c r="J162" s="419">
        <v>7.2310832204305106E-5</v>
      </c>
      <c r="K162" s="432">
        <v>7.3814225023415156</v>
      </c>
      <c r="L162" s="432">
        <v>19.600000000000001</v>
      </c>
    </row>
    <row r="163" spans="1:12" x14ac:dyDescent="0.25">
      <c r="A163" s="239">
        <v>161</v>
      </c>
      <c r="B163" s="237" t="s">
        <v>20</v>
      </c>
      <c r="C163" s="45" t="s">
        <v>331</v>
      </c>
      <c r="D163" s="45"/>
      <c r="E163" s="46">
        <v>0.73860637322546507</v>
      </c>
      <c r="F163" s="47">
        <v>27.9544</v>
      </c>
      <c r="G163" s="362">
        <v>20.65</v>
      </c>
      <c r="H163" s="370" t="s">
        <v>261</v>
      </c>
      <c r="I163" s="372" t="s">
        <v>331</v>
      </c>
      <c r="J163" s="419">
        <v>1.3353299506259998E-4</v>
      </c>
      <c r="K163" s="432">
        <v>13.630923950304799</v>
      </c>
      <c r="L163" s="432">
        <v>34.28</v>
      </c>
    </row>
    <row r="164" spans="1:12" x14ac:dyDescent="0.25">
      <c r="A164" s="239">
        <v>162</v>
      </c>
      <c r="B164" s="237" t="s">
        <v>20</v>
      </c>
      <c r="C164" s="45" t="s">
        <v>332</v>
      </c>
      <c r="D164" s="45"/>
      <c r="E164" s="46">
        <v>0.73860637322546507</v>
      </c>
      <c r="F164" s="47">
        <v>26.415800000000001</v>
      </c>
      <c r="G164" s="362">
        <v>19.510000000000002</v>
      </c>
      <c r="H164" s="370" t="s">
        <v>261</v>
      </c>
      <c r="I164" s="372" t="s">
        <v>332</v>
      </c>
      <c r="J164" s="419">
        <v>1.4162269791538086E-4</v>
      </c>
      <c r="K164" s="432">
        <v>14.456713294093019</v>
      </c>
      <c r="L164" s="432">
        <v>33.97</v>
      </c>
    </row>
    <row r="165" spans="1:12" x14ac:dyDescent="0.25">
      <c r="A165" s="239">
        <v>163</v>
      </c>
      <c r="B165" s="237" t="s">
        <v>20</v>
      </c>
      <c r="C165" s="45" t="s">
        <v>554</v>
      </c>
      <c r="D165" s="45"/>
      <c r="E165" s="46">
        <v>0.73860637322546507</v>
      </c>
      <c r="F165" s="47">
        <v>22.337199999999999</v>
      </c>
      <c r="G165" s="362">
        <v>16.5</v>
      </c>
      <c r="H165" s="370" t="s">
        <v>261</v>
      </c>
      <c r="I165" s="372" t="s">
        <v>554</v>
      </c>
      <c r="J165" s="419">
        <v>8.2175134851925042E-5</v>
      </c>
      <c r="K165" s="432">
        <v>8.3883613428090964</v>
      </c>
      <c r="L165" s="432">
        <v>24.89</v>
      </c>
    </row>
    <row r="166" spans="1:12" x14ac:dyDescent="0.25">
      <c r="A166" s="239">
        <v>164</v>
      </c>
      <c r="B166" s="237" t="s">
        <v>20</v>
      </c>
      <c r="C166" s="45" t="s">
        <v>528</v>
      </c>
      <c r="D166" s="45"/>
      <c r="E166" s="46">
        <v>0.73860637322546507</v>
      </c>
      <c r="F166" s="47">
        <v>120.6896</v>
      </c>
      <c r="G166" s="362">
        <v>89.14</v>
      </c>
      <c r="H166" s="370" t="s">
        <v>261</v>
      </c>
      <c r="I166" s="372" t="s">
        <v>528</v>
      </c>
      <c r="J166" s="419">
        <v>1.5921591921932196E-4</v>
      </c>
      <c r="K166" s="432">
        <v>16.252612963103513</v>
      </c>
      <c r="L166" s="432">
        <v>105.39</v>
      </c>
    </row>
    <row r="167" spans="1:12" x14ac:dyDescent="0.25">
      <c r="A167" s="239">
        <v>165</v>
      </c>
      <c r="B167" s="237" t="s">
        <v>20</v>
      </c>
      <c r="C167" s="45" t="s">
        <v>529</v>
      </c>
      <c r="D167" s="45"/>
      <c r="E167" s="46">
        <v>0.73860637322546507</v>
      </c>
      <c r="F167" s="47">
        <v>101.5222</v>
      </c>
      <c r="G167" s="362">
        <v>74.98</v>
      </c>
      <c r="H167" s="370" t="s">
        <v>261</v>
      </c>
      <c r="I167" s="372" t="s">
        <v>529</v>
      </c>
      <c r="J167" s="419">
        <v>9.2722179275468627E-5</v>
      </c>
      <c r="K167" s="432">
        <v>9.4649938288131121</v>
      </c>
      <c r="L167" s="432">
        <v>84.44</v>
      </c>
    </row>
    <row r="168" spans="1:12" x14ac:dyDescent="0.25">
      <c r="A168" s="239">
        <v>166</v>
      </c>
      <c r="B168" s="237" t="s">
        <v>20</v>
      </c>
      <c r="C168" s="45" t="s">
        <v>530</v>
      </c>
      <c r="D168" s="45"/>
      <c r="E168" s="46">
        <v>0.73860637322546507</v>
      </c>
      <c r="F168" s="47">
        <v>46.644399999999997</v>
      </c>
      <c r="G168" s="362">
        <v>34.450000000000003</v>
      </c>
      <c r="H168" s="370" t="s">
        <v>261</v>
      </c>
      <c r="I168" s="372" t="s">
        <v>530</v>
      </c>
      <c r="J168" s="419">
        <v>7.2048261412682041E-5</v>
      </c>
      <c r="K168" s="432">
        <v>7.3546195201234692</v>
      </c>
      <c r="L168" s="432">
        <v>41.8</v>
      </c>
    </row>
    <row r="169" spans="1:12" x14ac:dyDescent="0.25">
      <c r="A169" s="239">
        <v>167</v>
      </c>
      <c r="B169" s="237" t="s">
        <v>20</v>
      </c>
      <c r="C169" s="45" t="s">
        <v>531</v>
      </c>
      <c r="D169" s="45"/>
      <c r="E169" s="46">
        <v>0.73860637322546507</v>
      </c>
      <c r="F169" s="47">
        <v>89.817300000000003</v>
      </c>
      <c r="G169" s="362">
        <v>66.34</v>
      </c>
      <c r="H169" s="370" t="s">
        <v>261</v>
      </c>
      <c r="I169" s="372" t="s">
        <v>531</v>
      </c>
      <c r="J169" s="419">
        <v>8.9681165122898222E-5</v>
      </c>
      <c r="K169" s="432">
        <v>9.1545699322618876</v>
      </c>
      <c r="L169" s="432">
        <v>75.489999999999995</v>
      </c>
    </row>
    <row r="170" spans="1:12" x14ac:dyDescent="0.25">
      <c r="A170" s="239">
        <v>168</v>
      </c>
      <c r="B170" s="237" t="s">
        <v>20</v>
      </c>
      <c r="C170" s="45" t="s">
        <v>532</v>
      </c>
      <c r="D170" s="45"/>
      <c r="E170" s="46">
        <v>0.73860637322546507</v>
      </c>
      <c r="F170" s="47">
        <v>77.1751</v>
      </c>
      <c r="G170" s="362">
        <v>57</v>
      </c>
      <c r="H170" s="370" t="s">
        <v>261</v>
      </c>
      <c r="I170" s="372" t="s">
        <v>532</v>
      </c>
      <c r="J170" s="419">
        <v>8.3987488452411948E-5</v>
      </c>
      <c r="K170" s="432">
        <v>8.573364712857952</v>
      </c>
      <c r="L170" s="432">
        <v>65.569999999999993</v>
      </c>
    </row>
    <row r="171" spans="1:12" x14ac:dyDescent="0.25">
      <c r="A171" s="239">
        <v>169</v>
      </c>
      <c r="B171" s="237" t="s">
        <v>20</v>
      </c>
      <c r="C171" s="45" t="s">
        <v>533</v>
      </c>
      <c r="D171" s="45"/>
      <c r="E171" s="46">
        <v>0.73860637322546507</v>
      </c>
      <c r="F171" s="47">
        <v>37.552399999999999</v>
      </c>
      <c r="G171" s="362">
        <v>27.74</v>
      </c>
      <c r="H171" s="370" t="s">
        <v>261</v>
      </c>
      <c r="I171" s="372" t="s">
        <v>533</v>
      </c>
      <c r="J171" s="419">
        <v>4.1657531700938348E-5</v>
      </c>
      <c r="K171" s="432">
        <v>4.2523620945273048</v>
      </c>
      <c r="L171" s="432">
        <v>31.99</v>
      </c>
    </row>
    <row r="172" spans="1:12" x14ac:dyDescent="0.25">
      <c r="A172" s="239">
        <v>170</v>
      </c>
      <c r="B172" s="237" t="s">
        <v>20</v>
      </c>
      <c r="C172" s="45" t="s">
        <v>534</v>
      </c>
      <c r="D172" s="45"/>
      <c r="E172" s="46">
        <v>0.73860637322546507</v>
      </c>
      <c r="F172" s="47">
        <v>52.933199999999999</v>
      </c>
      <c r="G172" s="362">
        <v>39.1</v>
      </c>
      <c r="H172" s="370" t="s">
        <v>261</v>
      </c>
      <c r="I172" s="372" t="s">
        <v>534</v>
      </c>
      <c r="J172" s="419">
        <v>9.2296185973071793E-5</v>
      </c>
      <c r="K172" s="432">
        <v>9.4215088286782152</v>
      </c>
      <c r="L172" s="432">
        <v>48.52</v>
      </c>
    </row>
    <row r="173" spans="1:12" x14ac:dyDescent="0.25">
      <c r="A173" s="239">
        <v>171</v>
      </c>
      <c r="B173" s="237" t="s">
        <v>20</v>
      </c>
      <c r="C173" s="45" t="s">
        <v>535</v>
      </c>
      <c r="D173" s="45"/>
      <c r="E173" s="46">
        <v>0.73860637322546507</v>
      </c>
      <c r="F173" s="47">
        <v>50.598500000000001</v>
      </c>
      <c r="G173" s="362">
        <v>37.369999999999997</v>
      </c>
      <c r="H173" s="370" t="s">
        <v>261</v>
      </c>
      <c r="I173" s="372" t="s">
        <v>535</v>
      </c>
      <c r="J173" s="419">
        <v>8.121508340354026E-5</v>
      </c>
      <c r="K173" s="432">
        <v>8.2903601838058254</v>
      </c>
      <c r="L173" s="432">
        <v>45.66</v>
      </c>
    </row>
    <row r="174" spans="1:12" x14ac:dyDescent="0.25">
      <c r="A174" s="239">
        <v>172</v>
      </c>
      <c r="B174" s="237" t="s">
        <v>20</v>
      </c>
      <c r="C174" s="45" t="s">
        <v>536</v>
      </c>
      <c r="D174" s="45"/>
      <c r="E174" s="46">
        <v>0.73860637322546507</v>
      </c>
      <c r="F174" s="47">
        <v>107.5466</v>
      </c>
      <c r="G174" s="362">
        <v>79.430000000000007</v>
      </c>
      <c r="H174" s="370" t="s">
        <v>261</v>
      </c>
      <c r="I174" s="372" t="s">
        <v>536</v>
      </c>
      <c r="J174" s="419">
        <v>1.0977712635279199E-4</v>
      </c>
      <c r="K174" s="432">
        <v>11.205946965365499</v>
      </c>
      <c r="L174" s="432">
        <v>90.64</v>
      </c>
    </row>
    <row r="175" spans="1:12" x14ac:dyDescent="0.25">
      <c r="A175" s="239">
        <v>173</v>
      </c>
      <c r="B175" s="237" t="s">
        <v>20</v>
      </c>
      <c r="C175" s="45" t="s">
        <v>537</v>
      </c>
      <c r="D175" s="45"/>
      <c r="E175" s="46">
        <v>0.73860637322546507</v>
      </c>
      <c r="F175" s="47">
        <v>128.22800000000001</v>
      </c>
      <c r="G175" s="362">
        <v>94.71</v>
      </c>
      <c r="H175" s="370" t="s">
        <v>261</v>
      </c>
      <c r="I175" s="372" t="s">
        <v>537</v>
      </c>
      <c r="J175" s="419">
        <v>2.0164837852676816E-4</v>
      </c>
      <c r="K175" s="432">
        <v>20.584078947020465</v>
      </c>
      <c r="L175" s="432">
        <v>115.29</v>
      </c>
    </row>
    <row r="176" spans="1:12" x14ac:dyDescent="0.25">
      <c r="A176" s="239">
        <v>174</v>
      </c>
      <c r="B176" s="237" t="s">
        <v>20</v>
      </c>
      <c r="C176" s="45" t="s">
        <v>538</v>
      </c>
      <c r="D176" s="45"/>
      <c r="E176" s="46">
        <v>0.73860637322546507</v>
      </c>
      <c r="F176" s="47">
        <v>73.478700000000003</v>
      </c>
      <c r="G176" s="362">
        <v>54.27</v>
      </c>
      <c r="H176" s="370" t="s">
        <v>261</v>
      </c>
      <c r="I176" s="372" t="s">
        <v>538</v>
      </c>
      <c r="J176" s="419">
        <v>1.1582601484161189E-4</v>
      </c>
      <c r="K176" s="432">
        <v>11.823411876837939</v>
      </c>
      <c r="L176" s="432">
        <v>66.09</v>
      </c>
    </row>
    <row r="177" spans="1:12" x14ac:dyDescent="0.25">
      <c r="A177" s="239">
        <v>175</v>
      </c>
      <c r="B177" s="237" t="s">
        <v>20</v>
      </c>
      <c r="C177" s="45" t="s">
        <v>539</v>
      </c>
      <c r="D177" s="45"/>
      <c r="E177" s="46">
        <v>0.73860637322546507</v>
      </c>
      <c r="F177" s="47">
        <v>132.16399999999999</v>
      </c>
      <c r="G177" s="362">
        <v>97.62</v>
      </c>
      <c r="H177" s="370" t="s">
        <v>261</v>
      </c>
      <c r="I177" s="372" t="s">
        <v>539</v>
      </c>
      <c r="J177" s="419">
        <v>1.8733282309892134E-4</v>
      </c>
      <c r="K177" s="432">
        <v>19.122760362412411</v>
      </c>
      <c r="L177" s="432">
        <v>116.74</v>
      </c>
    </row>
    <row r="178" spans="1:12" x14ac:dyDescent="0.25">
      <c r="A178" s="239">
        <v>176</v>
      </c>
      <c r="B178" s="237" t="s">
        <v>20</v>
      </c>
      <c r="C178" s="45" t="s">
        <v>540</v>
      </c>
      <c r="D178" s="45"/>
      <c r="E178" s="46">
        <v>0.73860637322546507</v>
      </c>
      <c r="F178" s="47">
        <v>34.9754</v>
      </c>
      <c r="G178" s="362">
        <v>25.83</v>
      </c>
      <c r="H178" s="370" t="s">
        <v>261</v>
      </c>
      <c r="I178" s="372" t="s">
        <v>540</v>
      </c>
      <c r="J178" s="419">
        <v>5.6391085969489376E-5</v>
      </c>
      <c r="K178" s="432">
        <v>5.7563496120555246</v>
      </c>
      <c r="L178" s="432">
        <v>31.59</v>
      </c>
    </row>
    <row r="179" spans="1:12" x14ac:dyDescent="0.25">
      <c r="A179" s="239">
        <v>177</v>
      </c>
      <c r="B179" s="237" t="s">
        <v>20</v>
      </c>
      <c r="C179" s="45" t="s">
        <v>541</v>
      </c>
      <c r="D179" s="45"/>
      <c r="E179" s="46">
        <v>0.73860637322546507</v>
      </c>
      <c r="F179" s="47">
        <v>80.824399999999997</v>
      </c>
      <c r="G179" s="362">
        <v>59.7</v>
      </c>
      <c r="H179" s="370" t="s">
        <v>261</v>
      </c>
      <c r="I179" s="372" t="s">
        <v>541</v>
      </c>
      <c r="J179" s="419">
        <v>1.0017340398233609E-4</v>
      </c>
      <c r="K179" s="432">
        <v>10.225607917251164</v>
      </c>
      <c r="L179" s="432">
        <v>69.930000000000007</v>
      </c>
    </row>
    <row r="180" spans="1:12" x14ac:dyDescent="0.25">
      <c r="A180" s="239">
        <v>178</v>
      </c>
      <c r="B180" s="237" t="s">
        <v>20</v>
      </c>
      <c r="C180" s="45" t="s">
        <v>542</v>
      </c>
      <c r="D180" s="45"/>
      <c r="E180" s="46">
        <v>0.73860637322546507</v>
      </c>
      <c r="F180" s="47">
        <v>40.0047</v>
      </c>
      <c r="G180" s="362">
        <v>29.55</v>
      </c>
      <c r="H180" s="370" t="s">
        <v>261</v>
      </c>
      <c r="I180" s="372" t="s">
        <v>542</v>
      </c>
      <c r="J180" s="419">
        <v>5.8190515990499606E-5</v>
      </c>
      <c r="K180" s="432">
        <v>5.9400337551303286</v>
      </c>
      <c r="L180" s="432">
        <v>35.49</v>
      </c>
    </row>
    <row r="181" spans="1:12" x14ac:dyDescent="0.25">
      <c r="A181" s="239">
        <v>179</v>
      </c>
      <c r="B181" s="237" t="s">
        <v>20</v>
      </c>
      <c r="C181" s="45" t="s">
        <v>543</v>
      </c>
      <c r="D181" s="45"/>
      <c r="E181" s="46">
        <v>0.73860637322546507</v>
      </c>
      <c r="F181" s="47">
        <v>154.0976</v>
      </c>
      <c r="G181" s="362">
        <v>113.82</v>
      </c>
      <c r="H181" s="370" t="s">
        <v>261</v>
      </c>
      <c r="I181" s="372" t="s">
        <v>543</v>
      </c>
      <c r="J181" s="419">
        <v>2.0639316864805979E-4</v>
      </c>
      <c r="K181" s="432">
        <v>21.068422709947104</v>
      </c>
      <c r="L181" s="432">
        <v>134.88999999999999</v>
      </c>
    </row>
    <row r="182" spans="1:12" x14ac:dyDescent="0.25">
      <c r="A182" s="239">
        <v>180</v>
      </c>
      <c r="B182" s="237" t="s">
        <v>20</v>
      </c>
      <c r="C182" s="45" t="s">
        <v>544</v>
      </c>
      <c r="D182" s="45"/>
      <c r="E182" s="46">
        <v>0.73860637322546507</v>
      </c>
      <c r="F182" s="47">
        <v>58.034100000000002</v>
      </c>
      <c r="G182" s="362">
        <v>42.86</v>
      </c>
      <c r="H182" s="370" t="s">
        <v>261</v>
      </c>
      <c r="I182" s="372" t="s">
        <v>544</v>
      </c>
      <c r="J182" s="419">
        <v>8.9086237398492487E-5</v>
      </c>
      <c r="K182" s="432">
        <v>9.0938402634373325</v>
      </c>
      <c r="L182" s="432">
        <v>51.95</v>
      </c>
    </row>
    <row r="183" spans="1:12" x14ac:dyDescent="0.25">
      <c r="A183" s="239">
        <v>181</v>
      </c>
      <c r="B183" s="237" t="s">
        <v>20</v>
      </c>
      <c r="C183" s="45" t="s">
        <v>545</v>
      </c>
      <c r="D183" s="45"/>
      <c r="E183" s="46">
        <v>0.73860637322546507</v>
      </c>
      <c r="F183" s="47">
        <v>74.822000000000003</v>
      </c>
      <c r="G183" s="362">
        <v>55.26</v>
      </c>
      <c r="H183" s="370" t="s">
        <v>261</v>
      </c>
      <c r="I183" s="372" t="s">
        <v>545</v>
      </c>
      <c r="J183" s="419">
        <v>8.705169875911687E-5</v>
      </c>
      <c r="K183" s="432">
        <v>8.8861564512508053</v>
      </c>
      <c r="L183" s="432">
        <v>64.150000000000006</v>
      </c>
    </row>
    <row r="184" spans="1:12" x14ac:dyDescent="0.25">
      <c r="A184" s="239">
        <v>182</v>
      </c>
      <c r="B184" s="237" t="s">
        <v>20</v>
      </c>
      <c r="C184" s="45" t="s">
        <v>546</v>
      </c>
      <c r="D184" s="45"/>
      <c r="E184" s="46">
        <v>0.73860637322546507</v>
      </c>
      <c r="F184" s="47">
        <v>64.565100000000001</v>
      </c>
      <c r="G184" s="362">
        <v>47.69</v>
      </c>
      <c r="H184" s="370" t="s">
        <v>261</v>
      </c>
      <c r="I184" s="372" t="s">
        <v>546</v>
      </c>
      <c r="J184" s="419">
        <v>8.1618334872148976E-5</v>
      </c>
      <c r="K184" s="432">
        <v>8.3315237186975377</v>
      </c>
      <c r="L184" s="432">
        <v>56.02</v>
      </c>
    </row>
    <row r="185" spans="1:12" x14ac:dyDescent="0.25">
      <c r="A185" s="239">
        <v>183</v>
      </c>
      <c r="B185" s="237" t="s">
        <v>20</v>
      </c>
      <c r="C185" s="45" t="s">
        <v>547</v>
      </c>
      <c r="D185" s="45"/>
      <c r="E185" s="46">
        <v>0.73860637322546507</v>
      </c>
      <c r="F185" s="47">
        <v>29.321999999999999</v>
      </c>
      <c r="G185" s="362">
        <v>21.66</v>
      </c>
      <c r="H185" s="370" t="s">
        <v>261</v>
      </c>
      <c r="I185" s="372" t="s">
        <v>547</v>
      </c>
      <c r="J185" s="419">
        <v>3.0620463192849082E-5</v>
      </c>
      <c r="K185" s="432">
        <v>3.1257084056952653</v>
      </c>
      <c r="L185" s="432">
        <v>24.79</v>
      </c>
    </row>
    <row r="186" spans="1:12" x14ac:dyDescent="0.25">
      <c r="A186" s="239">
        <v>184</v>
      </c>
      <c r="B186" s="237" t="s">
        <v>20</v>
      </c>
      <c r="C186" s="45" t="s">
        <v>548</v>
      </c>
      <c r="D186" s="45"/>
      <c r="E186" s="46">
        <v>0.73860637322546507</v>
      </c>
      <c r="F186" s="47">
        <v>41.579000000000001</v>
      </c>
      <c r="G186" s="362">
        <v>30.71</v>
      </c>
      <c r="H186" s="370" t="s">
        <v>261</v>
      </c>
      <c r="I186" s="372" t="s">
        <v>548</v>
      </c>
      <c r="J186" s="419">
        <v>5.5903530594270923E-5</v>
      </c>
      <c r="K186" s="432">
        <v>5.7065804127797239</v>
      </c>
      <c r="L186" s="432">
        <v>36.42</v>
      </c>
    </row>
    <row r="187" spans="1:12" x14ac:dyDescent="0.25">
      <c r="A187" s="239">
        <v>185</v>
      </c>
      <c r="B187" s="237" t="s">
        <v>20</v>
      </c>
      <c r="C187" s="45" t="s">
        <v>801</v>
      </c>
      <c r="D187" s="45"/>
      <c r="E187" s="46">
        <v>0.73860637322546507</v>
      </c>
      <c r="F187" s="47">
        <v>3.1086999999999998</v>
      </c>
      <c r="G187" s="362">
        <v>2.2999999999999998</v>
      </c>
      <c r="H187" s="370" t="s">
        <v>261</v>
      </c>
      <c r="I187" s="372" t="s">
        <v>801</v>
      </c>
      <c r="J187" s="419">
        <v>0</v>
      </c>
      <c r="K187" s="432">
        <v>0</v>
      </c>
      <c r="L187" s="432">
        <v>2.2999999999999998</v>
      </c>
    </row>
    <row r="188" spans="1:12" x14ac:dyDescent="0.25">
      <c r="A188" s="239">
        <v>186</v>
      </c>
      <c r="B188" s="237" t="s">
        <v>20</v>
      </c>
      <c r="C188" s="45" t="s">
        <v>549</v>
      </c>
      <c r="D188" s="45"/>
      <c r="E188" s="46">
        <v>0.73860637322546507</v>
      </c>
      <c r="F188" s="47">
        <v>93.325199999999995</v>
      </c>
      <c r="G188" s="362">
        <v>68.930000000000007</v>
      </c>
      <c r="H188" s="370" t="s">
        <v>261</v>
      </c>
      <c r="I188" s="372" t="s">
        <v>549</v>
      </c>
      <c r="J188" s="419">
        <v>1.1429926713857305E-4</v>
      </c>
      <c r="K188" s="432">
        <v>11.667562891187098</v>
      </c>
      <c r="L188" s="432">
        <v>80.599999999999994</v>
      </c>
    </row>
    <row r="189" spans="1:12" x14ac:dyDescent="0.25">
      <c r="A189" s="239">
        <v>187</v>
      </c>
      <c r="B189" s="237" t="s">
        <v>20</v>
      </c>
      <c r="C189" s="45" t="s">
        <v>550</v>
      </c>
      <c r="D189" s="45"/>
      <c r="E189" s="46">
        <v>0.73860637322546507</v>
      </c>
      <c r="F189" s="47">
        <v>64.602099999999993</v>
      </c>
      <c r="G189" s="362">
        <v>47.72</v>
      </c>
      <c r="H189" s="370" t="s">
        <v>261</v>
      </c>
      <c r="I189" s="372" t="s">
        <v>550</v>
      </c>
      <c r="J189" s="419">
        <v>9.4227054451471087E-5</v>
      </c>
      <c r="K189" s="432">
        <v>9.6186100872455302</v>
      </c>
      <c r="L189" s="432">
        <v>57.34</v>
      </c>
    </row>
    <row r="190" spans="1:12" x14ac:dyDescent="0.25">
      <c r="A190" s="239">
        <v>188</v>
      </c>
      <c r="B190" s="237" t="s">
        <v>20</v>
      </c>
      <c r="C190" s="45" t="s">
        <v>551</v>
      </c>
      <c r="D190" s="45"/>
      <c r="E190" s="46">
        <v>0.73860637322546507</v>
      </c>
      <c r="F190" s="47">
        <v>58.736800000000002</v>
      </c>
      <c r="G190" s="362">
        <v>43.38</v>
      </c>
      <c r="H190" s="370" t="s">
        <v>261</v>
      </c>
      <c r="I190" s="372" t="s">
        <v>551</v>
      </c>
      <c r="J190" s="419">
        <v>8.8293838439757553E-5</v>
      </c>
      <c r="K190" s="432">
        <v>9.012952914660703</v>
      </c>
      <c r="L190" s="432">
        <v>52.39</v>
      </c>
    </row>
    <row r="191" spans="1:12" x14ac:dyDescent="0.25">
      <c r="A191" s="239">
        <v>189</v>
      </c>
      <c r="B191" s="237" t="s">
        <v>20</v>
      </c>
      <c r="C191" s="45" t="s">
        <v>634</v>
      </c>
      <c r="D191" s="45"/>
      <c r="E191" s="46">
        <v>0.73860637322546507</v>
      </c>
      <c r="F191" s="47">
        <v>22.2346</v>
      </c>
      <c r="G191" s="362">
        <v>16.420000000000002</v>
      </c>
      <c r="H191" s="370" t="s">
        <v>261</v>
      </c>
      <c r="I191" s="372" t="s">
        <v>634</v>
      </c>
      <c r="J191" s="419">
        <v>4.6876313955942735E-5</v>
      </c>
      <c r="K191" s="432">
        <v>4.7850905336506555</v>
      </c>
      <c r="L191" s="432">
        <v>21.21</v>
      </c>
    </row>
    <row r="192" spans="1:12" x14ac:dyDescent="0.25">
      <c r="A192" s="239">
        <v>190</v>
      </c>
      <c r="B192" s="237" t="s">
        <v>20</v>
      </c>
      <c r="C192" s="45" t="s">
        <v>730</v>
      </c>
      <c r="D192" s="45"/>
      <c r="E192" s="46">
        <v>0.73860637322546507</v>
      </c>
      <c r="F192" s="47">
        <v>27.710999999999999</v>
      </c>
      <c r="G192" s="362">
        <v>20.47</v>
      </c>
      <c r="H192" s="370" t="s">
        <v>261</v>
      </c>
      <c r="I192" s="372" t="s">
        <v>730</v>
      </c>
      <c r="J192" s="419">
        <v>2.5533022183664025E-5</v>
      </c>
      <c r="K192" s="432">
        <v>2.6063871587977929</v>
      </c>
      <c r="L192" s="432">
        <v>23.08</v>
      </c>
    </row>
    <row r="193" spans="1:12" x14ac:dyDescent="0.25">
      <c r="A193" s="239">
        <v>191</v>
      </c>
      <c r="B193" s="237" t="s">
        <v>20</v>
      </c>
      <c r="C193" s="45" t="s">
        <v>661</v>
      </c>
      <c r="D193" s="45"/>
      <c r="E193" s="46">
        <v>0.73860637322546507</v>
      </c>
      <c r="F193" s="47">
        <v>17.2636</v>
      </c>
      <c r="G193" s="362">
        <v>12.75</v>
      </c>
      <c r="H193" s="370" t="s">
        <v>261</v>
      </c>
      <c r="I193" s="372" t="s">
        <v>661</v>
      </c>
      <c r="J193" s="419">
        <v>3.4288655417417897E-5</v>
      </c>
      <c r="K193" s="432">
        <v>3.500154056560481</v>
      </c>
      <c r="L193" s="432">
        <v>16.25</v>
      </c>
    </row>
    <row r="194" spans="1:12" x14ac:dyDescent="0.25">
      <c r="A194" s="239">
        <v>192</v>
      </c>
      <c r="B194" s="237" t="s">
        <v>20</v>
      </c>
      <c r="C194" s="45" t="s">
        <v>662</v>
      </c>
      <c r="D194" s="45"/>
      <c r="E194" s="46">
        <v>0.73860637322546507</v>
      </c>
      <c r="F194" s="47">
        <v>46.790199999999999</v>
      </c>
      <c r="G194" s="362">
        <v>34.56</v>
      </c>
      <c r="H194" s="370" t="s">
        <v>261</v>
      </c>
      <c r="I194" s="372" t="s">
        <v>662</v>
      </c>
      <c r="J194" s="419">
        <v>7.6440386083798632E-5</v>
      </c>
      <c r="K194" s="432">
        <v>7.8029635218751068</v>
      </c>
      <c r="L194" s="432">
        <v>42.36</v>
      </c>
    </row>
    <row r="195" spans="1:12" x14ac:dyDescent="0.25">
      <c r="A195" s="239">
        <v>193</v>
      </c>
      <c r="B195" s="237" t="s">
        <v>20</v>
      </c>
      <c r="C195" s="45" t="s">
        <v>699</v>
      </c>
      <c r="D195" s="45"/>
      <c r="E195" s="46">
        <v>0.73860637322546507</v>
      </c>
      <c r="F195" s="47">
        <v>22.922899999999998</v>
      </c>
      <c r="G195" s="362">
        <v>16.93</v>
      </c>
      <c r="H195" s="370" t="s">
        <v>261</v>
      </c>
      <c r="I195" s="372" t="s">
        <v>699</v>
      </c>
      <c r="J195" s="419">
        <v>1.9971452971222738E-5</v>
      </c>
      <c r="K195" s="432">
        <v>2.0386673458511542</v>
      </c>
      <c r="L195" s="432">
        <v>18.97</v>
      </c>
    </row>
    <row r="196" spans="1:12" x14ac:dyDescent="0.25">
      <c r="A196" s="239">
        <v>194</v>
      </c>
      <c r="B196" s="237" t="s">
        <v>20</v>
      </c>
      <c r="C196" s="45" t="s">
        <v>700</v>
      </c>
      <c r="D196" s="45"/>
      <c r="E196" s="46">
        <v>0.73860637322546507</v>
      </c>
      <c r="F196" s="47">
        <v>43.975200000000001</v>
      </c>
      <c r="G196" s="362">
        <v>32.479999999999997</v>
      </c>
      <c r="H196" s="370" t="s">
        <v>261</v>
      </c>
      <c r="I196" s="372" t="s">
        <v>700</v>
      </c>
      <c r="J196" s="419">
        <v>5.8509172127215006E-5</v>
      </c>
      <c r="K196" s="432">
        <v>5.9725618772160303</v>
      </c>
      <c r="L196" s="432">
        <v>38.450000000000003</v>
      </c>
    </row>
    <row r="197" spans="1:12" x14ac:dyDescent="0.25">
      <c r="A197" s="239">
        <v>195</v>
      </c>
      <c r="B197" s="237" t="s">
        <v>20</v>
      </c>
      <c r="C197" s="45" t="s">
        <v>803</v>
      </c>
      <c r="D197" s="45"/>
      <c r="E197" s="46">
        <v>0.73860637322546507</v>
      </c>
      <c r="F197" s="47">
        <v>15.0832</v>
      </c>
      <c r="G197" s="362">
        <v>11.14</v>
      </c>
      <c r="H197" s="370" t="s">
        <v>261</v>
      </c>
      <c r="I197" s="372" t="s">
        <v>803</v>
      </c>
      <c r="J197" s="419">
        <v>0</v>
      </c>
      <c r="K197" s="432">
        <v>0</v>
      </c>
      <c r="L197" s="432">
        <v>11.14</v>
      </c>
    </row>
    <row r="198" spans="1:12" x14ac:dyDescent="0.25">
      <c r="A198" s="239">
        <v>196</v>
      </c>
      <c r="B198" s="237" t="s">
        <v>20</v>
      </c>
      <c r="C198" s="45" t="s">
        <v>635</v>
      </c>
      <c r="D198" s="45"/>
      <c r="E198" s="46">
        <v>0.73860637322546507</v>
      </c>
      <c r="F198" s="47">
        <v>13.557700000000001</v>
      </c>
      <c r="G198" s="362">
        <v>10.01</v>
      </c>
      <c r="H198" s="370" t="s">
        <v>261</v>
      </c>
      <c r="I198" s="372" t="s">
        <v>635</v>
      </c>
      <c r="J198" s="419">
        <v>3.9752200640985551E-5</v>
      </c>
      <c r="K198" s="432">
        <v>4.0578676718852096</v>
      </c>
      <c r="L198" s="432">
        <v>14.07</v>
      </c>
    </row>
    <row r="199" spans="1:12" x14ac:dyDescent="0.25">
      <c r="A199" s="239">
        <v>197</v>
      </c>
      <c r="B199" s="237" t="s">
        <v>20</v>
      </c>
      <c r="C199" s="45" t="s">
        <v>663</v>
      </c>
      <c r="D199" s="45"/>
      <c r="E199" s="46">
        <v>0.73860637322546507</v>
      </c>
      <c r="F199" s="47">
        <v>33.572499999999998</v>
      </c>
      <c r="G199" s="362">
        <v>24.8</v>
      </c>
      <c r="H199" s="370" t="s">
        <v>261</v>
      </c>
      <c r="I199" s="372" t="s">
        <v>663</v>
      </c>
      <c r="J199" s="419">
        <v>7.9931493897577544E-5</v>
      </c>
      <c r="K199" s="432">
        <v>8.1593325607753915</v>
      </c>
      <c r="L199" s="432">
        <v>32.96</v>
      </c>
    </row>
    <row r="200" spans="1:12" x14ac:dyDescent="0.25">
      <c r="A200" s="239">
        <v>198</v>
      </c>
      <c r="B200" s="237" t="s">
        <v>20</v>
      </c>
      <c r="C200" s="45" t="s">
        <v>664</v>
      </c>
      <c r="D200" s="45"/>
      <c r="E200" s="46">
        <v>0.73860637322546507</v>
      </c>
      <c r="F200" s="47">
        <v>49.883400000000002</v>
      </c>
      <c r="G200" s="362">
        <v>36.840000000000003</v>
      </c>
      <c r="H200" s="370" t="s">
        <v>261</v>
      </c>
      <c r="I200" s="372" t="s">
        <v>664</v>
      </c>
      <c r="J200" s="419">
        <v>9.6882742008381088E-5</v>
      </c>
      <c r="K200" s="432">
        <v>9.8897002032654751</v>
      </c>
      <c r="L200" s="432">
        <v>46.73</v>
      </c>
    </row>
    <row r="201" spans="1:12" x14ac:dyDescent="0.25">
      <c r="A201" s="239">
        <v>199</v>
      </c>
      <c r="B201" s="237" t="s">
        <v>20</v>
      </c>
      <c r="C201" s="45" t="s">
        <v>665</v>
      </c>
      <c r="D201" s="45"/>
      <c r="E201" s="46">
        <v>0.73860637322546507</v>
      </c>
      <c r="F201" s="47">
        <v>34.969000000000001</v>
      </c>
      <c r="G201" s="362">
        <v>25.83</v>
      </c>
      <c r="H201" s="370" t="s">
        <v>261</v>
      </c>
      <c r="I201" s="372" t="s">
        <v>665</v>
      </c>
      <c r="J201" s="419">
        <v>7.0155043321746684E-5</v>
      </c>
      <c r="K201" s="432">
        <v>7.1613615780936124</v>
      </c>
      <c r="L201" s="432">
        <v>32.99</v>
      </c>
    </row>
    <row r="202" spans="1:12" x14ac:dyDescent="0.25">
      <c r="A202" s="239">
        <v>200</v>
      </c>
      <c r="B202" s="237" t="s">
        <v>20</v>
      </c>
      <c r="C202" s="45" t="s">
        <v>666</v>
      </c>
      <c r="D202" s="45"/>
      <c r="E202" s="46">
        <v>0.73860637322546507</v>
      </c>
      <c r="F202" s="47">
        <v>32.014499999999998</v>
      </c>
      <c r="G202" s="362">
        <v>23.65</v>
      </c>
      <c r="H202" s="370" t="s">
        <v>261</v>
      </c>
      <c r="I202" s="372" t="s">
        <v>666</v>
      </c>
      <c r="J202" s="419">
        <v>5.6275340517070296E-5</v>
      </c>
      <c r="K202" s="432">
        <v>5.7445344239158551</v>
      </c>
      <c r="L202" s="432">
        <v>29.39</v>
      </c>
    </row>
    <row r="203" spans="1:12" x14ac:dyDescent="0.25">
      <c r="A203" s="239">
        <v>201</v>
      </c>
      <c r="B203" s="237" t="s">
        <v>20</v>
      </c>
      <c r="C203" s="45" t="s">
        <v>802</v>
      </c>
      <c r="D203" s="45"/>
      <c r="E203" s="46">
        <v>0.73860637322546507</v>
      </c>
      <c r="F203" s="47">
        <v>205.8314</v>
      </c>
      <c r="G203" s="362">
        <v>152.03</v>
      </c>
      <c r="H203" s="370" t="s">
        <v>261</v>
      </c>
      <c r="I203" s="372" t="s">
        <v>802</v>
      </c>
      <c r="J203" s="419">
        <v>0</v>
      </c>
      <c r="K203" s="432">
        <v>0</v>
      </c>
      <c r="L203" s="432">
        <v>152.03</v>
      </c>
    </row>
    <row r="204" spans="1:12" x14ac:dyDescent="0.25">
      <c r="A204" s="239">
        <v>202</v>
      </c>
      <c r="B204" s="237" t="s">
        <v>20</v>
      </c>
      <c r="C204" s="45" t="s">
        <v>49</v>
      </c>
      <c r="D204" s="45"/>
      <c r="E204" s="46">
        <v>0.73860637322546507</v>
      </c>
      <c r="F204" s="47">
        <v>14.994199999999999</v>
      </c>
      <c r="G204" s="362">
        <v>11.07</v>
      </c>
      <c r="H204" s="370" t="s">
        <v>261</v>
      </c>
      <c r="I204" s="372" t="s">
        <v>49</v>
      </c>
      <c r="J204" s="419">
        <v>1.2372120244571587E-4</v>
      </c>
      <c r="K204" s="432">
        <v>12.629345284940403</v>
      </c>
      <c r="L204" s="432">
        <v>23.7</v>
      </c>
    </row>
    <row r="205" spans="1:12" x14ac:dyDescent="0.25">
      <c r="A205" s="239">
        <v>203</v>
      </c>
      <c r="B205" s="237" t="s">
        <v>20</v>
      </c>
      <c r="C205" s="45" t="s">
        <v>387</v>
      </c>
      <c r="D205" s="45"/>
      <c r="E205" s="46">
        <v>0.73860637322546507</v>
      </c>
      <c r="F205" s="47">
        <v>262.07650000000001</v>
      </c>
      <c r="G205" s="362">
        <v>193.57</v>
      </c>
      <c r="H205" s="370" t="s">
        <v>261</v>
      </c>
      <c r="I205" s="372" t="s">
        <v>387</v>
      </c>
      <c r="J205" s="419">
        <v>3.1593815341058104E-4</v>
      </c>
      <c r="K205" s="432">
        <v>32.250672877669444</v>
      </c>
      <c r="L205" s="432">
        <v>225.82</v>
      </c>
    </row>
    <row r="206" spans="1:12" x14ac:dyDescent="0.25">
      <c r="A206" s="239">
        <v>204</v>
      </c>
      <c r="B206" s="237" t="s">
        <v>20</v>
      </c>
      <c r="C206" s="45" t="s">
        <v>388</v>
      </c>
      <c r="D206" s="45"/>
      <c r="E206" s="46">
        <v>0.73860637322546507</v>
      </c>
      <c r="F206" s="47">
        <v>276.18650000000002</v>
      </c>
      <c r="G206" s="362">
        <v>203.99</v>
      </c>
      <c r="H206" s="370" t="s">
        <v>261</v>
      </c>
      <c r="I206" s="372" t="s">
        <v>388</v>
      </c>
      <c r="J206" s="419">
        <v>3.2047371390515639E-4</v>
      </c>
      <c r="K206" s="432">
        <v>32.713658674884435</v>
      </c>
      <c r="L206" s="432">
        <v>236.7</v>
      </c>
    </row>
    <row r="207" spans="1:12" x14ac:dyDescent="0.25">
      <c r="A207" s="239">
        <v>205</v>
      </c>
      <c r="B207" s="237" t="s">
        <v>20</v>
      </c>
      <c r="C207" s="45" t="s">
        <v>667</v>
      </c>
      <c r="D207" s="45"/>
      <c r="E207" s="46">
        <v>0.73860637322546507</v>
      </c>
      <c r="F207" s="47">
        <v>269.88119999999998</v>
      </c>
      <c r="G207" s="362">
        <v>199.34</v>
      </c>
      <c r="H207" s="370" t="s">
        <v>261</v>
      </c>
      <c r="I207" s="372" t="s">
        <v>667</v>
      </c>
      <c r="J207" s="419">
        <v>1.2948461855544623E-4</v>
      </c>
      <c r="K207" s="432">
        <v>13.217669441444695</v>
      </c>
      <c r="L207" s="432">
        <v>212.56</v>
      </c>
    </row>
    <row r="208" spans="1:12" x14ac:dyDescent="0.25">
      <c r="A208" s="239">
        <v>206</v>
      </c>
      <c r="B208" s="237" t="s">
        <v>20</v>
      </c>
      <c r="C208" s="45" t="s">
        <v>492</v>
      </c>
      <c r="D208" s="45"/>
      <c r="E208" s="46">
        <v>0.73860637322546507</v>
      </c>
      <c r="F208" s="47">
        <v>12.728999999999999</v>
      </c>
      <c r="G208" s="362">
        <v>9.4</v>
      </c>
      <c r="H208" s="370" t="s">
        <v>261</v>
      </c>
      <c r="I208" s="372" t="s">
        <v>492</v>
      </c>
      <c r="J208" s="419">
        <v>5.6818934821045995E-5</v>
      </c>
      <c r="K208" s="432">
        <v>5.8000240249229922</v>
      </c>
      <c r="L208" s="432">
        <v>15.2</v>
      </c>
    </row>
    <row r="209" spans="1:12" x14ac:dyDescent="0.25">
      <c r="A209" s="239">
        <v>207</v>
      </c>
      <c r="B209" s="237" t="s">
        <v>20</v>
      </c>
      <c r="C209" s="45" t="s">
        <v>493</v>
      </c>
      <c r="D209" s="45"/>
      <c r="E209" s="46">
        <v>0.73860637322546507</v>
      </c>
      <c r="F209" s="47">
        <v>130.5497</v>
      </c>
      <c r="G209" s="362">
        <v>96.42</v>
      </c>
      <c r="H209" s="370" t="s">
        <v>261</v>
      </c>
      <c r="I209" s="372" t="s">
        <v>493</v>
      </c>
      <c r="J209" s="419">
        <v>2.5264646035516852E-4</v>
      </c>
      <c r="K209" s="432">
        <v>25.789915711847474</v>
      </c>
      <c r="L209" s="432">
        <v>122.21</v>
      </c>
    </row>
    <row r="210" spans="1:12" x14ac:dyDescent="0.25">
      <c r="A210" s="239">
        <v>208</v>
      </c>
      <c r="B210" s="237" t="s">
        <v>20</v>
      </c>
      <c r="C210" s="45" t="s">
        <v>552</v>
      </c>
      <c r="D210" s="45"/>
      <c r="E210" s="46">
        <v>0.73860637322546507</v>
      </c>
      <c r="F210" s="47">
        <v>135.46960000000001</v>
      </c>
      <c r="G210" s="362">
        <v>100.06</v>
      </c>
      <c r="H210" s="370" t="s">
        <v>261</v>
      </c>
      <c r="I210" s="372" t="s">
        <v>552</v>
      </c>
      <c r="J210" s="419">
        <v>1.5074129002133708E-4</v>
      </c>
      <c r="K210" s="432">
        <v>15.38753069597837</v>
      </c>
      <c r="L210" s="432">
        <v>115.45</v>
      </c>
    </row>
    <row r="211" spans="1:12" x14ac:dyDescent="0.25">
      <c r="A211" s="239">
        <v>209</v>
      </c>
      <c r="B211" s="237" t="s">
        <v>20</v>
      </c>
      <c r="C211" s="45" t="s">
        <v>553</v>
      </c>
      <c r="D211" s="45"/>
      <c r="E211" s="46">
        <v>0.73860637322546507</v>
      </c>
      <c r="F211" s="47">
        <v>47.940800000000003</v>
      </c>
      <c r="G211" s="362">
        <v>35.409999999999997</v>
      </c>
      <c r="H211" s="370" t="s">
        <v>261</v>
      </c>
      <c r="I211" s="372" t="s">
        <v>553</v>
      </c>
      <c r="J211" s="419">
        <v>2.4311292433825126E-4</v>
      </c>
      <c r="K211" s="432">
        <v>24.816741221429055</v>
      </c>
      <c r="L211" s="432">
        <v>60.23</v>
      </c>
    </row>
    <row r="212" spans="1:12" x14ac:dyDescent="0.25">
      <c r="A212" s="239">
        <v>210</v>
      </c>
      <c r="B212" s="237" t="s">
        <v>20</v>
      </c>
      <c r="C212" s="45" t="s">
        <v>504</v>
      </c>
      <c r="D212" s="45"/>
      <c r="E212" s="46">
        <v>0.73860637322546507</v>
      </c>
      <c r="F212" s="47">
        <v>96.114000000000004</v>
      </c>
      <c r="G212" s="362">
        <v>70.989999999999995</v>
      </c>
      <c r="H212" s="370" t="s">
        <v>261</v>
      </c>
      <c r="I212" s="372" t="s">
        <v>504</v>
      </c>
      <c r="J212" s="419">
        <v>1.8753371391109301E-4</v>
      </c>
      <c r="K212" s="432">
        <v>19.143267109690438</v>
      </c>
      <c r="L212" s="432">
        <v>90.13</v>
      </c>
    </row>
    <row r="213" spans="1:12" x14ac:dyDescent="0.25">
      <c r="A213" s="239">
        <v>211</v>
      </c>
      <c r="B213" s="237" t="s">
        <v>20</v>
      </c>
      <c r="C213" s="45" t="s">
        <v>478</v>
      </c>
      <c r="D213" s="45"/>
      <c r="E213" s="46">
        <v>0.73860637322546507</v>
      </c>
      <c r="F213" s="47">
        <v>166.05889999999999</v>
      </c>
      <c r="G213" s="362">
        <v>122.65</v>
      </c>
      <c r="H213" s="370" t="s">
        <v>261</v>
      </c>
      <c r="I213" s="372" t="s">
        <v>478</v>
      </c>
      <c r="J213" s="419">
        <v>2.6153133094486208E-4</v>
      </c>
      <c r="K213" s="432">
        <v>26.696875038713745</v>
      </c>
      <c r="L213" s="432">
        <v>149.35</v>
      </c>
    </row>
    <row r="214" spans="1:12" x14ac:dyDescent="0.25">
      <c r="A214" s="239">
        <v>212</v>
      </c>
      <c r="B214" s="237" t="s">
        <v>20</v>
      </c>
      <c r="C214" s="45" t="s">
        <v>419</v>
      </c>
      <c r="D214" s="45"/>
      <c r="E214" s="46">
        <v>0.73860637322546507</v>
      </c>
      <c r="F214" s="47">
        <v>106.8151</v>
      </c>
      <c r="G214" s="362">
        <v>78.89</v>
      </c>
      <c r="H214" s="370" t="s">
        <v>261</v>
      </c>
      <c r="I214" s="372" t="s">
        <v>419</v>
      </c>
      <c r="J214" s="419">
        <v>2.1788872025578848E-4</v>
      </c>
      <c r="K214" s="432">
        <v>22.241877927201053</v>
      </c>
      <c r="L214" s="432">
        <v>101.13</v>
      </c>
    </row>
    <row r="215" spans="1:12" x14ac:dyDescent="0.25">
      <c r="A215" s="239">
        <v>213</v>
      </c>
      <c r="B215" s="237" t="s">
        <v>20</v>
      </c>
      <c r="C215" s="45" t="s">
        <v>50</v>
      </c>
      <c r="D215" s="45"/>
      <c r="E215" s="46">
        <v>0.73860637322546507</v>
      </c>
      <c r="F215" s="47">
        <v>430.12</v>
      </c>
      <c r="G215" s="362">
        <v>317.69</v>
      </c>
      <c r="H215" s="370" t="s">
        <v>261</v>
      </c>
      <c r="I215" s="372" t="s">
        <v>50</v>
      </c>
      <c r="J215" s="419">
        <v>5.7092288673723385E-4</v>
      </c>
      <c r="K215" s="432">
        <v>58.27927731985217</v>
      </c>
      <c r="L215" s="432">
        <v>375.97</v>
      </c>
    </row>
    <row r="216" spans="1:12" x14ac:dyDescent="0.25">
      <c r="A216" s="239">
        <v>214</v>
      </c>
      <c r="B216" s="237" t="s">
        <v>20</v>
      </c>
      <c r="C216" s="45" t="s">
        <v>668</v>
      </c>
      <c r="D216" s="45"/>
      <c r="E216" s="46">
        <v>0.73860637322546507</v>
      </c>
      <c r="F216" s="47">
        <v>18.997</v>
      </c>
      <c r="G216" s="362">
        <v>14.03</v>
      </c>
      <c r="H216" s="370" t="s">
        <v>261</v>
      </c>
      <c r="I216" s="372" t="s">
        <v>668</v>
      </c>
      <c r="J216" s="419">
        <v>6.2796070604923871E-5</v>
      </c>
      <c r="K216" s="432">
        <v>6.410164487004967</v>
      </c>
      <c r="L216" s="432">
        <v>20.440000000000001</v>
      </c>
    </row>
    <row r="217" spans="1:12" x14ac:dyDescent="0.25">
      <c r="A217" s="239">
        <v>215</v>
      </c>
      <c r="B217" s="237" t="s">
        <v>20</v>
      </c>
      <c r="C217" s="45" t="s">
        <v>669</v>
      </c>
      <c r="D217" s="45"/>
      <c r="E217" s="46">
        <v>0.73860637322546507</v>
      </c>
      <c r="F217" s="47">
        <v>4.2881</v>
      </c>
      <c r="G217" s="362">
        <v>3.17</v>
      </c>
      <c r="H217" s="370" t="s">
        <v>261</v>
      </c>
      <c r="I217" s="372" t="s">
        <v>669</v>
      </c>
      <c r="J217" s="419">
        <v>4.3267665321895569E-5</v>
      </c>
      <c r="K217" s="432">
        <v>4.4167230371303505</v>
      </c>
      <c r="L217" s="432">
        <v>7.59</v>
      </c>
    </row>
    <row r="218" spans="1:12" x14ac:dyDescent="0.25">
      <c r="A218" s="239">
        <v>216</v>
      </c>
      <c r="B218" s="237" t="s">
        <v>20</v>
      </c>
      <c r="C218" s="45" t="s">
        <v>804</v>
      </c>
      <c r="D218" s="45"/>
      <c r="E218" s="46">
        <v>0.73860637322546507</v>
      </c>
      <c r="F218" s="47">
        <v>6.5186999999999999</v>
      </c>
      <c r="G218" s="362">
        <v>4.8099999999999996</v>
      </c>
      <c r="H218" s="370" t="s">
        <v>261</v>
      </c>
      <c r="I218" s="372" t="s">
        <v>804</v>
      </c>
      <c r="J218" s="419">
        <v>0</v>
      </c>
      <c r="K218" s="432">
        <v>0</v>
      </c>
      <c r="L218" s="432">
        <v>4.8099999999999996</v>
      </c>
    </row>
    <row r="219" spans="1:12" x14ac:dyDescent="0.25">
      <c r="A219" s="239">
        <v>217</v>
      </c>
      <c r="B219" s="237" t="s">
        <v>20</v>
      </c>
      <c r="C219" s="45" t="s">
        <v>805</v>
      </c>
      <c r="D219" s="45"/>
      <c r="E219" s="46">
        <v>0.73860637322546507</v>
      </c>
      <c r="F219" s="47">
        <v>7.1516000000000002</v>
      </c>
      <c r="G219" s="362">
        <v>5.28</v>
      </c>
      <c r="H219" s="370" t="s">
        <v>261</v>
      </c>
      <c r="I219" s="372" t="s">
        <v>805</v>
      </c>
      <c r="J219" s="419">
        <v>0</v>
      </c>
      <c r="K219" s="432">
        <v>0</v>
      </c>
      <c r="L219" s="432">
        <v>5.28</v>
      </c>
    </row>
    <row r="220" spans="1:12" x14ac:dyDescent="0.25">
      <c r="A220" s="239">
        <v>218</v>
      </c>
      <c r="B220" s="237" t="s">
        <v>20</v>
      </c>
      <c r="C220" s="45" t="s">
        <v>670</v>
      </c>
      <c r="D220" s="45"/>
      <c r="E220" s="46">
        <v>0.73860637322546507</v>
      </c>
      <c r="F220" s="47">
        <v>3.8523000000000001</v>
      </c>
      <c r="G220" s="362">
        <v>2.85</v>
      </c>
      <c r="H220" s="370" t="s">
        <v>261</v>
      </c>
      <c r="I220" s="372" t="s">
        <v>670</v>
      </c>
      <c r="J220" s="419">
        <v>3.8482427457883111E-5</v>
      </c>
      <c r="K220" s="432">
        <v>3.9282504062431722</v>
      </c>
      <c r="L220" s="432">
        <v>6.78</v>
      </c>
    </row>
    <row r="221" spans="1:12" x14ac:dyDescent="0.25">
      <c r="A221" s="239">
        <v>219</v>
      </c>
      <c r="B221" s="237" t="s">
        <v>20</v>
      </c>
      <c r="C221" s="45" t="s">
        <v>671</v>
      </c>
      <c r="D221" s="45"/>
      <c r="E221" s="46">
        <v>0.73860637322546507</v>
      </c>
      <c r="F221" s="47">
        <v>10.8003</v>
      </c>
      <c r="G221" s="362">
        <v>7.98</v>
      </c>
      <c r="H221" s="370" t="s">
        <v>261</v>
      </c>
      <c r="I221" s="372" t="s">
        <v>671</v>
      </c>
      <c r="J221" s="419">
        <v>5.1886387349618049E-5</v>
      </c>
      <c r="K221" s="432">
        <v>5.2965141663087758</v>
      </c>
      <c r="L221" s="432">
        <v>13.28</v>
      </c>
    </row>
    <row r="222" spans="1:12" x14ac:dyDescent="0.25">
      <c r="A222" s="239">
        <v>220</v>
      </c>
      <c r="B222" s="237" t="s">
        <v>20</v>
      </c>
      <c r="C222" s="45" t="s">
        <v>672</v>
      </c>
      <c r="D222" s="45"/>
      <c r="E222" s="46">
        <v>0.73860637322546507</v>
      </c>
      <c r="F222" s="47">
        <v>7.8658999999999999</v>
      </c>
      <c r="G222" s="362">
        <v>5.81</v>
      </c>
      <c r="H222" s="370" t="s">
        <v>261</v>
      </c>
      <c r="I222" s="372" t="s">
        <v>672</v>
      </c>
      <c r="J222" s="419">
        <v>3.7410077741027526E-5</v>
      </c>
      <c r="K222" s="432">
        <v>3.8187859444317911</v>
      </c>
      <c r="L222" s="432">
        <v>9.6300000000000008</v>
      </c>
    </row>
    <row r="223" spans="1:12" x14ac:dyDescent="0.25">
      <c r="A223" s="239">
        <v>221</v>
      </c>
      <c r="B223" s="237" t="s">
        <v>20</v>
      </c>
      <c r="C223" s="45" t="s">
        <v>732</v>
      </c>
      <c r="D223" s="45"/>
      <c r="E223" s="46">
        <v>0.73860637322546507</v>
      </c>
      <c r="F223" s="47">
        <v>129.73050000000001</v>
      </c>
      <c r="G223" s="362">
        <v>95.82</v>
      </c>
      <c r="H223" s="370" t="s">
        <v>261</v>
      </c>
      <c r="I223" s="372" t="s">
        <v>732</v>
      </c>
      <c r="J223" s="419">
        <v>3.5539292200302074E-6</v>
      </c>
      <c r="K223" s="432">
        <v>0.36278178962650898</v>
      </c>
      <c r="L223" s="432">
        <v>96.18</v>
      </c>
    </row>
    <row r="224" spans="1:12" x14ac:dyDescent="0.25">
      <c r="A224" s="239">
        <v>222</v>
      </c>
      <c r="B224" s="237" t="s">
        <v>20</v>
      </c>
      <c r="C224" s="45" t="s">
        <v>806</v>
      </c>
      <c r="D224" s="45"/>
      <c r="E224" s="46">
        <v>0.73860637322546507</v>
      </c>
      <c r="F224" s="47">
        <v>398.11860000000001</v>
      </c>
      <c r="G224" s="362">
        <v>294.05</v>
      </c>
      <c r="H224" s="370" t="s">
        <v>261</v>
      </c>
      <c r="I224" s="372" t="s">
        <v>806</v>
      </c>
      <c r="J224" s="419">
        <v>0</v>
      </c>
      <c r="K224" s="432">
        <v>0</v>
      </c>
      <c r="L224" s="432">
        <v>294.05</v>
      </c>
    </row>
    <row r="225" spans="1:12" x14ac:dyDescent="0.25">
      <c r="A225" s="239">
        <v>223</v>
      </c>
      <c r="B225" s="237" t="s">
        <v>20</v>
      </c>
      <c r="C225" s="45" t="s">
        <v>51</v>
      </c>
      <c r="D225" s="45"/>
      <c r="E225" s="46">
        <v>0.73860637322546507</v>
      </c>
      <c r="F225" s="47">
        <v>365.44749999999999</v>
      </c>
      <c r="G225" s="362">
        <v>269.92</v>
      </c>
      <c r="H225" s="370" t="s">
        <v>261</v>
      </c>
      <c r="I225" s="372" t="s">
        <v>51</v>
      </c>
      <c r="J225" s="419">
        <v>5.3903041436190755E-4</v>
      </c>
      <c r="K225" s="432">
        <v>55.02372339977817</v>
      </c>
      <c r="L225" s="432">
        <v>324.94</v>
      </c>
    </row>
    <row r="226" spans="1:12" x14ac:dyDescent="0.25">
      <c r="A226" s="239">
        <v>224</v>
      </c>
      <c r="B226" s="237" t="s">
        <v>20</v>
      </c>
      <c r="C226" s="45" t="s">
        <v>451</v>
      </c>
      <c r="D226" s="45"/>
      <c r="E226" s="46">
        <v>0.73860637322546507</v>
      </c>
      <c r="F226" s="47">
        <v>10.3978</v>
      </c>
      <c r="G226" s="362">
        <v>7.68</v>
      </c>
      <c r="H226" s="370" t="s">
        <v>261</v>
      </c>
      <c r="I226" s="372" t="s">
        <v>451</v>
      </c>
      <c r="J226" s="419">
        <v>1.3848039737954899E-4</v>
      </c>
      <c r="K226" s="432">
        <v>14.135950177734799</v>
      </c>
      <c r="L226" s="432">
        <v>21.82</v>
      </c>
    </row>
    <row r="227" spans="1:12" x14ac:dyDescent="0.25">
      <c r="A227" s="239">
        <v>225</v>
      </c>
      <c r="B227" s="237" t="s">
        <v>20</v>
      </c>
      <c r="C227" s="45" t="s">
        <v>701</v>
      </c>
      <c r="D227" s="45"/>
      <c r="E227" s="46">
        <v>0.73860637322546507</v>
      </c>
      <c r="F227" s="47">
        <v>325.76650000000001</v>
      </c>
      <c r="G227" s="362">
        <v>240.61</v>
      </c>
      <c r="H227" s="370" t="s">
        <v>261</v>
      </c>
      <c r="I227" s="372" t="s">
        <v>701</v>
      </c>
      <c r="J227" s="419">
        <v>1.3265357232948157E-4</v>
      </c>
      <c r="K227" s="432">
        <v>13.541153295571213</v>
      </c>
      <c r="L227" s="432">
        <v>254.15</v>
      </c>
    </row>
    <row r="228" spans="1:12" x14ac:dyDescent="0.25">
      <c r="A228" s="239">
        <v>226</v>
      </c>
      <c r="B228" s="237" t="s">
        <v>20</v>
      </c>
      <c r="C228" s="45" t="s">
        <v>465</v>
      </c>
      <c r="D228" s="45"/>
      <c r="E228" s="46">
        <v>0.73860637322546507</v>
      </c>
      <c r="F228" s="47">
        <v>113.5274</v>
      </c>
      <c r="G228" s="362">
        <v>83.85</v>
      </c>
      <c r="H228" s="370" t="s">
        <v>261</v>
      </c>
      <c r="I228" s="372" t="s">
        <v>465</v>
      </c>
      <c r="J228" s="419">
        <v>3.1373008214294665E-4</v>
      </c>
      <c r="K228" s="432">
        <v>32.025275016175605</v>
      </c>
      <c r="L228" s="432">
        <v>115.88</v>
      </c>
    </row>
    <row r="229" spans="1:12" x14ac:dyDescent="0.25">
      <c r="A229" s="239">
        <v>227</v>
      </c>
      <c r="B229" s="237" t="s">
        <v>20</v>
      </c>
      <c r="C229" s="45" t="s">
        <v>497</v>
      </c>
      <c r="D229" s="45"/>
      <c r="E229" s="46">
        <v>0.73860637322546507</v>
      </c>
      <c r="F229" s="47">
        <v>172.4726</v>
      </c>
      <c r="G229" s="362">
        <v>127.39</v>
      </c>
      <c r="H229" s="370" t="s">
        <v>261</v>
      </c>
      <c r="I229" s="372" t="s">
        <v>497</v>
      </c>
      <c r="J229" s="419">
        <v>2.8740166202552512E-4</v>
      </c>
      <c r="K229" s="432">
        <v>29.337694376019922</v>
      </c>
      <c r="L229" s="432">
        <v>156.72999999999999</v>
      </c>
    </row>
    <row r="230" spans="1:12" x14ac:dyDescent="0.25">
      <c r="A230" s="239">
        <v>228</v>
      </c>
      <c r="B230" s="237" t="s">
        <v>20</v>
      </c>
      <c r="C230" s="45" t="s">
        <v>555</v>
      </c>
      <c r="D230" s="45"/>
      <c r="E230" s="46">
        <v>0.73860637322546507</v>
      </c>
      <c r="F230" s="47">
        <v>107.69629999999999</v>
      </c>
      <c r="G230" s="362">
        <v>79.55</v>
      </c>
      <c r="H230" s="370" t="s">
        <v>261</v>
      </c>
      <c r="I230" s="372" t="s">
        <v>555</v>
      </c>
      <c r="J230" s="419">
        <v>1.9288530698964031E-4</v>
      </c>
      <c r="K230" s="432">
        <v>19.689552754166986</v>
      </c>
      <c r="L230" s="432">
        <v>99.24</v>
      </c>
    </row>
    <row r="231" spans="1:12" x14ac:dyDescent="0.25">
      <c r="A231" s="239">
        <v>229</v>
      </c>
      <c r="B231" s="237" t="s">
        <v>20</v>
      </c>
      <c r="C231" s="45" t="s">
        <v>556</v>
      </c>
      <c r="D231" s="45"/>
      <c r="E231" s="46">
        <v>0.73860637322546507</v>
      </c>
      <c r="F231" s="47">
        <v>68.917599999999993</v>
      </c>
      <c r="G231" s="362">
        <v>50.9</v>
      </c>
      <c r="H231" s="370" t="s">
        <v>261</v>
      </c>
      <c r="I231" s="372" t="s">
        <v>556</v>
      </c>
      <c r="J231" s="419">
        <v>3.7479859255784559E-4</v>
      </c>
      <c r="K231" s="432">
        <v>38.259091765613803</v>
      </c>
      <c r="L231" s="432">
        <v>89.16</v>
      </c>
    </row>
    <row r="232" spans="1:12" x14ac:dyDescent="0.25">
      <c r="A232" s="239">
        <v>230</v>
      </c>
      <c r="B232" s="237" t="s">
        <v>20</v>
      </c>
      <c r="C232" s="45" t="s">
        <v>673</v>
      </c>
      <c r="D232" s="45"/>
      <c r="E232" s="46">
        <v>0.73860637322546507</v>
      </c>
      <c r="F232" s="47">
        <v>112.62739999999999</v>
      </c>
      <c r="G232" s="362">
        <v>83.19</v>
      </c>
      <c r="H232" s="370" t="s">
        <v>261</v>
      </c>
      <c r="I232" s="372" t="s">
        <v>673</v>
      </c>
      <c r="J232" s="419">
        <v>1.7475314931235538E-4</v>
      </c>
      <c r="K232" s="432">
        <v>17.838638961376379</v>
      </c>
      <c r="L232" s="432">
        <v>101.03</v>
      </c>
    </row>
    <row r="233" spans="1:12" x14ac:dyDescent="0.25">
      <c r="A233" s="239">
        <v>231</v>
      </c>
      <c r="B233" s="237" t="s">
        <v>20</v>
      </c>
      <c r="C233" s="45" t="s">
        <v>557</v>
      </c>
      <c r="D233" s="45"/>
      <c r="E233" s="46">
        <v>0.73860637322546507</v>
      </c>
      <c r="F233" s="47">
        <v>30.3858</v>
      </c>
      <c r="G233" s="362">
        <v>22.44</v>
      </c>
      <c r="H233" s="370" t="s">
        <v>261</v>
      </c>
      <c r="I233" s="372" t="s">
        <v>557</v>
      </c>
      <c r="J233" s="419">
        <v>1.1964097479429773E-4</v>
      </c>
      <c r="K233" s="432">
        <v>12.212839440895355</v>
      </c>
      <c r="L233" s="432">
        <v>34.65</v>
      </c>
    </row>
    <row r="234" spans="1:12" x14ac:dyDescent="0.25">
      <c r="A234" s="239">
        <v>232</v>
      </c>
      <c r="B234" s="237" t="s">
        <v>20</v>
      </c>
      <c r="C234" s="45" t="s">
        <v>463</v>
      </c>
      <c r="D234" s="45"/>
      <c r="E234" s="46">
        <v>0.73860637322546507</v>
      </c>
      <c r="F234" s="47">
        <v>93.043999999999997</v>
      </c>
      <c r="G234" s="362">
        <v>68.72</v>
      </c>
      <c r="H234" s="370" t="s">
        <v>261</v>
      </c>
      <c r="I234" s="372" t="s">
        <v>463</v>
      </c>
      <c r="J234" s="419">
        <v>1.5526296039907559E-4</v>
      </c>
      <c r="K234" s="432">
        <v>15.849098602984467</v>
      </c>
      <c r="L234" s="432">
        <v>84.57</v>
      </c>
    </row>
    <row r="235" spans="1:12" x14ac:dyDescent="0.25">
      <c r="A235" s="239">
        <v>233</v>
      </c>
      <c r="B235" s="237" t="s">
        <v>20</v>
      </c>
      <c r="C235" s="45" t="s">
        <v>558</v>
      </c>
      <c r="D235" s="45"/>
      <c r="E235" s="46">
        <v>0.73860637322546507</v>
      </c>
      <c r="F235" s="47">
        <v>79.376300000000001</v>
      </c>
      <c r="G235" s="362">
        <v>58.63</v>
      </c>
      <c r="H235" s="370" t="s">
        <v>261</v>
      </c>
      <c r="I235" s="372" t="s">
        <v>558</v>
      </c>
      <c r="J235" s="419">
        <v>1.9304797206502625E-4</v>
      </c>
      <c r="K235" s="432">
        <v>19.70615745378386</v>
      </c>
      <c r="L235" s="432">
        <v>78.34</v>
      </c>
    </row>
    <row r="236" spans="1:12" x14ac:dyDescent="0.25">
      <c r="A236" s="239">
        <v>234</v>
      </c>
      <c r="B236" s="237" t="s">
        <v>20</v>
      </c>
      <c r="C236" s="45" t="s">
        <v>807</v>
      </c>
      <c r="D236" s="45"/>
      <c r="E236" s="46">
        <v>0.73860637322546507</v>
      </c>
      <c r="F236" s="47">
        <v>544.93259999999998</v>
      </c>
      <c r="G236" s="362">
        <v>402.49</v>
      </c>
      <c r="H236" s="370" t="s">
        <v>261</v>
      </c>
      <c r="I236" s="372" t="s">
        <v>807</v>
      </c>
      <c r="J236" s="419">
        <v>0</v>
      </c>
      <c r="K236" s="432">
        <v>0</v>
      </c>
      <c r="L236" s="432">
        <v>402.49</v>
      </c>
    </row>
    <row r="237" spans="1:12" x14ac:dyDescent="0.25">
      <c r="A237" s="239">
        <v>235</v>
      </c>
      <c r="B237" s="237" t="s">
        <v>20</v>
      </c>
      <c r="C237" s="45" t="s">
        <v>808</v>
      </c>
      <c r="D237" s="45"/>
      <c r="E237" s="46">
        <v>0.73860637322546507</v>
      </c>
      <c r="F237" s="47">
        <v>65.555300000000003</v>
      </c>
      <c r="G237" s="362">
        <v>48.42</v>
      </c>
      <c r="H237" s="370" t="s">
        <v>261</v>
      </c>
      <c r="I237" s="372" t="s">
        <v>808</v>
      </c>
      <c r="J237" s="419">
        <v>0</v>
      </c>
      <c r="K237" s="432">
        <v>0</v>
      </c>
      <c r="L237" s="432">
        <v>48.42</v>
      </c>
    </row>
    <row r="238" spans="1:12" x14ac:dyDescent="0.25">
      <c r="A238" s="239">
        <v>236</v>
      </c>
      <c r="B238" s="237" t="s">
        <v>20</v>
      </c>
      <c r="C238" s="45" t="s">
        <v>494</v>
      </c>
      <c r="D238" s="45"/>
      <c r="E238" s="46">
        <v>0.73860637322546507</v>
      </c>
      <c r="F238" s="47">
        <v>425.67689999999999</v>
      </c>
      <c r="G238" s="362">
        <v>314.41000000000003</v>
      </c>
      <c r="H238" s="370" t="s">
        <v>261</v>
      </c>
      <c r="I238" s="372" t="s">
        <v>494</v>
      </c>
      <c r="J238" s="419">
        <v>4.857961832289532E-4</v>
      </c>
      <c r="K238" s="432">
        <v>49.589622593561145</v>
      </c>
      <c r="L238" s="432">
        <v>364</v>
      </c>
    </row>
    <row r="239" spans="1:12" x14ac:dyDescent="0.25">
      <c r="A239" s="239">
        <v>237</v>
      </c>
      <c r="B239" s="237" t="s">
        <v>20</v>
      </c>
      <c r="C239" s="45" t="s">
        <v>809</v>
      </c>
      <c r="D239" s="45"/>
      <c r="E239" s="46">
        <v>0.73860637322546507</v>
      </c>
      <c r="F239" s="47">
        <v>201.26730000000001</v>
      </c>
      <c r="G239" s="362">
        <v>148.66</v>
      </c>
      <c r="H239" s="370" t="s">
        <v>261</v>
      </c>
      <c r="I239" s="372" t="s">
        <v>809</v>
      </c>
      <c r="J239" s="419">
        <v>0</v>
      </c>
      <c r="K239" s="432">
        <v>0</v>
      </c>
      <c r="L239" s="432">
        <v>148.66</v>
      </c>
    </row>
    <row r="240" spans="1:12" x14ac:dyDescent="0.25">
      <c r="A240" s="239">
        <v>238</v>
      </c>
      <c r="B240" s="237" t="s">
        <v>20</v>
      </c>
      <c r="C240" s="45" t="s">
        <v>601</v>
      </c>
      <c r="D240" s="45"/>
      <c r="E240" s="46">
        <v>0.73860637322546507</v>
      </c>
      <c r="F240" s="47">
        <v>285.92610000000002</v>
      </c>
      <c r="G240" s="362">
        <v>211.19</v>
      </c>
      <c r="H240" s="370" t="s">
        <v>261</v>
      </c>
      <c r="I240" s="372" t="s">
        <v>601</v>
      </c>
      <c r="J240" s="419">
        <v>5.0479758909493231E-4</v>
      </c>
      <c r="K240" s="432">
        <v>51.529268433052835</v>
      </c>
      <c r="L240" s="432">
        <v>262.72000000000003</v>
      </c>
    </row>
    <row r="241" spans="1:12" x14ac:dyDescent="0.25">
      <c r="A241" s="239">
        <v>239</v>
      </c>
      <c r="B241" s="237" t="s">
        <v>20</v>
      </c>
      <c r="C241" s="45" t="s">
        <v>810</v>
      </c>
      <c r="D241" s="45"/>
      <c r="E241" s="46">
        <v>0.73860637322546507</v>
      </c>
      <c r="F241" s="47">
        <v>85.835899999999995</v>
      </c>
      <c r="G241" s="362">
        <v>63.4</v>
      </c>
      <c r="H241" s="370" t="s">
        <v>261</v>
      </c>
      <c r="I241" s="372" t="s">
        <v>810</v>
      </c>
      <c r="J241" s="419">
        <v>0</v>
      </c>
      <c r="K241" s="432">
        <v>0</v>
      </c>
      <c r="L241" s="432">
        <v>63.4</v>
      </c>
    </row>
    <row r="242" spans="1:12" x14ac:dyDescent="0.25">
      <c r="A242" s="239">
        <v>240</v>
      </c>
      <c r="B242" s="237" t="s">
        <v>20</v>
      </c>
      <c r="C242" s="45" t="s">
        <v>462</v>
      </c>
      <c r="D242" s="45"/>
      <c r="E242" s="46">
        <v>0.73860637322546507</v>
      </c>
      <c r="F242" s="47">
        <v>300.09800000000001</v>
      </c>
      <c r="G242" s="362">
        <v>221.65</v>
      </c>
      <c r="H242" s="370" t="s">
        <v>261</v>
      </c>
      <c r="I242" s="372" t="s">
        <v>462</v>
      </c>
      <c r="J242" s="419">
        <v>5.5222698279375876E-4</v>
      </c>
      <c r="K242" s="432">
        <v>56.370816832492899</v>
      </c>
      <c r="L242" s="432">
        <v>278.02</v>
      </c>
    </row>
    <row r="243" spans="1:12" x14ac:dyDescent="0.25">
      <c r="A243" s="239">
        <v>241</v>
      </c>
      <c r="B243" s="237" t="s">
        <v>20</v>
      </c>
      <c r="C243" s="45" t="s">
        <v>52</v>
      </c>
      <c r="D243" s="45"/>
      <c r="E243" s="46">
        <v>0.73860637322546507</v>
      </c>
      <c r="F243" s="47">
        <v>642.03779999999995</v>
      </c>
      <c r="G243" s="362">
        <v>474.21</v>
      </c>
      <c r="H243" s="370" t="s">
        <v>261</v>
      </c>
      <c r="I243" s="372" t="s">
        <v>52</v>
      </c>
      <c r="J243" s="419">
        <v>6.9954499013799261E-4</v>
      </c>
      <c r="K243" s="432">
        <v>71.408902016445467</v>
      </c>
      <c r="L243" s="432">
        <v>545.62</v>
      </c>
    </row>
    <row r="244" spans="1:12" x14ac:dyDescent="0.25">
      <c r="A244" s="239">
        <v>242</v>
      </c>
      <c r="B244" s="237" t="s">
        <v>20</v>
      </c>
      <c r="C244" s="45" t="s">
        <v>495</v>
      </c>
      <c r="D244" s="45"/>
      <c r="E244" s="46">
        <v>0.73860637322546507</v>
      </c>
      <c r="F244" s="47">
        <v>128.14920000000001</v>
      </c>
      <c r="G244" s="362">
        <v>94.65</v>
      </c>
      <c r="H244" s="370" t="s">
        <v>261</v>
      </c>
      <c r="I244" s="372" t="s">
        <v>495</v>
      </c>
      <c r="J244" s="419">
        <v>8.9473626316852726E-4</v>
      </c>
      <c r="K244" s="432">
        <v>91.333845639518529</v>
      </c>
      <c r="L244" s="432">
        <v>185.98</v>
      </c>
    </row>
    <row r="245" spans="1:12" x14ac:dyDescent="0.25">
      <c r="A245" s="239">
        <v>243</v>
      </c>
      <c r="B245" s="237" t="s">
        <v>20</v>
      </c>
      <c r="C245" s="45" t="s">
        <v>452</v>
      </c>
      <c r="D245" s="45"/>
      <c r="E245" s="46">
        <v>0.73860637322546507</v>
      </c>
      <c r="F245" s="47">
        <v>82.661600000000007</v>
      </c>
      <c r="G245" s="362">
        <v>61.05</v>
      </c>
      <c r="H245" s="370" t="s">
        <v>261</v>
      </c>
      <c r="I245" s="372" t="s">
        <v>452</v>
      </c>
      <c r="J245" s="419">
        <v>2.4353255325286642E-4</v>
      </c>
      <c r="K245" s="432">
        <v>24.85957655077808</v>
      </c>
      <c r="L245" s="432">
        <v>85.91</v>
      </c>
    </row>
    <row r="246" spans="1:12" x14ac:dyDescent="0.25">
      <c r="A246" s="239">
        <v>244</v>
      </c>
      <c r="B246" s="237" t="s">
        <v>20</v>
      </c>
      <c r="C246" s="45" t="s">
        <v>811</v>
      </c>
      <c r="D246" s="45"/>
      <c r="E246" s="46">
        <v>0.73860637322546507</v>
      </c>
      <c r="F246" s="47">
        <v>195.33070000000001</v>
      </c>
      <c r="G246" s="362">
        <v>144.27000000000001</v>
      </c>
      <c r="H246" s="370" t="s">
        <v>261</v>
      </c>
      <c r="I246" s="372" t="s">
        <v>811</v>
      </c>
      <c r="J246" s="419">
        <v>0</v>
      </c>
      <c r="K246" s="432">
        <v>0</v>
      </c>
      <c r="L246" s="432">
        <v>144.27000000000001</v>
      </c>
    </row>
    <row r="247" spans="1:12" x14ac:dyDescent="0.25">
      <c r="A247" s="239">
        <v>245</v>
      </c>
      <c r="B247" s="237" t="s">
        <v>20</v>
      </c>
      <c r="C247" s="45" t="s">
        <v>559</v>
      </c>
      <c r="D247" s="45"/>
      <c r="E247" s="46">
        <v>0.73860637322546507</v>
      </c>
      <c r="F247" s="47">
        <v>129.37370000000001</v>
      </c>
      <c r="G247" s="362">
        <v>95.56</v>
      </c>
      <c r="H247" s="370" t="s">
        <v>261</v>
      </c>
      <c r="I247" s="372" t="s">
        <v>559</v>
      </c>
      <c r="J247" s="419">
        <v>1.3551630404242591E-4</v>
      </c>
      <c r="K247" s="432">
        <v>13.833378286488079</v>
      </c>
      <c r="L247" s="432">
        <v>109.39</v>
      </c>
    </row>
    <row r="248" spans="1:12" x14ac:dyDescent="0.25">
      <c r="A248" s="239">
        <v>246</v>
      </c>
      <c r="B248" s="237" t="s">
        <v>20</v>
      </c>
      <c r="C248" s="45" t="s">
        <v>602</v>
      </c>
      <c r="D248" s="45"/>
      <c r="E248" s="46">
        <v>0.73860637322546507</v>
      </c>
      <c r="F248" s="47">
        <v>158.38890000000001</v>
      </c>
      <c r="G248" s="362">
        <v>116.99</v>
      </c>
      <c r="H248" s="370" t="s">
        <v>261</v>
      </c>
      <c r="I248" s="372" t="s">
        <v>602</v>
      </c>
      <c r="J248" s="419">
        <v>2.0148701013872889E-4</v>
      </c>
      <c r="K248" s="432">
        <v>20.567606612042017</v>
      </c>
      <c r="L248" s="432">
        <v>137.56</v>
      </c>
    </row>
    <row r="249" spans="1:12" x14ac:dyDescent="0.25">
      <c r="A249" s="239">
        <v>247</v>
      </c>
      <c r="B249" s="237" t="s">
        <v>20</v>
      </c>
      <c r="C249" s="45" t="s">
        <v>496</v>
      </c>
      <c r="D249" s="45"/>
      <c r="E249" s="46">
        <v>0.73860637322546507</v>
      </c>
      <c r="F249" s="47">
        <v>131.21019999999999</v>
      </c>
      <c r="G249" s="362">
        <v>96.91</v>
      </c>
      <c r="H249" s="370" t="s">
        <v>261</v>
      </c>
      <c r="I249" s="372" t="s">
        <v>496</v>
      </c>
      <c r="J249" s="419">
        <v>2.9431247004350192E-4</v>
      </c>
      <c r="K249" s="432">
        <v>30.043143231443537</v>
      </c>
      <c r="L249" s="432">
        <v>126.95</v>
      </c>
    </row>
    <row r="250" spans="1:12" x14ac:dyDescent="0.25">
      <c r="A250" s="239">
        <v>248</v>
      </c>
      <c r="B250" s="237" t="s">
        <v>20</v>
      </c>
      <c r="C250" s="45" t="s">
        <v>603</v>
      </c>
      <c r="D250" s="45"/>
      <c r="E250" s="46">
        <v>0.73860637322546507</v>
      </c>
      <c r="F250" s="47">
        <v>84.817099999999996</v>
      </c>
      <c r="G250" s="362">
        <v>62.65</v>
      </c>
      <c r="H250" s="370" t="s">
        <v>261</v>
      </c>
      <c r="I250" s="372" t="s">
        <v>603</v>
      </c>
      <c r="J250" s="419">
        <v>1.0217670707456758E-4</v>
      </c>
      <c r="K250" s="432">
        <v>10.430103233834279</v>
      </c>
      <c r="L250" s="432">
        <v>73.08</v>
      </c>
    </row>
    <row r="251" spans="1:12" x14ac:dyDescent="0.25">
      <c r="A251" s="239">
        <v>249</v>
      </c>
      <c r="B251" s="237" t="s">
        <v>20</v>
      </c>
      <c r="C251" s="45" t="s">
        <v>674</v>
      </c>
      <c r="D251" s="45"/>
      <c r="E251" s="46">
        <v>0.73860637322546507</v>
      </c>
      <c r="F251" s="47">
        <v>59.942599999999999</v>
      </c>
      <c r="G251" s="362">
        <v>44.27</v>
      </c>
      <c r="H251" s="370" t="s">
        <v>261</v>
      </c>
      <c r="I251" s="372" t="s">
        <v>674</v>
      </c>
      <c r="J251" s="419">
        <v>3.2208703629787303E-5</v>
      </c>
      <c r="K251" s="432">
        <v>3.2878345124343125</v>
      </c>
      <c r="L251" s="432">
        <v>47.56</v>
      </c>
    </row>
    <row r="252" spans="1:12" x14ac:dyDescent="0.25">
      <c r="A252" s="239">
        <v>250</v>
      </c>
      <c r="B252" s="237" t="s">
        <v>20</v>
      </c>
      <c r="C252" s="45" t="s">
        <v>560</v>
      </c>
      <c r="D252" s="45"/>
      <c r="E252" s="46">
        <v>0.73860637322546507</v>
      </c>
      <c r="F252" s="47">
        <v>85.939499999999995</v>
      </c>
      <c r="G252" s="362">
        <v>63.48</v>
      </c>
      <c r="H252" s="370" t="s">
        <v>261</v>
      </c>
      <c r="I252" s="372" t="s">
        <v>560</v>
      </c>
      <c r="J252" s="419">
        <v>2.9646835392914162E-4</v>
      </c>
      <c r="K252" s="432">
        <v>30.263213853517623</v>
      </c>
      <c r="L252" s="432">
        <v>93.74</v>
      </c>
    </row>
    <row r="253" spans="1:12" x14ac:dyDescent="0.25">
      <c r="A253" s="239">
        <v>251</v>
      </c>
      <c r="B253" s="237" t="s">
        <v>20</v>
      </c>
      <c r="C253" s="45" t="s">
        <v>447</v>
      </c>
      <c r="D253" s="45"/>
      <c r="E253" s="46">
        <v>0.73860637322546507</v>
      </c>
      <c r="F253" s="47">
        <v>196.10050000000001</v>
      </c>
      <c r="G253" s="362">
        <v>144.84</v>
      </c>
      <c r="H253" s="370" t="s">
        <v>261</v>
      </c>
      <c r="I253" s="372" t="s">
        <v>447</v>
      </c>
      <c r="J253" s="419">
        <v>4.7759951772063361E-4</v>
      </c>
      <c r="K253" s="432">
        <v>48.752914601370804</v>
      </c>
      <c r="L253" s="432">
        <v>193.59</v>
      </c>
    </row>
    <row r="254" spans="1:12" x14ac:dyDescent="0.25">
      <c r="A254" s="239">
        <v>252</v>
      </c>
      <c r="B254" s="237" t="s">
        <v>20</v>
      </c>
      <c r="C254" s="45" t="s">
        <v>812</v>
      </c>
      <c r="D254" s="45"/>
      <c r="E254" s="46">
        <v>0.73860637322546507</v>
      </c>
      <c r="F254" s="47">
        <v>20.065999999999999</v>
      </c>
      <c r="G254" s="362">
        <v>14.82</v>
      </c>
      <c r="H254" s="370" t="s">
        <v>261</v>
      </c>
      <c r="I254" s="372" t="s">
        <v>812</v>
      </c>
      <c r="J254" s="419">
        <v>0</v>
      </c>
      <c r="K254" s="432">
        <v>0</v>
      </c>
      <c r="L254" s="432">
        <v>14.82</v>
      </c>
    </row>
    <row r="255" spans="1:12" x14ac:dyDescent="0.25">
      <c r="A255" s="239">
        <v>253</v>
      </c>
      <c r="B255" s="237" t="s">
        <v>20</v>
      </c>
      <c r="C255" s="45" t="s">
        <v>498</v>
      </c>
      <c r="D255" s="45"/>
      <c r="E255" s="46">
        <v>0.73860637322546507</v>
      </c>
      <c r="F255" s="47">
        <v>86.578699999999998</v>
      </c>
      <c r="G255" s="362">
        <v>63.95</v>
      </c>
      <c r="H255" s="370" t="s">
        <v>261</v>
      </c>
      <c r="I255" s="372" t="s">
        <v>498</v>
      </c>
      <c r="J255" s="419">
        <v>2.8055618747423227E-4</v>
      </c>
      <c r="K255" s="432">
        <v>28.638914700115279</v>
      </c>
      <c r="L255" s="432">
        <v>92.59</v>
      </c>
    </row>
    <row r="256" spans="1:12" x14ac:dyDescent="0.25">
      <c r="A256" s="239">
        <v>254</v>
      </c>
      <c r="B256" s="237" t="s">
        <v>20</v>
      </c>
      <c r="C256" s="45" t="s">
        <v>483</v>
      </c>
      <c r="D256" s="45"/>
      <c r="E256" s="46">
        <v>0.73860637322546507</v>
      </c>
      <c r="F256" s="47">
        <v>121.286</v>
      </c>
      <c r="G256" s="362">
        <v>89.58</v>
      </c>
      <c r="H256" s="370" t="s">
        <v>261</v>
      </c>
      <c r="I256" s="372" t="s">
        <v>483</v>
      </c>
      <c r="J256" s="419">
        <v>1.3145506053879299E-4</v>
      </c>
      <c r="K256" s="432">
        <v>13.41881032659369</v>
      </c>
      <c r="L256" s="432">
        <v>103</v>
      </c>
    </row>
    <row r="257" spans="1:12" x14ac:dyDescent="0.25">
      <c r="A257" s="239">
        <v>255</v>
      </c>
      <c r="B257" s="237" t="s">
        <v>20</v>
      </c>
      <c r="C257" s="45" t="s">
        <v>484</v>
      </c>
      <c r="D257" s="45"/>
      <c r="E257" s="46">
        <v>0.73860637322546507</v>
      </c>
      <c r="F257" s="47">
        <v>140.47640000000001</v>
      </c>
      <c r="G257" s="362">
        <v>103.76</v>
      </c>
      <c r="H257" s="370" t="s">
        <v>261</v>
      </c>
      <c r="I257" s="372" t="s">
        <v>484</v>
      </c>
      <c r="J257" s="419">
        <v>1.6253974379891421E-4</v>
      </c>
      <c r="K257" s="432">
        <v>16.59190588503143</v>
      </c>
      <c r="L257" s="432">
        <v>120.35</v>
      </c>
    </row>
    <row r="258" spans="1:12" x14ac:dyDescent="0.25">
      <c r="A258" s="239">
        <v>256</v>
      </c>
      <c r="B258" s="237" t="s">
        <v>20</v>
      </c>
      <c r="C258" s="45" t="s">
        <v>636</v>
      </c>
      <c r="D258" s="45"/>
      <c r="E258" s="46">
        <v>0.73860637322546507</v>
      </c>
      <c r="F258" s="47">
        <v>47.826300000000003</v>
      </c>
      <c r="G258" s="362">
        <v>35.32</v>
      </c>
      <c r="H258" s="370" t="s">
        <v>261</v>
      </c>
      <c r="I258" s="372" t="s">
        <v>636</v>
      </c>
      <c r="J258" s="419">
        <v>8.800558930527764E-5</v>
      </c>
      <c r="K258" s="432">
        <v>8.9835287110846878</v>
      </c>
      <c r="L258" s="432">
        <v>44.3</v>
      </c>
    </row>
    <row r="259" spans="1:12" x14ac:dyDescent="0.25">
      <c r="A259" s="239">
        <v>257</v>
      </c>
      <c r="B259" s="237" t="s">
        <v>20</v>
      </c>
      <c r="C259" s="45" t="s">
        <v>482</v>
      </c>
      <c r="D259" s="45"/>
      <c r="E259" s="46">
        <v>0.73860637322546507</v>
      </c>
      <c r="F259" s="47">
        <v>123.7161</v>
      </c>
      <c r="G259" s="362">
        <v>91.38</v>
      </c>
      <c r="H259" s="370" t="s">
        <v>261</v>
      </c>
      <c r="I259" s="372" t="s">
        <v>482</v>
      </c>
      <c r="J259" s="419">
        <v>1.2335738664191265E-4</v>
      </c>
      <c r="K259" s="432">
        <v>12.592207306036867</v>
      </c>
      <c r="L259" s="432">
        <v>103.97</v>
      </c>
    </row>
    <row r="260" spans="1:12" x14ac:dyDescent="0.25">
      <c r="A260" s="239">
        <v>258</v>
      </c>
      <c r="B260" s="237" t="s">
        <v>20</v>
      </c>
      <c r="C260" s="45" t="s">
        <v>477</v>
      </c>
      <c r="D260" s="45"/>
      <c r="E260" s="46">
        <v>0.73860637322546507</v>
      </c>
      <c r="F260" s="47">
        <v>52.845500000000001</v>
      </c>
      <c r="G260" s="362">
        <v>39.03</v>
      </c>
      <c r="H260" s="370" t="s">
        <v>261</v>
      </c>
      <c r="I260" s="372" t="s">
        <v>477</v>
      </c>
      <c r="J260" s="419">
        <v>6.9004549229719463E-5</v>
      </c>
      <c r="K260" s="432">
        <v>7.0439202111389791</v>
      </c>
      <c r="L260" s="432">
        <v>46.07</v>
      </c>
    </row>
    <row r="261" spans="1:12" x14ac:dyDescent="0.25">
      <c r="A261" s="239">
        <v>259</v>
      </c>
      <c r="B261" s="237" t="s">
        <v>20</v>
      </c>
      <c r="C261" s="45" t="s">
        <v>471</v>
      </c>
      <c r="D261" s="45"/>
      <c r="E261" s="46">
        <v>0.73860637322546507</v>
      </c>
      <c r="F261" s="47">
        <v>101.91849999999999</v>
      </c>
      <c r="G261" s="362">
        <v>75.28</v>
      </c>
      <c r="H261" s="370" t="s">
        <v>261</v>
      </c>
      <c r="I261" s="372" t="s">
        <v>471</v>
      </c>
      <c r="J261" s="419">
        <v>1.2129057404696425E-4</v>
      </c>
      <c r="K261" s="432">
        <v>12.381228998480248</v>
      </c>
      <c r="L261" s="432">
        <v>87.66</v>
      </c>
    </row>
    <row r="262" spans="1:12" x14ac:dyDescent="0.25">
      <c r="A262" s="239">
        <v>260</v>
      </c>
      <c r="B262" s="237" t="s">
        <v>20</v>
      </c>
      <c r="C262" s="45" t="s">
        <v>587</v>
      </c>
      <c r="D262" s="45"/>
      <c r="E262" s="46">
        <v>0.73860637322546507</v>
      </c>
      <c r="F262" s="47">
        <v>49.624099999999999</v>
      </c>
      <c r="G262" s="362">
        <v>36.65</v>
      </c>
      <c r="H262" s="370" t="s">
        <v>261</v>
      </c>
      <c r="I262" s="372" t="s">
        <v>587</v>
      </c>
      <c r="J262" s="419">
        <v>6.7929936440466667E-5</v>
      </c>
      <c r="K262" s="432">
        <v>6.9342247370019479</v>
      </c>
      <c r="L262" s="432">
        <v>43.58</v>
      </c>
    </row>
    <row r="263" spans="1:12" x14ac:dyDescent="0.25">
      <c r="A263" s="239">
        <v>261</v>
      </c>
      <c r="B263" s="237" t="s">
        <v>20</v>
      </c>
      <c r="C263" s="45" t="s">
        <v>53</v>
      </c>
      <c r="D263" s="45"/>
      <c r="E263" s="46">
        <v>0.73860637322546507</v>
      </c>
      <c r="F263" s="47">
        <v>959.6173</v>
      </c>
      <c r="G263" s="362">
        <v>708.78</v>
      </c>
      <c r="H263" s="370" t="s">
        <v>261</v>
      </c>
      <c r="I263" s="372" t="s">
        <v>53</v>
      </c>
      <c r="J263" s="419">
        <v>1.1848675753722687E-3</v>
      </c>
      <c r="K263" s="432">
        <v>120.95018016715611</v>
      </c>
      <c r="L263" s="432">
        <v>829.73</v>
      </c>
    </row>
    <row r="264" spans="1:12" x14ac:dyDescent="0.25">
      <c r="A264" s="239">
        <v>262</v>
      </c>
      <c r="B264" s="237" t="s">
        <v>20</v>
      </c>
      <c r="C264" s="45" t="s">
        <v>505</v>
      </c>
      <c r="D264" s="45"/>
      <c r="E264" s="46">
        <v>0.73860637322546507</v>
      </c>
      <c r="F264" s="47">
        <v>271.33789999999999</v>
      </c>
      <c r="G264" s="362">
        <v>200.41</v>
      </c>
      <c r="H264" s="370" t="s">
        <v>261</v>
      </c>
      <c r="I264" s="372" t="s">
        <v>505</v>
      </c>
      <c r="J264" s="419">
        <v>7.2792789455372001E-4</v>
      </c>
      <c r="K264" s="432">
        <v>74.306202503101815</v>
      </c>
      <c r="L264" s="432">
        <v>274.72000000000003</v>
      </c>
    </row>
    <row r="265" spans="1:12" x14ac:dyDescent="0.25">
      <c r="A265" s="239">
        <v>263</v>
      </c>
      <c r="B265" s="237" t="s">
        <v>20</v>
      </c>
      <c r="C265" s="45" t="s">
        <v>702</v>
      </c>
      <c r="D265" s="45"/>
      <c r="E265" s="46">
        <v>0.73860637322546507</v>
      </c>
      <c r="F265" s="47">
        <v>53.433199999999999</v>
      </c>
      <c r="G265" s="362">
        <v>39.47</v>
      </c>
      <c r="H265" s="370" t="s">
        <v>261</v>
      </c>
      <c r="I265" s="372" t="s">
        <v>702</v>
      </c>
      <c r="J265" s="419">
        <v>2.5265492174082268E-5</v>
      </c>
      <c r="K265" s="432">
        <v>2.579077944222596</v>
      </c>
      <c r="L265" s="432">
        <v>42.05</v>
      </c>
    </row>
    <row r="266" spans="1:12" x14ac:dyDescent="0.25">
      <c r="A266" s="239">
        <v>264</v>
      </c>
      <c r="B266" s="237" t="s">
        <v>20</v>
      </c>
      <c r="C266" s="45" t="s">
        <v>813</v>
      </c>
      <c r="D266" s="45"/>
      <c r="E266" s="46">
        <v>0.73860637322546507</v>
      </c>
      <c r="F266" s="47">
        <v>131.37289999999999</v>
      </c>
      <c r="G266" s="362">
        <v>97.03</v>
      </c>
      <c r="H266" s="370" t="s">
        <v>261</v>
      </c>
      <c r="I266" s="372" t="s">
        <v>813</v>
      </c>
      <c r="J266" s="419">
        <v>0</v>
      </c>
      <c r="K266" s="432">
        <v>0</v>
      </c>
      <c r="L266" s="432">
        <v>97.03</v>
      </c>
    </row>
    <row r="267" spans="1:12" x14ac:dyDescent="0.25">
      <c r="A267" s="239">
        <v>265</v>
      </c>
      <c r="B267" s="237" t="s">
        <v>20</v>
      </c>
      <c r="C267" s="45" t="s">
        <v>380</v>
      </c>
      <c r="D267" s="45"/>
      <c r="E267" s="46">
        <v>0.73860637322546507</v>
      </c>
      <c r="F267" s="47">
        <v>606.92370000000005</v>
      </c>
      <c r="G267" s="362">
        <v>448.28</v>
      </c>
      <c r="H267" s="370" t="s">
        <v>261</v>
      </c>
      <c r="I267" s="372" t="s">
        <v>380</v>
      </c>
      <c r="J267" s="419">
        <v>7.3325103578963675E-4</v>
      </c>
      <c r="K267" s="432">
        <v>74.849583809942843</v>
      </c>
      <c r="L267" s="432">
        <v>523.13</v>
      </c>
    </row>
    <row r="268" spans="1:12" x14ac:dyDescent="0.25">
      <c r="A268" s="239">
        <v>266</v>
      </c>
      <c r="B268" s="237" t="s">
        <v>20</v>
      </c>
      <c r="C268" s="45" t="s">
        <v>814</v>
      </c>
      <c r="D268" s="45"/>
      <c r="E268" s="46">
        <v>0.73860637322546507</v>
      </c>
      <c r="F268" s="47">
        <v>152.75309999999999</v>
      </c>
      <c r="G268" s="362">
        <v>112.82</v>
      </c>
      <c r="H268" s="370" t="s">
        <v>261</v>
      </c>
      <c r="I268" s="372" t="s">
        <v>814</v>
      </c>
      <c r="J268" s="419">
        <v>0</v>
      </c>
      <c r="K268" s="432">
        <v>0</v>
      </c>
      <c r="L268" s="432">
        <v>112.82</v>
      </c>
    </row>
    <row r="269" spans="1:12" x14ac:dyDescent="0.25">
      <c r="A269" s="239">
        <v>267</v>
      </c>
      <c r="B269" s="237" t="s">
        <v>20</v>
      </c>
      <c r="C269" s="45" t="s">
        <v>815</v>
      </c>
      <c r="D269" s="45"/>
      <c r="E269" s="46">
        <v>0.73860637322546507</v>
      </c>
      <c r="F269" s="47">
        <v>48.584499999999998</v>
      </c>
      <c r="G269" s="362">
        <v>35.880000000000003</v>
      </c>
      <c r="H269" s="370" t="s">
        <v>261</v>
      </c>
      <c r="I269" s="372" t="s">
        <v>815</v>
      </c>
      <c r="J269" s="419">
        <v>0</v>
      </c>
      <c r="K269" s="432">
        <v>0</v>
      </c>
      <c r="L269" s="432">
        <v>35.880000000000003</v>
      </c>
    </row>
    <row r="270" spans="1:12" x14ac:dyDescent="0.25">
      <c r="A270" s="239">
        <v>268</v>
      </c>
      <c r="B270" s="237" t="s">
        <v>20</v>
      </c>
      <c r="C270" s="45" t="s">
        <v>816</v>
      </c>
      <c r="D270" s="45"/>
      <c r="E270" s="46">
        <v>0.73860637322546507</v>
      </c>
      <c r="F270" s="47">
        <v>43.705100000000002</v>
      </c>
      <c r="G270" s="362">
        <v>32.28</v>
      </c>
      <c r="H270" s="370" t="s">
        <v>261</v>
      </c>
      <c r="I270" s="372" t="s">
        <v>816</v>
      </c>
      <c r="J270" s="419">
        <v>0</v>
      </c>
      <c r="K270" s="432">
        <v>0</v>
      </c>
      <c r="L270" s="432">
        <v>32.28</v>
      </c>
    </row>
    <row r="271" spans="1:12" x14ac:dyDescent="0.25">
      <c r="A271" s="239">
        <v>269</v>
      </c>
      <c r="B271" s="237" t="s">
        <v>20</v>
      </c>
      <c r="C271" s="45" t="s">
        <v>733</v>
      </c>
      <c r="D271" s="45"/>
      <c r="E271" s="46">
        <v>0.73860637322546507</v>
      </c>
      <c r="F271" s="47">
        <v>23.127600000000001</v>
      </c>
      <c r="G271" s="362">
        <v>17.079999999999998</v>
      </c>
      <c r="H271" s="370" t="s">
        <v>261</v>
      </c>
      <c r="I271" s="372" t="s">
        <v>733</v>
      </c>
      <c r="J271" s="419">
        <v>1.3229784307753212E-6</v>
      </c>
      <c r="K271" s="432">
        <v>0.13504840784360417</v>
      </c>
      <c r="L271" s="432">
        <v>17.22</v>
      </c>
    </row>
    <row r="272" spans="1:12" x14ac:dyDescent="0.25">
      <c r="A272" s="239">
        <v>270</v>
      </c>
      <c r="B272" s="237" t="s">
        <v>20</v>
      </c>
      <c r="C272" s="45" t="s">
        <v>817</v>
      </c>
      <c r="D272" s="45"/>
      <c r="E272" s="46">
        <v>0.73860637322546507</v>
      </c>
      <c r="F272" s="47">
        <v>26.137699999999999</v>
      </c>
      <c r="G272" s="362">
        <v>19.309999999999999</v>
      </c>
      <c r="H272" s="370" t="s">
        <v>261</v>
      </c>
      <c r="I272" s="372" t="s">
        <v>817</v>
      </c>
      <c r="J272" s="419">
        <v>0</v>
      </c>
      <c r="K272" s="432">
        <v>0</v>
      </c>
      <c r="L272" s="432">
        <v>19.309999999999999</v>
      </c>
    </row>
    <row r="273" spans="1:12" x14ac:dyDescent="0.25">
      <c r="A273" s="239">
        <v>271</v>
      </c>
      <c r="B273" s="237" t="s">
        <v>20</v>
      </c>
      <c r="C273" s="45" t="s">
        <v>818</v>
      </c>
      <c r="D273" s="45"/>
      <c r="E273" s="46">
        <v>0.73860637322546507</v>
      </c>
      <c r="F273" s="47">
        <v>26.835899999999999</v>
      </c>
      <c r="G273" s="362">
        <v>19.82</v>
      </c>
      <c r="H273" s="370" t="s">
        <v>261</v>
      </c>
      <c r="I273" s="372" t="s">
        <v>818</v>
      </c>
      <c r="J273" s="419">
        <v>0</v>
      </c>
      <c r="K273" s="432">
        <v>0</v>
      </c>
      <c r="L273" s="432">
        <v>19.82</v>
      </c>
    </row>
    <row r="274" spans="1:12" x14ac:dyDescent="0.25">
      <c r="A274" s="239">
        <v>272</v>
      </c>
      <c r="B274" s="237" t="s">
        <v>20</v>
      </c>
      <c r="C274" s="45" t="s">
        <v>819</v>
      </c>
      <c r="D274" s="45"/>
      <c r="E274" s="46">
        <v>0.73860637322546507</v>
      </c>
      <c r="F274" s="47">
        <v>24.4846</v>
      </c>
      <c r="G274" s="362">
        <v>18.079999999999998</v>
      </c>
      <c r="H274" s="370" t="s">
        <v>261</v>
      </c>
      <c r="I274" s="372" t="s">
        <v>819</v>
      </c>
      <c r="J274" s="419">
        <v>0</v>
      </c>
      <c r="K274" s="432">
        <v>0</v>
      </c>
      <c r="L274" s="432">
        <v>18.079999999999998</v>
      </c>
    </row>
    <row r="275" spans="1:12" x14ac:dyDescent="0.25">
      <c r="A275" s="239">
        <v>273</v>
      </c>
      <c r="B275" s="237" t="s">
        <v>20</v>
      </c>
      <c r="C275" s="45" t="s">
        <v>820</v>
      </c>
      <c r="D275" s="45"/>
      <c r="E275" s="46">
        <v>0.73860637322546507</v>
      </c>
      <c r="F275" s="47">
        <v>229.5361</v>
      </c>
      <c r="G275" s="362">
        <v>169.54</v>
      </c>
      <c r="H275" s="370" t="s">
        <v>261</v>
      </c>
      <c r="I275" s="372" t="s">
        <v>820</v>
      </c>
      <c r="J275" s="419">
        <v>0</v>
      </c>
      <c r="K275" s="432">
        <v>0</v>
      </c>
      <c r="L275" s="432">
        <v>169.54</v>
      </c>
    </row>
    <row r="276" spans="1:12" x14ac:dyDescent="0.25">
      <c r="A276" s="239">
        <v>274</v>
      </c>
      <c r="B276" s="237" t="s">
        <v>20</v>
      </c>
      <c r="C276" s="45" t="s">
        <v>339</v>
      </c>
      <c r="D276" s="45"/>
      <c r="E276" s="46">
        <v>0.73860637322546507</v>
      </c>
      <c r="F276" s="47">
        <v>173.46109999999999</v>
      </c>
      <c r="G276" s="362">
        <v>128.12</v>
      </c>
      <c r="H276" s="370" t="s">
        <v>261</v>
      </c>
      <c r="I276" s="372" t="s">
        <v>339</v>
      </c>
      <c r="J276" s="419">
        <v>2.8967506557944442E-4</v>
      </c>
      <c r="K276" s="432">
        <v>29.569761296538697</v>
      </c>
      <c r="L276" s="432">
        <v>157.69</v>
      </c>
    </row>
    <row r="277" spans="1:12" x14ac:dyDescent="0.25">
      <c r="A277" s="239">
        <v>275</v>
      </c>
      <c r="B277" s="237" t="s">
        <v>20</v>
      </c>
      <c r="C277" s="45" t="s">
        <v>561</v>
      </c>
      <c r="D277" s="45"/>
      <c r="E277" s="46">
        <v>0.73860637322546507</v>
      </c>
      <c r="F277" s="47">
        <v>293.51060000000001</v>
      </c>
      <c r="G277" s="362">
        <v>216.79</v>
      </c>
      <c r="H277" s="370" t="s">
        <v>261</v>
      </c>
      <c r="I277" s="372" t="s">
        <v>561</v>
      </c>
      <c r="J277" s="419">
        <v>2.6774240884634584E-4</v>
      </c>
      <c r="K277" s="432">
        <v>27.33089609459476</v>
      </c>
      <c r="L277" s="432">
        <v>244.12</v>
      </c>
    </row>
    <row r="278" spans="1:12" x14ac:dyDescent="0.25">
      <c r="A278" s="239">
        <v>276</v>
      </c>
      <c r="B278" s="237" t="s">
        <v>20</v>
      </c>
      <c r="C278" s="45" t="s">
        <v>464</v>
      </c>
      <c r="D278" s="45"/>
      <c r="E278" s="46">
        <v>0.73860637322546507</v>
      </c>
      <c r="F278" s="47">
        <v>121.9883</v>
      </c>
      <c r="G278" s="362">
        <v>90.1</v>
      </c>
      <c r="H278" s="370" t="s">
        <v>261</v>
      </c>
      <c r="I278" s="372" t="s">
        <v>464</v>
      </c>
      <c r="J278" s="419">
        <v>1.8796752636689149E-4</v>
      </c>
      <c r="K278" s="432">
        <v>19.187550281732765</v>
      </c>
      <c r="L278" s="432">
        <v>109.29</v>
      </c>
    </row>
    <row r="279" spans="1:12" x14ac:dyDescent="0.25">
      <c r="A279" s="239">
        <v>277</v>
      </c>
      <c r="B279" s="237" t="s">
        <v>20</v>
      </c>
      <c r="C279" s="45" t="s">
        <v>637</v>
      </c>
      <c r="D279" s="45"/>
      <c r="E279" s="46">
        <v>0.73860637322546507</v>
      </c>
      <c r="F279" s="47">
        <v>211.45769999999999</v>
      </c>
      <c r="G279" s="362">
        <v>156.18</v>
      </c>
      <c r="H279" s="370" t="s">
        <v>261</v>
      </c>
      <c r="I279" s="372" t="s">
        <v>637</v>
      </c>
      <c r="J279" s="419">
        <v>1.4914650480499496E-4</v>
      </c>
      <c r="K279" s="432">
        <v>15.224736504244419</v>
      </c>
      <c r="L279" s="432">
        <v>171.4</v>
      </c>
    </row>
    <row r="280" spans="1:12" x14ac:dyDescent="0.25">
      <c r="A280" s="239">
        <v>278</v>
      </c>
      <c r="B280" s="237" t="s">
        <v>20</v>
      </c>
      <c r="C280" s="45" t="s">
        <v>562</v>
      </c>
      <c r="D280" s="45"/>
      <c r="E280" s="46">
        <v>0.73860637322546507</v>
      </c>
      <c r="F280" s="47">
        <v>51.632100000000001</v>
      </c>
      <c r="G280" s="362">
        <v>38.14</v>
      </c>
      <c r="H280" s="370" t="s">
        <v>261</v>
      </c>
      <c r="I280" s="372" t="s">
        <v>562</v>
      </c>
      <c r="J280" s="419">
        <v>3.8490226740600132E-4</v>
      </c>
      <c r="K280" s="432">
        <v>39.290465497695934</v>
      </c>
      <c r="L280" s="432">
        <v>77.430000000000007</v>
      </c>
    </row>
    <row r="281" spans="1:12" x14ac:dyDescent="0.25">
      <c r="A281" s="239">
        <v>279</v>
      </c>
      <c r="B281" s="237" t="s">
        <v>20</v>
      </c>
      <c r="C281" s="45" t="s">
        <v>378</v>
      </c>
      <c r="D281" s="45"/>
      <c r="E281" s="46">
        <v>0.73860637322546507</v>
      </c>
      <c r="F281" s="47">
        <v>725.50059999999996</v>
      </c>
      <c r="G281" s="362">
        <v>535.86</v>
      </c>
      <c r="H281" s="370" t="s">
        <v>261</v>
      </c>
      <c r="I281" s="372" t="s">
        <v>378</v>
      </c>
      <c r="J281" s="419">
        <v>8.8514648582250046E-4</v>
      </c>
      <c r="K281" s="432">
        <v>90.354930086529038</v>
      </c>
      <c r="L281" s="432">
        <v>626.21</v>
      </c>
    </row>
    <row r="282" spans="1:12" x14ac:dyDescent="0.25">
      <c r="A282" s="239">
        <v>280</v>
      </c>
      <c r="B282" s="237" t="s">
        <v>20</v>
      </c>
      <c r="C282" s="45" t="s">
        <v>499</v>
      </c>
      <c r="D282" s="45"/>
      <c r="E282" s="46">
        <v>0.73860637322546507</v>
      </c>
      <c r="F282" s="47">
        <v>71.335400000000007</v>
      </c>
      <c r="G282" s="362">
        <v>52.69</v>
      </c>
      <c r="H282" s="370" t="s">
        <v>261</v>
      </c>
      <c r="I282" s="372" t="s">
        <v>499</v>
      </c>
      <c r="J282" s="419">
        <v>2.880604792268955E-4</v>
      </c>
      <c r="K282" s="432">
        <v>29.404945823235813</v>
      </c>
      <c r="L282" s="432">
        <v>82.09</v>
      </c>
    </row>
    <row r="283" spans="1:12" x14ac:dyDescent="0.25">
      <c r="A283" s="239">
        <v>281</v>
      </c>
      <c r="B283" s="237" t="s">
        <v>20</v>
      </c>
      <c r="C283" s="45" t="s">
        <v>638</v>
      </c>
      <c r="D283" s="45"/>
      <c r="E283" s="46">
        <v>0.73860637322546507</v>
      </c>
      <c r="F283" s="47">
        <v>4199.5478999999996</v>
      </c>
      <c r="G283" s="362">
        <v>3101.81</v>
      </c>
      <c r="H283" s="370" t="s">
        <v>261</v>
      </c>
      <c r="I283" s="372" t="s">
        <v>638</v>
      </c>
      <c r="J283" s="419">
        <v>5.7447321628670686E-3</v>
      </c>
      <c r="K283" s="432">
        <v>586.41691658455898</v>
      </c>
      <c r="L283" s="432">
        <v>3688.2400000000002</v>
      </c>
    </row>
    <row r="284" spans="1:12" x14ac:dyDescent="0.25">
      <c r="A284" s="239">
        <v>282</v>
      </c>
      <c r="B284" s="237" t="s">
        <v>20</v>
      </c>
      <c r="C284" s="45" t="s">
        <v>563</v>
      </c>
      <c r="D284" s="45"/>
      <c r="E284" s="46">
        <v>0.73860637322546507</v>
      </c>
      <c r="F284" s="47">
        <v>248.9006</v>
      </c>
      <c r="G284" s="362">
        <v>183.84</v>
      </c>
      <c r="H284" s="370" t="s">
        <v>261</v>
      </c>
      <c r="I284" s="372" t="s">
        <v>563</v>
      </c>
      <c r="J284" s="419">
        <v>3.1834707345295153E-4</v>
      </c>
      <c r="K284" s="432">
        <v>32.496573195298986</v>
      </c>
      <c r="L284" s="432">
        <v>216.34</v>
      </c>
    </row>
    <row r="285" spans="1:12" x14ac:dyDescent="0.25">
      <c r="A285" s="239">
        <v>283</v>
      </c>
      <c r="B285" s="237" t="s">
        <v>20</v>
      </c>
      <c r="C285" s="45" t="s">
        <v>441</v>
      </c>
      <c r="D285" s="45"/>
      <c r="E285" s="46">
        <v>0.73860637322546507</v>
      </c>
      <c r="F285" s="47">
        <v>124.6507</v>
      </c>
      <c r="G285" s="362">
        <v>92.07</v>
      </c>
      <c r="H285" s="370" t="s">
        <v>261</v>
      </c>
      <c r="I285" s="372" t="s">
        <v>441</v>
      </c>
      <c r="J285" s="419">
        <v>1.6516740577050555E-4</v>
      </c>
      <c r="K285" s="432">
        <v>16.860135175365841</v>
      </c>
      <c r="L285" s="432">
        <v>108.93</v>
      </c>
    </row>
    <row r="286" spans="1:12" x14ac:dyDescent="0.25">
      <c r="A286" s="239">
        <v>284</v>
      </c>
      <c r="B286" s="237" t="s">
        <v>20</v>
      </c>
      <c r="C286" s="45" t="s">
        <v>821</v>
      </c>
      <c r="D286" s="45"/>
      <c r="E286" s="46">
        <v>0.73860637322546507</v>
      </c>
      <c r="F286" s="47">
        <v>46.594299999999997</v>
      </c>
      <c r="G286" s="362">
        <v>34.409999999999997</v>
      </c>
      <c r="H286" s="370" t="s">
        <v>261</v>
      </c>
      <c r="I286" s="372" t="s">
        <v>821</v>
      </c>
      <c r="J286" s="419">
        <v>0</v>
      </c>
      <c r="K286" s="432">
        <v>0</v>
      </c>
      <c r="L286" s="432">
        <v>34.409999999999997</v>
      </c>
    </row>
    <row r="287" spans="1:12" x14ac:dyDescent="0.25">
      <c r="A287" s="239">
        <v>285</v>
      </c>
      <c r="B287" s="237" t="s">
        <v>20</v>
      </c>
      <c r="C287" s="45" t="s">
        <v>438</v>
      </c>
      <c r="D287" s="45"/>
      <c r="E287" s="46">
        <v>0.73860637322546507</v>
      </c>
      <c r="F287" s="47">
        <v>307.69929999999999</v>
      </c>
      <c r="G287" s="362">
        <v>227.27</v>
      </c>
      <c r="H287" s="370" t="s">
        <v>261</v>
      </c>
      <c r="I287" s="372" t="s">
        <v>438</v>
      </c>
      <c r="J287" s="419">
        <v>3.7577440202833922E-4</v>
      </c>
      <c r="K287" s="432">
        <v>38.358701488858983</v>
      </c>
      <c r="L287" s="432">
        <v>265.63</v>
      </c>
    </row>
    <row r="288" spans="1:12" x14ac:dyDescent="0.25">
      <c r="A288" s="239">
        <v>286</v>
      </c>
      <c r="B288" s="237" t="s">
        <v>20</v>
      </c>
      <c r="C288" s="45" t="s">
        <v>588</v>
      </c>
      <c r="D288" s="45"/>
      <c r="E288" s="46">
        <v>0.73860637322546507</v>
      </c>
      <c r="F288" s="47">
        <v>186.46789999999999</v>
      </c>
      <c r="G288" s="362">
        <v>137.72999999999999</v>
      </c>
      <c r="H288" s="370" t="s">
        <v>261</v>
      </c>
      <c r="I288" s="372" t="s">
        <v>588</v>
      </c>
      <c r="J288" s="419">
        <v>2.0324117503732722E-4</v>
      </c>
      <c r="K288" s="432">
        <v>20.746670133517579</v>
      </c>
      <c r="L288" s="432">
        <v>158.47999999999999</v>
      </c>
    </row>
    <row r="289" spans="1:12" x14ac:dyDescent="0.25">
      <c r="A289" s="239">
        <v>287</v>
      </c>
      <c r="B289" s="237" t="s">
        <v>20</v>
      </c>
      <c r="C289" s="45" t="s">
        <v>822</v>
      </c>
      <c r="D289" s="45"/>
      <c r="E289" s="46">
        <v>0.73860637322546507</v>
      </c>
      <c r="F289" s="47">
        <v>29.965</v>
      </c>
      <c r="G289" s="362">
        <v>22.13</v>
      </c>
      <c r="H289" s="370" t="s">
        <v>261</v>
      </c>
      <c r="I289" s="372" t="s">
        <v>822</v>
      </c>
      <c r="J289" s="419">
        <v>0</v>
      </c>
      <c r="K289" s="432">
        <v>0</v>
      </c>
      <c r="L289" s="432">
        <v>22.13</v>
      </c>
    </row>
    <row r="290" spans="1:12" x14ac:dyDescent="0.25">
      <c r="A290" s="239">
        <v>288</v>
      </c>
      <c r="B290" s="237" t="s">
        <v>20</v>
      </c>
      <c r="C290" s="45" t="s">
        <v>823</v>
      </c>
      <c r="D290" s="45"/>
      <c r="E290" s="46">
        <v>0.73860637322546507</v>
      </c>
      <c r="F290" s="47">
        <v>33.075299999999999</v>
      </c>
      <c r="G290" s="362">
        <v>24.43</v>
      </c>
      <c r="H290" s="370" t="s">
        <v>261</v>
      </c>
      <c r="I290" s="372" t="s">
        <v>823</v>
      </c>
      <c r="J290" s="419">
        <v>0</v>
      </c>
      <c r="K290" s="432">
        <v>0</v>
      </c>
      <c r="L290" s="432">
        <v>24.43</v>
      </c>
    </row>
    <row r="291" spans="1:12" x14ac:dyDescent="0.25">
      <c r="A291" s="239">
        <v>289</v>
      </c>
      <c r="B291" s="237" t="s">
        <v>20</v>
      </c>
      <c r="C291" s="45" t="s">
        <v>589</v>
      </c>
      <c r="D291" s="45"/>
      <c r="E291" s="46">
        <v>0.73860637322546507</v>
      </c>
      <c r="F291" s="47">
        <v>195.89830000000001</v>
      </c>
      <c r="G291" s="362">
        <v>144.69</v>
      </c>
      <c r="H291" s="370" t="s">
        <v>261</v>
      </c>
      <c r="I291" s="372" t="s">
        <v>589</v>
      </c>
      <c r="J291" s="419">
        <v>1.2343047923299712E-4</v>
      </c>
      <c r="K291" s="432">
        <v>12.599668529758659</v>
      </c>
      <c r="L291" s="432">
        <v>157.29</v>
      </c>
    </row>
    <row r="292" spans="1:12" x14ac:dyDescent="0.25">
      <c r="A292" s="239">
        <v>290</v>
      </c>
      <c r="B292" s="237" t="s">
        <v>20</v>
      </c>
      <c r="C292" s="45" t="s">
        <v>564</v>
      </c>
      <c r="D292" s="45"/>
      <c r="E292" s="46">
        <v>0.73860637322546507</v>
      </c>
      <c r="F292" s="47">
        <v>143.10669999999999</v>
      </c>
      <c r="G292" s="362">
        <v>105.7</v>
      </c>
      <c r="H292" s="370" t="s">
        <v>261</v>
      </c>
      <c r="I292" s="372" t="s">
        <v>564</v>
      </c>
      <c r="J292" s="419">
        <v>1.7750561270042252E-4</v>
      </c>
      <c r="K292" s="432">
        <v>18.11960786423932</v>
      </c>
      <c r="L292" s="432">
        <v>123.82</v>
      </c>
    </row>
    <row r="293" spans="1:12" x14ac:dyDescent="0.25">
      <c r="A293" s="239">
        <v>291</v>
      </c>
      <c r="B293" s="237" t="s">
        <v>20</v>
      </c>
      <c r="C293" s="45" t="s">
        <v>590</v>
      </c>
      <c r="D293" s="45"/>
      <c r="E293" s="46">
        <v>0.73860637322546507</v>
      </c>
      <c r="F293" s="47">
        <v>185.85120000000001</v>
      </c>
      <c r="G293" s="362">
        <v>137.27000000000001</v>
      </c>
      <c r="H293" s="370" t="s">
        <v>261</v>
      </c>
      <c r="I293" s="372" t="s">
        <v>590</v>
      </c>
      <c r="J293" s="419">
        <v>1.6896190202140719E-4</v>
      </c>
      <c r="K293" s="432">
        <v>17.247473823776367</v>
      </c>
      <c r="L293" s="432">
        <v>154.52000000000001</v>
      </c>
    </row>
    <row r="294" spans="1:12" x14ac:dyDescent="0.25">
      <c r="A294" s="239">
        <v>292</v>
      </c>
      <c r="B294" s="237" t="s">
        <v>20</v>
      </c>
      <c r="C294" s="45" t="s">
        <v>591</v>
      </c>
      <c r="D294" s="45"/>
      <c r="E294" s="46">
        <v>0.73860637322546507</v>
      </c>
      <c r="F294" s="47">
        <v>231.4298</v>
      </c>
      <c r="G294" s="362">
        <v>170.94</v>
      </c>
      <c r="H294" s="370" t="s">
        <v>261</v>
      </c>
      <c r="I294" s="372" t="s">
        <v>591</v>
      </c>
      <c r="J294" s="419">
        <v>2.7549833531750081E-4</v>
      </c>
      <c r="K294" s="432">
        <v>28.12261385575864</v>
      </c>
      <c r="L294" s="432">
        <v>199.06</v>
      </c>
    </row>
    <row r="295" spans="1:12" x14ac:dyDescent="0.25">
      <c r="A295" s="239">
        <v>293</v>
      </c>
      <c r="B295" s="237" t="s">
        <v>20</v>
      </c>
      <c r="C295" s="45" t="s">
        <v>604</v>
      </c>
      <c r="D295" s="45"/>
      <c r="E295" s="46">
        <v>0.73860637322546507</v>
      </c>
      <c r="F295" s="47">
        <v>239.1671</v>
      </c>
      <c r="G295" s="362">
        <v>176.65</v>
      </c>
      <c r="H295" s="370" t="s">
        <v>261</v>
      </c>
      <c r="I295" s="372" t="s">
        <v>604</v>
      </c>
      <c r="J295" s="419">
        <v>2.0920994567614722E-4</v>
      </c>
      <c r="K295" s="432">
        <v>21.355956689371631</v>
      </c>
      <c r="L295" s="432">
        <v>198.01</v>
      </c>
    </row>
    <row r="296" spans="1:12" x14ac:dyDescent="0.25">
      <c r="A296" s="239">
        <v>294</v>
      </c>
      <c r="B296" s="237" t="s">
        <v>20</v>
      </c>
      <c r="C296" s="45" t="s">
        <v>439</v>
      </c>
      <c r="D296" s="45"/>
      <c r="E296" s="46">
        <v>0.73860637322546507</v>
      </c>
      <c r="F296" s="47">
        <v>302.97179999999997</v>
      </c>
      <c r="G296" s="362">
        <v>223.78</v>
      </c>
      <c r="H296" s="370" t="s">
        <v>261</v>
      </c>
      <c r="I296" s="372" t="s">
        <v>439</v>
      </c>
      <c r="J296" s="419">
        <v>3.8270780221693338E-4</v>
      </c>
      <c r="K296" s="432">
        <v>39.066456532048498</v>
      </c>
      <c r="L296" s="432">
        <v>262.85000000000002</v>
      </c>
    </row>
    <row r="297" spans="1:12" x14ac:dyDescent="0.25">
      <c r="A297" s="239">
        <v>295</v>
      </c>
      <c r="B297" s="237" t="s">
        <v>20</v>
      </c>
      <c r="C297" s="45" t="s">
        <v>440</v>
      </c>
      <c r="D297" s="45"/>
      <c r="E297" s="46">
        <v>0.73860637322546507</v>
      </c>
      <c r="F297" s="47">
        <v>115.042</v>
      </c>
      <c r="G297" s="362">
        <v>84.97</v>
      </c>
      <c r="H297" s="370" t="s">
        <v>261</v>
      </c>
      <c r="I297" s="372" t="s">
        <v>440</v>
      </c>
      <c r="J297" s="419">
        <v>1.5894504163623704E-4</v>
      </c>
      <c r="K297" s="432">
        <v>16.224962031338357</v>
      </c>
      <c r="L297" s="432">
        <v>101.19</v>
      </c>
    </row>
    <row r="298" spans="1:12" x14ac:dyDescent="0.25">
      <c r="A298" s="239">
        <v>296</v>
      </c>
      <c r="B298" s="237" t="s">
        <v>20</v>
      </c>
      <c r="C298" s="45" t="s">
        <v>824</v>
      </c>
      <c r="D298" s="45"/>
      <c r="E298" s="46">
        <v>0.73860637322546507</v>
      </c>
      <c r="F298" s="47">
        <v>230.39320000000001</v>
      </c>
      <c r="G298" s="362">
        <v>170.17</v>
      </c>
      <c r="H298" s="370" t="s">
        <v>261</v>
      </c>
      <c r="I298" s="372" t="s">
        <v>824</v>
      </c>
      <c r="J298" s="419">
        <v>0</v>
      </c>
      <c r="K298" s="432">
        <v>0</v>
      </c>
      <c r="L298" s="432">
        <v>170.17</v>
      </c>
    </row>
    <row r="299" spans="1:12" x14ac:dyDescent="0.25">
      <c r="A299" s="239">
        <v>297</v>
      </c>
      <c r="B299" s="237" t="s">
        <v>20</v>
      </c>
      <c r="C299" s="45" t="s">
        <v>54</v>
      </c>
      <c r="D299" s="45"/>
      <c r="E299" s="46">
        <v>0.73860637322546507</v>
      </c>
      <c r="F299" s="47">
        <v>129.4212</v>
      </c>
      <c r="G299" s="362">
        <v>95.59</v>
      </c>
      <c r="H299" s="370" t="s">
        <v>261</v>
      </c>
      <c r="I299" s="372" t="s">
        <v>54</v>
      </c>
      <c r="J299" s="419">
        <v>3.5706122041326738E-4</v>
      </c>
      <c r="K299" s="432">
        <v>36.448477312851352</v>
      </c>
      <c r="L299" s="432">
        <v>132.04</v>
      </c>
    </row>
    <row r="300" spans="1:12" x14ac:dyDescent="0.25">
      <c r="A300" s="239">
        <v>298</v>
      </c>
      <c r="B300" s="237" t="s">
        <v>20</v>
      </c>
      <c r="C300" s="45" t="s">
        <v>386</v>
      </c>
      <c r="D300" s="45"/>
      <c r="E300" s="46">
        <v>0.73860637322546507</v>
      </c>
      <c r="F300" s="47">
        <v>61.0627</v>
      </c>
      <c r="G300" s="362">
        <v>45.1</v>
      </c>
      <c r="H300" s="370" t="s">
        <v>261</v>
      </c>
      <c r="I300" s="372" t="s">
        <v>386</v>
      </c>
      <c r="J300" s="419">
        <v>5.6348798512090249E-4</v>
      </c>
      <c r="K300" s="432">
        <v>57.52032947731557</v>
      </c>
      <c r="L300" s="432">
        <v>102.62</v>
      </c>
    </row>
    <row r="301" spans="1:12" x14ac:dyDescent="0.25">
      <c r="A301" s="239">
        <v>299</v>
      </c>
      <c r="B301" s="237" t="s">
        <v>20</v>
      </c>
      <c r="C301" s="45" t="s">
        <v>55</v>
      </c>
      <c r="D301" s="45"/>
      <c r="E301" s="46">
        <v>0.73860637322546507</v>
      </c>
      <c r="F301" s="47">
        <v>565.90260000000001</v>
      </c>
      <c r="G301" s="362">
        <v>417.98</v>
      </c>
      <c r="H301" s="370" t="s">
        <v>261</v>
      </c>
      <c r="I301" s="372" t="s">
        <v>55</v>
      </c>
      <c r="J301" s="419">
        <v>7.0625003699846089E-4</v>
      </c>
      <c r="K301" s="432">
        <v>72.093346964268477</v>
      </c>
      <c r="L301" s="432">
        <v>490.07</v>
      </c>
    </row>
    <row r="302" spans="1:12" x14ac:dyDescent="0.25">
      <c r="A302" s="239">
        <v>300</v>
      </c>
      <c r="B302" s="237" t="s">
        <v>20</v>
      </c>
      <c r="C302" s="45" t="s">
        <v>56</v>
      </c>
      <c r="D302" s="45"/>
      <c r="E302" s="46">
        <v>0.73860637322546507</v>
      </c>
      <c r="F302" s="47">
        <v>848.71209999999996</v>
      </c>
      <c r="G302" s="362">
        <v>626.86</v>
      </c>
      <c r="H302" s="370" t="s">
        <v>261</v>
      </c>
      <c r="I302" s="372" t="s">
        <v>56</v>
      </c>
      <c r="J302" s="419">
        <v>9.9833625865772811E-4</v>
      </c>
      <c r="K302" s="432">
        <v>101.90923683106034</v>
      </c>
      <c r="L302" s="432">
        <v>728.77</v>
      </c>
    </row>
    <row r="303" spans="1:12" x14ac:dyDescent="0.25">
      <c r="A303" s="239">
        <v>301</v>
      </c>
      <c r="B303" s="237" t="s">
        <v>20</v>
      </c>
      <c r="C303" s="45" t="s">
        <v>57</v>
      </c>
      <c r="D303" s="45"/>
      <c r="E303" s="46">
        <v>0.73860637322546507</v>
      </c>
      <c r="F303" s="47">
        <v>204.5378</v>
      </c>
      <c r="G303" s="362">
        <v>151.07</v>
      </c>
      <c r="H303" s="370" t="s">
        <v>261</v>
      </c>
      <c r="I303" s="372" t="s">
        <v>57</v>
      </c>
      <c r="J303" s="419">
        <v>2.4542358573984897E-4</v>
      </c>
      <c r="K303" s="432">
        <v>25.052611388389046</v>
      </c>
      <c r="L303" s="432">
        <v>176.12</v>
      </c>
    </row>
    <row r="304" spans="1:12" x14ac:dyDescent="0.25">
      <c r="A304" s="239">
        <v>302</v>
      </c>
      <c r="B304" s="237" t="s">
        <v>20</v>
      </c>
      <c r="C304" s="45" t="s">
        <v>58</v>
      </c>
      <c r="D304" s="45"/>
      <c r="E304" s="46">
        <v>0.73860637322546507</v>
      </c>
      <c r="F304" s="47">
        <v>333.56880000000001</v>
      </c>
      <c r="G304" s="362">
        <v>246.38</v>
      </c>
      <c r="H304" s="370" t="s">
        <v>261</v>
      </c>
      <c r="I304" s="372" t="s">
        <v>58</v>
      </c>
      <c r="J304" s="419">
        <v>4.2628636843503726E-4</v>
      </c>
      <c r="K304" s="432">
        <v>43.514916043525965</v>
      </c>
      <c r="L304" s="432">
        <v>289.89</v>
      </c>
    </row>
    <row r="305" spans="1:12" x14ac:dyDescent="0.25">
      <c r="A305" s="239">
        <v>303</v>
      </c>
      <c r="B305" s="237" t="s">
        <v>20</v>
      </c>
      <c r="C305" s="45" t="s">
        <v>592</v>
      </c>
      <c r="D305" s="45"/>
      <c r="E305" s="46">
        <v>0.73860637322546507</v>
      </c>
      <c r="F305" s="47">
        <v>140.0744</v>
      </c>
      <c r="G305" s="362">
        <v>103.46</v>
      </c>
      <c r="H305" s="370" t="s">
        <v>261</v>
      </c>
      <c r="I305" s="372" t="s">
        <v>592</v>
      </c>
      <c r="J305" s="419">
        <v>1.7252557745333206E-4</v>
      </c>
      <c r="K305" s="432">
        <v>17.611250497649106</v>
      </c>
      <c r="L305" s="432">
        <v>121.07</v>
      </c>
    </row>
    <row r="306" spans="1:12" x14ac:dyDescent="0.25">
      <c r="A306" s="239">
        <v>304</v>
      </c>
      <c r="B306" s="237" t="s">
        <v>20</v>
      </c>
      <c r="C306" s="45" t="s">
        <v>825</v>
      </c>
      <c r="D306" s="45"/>
      <c r="E306" s="46">
        <v>0.73860637322546507</v>
      </c>
      <c r="F306" s="47">
        <v>1931.5735999999999</v>
      </c>
      <c r="G306" s="362">
        <v>1426.67</v>
      </c>
      <c r="H306" s="370" t="s">
        <v>261</v>
      </c>
      <c r="I306" s="372" t="s">
        <v>825</v>
      </c>
      <c r="J306" s="419">
        <v>0</v>
      </c>
      <c r="K306" s="432">
        <v>0</v>
      </c>
      <c r="L306" s="432">
        <v>1426.67</v>
      </c>
    </row>
    <row r="307" spans="1:12" x14ac:dyDescent="0.25">
      <c r="A307" s="239">
        <v>305</v>
      </c>
      <c r="B307" s="237" t="s">
        <v>20</v>
      </c>
      <c r="C307" s="45" t="s">
        <v>826</v>
      </c>
      <c r="D307" s="45"/>
      <c r="E307" s="46">
        <v>0.73860637322546507</v>
      </c>
      <c r="F307" s="47">
        <v>1399.5588</v>
      </c>
      <c r="G307" s="362">
        <v>1033.72</v>
      </c>
      <c r="H307" s="370" t="s">
        <v>261</v>
      </c>
      <c r="I307" s="372" t="s">
        <v>826</v>
      </c>
      <c r="J307" s="419">
        <v>0</v>
      </c>
      <c r="K307" s="432">
        <v>0</v>
      </c>
      <c r="L307" s="432">
        <v>1033.72</v>
      </c>
    </row>
    <row r="308" spans="1:12" x14ac:dyDescent="0.25">
      <c r="A308" s="239">
        <v>306</v>
      </c>
      <c r="B308" s="237" t="s">
        <v>20</v>
      </c>
      <c r="C308" s="45" t="s">
        <v>461</v>
      </c>
      <c r="D308" s="45"/>
      <c r="E308" s="46">
        <v>0.73860637322546507</v>
      </c>
      <c r="F308" s="47">
        <v>176.87289999999999</v>
      </c>
      <c r="G308" s="362">
        <v>130.63999999999999</v>
      </c>
      <c r="H308" s="370" t="s">
        <v>261</v>
      </c>
      <c r="I308" s="372" t="s">
        <v>461</v>
      </c>
      <c r="J308" s="419">
        <v>4.5189030643978689E-4</v>
      </c>
      <c r="K308" s="432">
        <v>46.128542223388457</v>
      </c>
      <c r="L308" s="432">
        <v>176.77</v>
      </c>
    </row>
    <row r="309" spans="1:12" x14ac:dyDescent="0.25">
      <c r="A309" s="239">
        <v>307</v>
      </c>
      <c r="B309" s="237" t="s">
        <v>20</v>
      </c>
      <c r="C309" s="45" t="s">
        <v>605</v>
      </c>
      <c r="D309" s="45"/>
      <c r="E309" s="46">
        <v>0.73860637322546507</v>
      </c>
      <c r="F309" s="47">
        <v>231.74529999999999</v>
      </c>
      <c r="G309" s="362">
        <v>171.17</v>
      </c>
      <c r="H309" s="370" t="s">
        <v>261</v>
      </c>
      <c r="I309" s="372" t="s">
        <v>605</v>
      </c>
      <c r="J309" s="419">
        <v>2.4821977801813797E-4</v>
      </c>
      <c r="K309" s="432">
        <v>25.33804409569797</v>
      </c>
      <c r="L309" s="432">
        <v>196.51</v>
      </c>
    </row>
    <row r="310" spans="1:12" x14ac:dyDescent="0.25">
      <c r="A310" s="239">
        <v>308</v>
      </c>
      <c r="B310" s="237" t="s">
        <v>20</v>
      </c>
      <c r="C310" s="45" t="s">
        <v>639</v>
      </c>
      <c r="D310" s="45"/>
      <c r="E310" s="46">
        <v>0.73860637322546507</v>
      </c>
      <c r="F310" s="47">
        <v>70.519599999999997</v>
      </c>
      <c r="G310" s="362">
        <v>52.09</v>
      </c>
      <c r="H310" s="370" t="s">
        <v>261</v>
      </c>
      <c r="I310" s="372" t="s">
        <v>639</v>
      </c>
      <c r="J310" s="419">
        <v>7.2779317700500878E-5</v>
      </c>
      <c r="K310" s="432">
        <v>7.4292450661016689</v>
      </c>
      <c r="L310" s="432">
        <v>59.52</v>
      </c>
    </row>
    <row r="311" spans="1:12" x14ac:dyDescent="0.25">
      <c r="A311" s="239">
        <v>309</v>
      </c>
      <c r="B311" s="237" t="s">
        <v>20</v>
      </c>
      <c r="C311" s="45" t="s">
        <v>593</v>
      </c>
      <c r="D311" s="45"/>
      <c r="E311" s="46">
        <v>0.73860637322546507</v>
      </c>
      <c r="F311" s="47">
        <v>157.39189999999999</v>
      </c>
      <c r="G311" s="362">
        <v>116.25</v>
      </c>
      <c r="H311" s="370" t="s">
        <v>261</v>
      </c>
      <c r="I311" s="372" t="s">
        <v>593</v>
      </c>
      <c r="J311" s="419">
        <v>1.8411202766652917E-4</v>
      </c>
      <c r="K311" s="432">
        <v>18.79398456001357</v>
      </c>
      <c r="L311" s="432">
        <v>135.04</v>
      </c>
    </row>
    <row r="312" spans="1:12" x14ac:dyDescent="0.25">
      <c r="A312" s="239">
        <v>310</v>
      </c>
      <c r="B312" s="237" t="s">
        <v>20</v>
      </c>
      <c r="C312" s="45" t="s">
        <v>500</v>
      </c>
      <c r="D312" s="45"/>
      <c r="E312" s="46">
        <v>0.73860637322546507</v>
      </c>
      <c r="F312" s="47">
        <v>191.75319999999999</v>
      </c>
      <c r="G312" s="362">
        <v>141.63</v>
      </c>
      <c r="H312" s="370" t="s">
        <v>261</v>
      </c>
      <c r="I312" s="372" t="s">
        <v>500</v>
      </c>
      <c r="J312" s="419">
        <v>2.201740333502837E-4</v>
      </c>
      <c r="K312" s="432">
        <v>22.475160562545945</v>
      </c>
      <c r="L312" s="432">
        <v>164.11</v>
      </c>
    </row>
    <row r="313" spans="1:12" x14ac:dyDescent="0.25">
      <c r="A313" s="239">
        <v>311</v>
      </c>
      <c r="B313" s="237" t="s">
        <v>20</v>
      </c>
      <c r="C313" s="45" t="s">
        <v>827</v>
      </c>
      <c r="D313" s="45"/>
      <c r="E313" s="46">
        <v>0.73860637322546507</v>
      </c>
      <c r="F313" s="47">
        <v>69.162199999999999</v>
      </c>
      <c r="G313" s="362">
        <v>51.08</v>
      </c>
      <c r="H313" s="370" t="s">
        <v>261</v>
      </c>
      <c r="I313" s="372" t="s">
        <v>827</v>
      </c>
      <c r="J313" s="419">
        <v>0</v>
      </c>
      <c r="K313" s="432">
        <v>0</v>
      </c>
      <c r="L313" s="432">
        <v>51.08</v>
      </c>
    </row>
    <row r="314" spans="1:12" x14ac:dyDescent="0.25">
      <c r="A314" s="239">
        <v>312</v>
      </c>
      <c r="B314" s="237" t="s">
        <v>20</v>
      </c>
      <c r="C314" s="45" t="s">
        <v>828</v>
      </c>
      <c r="D314" s="45"/>
      <c r="E314" s="46">
        <v>0.73860637322546507</v>
      </c>
      <c r="F314" s="47">
        <v>33.4514</v>
      </c>
      <c r="G314" s="362">
        <v>24.71</v>
      </c>
      <c r="H314" s="370" t="s">
        <v>261</v>
      </c>
      <c r="I314" s="372" t="s">
        <v>828</v>
      </c>
      <c r="J314" s="419">
        <v>0</v>
      </c>
      <c r="K314" s="432">
        <v>0</v>
      </c>
      <c r="L314" s="432">
        <v>24.71</v>
      </c>
    </row>
    <row r="315" spans="1:12" x14ac:dyDescent="0.25">
      <c r="A315" s="239">
        <v>313</v>
      </c>
      <c r="B315" s="237" t="s">
        <v>20</v>
      </c>
      <c r="C315" s="45" t="s">
        <v>565</v>
      </c>
      <c r="D315" s="45"/>
      <c r="E315" s="46">
        <v>0.73860637322546507</v>
      </c>
      <c r="F315" s="47">
        <v>149.73820000000001</v>
      </c>
      <c r="G315" s="362">
        <v>110.6</v>
      </c>
      <c r="H315" s="370" t="s">
        <v>261</v>
      </c>
      <c r="I315" s="372" t="s">
        <v>565</v>
      </c>
      <c r="J315" s="419">
        <v>1.6287415586348209E-4</v>
      </c>
      <c r="K315" s="432">
        <v>16.626042357579301</v>
      </c>
      <c r="L315" s="432">
        <v>127.23</v>
      </c>
    </row>
    <row r="316" spans="1:12" x14ac:dyDescent="0.25">
      <c r="A316" s="239">
        <v>314</v>
      </c>
      <c r="B316" s="237" t="s">
        <v>20</v>
      </c>
      <c r="C316" s="45" t="s">
        <v>566</v>
      </c>
      <c r="D316" s="45"/>
      <c r="E316" s="46">
        <v>0.73860637322546507</v>
      </c>
      <c r="F316" s="47">
        <v>344.61</v>
      </c>
      <c r="G316" s="362">
        <v>254.53</v>
      </c>
      <c r="H316" s="370" t="s">
        <v>261</v>
      </c>
      <c r="I316" s="372" t="s">
        <v>566</v>
      </c>
      <c r="J316" s="419">
        <v>1.1893400037491125E-3</v>
      </c>
      <c r="K316" s="432">
        <v>121.40672149650592</v>
      </c>
      <c r="L316" s="432">
        <v>375.94</v>
      </c>
    </row>
    <row r="317" spans="1:12" x14ac:dyDescent="0.25">
      <c r="A317" s="239">
        <v>315</v>
      </c>
      <c r="B317" s="237" t="s">
        <v>20</v>
      </c>
      <c r="C317" s="45" t="s">
        <v>567</v>
      </c>
      <c r="D317" s="45"/>
      <c r="E317" s="46">
        <v>0.73860637322546507</v>
      </c>
      <c r="F317" s="47">
        <v>199.04159999999999</v>
      </c>
      <c r="G317" s="362">
        <v>147.01</v>
      </c>
      <c r="H317" s="370" t="s">
        <v>261</v>
      </c>
      <c r="I317" s="372" t="s">
        <v>567</v>
      </c>
      <c r="J317" s="419">
        <v>2.3909605530790293E-4</v>
      </c>
      <c r="K317" s="432">
        <v>24.406702966499296</v>
      </c>
      <c r="L317" s="432">
        <v>171.42</v>
      </c>
    </row>
    <row r="318" spans="1:12" x14ac:dyDescent="0.25">
      <c r="A318" s="239">
        <v>316</v>
      </c>
      <c r="B318" s="237" t="s">
        <v>20</v>
      </c>
      <c r="C318" s="45" t="s">
        <v>568</v>
      </c>
      <c r="D318" s="45"/>
      <c r="E318" s="46">
        <v>0.73860637322546507</v>
      </c>
      <c r="F318" s="47">
        <v>816.21900000000005</v>
      </c>
      <c r="G318" s="362">
        <v>602.86</v>
      </c>
      <c r="H318" s="370" t="s">
        <v>261</v>
      </c>
      <c r="I318" s="372" t="s">
        <v>568</v>
      </c>
      <c r="J318" s="419">
        <v>1.5714124041493673E-3</v>
      </c>
      <c r="K318" s="432">
        <v>160.40831680203158</v>
      </c>
      <c r="L318" s="432">
        <v>763.27</v>
      </c>
    </row>
    <row r="319" spans="1:12" x14ac:dyDescent="0.25">
      <c r="A319" s="239">
        <v>317</v>
      </c>
      <c r="B319" s="237" t="s">
        <v>20</v>
      </c>
      <c r="C319" s="45" t="s">
        <v>675</v>
      </c>
      <c r="D319" s="45"/>
      <c r="E319" s="46">
        <v>0.73860637322546507</v>
      </c>
      <c r="F319" s="47">
        <v>496.42809999999997</v>
      </c>
      <c r="G319" s="362">
        <v>366.66</v>
      </c>
      <c r="H319" s="370" t="s">
        <v>261</v>
      </c>
      <c r="I319" s="372" t="s">
        <v>675</v>
      </c>
      <c r="J319" s="419">
        <v>4.1298744596806263E-4</v>
      </c>
      <c r="K319" s="432">
        <v>42.157374406095087</v>
      </c>
      <c r="L319" s="432">
        <v>408.82</v>
      </c>
    </row>
    <row r="320" spans="1:12" x14ac:dyDescent="0.25">
      <c r="A320" s="239">
        <v>318</v>
      </c>
      <c r="B320" s="237" t="s">
        <v>20</v>
      </c>
      <c r="C320" s="45" t="s">
        <v>594</v>
      </c>
      <c r="D320" s="45"/>
      <c r="E320" s="46">
        <v>0.73860637322546507</v>
      </c>
      <c r="F320" s="47">
        <v>221.59569999999999</v>
      </c>
      <c r="G320" s="362">
        <v>163.66999999999999</v>
      </c>
      <c r="H320" s="370" t="s">
        <v>261</v>
      </c>
      <c r="I320" s="372" t="s">
        <v>594</v>
      </c>
      <c r="J320" s="419">
        <v>2.5251661351352925E-4</v>
      </c>
      <c r="K320" s="432">
        <v>25.776661067010501</v>
      </c>
      <c r="L320" s="432">
        <v>189.45</v>
      </c>
    </row>
    <row r="321" spans="1:12" x14ac:dyDescent="0.25">
      <c r="A321" s="239">
        <v>319</v>
      </c>
      <c r="B321" s="237" t="s">
        <v>20</v>
      </c>
      <c r="C321" s="45" t="s">
        <v>606</v>
      </c>
      <c r="D321" s="45"/>
      <c r="E321" s="46">
        <v>0.73860637322546507</v>
      </c>
      <c r="F321" s="47">
        <v>113.61060000000001</v>
      </c>
      <c r="G321" s="362">
        <v>83.91</v>
      </c>
      <c r="H321" s="370" t="s">
        <v>261</v>
      </c>
      <c r="I321" s="372" t="s">
        <v>606</v>
      </c>
      <c r="J321" s="419">
        <v>1.0873584631798152E-4</v>
      </c>
      <c r="K321" s="432">
        <v>11.099654067802479</v>
      </c>
      <c r="L321" s="432">
        <v>95.01</v>
      </c>
    </row>
    <row r="322" spans="1:12" x14ac:dyDescent="0.25">
      <c r="A322" s="239">
        <v>320</v>
      </c>
      <c r="B322" s="237" t="s">
        <v>20</v>
      </c>
      <c r="C322" s="45" t="s">
        <v>676</v>
      </c>
      <c r="D322" s="45"/>
      <c r="E322" s="46">
        <v>0.73860637322546507</v>
      </c>
      <c r="F322" s="47">
        <v>196.7662</v>
      </c>
      <c r="G322" s="362">
        <v>145.33000000000001</v>
      </c>
      <c r="H322" s="370" t="s">
        <v>261</v>
      </c>
      <c r="I322" s="372" t="s">
        <v>676</v>
      </c>
      <c r="J322" s="419">
        <v>1.6237960281641534E-4</v>
      </c>
      <c r="K322" s="432">
        <v>16.575558842469061</v>
      </c>
      <c r="L322" s="432">
        <v>161.91</v>
      </c>
    </row>
    <row r="323" spans="1:12" x14ac:dyDescent="0.25">
      <c r="A323" s="239">
        <v>321</v>
      </c>
      <c r="B323" s="237" t="s">
        <v>20</v>
      </c>
      <c r="C323" s="45" t="s">
        <v>607</v>
      </c>
      <c r="D323" s="45"/>
      <c r="E323" s="46">
        <v>0.73860637322546507</v>
      </c>
      <c r="F323" s="47">
        <v>304.97820000000002</v>
      </c>
      <c r="G323" s="362">
        <v>225.26</v>
      </c>
      <c r="H323" s="370" t="s">
        <v>261</v>
      </c>
      <c r="I323" s="372" t="s">
        <v>607</v>
      </c>
      <c r="J323" s="419">
        <v>3.1822104876233183E-4</v>
      </c>
      <c r="K323" s="432">
        <v>32.483708712083484</v>
      </c>
      <c r="L323" s="432">
        <v>257.74</v>
      </c>
    </row>
    <row r="324" spans="1:12" x14ac:dyDescent="0.25">
      <c r="A324" s="239">
        <v>322</v>
      </c>
      <c r="B324" s="237" t="s">
        <v>20</v>
      </c>
      <c r="C324" s="45" t="s">
        <v>424</v>
      </c>
      <c r="D324" s="45"/>
      <c r="E324" s="46">
        <v>0.73860637322546507</v>
      </c>
      <c r="F324" s="47">
        <v>75.3416</v>
      </c>
      <c r="G324" s="362">
        <v>55.65</v>
      </c>
      <c r="H324" s="370" t="s">
        <v>261</v>
      </c>
      <c r="I324" s="372" t="s">
        <v>424</v>
      </c>
      <c r="J324" s="419">
        <v>9.3241360091238319E-5</v>
      </c>
      <c r="K324" s="432">
        <v>9.5179913236487241</v>
      </c>
      <c r="L324" s="432">
        <v>65.17</v>
      </c>
    </row>
    <row r="325" spans="1:12" x14ac:dyDescent="0.25">
      <c r="A325" s="239">
        <v>323</v>
      </c>
      <c r="B325" s="237" t="s">
        <v>20</v>
      </c>
      <c r="C325" s="45" t="s">
        <v>347</v>
      </c>
      <c r="D325" s="45"/>
      <c r="E325" s="46">
        <v>0.73860637322546507</v>
      </c>
      <c r="F325" s="47">
        <v>35.952399999999997</v>
      </c>
      <c r="G325" s="362">
        <v>26.55</v>
      </c>
      <c r="H325" s="370" t="s">
        <v>261</v>
      </c>
      <c r="I325" s="372" t="s">
        <v>347</v>
      </c>
      <c r="J325" s="419">
        <v>8.8417774776071605E-5</v>
      </c>
      <c r="K325" s="432">
        <v>9.0256042206108482</v>
      </c>
      <c r="L325" s="432">
        <v>35.58</v>
      </c>
    </row>
    <row r="326" spans="1:12" x14ac:dyDescent="0.25">
      <c r="A326" s="239">
        <v>324</v>
      </c>
      <c r="B326" s="237" t="s">
        <v>20</v>
      </c>
      <c r="C326" s="45" t="s">
        <v>59</v>
      </c>
      <c r="D326" s="45"/>
      <c r="E326" s="46">
        <v>0.73860637322546507</v>
      </c>
      <c r="F326" s="47">
        <v>753.84400000000005</v>
      </c>
      <c r="G326" s="362">
        <v>556.79</v>
      </c>
      <c r="H326" s="370" t="s">
        <v>261</v>
      </c>
      <c r="I326" s="372" t="s">
        <v>59</v>
      </c>
      <c r="J326" s="419">
        <v>6.8731289749942583E-4</v>
      </c>
      <c r="K326" s="432">
        <v>70.160261375746714</v>
      </c>
      <c r="L326" s="432">
        <v>626.95000000000005</v>
      </c>
    </row>
    <row r="327" spans="1:12" x14ac:dyDescent="0.25">
      <c r="A327" s="239">
        <v>325</v>
      </c>
      <c r="B327" s="237" t="s">
        <v>20</v>
      </c>
      <c r="C327" s="45" t="s">
        <v>60</v>
      </c>
      <c r="D327" s="45"/>
      <c r="E327" s="46">
        <v>0.73860637322546507</v>
      </c>
      <c r="F327" s="47">
        <v>271.73340000000002</v>
      </c>
      <c r="G327" s="362">
        <v>200.7</v>
      </c>
      <c r="H327" s="370" t="s">
        <v>261</v>
      </c>
      <c r="I327" s="372" t="s">
        <v>60</v>
      </c>
      <c r="J327" s="419">
        <v>2.4890758090710869E-4</v>
      </c>
      <c r="K327" s="432">
        <v>25.408254374947415</v>
      </c>
      <c r="L327" s="432">
        <v>226.11</v>
      </c>
    </row>
    <row r="328" spans="1:12" x14ac:dyDescent="0.25">
      <c r="A328" s="239">
        <v>326</v>
      </c>
      <c r="B328" s="237" t="s">
        <v>20</v>
      </c>
      <c r="C328" s="45" t="s">
        <v>829</v>
      </c>
      <c r="D328" s="45"/>
      <c r="E328" s="46">
        <v>0.73860637322546507</v>
      </c>
      <c r="F328" s="47">
        <v>58.687800000000003</v>
      </c>
      <c r="G328" s="362">
        <v>43.35</v>
      </c>
      <c r="H328" s="370" t="s">
        <v>261</v>
      </c>
      <c r="I328" s="372" t="s">
        <v>829</v>
      </c>
      <c r="J328" s="419">
        <v>0</v>
      </c>
      <c r="K328" s="432">
        <v>0</v>
      </c>
      <c r="L328" s="432">
        <v>43.35</v>
      </c>
    </row>
    <row r="329" spans="1:12" x14ac:dyDescent="0.25">
      <c r="A329" s="239">
        <v>327</v>
      </c>
      <c r="B329" s="237" t="s">
        <v>20</v>
      </c>
      <c r="C329" s="45" t="s">
        <v>830</v>
      </c>
      <c r="D329" s="45"/>
      <c r="E329" s="46">
        <v>0.73860637322546507</v>
      </c>
      <c r="F329" s="47">
        <v>25.084299999999999</v>
      </c>
      <c r="G329" s="362">
        <v>18.53</v>
      </c>
      <c r="H329" s="370" t="s">
        <v>261</v>
      </c>
      <c r="I329" s="372" t="s">
        <v>830</v>
      </c>
      <c r="J329" s="419">
        <v>0</v>
      </c>
      <c r="K329" s="432">
        <v>0</v>
      </c>
      <c r="L329" s="432">
        <v>18.53</v>
      </c>
    </row>
    <row r="330" spans="1:12" x14ac:dyDescent="0.25">
      <c r="A330" s="239">
        <v>328</v>
      </c>
      <c r="B330" s="237" t="s">
        <v>20</v>
      </c>
      <c r="C330" s="45" t="s">
        <v>831</v>
      </c>
      <c r="D330" s="45"/>
      <c r="E330" s="46">
        <v>0.73860637322546507</v>
      </c>
      <c r="F330" s="47">
        <v>30.484300000000001</v>
      </c>
      <c r="G330" s="362">
        <v>22.52</v>
      </c>
      <c r="H330" s="370" t="s">
        <v>261</v>
      </c>
      <c r="I330" s="372" t="s">
        <v>831</v>
      </c>
      <c r="J330" s="419">
        <v>0</v>
      </c>
      <c r="K330" s="432">
        <v>0</v>
      </c>
      <c r="L330" s="432">
        <v>22.52</v>
      </c>
    </row>
    <row r="331" spans="1:12" x14ac:dyDescent="0.25">
      <c r="A331" s="239">
        <v>329</v>
      </c>
      <c r="B331" s="237" t="s">
        <v>20</v>
      </c>
      <c r="C331" s="45" t="s">
        <v>832</v>
      </c>
      <c r="D331" s="45"/>
      <c r="E331" s="46">
        <v>0.73860637322546507</v>
      </c>
      <c r="F331" s="47">
        <v>37.525300000000001</v>
      </c>
      <c r="G331" s="362">
        <v>27.72</v>
      </c>
      <c r="H331" s="370" t="s">
        <v>261</v>
      </c>
      <c r="I331" s="372" t="s">
        <v>832</v>
      </c>
      <c r="J331" s="419">
        <v>0</v>
      </c>
      <c r="K331" s="432">
        <v>0</v>
      </c>
      <c r="L331" s="432">
        <v>27.72</v>
      </c>
    </row>
    <row r="332" spans="1:12" x14ac:dyDescent="0.25">
      <c r="A332" s="239">
        <v>330</v>
      </c>
      <c r="B332" s="237" t="s">
        <v>20</v>
      </c>
      <c r="C332" s="45" t="s">
        <v>833</v>
      </c>
      <c r="D332" s="45"/>
      <c r="E332" s="46">
        <v>0.73860637322546507</v>
      </c>
      <c r="F332" s="47">
        <v>22.01</v>
      </c>
      <c r="G332" s="362">
        <v>16.260000000000002</v>
      </c>
      <c r="H332" s="370" t="s">
        <v>261</v>
      </c>
      <c r="I332" s="372" t="s">
        <v>833</v>
      </c>
      <c r="J332" s="419">
        <v>0</v>
      </c>
      <c r="K332" s="432">
        <v>0</v>
      </c>
      <c r="L332" s="432">
        <v>16.260000000000002</v>
      </c>
    </row>
    <row r="333" spans="1:12" x14ac:dyDescent="0.25">
      <c r="A333" s="239">
        <v>331</v>
      </c>
      <c r="B333" s="237" t="s">
        <v>20</v>
      </c>
      <c r="C333" s="45" t="s">
        <v>834</v>
      </c>
      <c r="D333" s="45"/>
      <c r="E333" s="46">
        <v>0.73860637322546507</v>
      </c>
      <c r="F333" s="47">
        <v>11.841100000000001</v>
      </c>
      <c r="G333" s="362">
        <v>8.75</v>
      </c>
      <c r="H333" s="370" t="s">
        <v>261</v>
      </c>
      <c r="I333" s="372" t="s">
        <v>834</v>
      </c>
      <c r="J333" s="419">
        <v>0</v>
      </c>
      <c r="K333" s="432">
        <v>0</v>
      </c>
      <c r="L333" s="432">
        <v>8.75</v>
      </c>
    </row>
    <row r="334" spans="1:12" x14ac:dyDescent="0.25">
      <c r="A334" s="239">
        <v>332</v>
      </c>
      <c r="B334" s="237" t="s">
        <v>20</v>
      </c>
      <c r="C334" s="45" t="s">
        <v>835</v>
      </c>
      <c r="D334" s="45"/>
      <c r="E334" s="46">
        <v>0.73860637322546507</v>
      </c>
      <c r="F334" s="47">
        <v>1.3431999999999999</v>
      </c>
      <c r="G334" s="362">
        <v>0.99</v>
      </c>
      <c r="H334" s="370" t="s">
        <v>261</v>
      </c>
      <c r="I334" s="372" t="s">
        <v>835</v>
      </c>
      <c r="J334" s="419">
        <v>0</v>
      </c>
      <c r="K334" s="432">
        <v>0</v>
      </c>
      <c r="L334" s="432">
        <v>0.99</v>
      </c>
    </row>
    <row r="335" spans="1:12" x14ac:dyDescent="0.25">
      <c r="A335" s="239">
        <v>333</v>
      </c>
      <c r="B335" s="237" t="s">
        <v>20</v>
      </c>
      <c r="C335" s="45" t="s">
        <v>836</v>
      </c>
      <c r="D335" s="45"/>
      <c r="E335" s="46">
        <v>0.73860637322546507</v>
      </c>
      <c r="F335" s="47">
        <v>2.6427</v>
      </c>
      <c r="G335" s="362">
        <v>1.95</v>
      </c>
      <c r="H335" s="370" t="s">
        <v>261</v>
      </c>
      <c r="I335" s="372" t="s">
        <v>836</v>
      </c>
      <c r="J335" s="419">
        <v>0</v>
      </c>
      <c r="K335" s="432">
        <v>0</v>
      </c>
      <c r="L335" s="432">
        <v>1.95</v>
      </c>
    </row>
    <row r="336" spans="1:12" x14ac:dyDescent="0.25">
      <c r="A336" s="239">
        <v>334</v>
      </c>
      <c r="B336" s="237" t="s">
        <v>20</v>
      </c>
      <c r="C336" s="45" t="s">
        <v>837</v>
      </c>
      <c r="D336" s="45"/>
      <c r="E336" s="46">
        <v>0.73860637322546507</v>
      </c>
      <c r="F336" s="47">
        <v>94.2346</v>
      </c>
      <c r="G336" s="362">
        <v>69.599999999999994</v>
      </c>
      <c r="H336" s="370" t="s">
        <v>261</v>
      </c>
      <c r="I336" s="372" t="s">
        <v>837</v>
      </c>
      <c r="J336" s="419">
        <v>0</v>
      </c>
      <c r="K336" s="432">
        <v>0</v>
      </c>
      <c r="L336" s="432">
        <v>69.599999999999994</v>
      </c>
    </row>
    <row r="337" spans="1:12" x14ac:dyDescent="0.25">
      <c r="A337" s="239">
        <v>335</v>
      </c>
      <c r="B337" s="237" t="s">
        <v>20</v>
      </c>
      <c r="C337" s="45" t="s">
        <v>569</v>
      </c>
      <c r="D337" s="45"/>
      <c r="E337" s="46">
        <v>0.73860637322546507</v>
      </c>
      <c r="F337" s="47">
        <v>345.399</v>
      </c>
      <c r="G337" s="362">
        <v>255.11</v>
      </c>
      <c r="H337" s="370" t="s">
        <v>261</v>
      </c>
      <c r="I337" s="372" t="s">
        <v>569</v>
      </c>
      <c r="J337" s="419">
        <v>4.6962611124294981E-4</v>
      </c>
      <c r="K337" s="432">
        <v>47.938996683396866</v>
      </c>
      <c r="L337" s="432">
        <v>303.05</v>
      </c>
    </row>
    <row r="338" spans="1:12" x14ac:dyDescent="0.25">
      <c r="A338" s="239">
        <v>336</v>
      </c>
      <c r="B338" s="237" t="s">
        <v>20</v>
      </c>
      <c r="C338" s="45" t="s">
        <v>595</v>
      </c>
      <c r="D338" s="45"/>
      <c r="E338" s="46">
        <v>0.73860637322546507</v>
      </c>
      <c r="F338" s="47">
        <v>48.286200000000001</v>
      </c>
      <c r="G338" s="362">
        <v>35.659999999999997</v>
      </c>
      <c r="H338" s="370" t="s">
        <v>261</v>
      </c>
      <c r="I338" s="372" t="s">
        <v>595</v>
      </c>
      <c r="J338" s="419">
        <v>6.9886957648852295E-5</v>
      </c>
      <c r="K338" s="432">
        <v>7.133995641924229</v>
      </c>
      <c r="L338" s="432">
        <v>42.79</v>
      </c>
    </row>
    <row r="339" spans="1:12" x14ac:dyDescent="0.25">
      <c r="A339" s="239">
        <v>337</v>
      </c>
      <c r="B339" s="237" t="s">
        <v>20</v>
      </c>
      <c r="C339" s="45" t="s">
        <v>838</v>
      </c>
      <c r="D339" s="45"/>
      <c r="E339" s="46">
        <v>0.73860637322546507</v>
      </c>
      <c r="F339" s="47">
        <v>72.262299999999996</v>
      </c>
      <c r="G339" s="362">
        <v>53.37</v>
      </c>
      <c r="H339" s="370" t="s">
        <v>261</v>
      </c>
      <c r="I339" s="372" t="s">
        <v>838</v>
      </c>
      <c r="J339" s="419">
        <v>0</v>
      </c>
      <c r="K339" s="432">
        <v>0</v>
      </c>
      <c r="L339" s="432">
        <v>53.37</v>
      </c>
    </row>
    <row r="340" spans="1:12" x14ac:dyDescent="0.25">
      <c r="A340" s="239">
        <v>338</v>
      </c>
      <c r="B340" s="237" t="s">
        <v>20</v>
      </c>
      <c r="C340" s="45" t="s">
        <v>839</v>
      </c>
      <c r="D340" s="45"/>
      <c r="E340" s="46">
        <v>0.73860637322546507</v>
      </c>
      <c r="F340" s="47">
        <v>236.8</v>
      </c>
      <c r="G340" s="362">
        <v>174.9</v>
      </c>
      <c r="H340" s="370" t="s">
        <v>261</v>
      </c>
      <c r="I340" s="372" t="s">
        <v>839</v>
      </c>
      <c r="J340" s="419">
        <v>0</v>
      </c>
      <c r="K340" s="432">
        <v>0</v>
      </c>
      <c r="L340" s="432">
        <v>174.9</v>
      </c>
    </row>
    <row r="341" spans="1:12" x14ac:dyDescent="0.25">
      <c r="A341" s="239">
        <v>339</v>
      </c>
      <c r="B341" s="237" t="s">
        <v>20</v>
      </c>
      <c r="C341" s="45" t="s">
        <v>443</v>
      </c>
      <c r="D341" s="45"/>
      <c r="E341" s="46">
        <v>0.73860637322546507</v>
      </c>
      <c r="F341" s="47">
        <v>280.17180000000002</v>
      </c>
      <c r="G341" s="362">
        <v>206.94</v>
      </c>
      <c r="H341" s="370" t="s">
        <v>261</v>
      </c>
      <c r="I341" s="372" t="s">
        <v>443</v>
      </c>
      <c r="J341" s="419">
        <v>2.913586164583288E-4</v>
      </c>
      <c r="K341" s="432">
        <v>29.741616604552899</v>
      </c>
      <c r="L341" s="432">
        <v>236.68</v>
      </c>
    </row>
    <row r="342" spans="1:12" x14ac:dyDescent="0.25">
      <c r="A342" s="239">
        <v>340</v>
      </c>
      <c r="B342" s="237" t="s">
        <v>20</v>
      </c>
      <c r="C342" s="45" t="s">
        <v>643</v>
      </c>
      <c r="D342" s="45"/>
      <c r="E342" s="46">
        <v>0.73860637322546507</v>
      </c>
      <c r="F342" s="47">
        <v>166.4495</v>
      </c>
      <c r="G342" s="362">
        <v>122.94</v>
      </c>
      <c r="H342" s="370" t="s">
        <v>261</v>
      </c>
      <c r="I342" s="372" t="s">
        <v>643</v>
      </c>
      <c r="J342" s="419">
        <v>1.4249287235555943E-4</v>
      </c>
      <c r="K342" s="432">
        <v>14.545539891684216</v>
      </c>
      <c r="L342" s="432">
        <v>137.49</v>
      </c>
    </row>
    <row r="343" spans="1:12" x14ac:dyDescent="0.25">
      <c r="A343" s="239">
        <v>341</v>
      </c>
      <c r="B343" s="237" t="s">
        <v>20</v>
      </c>
      <c r="C343" s="45" t="s">
        <v>413</v>
      </c>
      <c r="D343" s="45"/>
      <c r="E343" s="46">
        <v>0.73860637322546507</v>
      </c>
      <c r="F343" s="47">
        <v>401.5548</v>
      </c>
      <c r="G343" s="362">
        <v>296.58999999999997</v>
      </c>
      <c r="H343" s="370" t="s">
        <v>261</v>
      </c>
      <c r="I343" s="372" t="s">
        <v>413</v>
      </c>
      <c r="J343" s="419">
        <v>4.7437763934830835E-4</v>
      </c>
      <c r="K343" s="432">
        <v>48.424028253470723</v>
      </c>
      <c r="L343" s="432">
        <v>345.01</v>
      </c>
    </row>
    <row r="344" spans="1:12" x14ac:dyDescent="0.25">
      <c r="A344" s="239">
        <v>342</v>
      </c>
      <c r="B344" s="237" t="s">
        <v>20</v>
      </c>
      <c r="C344" s="45" t="s">
        <v>840</v>
      </c>
      <c r="D344" s="45"/>
      <c r="E344" s="46">
        <v>0.73860637322546507</v>
      </c>
      <c r="F344" s="47">
        <v>13.9316</v>
      </c>
      <c r="G344" s="362">
        <v>10.29</v>
      </c>
      <c r="H344" s="370" t="s">
        <v>261</v>
      </c>
      <c r="I344" s="372" t="s">
        <v>840</v>
      </c>
      <c r="J344" s="419">
        <v>0</v>
      </c>
      <c r="K344" s="432">
        <v>0</v>
      </c>
      <c r="L344" s="432">
        <v>10.29</v>
      </c>
    </row>
    <row r="345" spans="1:12" x14ac:dyDescent="0.25">
      <c r="A345" s="239">
        <v>343</v>
      </c>
      <c r="B345" s="237" t="s">
        <v>20</v>
      </c>
      <c r="C345" s="45" t="s">
        <v>734</v>
      </c>
      <c r="D345" s="45"/>
      <c r="E345" s="46">
        <v>0.73860637322546507</v>
      </c>
      <c r="F345" s="47">
        <v>5.0648</v>
      </c>
      <c r="G345" s="362">
        <v>3.74</v>
      </c>
      <c r="H345" s="370" t="s">
        <v>261</v>
      </c>
      <c r="I345" s="372" t="s">
        <v>734</v>
      </c>
      <c r="J345" s="419">
        <v>8.1568289457421244E-6</v>
      </c>
      <c r="K345" s="432">
        <v>0.83264151293043653</v>
      </c>
      <c r="L345" s="432">
        <v>4.57</v>
      </c>
    </row>
    <row r="346" spans="1:12" x14ac:dyDescent="0.25">
      <c r="A346" s="239">
        <v>344</v>
      </c>
      <c r="B346" s="237" t="s">
        <v>20</v>
      </c>
      <c r="C346" s="45" t="s">
        <v>336</v>
      </c>
      <c r="D346" s="45"/>
      <c r="E346" s="46">
        <v>0.73860637322546507</v>
      </c>
      <c r="F346" s="47">
        <v>317.95909999999998</v>
      </c>
      <c r="G346" s="362">
        <v>234.85</v>
      </c>
      <c r="H346" s="370" t="s">
        <v>261</v>
      </c>
      <c r="I346" s="372" t="s">
        <v>336</v>
      </c>
      <c r="J346" s="419">
        <v>4.3596670624029452E-4</v>
      </c>
      <c r="K346" s="432">
        <v>44.503075923972467</v>
      </c>
      <c r="L346" s="432">
        <v>279.35000000000002</v>
      </c>
    </row>
    <row r="347" spans="1:12" x14ac:dyDescent="0.25">
      <c r="A347" s="239">
        <v>345</v>
      </c>
      <c r="B347" s="237" t="s">
        <v>20</v>
      </c>
      <c r="C347" s="45" t="s">
        <v>337</v>
      </c>
      <c r="D347" s="45"/>
      <c r="E347" s="46">
        <v>0.73860637322546507</v>
      </c>
      <c r="F347" s="47">
        <v>426.10300000000001</v>
      </c>
      <c r="G347" s="362">
        <v>314.72000000000003</v>
      </c>
      <c r="H347" s="370" t="s">
        <v>261</v>
      </c>
      <c r="I347" s="372" t="s">
        <v>337</v>
      </c>
      <c r="J347" s="419">
        <v>6.1850126790450775E-4</v>
      </c>
      <c r="K347" s="432">
        <v>63.136034221513007</v>
      </c>
      <c r="L347" s="432">
        <v>377.86</v>
      </c>
    </row>
    <row r="348" spans="1:12" x14ac:dyDescent="0.25">
      <c r="A348" s="239">
        <v>346</v>
      </c>
      <c r="B348" s="237" t="s">
        <v>20</v>
      </c>
      <c r="C348" s="45" t="s">
        <v>473</v>
      </c>
      <c r="D348" s="45"/>
      <c r="E348" s="46">
        <v>0.73860637322546507</v>
      </c>
      <c r="F348" s="47">
        <v>100.0295</v>
      </c>
      <c r="G348" s="362">
        <v>73.88</v>
      </c>
      <c r="H348" s="370" t="s">
        <v>261</v>
      </c>
      <c r="I348" s="372" t="s">
        <v>473</v>
      </c>
      <c r="J348" s="419">
        <v>1.3039870848408308E-4</v>
      </c>
      <c r="K348" s="432">
        <v>13.310978891256312</v>
      </c>
      <c r="L348" s="432">
        <v>87.19</v>
      </c>
    </row>
    <row r="349" spans="1:12" x14ac:dyDescent="0.25">
      <c r="A349" s="239">
        <v>347</v>
      </c>
      <c r="B349" s="237" t="s">
        <v>20</v>
      </c>
      <c r="C349" s="45" t="s">
        <v>841</v>
      </c>
      <c r="D349" s="45"/>
      <c r="E349" s="46">
        <v>0.73860637322546507</v>
      </c>
      <c r="F349" s="47">
        <v>153.70920000000001</v>
      </c>
      <c r="G349" s="362">
        <v>113.53</v>
      </c>
      <c r="H349" s="370" t="s">
        <v>261</v>
      </c>
      <c r="I349" s="372" t="s">
        <v>841</v>
      </c>
      <c r="J349" s="419">
        <v>0</v>
      </c>
      <c r="K349" s="432">
        <v>0</v>
      </c>
      <c r="L349" s="432">
        <v>113.53</v>
      </c>
    </row>
    <row r="350" spans="1:12" x14ac:dyDescent="0.25">
      <c r="A350" s="239">
        <v>348</v>
      </c>
      <c r="B350" s="237" t="s">
        <v>20</v>
      </c>
      <c r="C350" s="45" t="s">
        <v>503</v>
      </c>
      <c r="D350" s="45"/>
      <c r="E350" s="46">
        <v>0.73860637322546507</v>
      </c>
      <c r="F350" s="47">
        <v>254.73159999999999</v>
      </c>
      <c r="G350" s="362">
        <v>188.15</v>
      </c>
      <c r="H350" s="370" t="s">
        <v>261</v>
      </c>
      <c r="I350" s="372" t="s">
        <v>503</v>
      </c>
      <c r="J350" s="419">
        <v>2.1601374066220182E-4</v>
      </c>
      <c r="K350" s="432">
        <v>22.050481754018747</v>
      </c>
      <c r="L350" s="432">
        <v>210.2</v>
      </c>
    </row>
    <row r="351" spans="1:12" x14ac:dyDescent="0.25">
      <c r="A351" s="239">
        <v>349</v>
      </c>
      <c r="B351" s="237" t="s">
        <v>20</v>
      </c>
      <c r="C351" s="45" t="s">
        <v>423</v>
      </c>
      <c r="D351" s="45"/>
      <c r="E351" s="46">
        <v>0.73860637322546507</v>
      </c>
      <c r="F351" s="47">
        <v>100.6597</v>
      </c>
      <c r="G351" s="362">
        <v>74.349999999999994</v>
      </c>
      <c r="H351" s="370" t="s">
        <v>261</v>
      </c>
      <c r="I351" s="372" t="s">
        <v>423</v>
      </c>
      <c r="J351" s="419">
        <v>8.9340931596975243E-5</v>
      </c>
      <c r="K351" s="432">
        <v>9.1198392103528487</v>
      </c>
      <c r="L351" s="432">
        <v>83.47</v>
      </c>
    </row>
    <row r="352" spans="1:12" x14ac:dyDescent="0.25">
      <c r="A352" s="239">
        <v>350</v>
      </c>
      <c r="B352" s="237" t="s">
        <v>20</v>
      </c>
      <c r="C352" s="45" t="s">
        <v>735</v>
      </c>
      <c r="D352" s="45"/>
      <c r="E352" s="46">
        <v>0.73860637322546507</v>
      </c>
      <c r="F352" s="47">
        <v>296.87810000000002</v>
      </c>
      <c r="G352" s="362">
        <v>219.28</v>
      </c>
      <c r="H352" s="370" t="s">
        <v>261</v>
      </c>
      <c r="I352" s="372" t="s">
        <v>735</v>
      </c>
      <c r="J352" s="419">
        <v>1.0891154063759384E-4</v>
      </c>
      <c r="K352" s="432">
        <v>11.117588780552788</v>
      </c>
      <c r="L352" s="432">
        <v>230.4</v>
      </c>
    </row>
    <row r="353" spans="1:12" x14ac:dyDescent="0.25">
      <c r="A353" s="239">
        <v>351</v>
      </c>
      <c r="B353" s="237" t="s">
        <v>20</v>
      </c>
      <c r="C353" s="45" t="s">
        <v>736</v>
      </c>
      <c r="D353" s="45"/>
      <c r="E353" s="46">
        <v>0.73860637322546507</v>
      </c>
      <c r="F353" s="47">
        <v>68.058499999999995</v>
      </c>
      <c r="G353" s="362">
        <v>50.27</v>
      </c>
      <c r="H353" s="370" t="s">
        <v>261</v>
      </c>
      <c r="I353" s="372" t="s">
        <v>736</v>
      </c>
      <c r="J353" s="419">
        <v>1.9229188471185698E-5</v>
      </c>
      <c r="K353" s="432">
        <v>1.9628976759933581</v>
      </c>
      <c r="L353" s="432">
        <v>52.23</v>
      </c>
    </row>
    <row r="354" spans="1:12" x14ac:dyDescent="0.25">
      <c r="A354" s="239">
        <v>352</v>
      </c>
      <c r="B354" s="237" t="s">
        <v>20</v>
      </c>
      <c r="C354" s="45" t="s">
        <v>737</v>
      </c>
      <c r="D354" s="45"/>
      <c r="E354" s="46">
        <v>0.73860637322546507</v>
      </c>
      <c r="F354" s="47">
        <v>20.767800000000001</v>
      </c>
      <c r="G354" s="362">
        <v>15.34</v>
      </c>
      <c r="H354" s="370" t="s">
        <v>261</v>
      </c>
      <c r="I354" s="372" t="s">
        <v>737</v>
      </c>
      <c r="J354" s="419">
        <v>8.5829981085521326E-6</v>
      </c>
      <c r="K354" s="432">
        <v>0.87614446473276075</v>
      </c>
      <c r="L354" s="432">
        <v>16.22</v>
      </c>
    </row>
    <row r="355" spans="1:12" x14ac:dyDescent="0.25">
      <c r="A355" s="239">
        <v>353</v>
      </c>
      <c r="B355" s="237" t="s">
        <v>20</v>
      </c>
      <c r="C355" s="45" t="s">
        <v>738</v>
      </c>
      <c r="D355" s="45"/>
      <c r="E355" s="46">
        <v>0.73860637322546507</v>
      </c>
      <c r="F355" s="47">
        <v>16.280200000000001</v>
      </c>
      <c r="G355" s="362">
        <v>12.02</v>
      </c>
      <c r="H355" s="370" t="s">
        <v>261</v>
      </c>
      <c r="I355" s="372" t="s">
        <v>738</v>
      </c>
      <c r="J355" s="419">
        <v>5.3539755616310206E-6</v>
      </c>
      <c r="K355" s="432">
        <v>0.54652884613402231</v>
      </c>
      <c r="L355" s="432">
        <v>12.57</v>
      </c>
    </row>
    <row r="356" spans="1:12" x14ac:dyDescent="0.25">
      <c r="A356" s="239">
        <v>354</v>
      </c>
      <c r="B356" s="237" t="s">
        <v>20</v>
      </c>
      <c r="C356" s="45" t="s">
        <v>739</v>
      </c>
      <c r="D356" s="45"/>
      <c r="E356" s="46">
        <v>0.73860637322546507</v>
      </c>
      <c r="F356" s="47">
        <v>14.6157</v>
      </c>
      <c r="G356" s="362">
        <v>10.8</v>
      </c>
      <c r="H356" s="370" t="s">
        <v>261</v>
      </c>
      <c r="I356" s="372" t="s">
        <v>739</v>
      </c>
      <c r="J356" s="419">
        <v>4.0021681888201335E-6</v>
      </c>
      <c r="K356" s="432">
        <v>0.40853760669834366</v>
      </c>
      <c r="L356" s="432">
        <v>11.21</v>
      </c>
    </row>
    <row r="357" spans="1:12" x14ac:dyDescent="0.25">
      <c r="A357" s="239">
        <v>355</v>
      </c>
      <c r="B357" s="237" t="s">
        <v>20</v>
      </c>
      <c r="C357" s="45" t="s">
        <v>740</v>
      </c>
      <c r="D357" s="45"/>
      <c r="E357" s="46">
        <v>0.73860637322546507</v>
      </c>
      <c r="F357" s="47">
        <v>21.8323</v>
      </c>
      <c r="G357" s="362">
        <v>16.13</v>
      </c>
      <c r="H357" s="370" t="s">
        <v>261</v>
      </c>
      <c r="I357" s="372" t="s">
        <v>740</v>
      </c>
      <c r="J357" s="419">
        <v>3.7126743616659671E-6</v>
      </c>
      <c r="K357" s="432">
        <v>0.37898634605170561</v>
      </c>
      <c r="L357" s="432">
        <v>16.510000000000002</v>
      </c>
    </row>
    <row r="358" spans="1:12" x14ac:dyDescent="0.25">
      <c r="A358" s="239">
        <v>356</v>
      </c>
      <c r="B358" s="237" t="s">
        <v>20</v>
      </c>
      <c r="C358" s="45" t="s">
        <v>640</v>
      </c>
      <c r="D358" s="45"/>
      <c r="E358" s="46">
        <v>0.73860637322546507</v>
      </c>
      <c r="F358" s="47">
        <v>371.51830000000001</v>
      </c>
      <c r="G358" s="362">
        <v>274.41000000000003</v>
      </c>
      <c r="H358" s="370" t="s">
        <v>261</v>
      </c>
      <c r="I358" s="372" t="s">
        <v>640</v>
      </c>
      <c r="J358" s="419">
        <v>3.2787288920344194E-4</v>
      </c>
      <c r="K358" s="432">
        <v>33.468959608100398</v>
      </c>
      <c r="L358" s="432">
        <v>307.88</v>
      </c>
    </row>
    <row r="359" spans="1:12" x14ac:dyDescent="0.25">
      <c r="A359" s="239">
        <v>357</v>
      </c>
      <c r="B359" s="237" t="s">
        <v>20</v>
      </c>
      <c r="C359" s="45" t="s">
        <v>571</v>
      </c>
      <c r="D359" s="45"/>
      <c r="E359" s="46">
        <v>0.73860637322546507</v>
      </c>
      <c r="F359" s="47">
        <v>53.372700000000002</v>
      </c>
      <c r="G359" s="362">
        <v>39.42</v>
      </c>
      <c r="H359" s="370" t="s">
        <v>261</v>
      </c>
      <c r="I359" s="372" t="s">
        <v>571</v>
      </c>
      <c r="J359" s="419">
        <v>6.0433074309533125E-5</v>
      </c>
      <c r="K359" s="432">
        <v>6.1689520227580337</v>
      </c>
      <c r="L359" s="432">
        <v>45.59</v>
      </c>
    </row>
    <row r="360" spans="1:12" x14ac:dyDescent="0.25">
      <c r="A360" s="239">
        <v>358</v>
      </c>
      <c r="B360" s="237" t="s">
        <v>20</v>
      </c>
      <c r="C360" s="45" t="s">
        <v>677</v>
      </c>
      <c r="D360" s="45"/>
      <c r="E360" s="46">
        <v>0.73860637322546507</v>
      </c>
      <c r="F360" s="47">
        <v>67.362200000000001</v>
      </c>
      <c r="G360" s="362">
        <v>49.75</v>
      </c>
      <c r="H360" s="370" t="s">
        <v>261</v>
      </c>
      <c r="I360" s="372" t="s">
        <v>677</v>
      </c>
      <c r="J360" s="419">
        <v>7.0561765582283838E-5</v>
      </c>
      <c r="K360" s="432">
        <v>7.2028794081975436</v>
      </c>
      <c r="L360" s="432">
        <v>56.95</v>
      </c>
    </row>
    <row r="361" spans="1:12" x14ac:dyDescent="0.25">
      <c r="A361" s="239">
        <v>359</v>
      </c>
      <c r="B361" s="237" t="s">
        <v>20</v>
      </c>
      <c r="C361" s="45" t="s">
        <v>842</v>
      </c>
      <c r="D361" s="45"/>
      <c r="E361" s="46">
        <v>0.73860637322546507</v>
      </c>
      <c r="F361" s="47">
        <v>147.4956</v>
      </c>
      <c r="G361" s="362">
        <v>108.94</v>
      </c>
      <c r="H361" s="370" t="s">
        <v>261</v>
      </c>
      <c r="I361" s="372" t="s">
        <v>842</v>
      </c>
      <c r="J361" s="419">
        <v>0</v>
      </c>
      <c r="K361" s="432">
        <v>0</v>
      </c>
      <c r="L361" s="432">
        <v>108.94</v>
      </c>
    </row>
    <row r="362" spans="1:12" x14ac:dyDescent="0.25">
      <c r="A362" s="239">
        <v>360</v>
      </c>
      <c r="B362" s="237" t="s">
        <v>20</v>
      </c>
      <c r="C362" s="45" t="s">
        <v>572</v>
      </c>
      <c r="D362" s="45"/>
      <c r="E362" s="46">
        <v>0.73860637322546507</v>
      </c>
      <c r="F362" s="47">
        <v>115.6896</v>
      </c>
      <c r="G362" s="362">
        <v>85.45</v>
      </c>
      <c r="H362" s="370" t="s">
        <v>261</v>
      </c>
      <c r="I362" s="372" t="s">
        <v>572</v>
      </c>
      <c r="J362" s="419">
        <v>1.6285085016070437E-4</v>
      </c>
      <c r="K362" s="432">
        <v>16.623663333114052</v>
      </c>
      <c r="L362" s="432">
        <v>102.07</v>
      </c>
    </row>
    <row r="363" spans="1:12" x14ac:dyDescent="0.25">
      <c r="A363" s="239">
        <v>361</v>
      </c>
      <c r="B363" s="237" t="s">
        <v>20</v>
      </c>
      <c r="C363" s="45" t="s">
        <v>678</v>
      </c>
      <c r="D363" s="45"/>
      <c r="E363" s="46">
        <v>0.73860637322546507</v>
      </c>
      <c r="F363" s="47">
        <v>54.4422</v>
      </c>
      <c r="G363" s="362">
        <v>40.21</v>
      </c>
      <c r="H363" s="370" t="s">
        <v>261</v>
      </c>
      <c r="I363" s="372" t="s">
        <v>678</v>
      </c>
      <c r="J363" s="419">
        <v>3.4911406802757476E-4</v>
      </c>
      <c r="K363" s="432">
        <v>35.637239388171565</v>
      </c>
      <c r="L363" s="432">
        <v>75.849999999999994</v>
      </c>
    </row>
    <row r="364" spans="1:12" x14ac:dyDescent="0.25">
      <c r="A364" s="239">
        <v>362</v>
      </c>
      <c r="B364" s="237" t="s">
        <v>20</v>
      </c>
      <c r="C364" s="45" t="s">
        <v>843</v>
      </c>
      <c r="D364" s="45"/>
      <c r="E364" s="46">
        <v>0.73860637322546507</v>
      </c>
      <c r="F364" s="47">
        <v>90.401300000000006</v>
      </c>
      <c r="G364" s="362">
        <v>66.77</v>
      </c>
      <c r="H364" s="370" t="s">
        <v>261</v>
      </c>
      <c r="I364" s="372" t="s">
        <v>843</v>
      </c>
      <c r="J364" s="419">
        <v>0</v>
      </c>
      <c r="K364" s="432">
        <v>0</v>
      </c>
      <c r="L364" s="432">
        <v>66.77</v>
      </c>
    </row>
    <row r="365" spans="1:12" x14ac:dyDescent="0.25">
      <c r="A365" s="239">
        <v>363</v>
      </c>
      <c r="B365" s="237" t="s">
        <v>20</v>
      </c>
      <c r="C365" s="45" t="s">
        <v>844</v>
      </c>
      <c r="D365" s="45"/>
      <c r="E365" s="46">
        <v>0.73860637322546507</v>
      </c>
      <c r="F365" s="47">
        <v>44.625700000000002</v>
      </c>
      <c r="G365" s="362">
        <v>32.96</v>
      </c>
      <c r="H365" s="370" t="s">
        <v>261</v>
      </c>
      <c r="I365" s="372" t="s">
        <v>844</v>
      </c>
      <c r="J365" s="419">
        <v>0</v>
      </c>
      <c r="K365" s="432">
        <v>0</v>
      </c>
      <c r="L365" s="432">
        <v>32.96</v>
      </c>
    </row>
    <row r="366" spans="1:12" x14ac:dyDescent="0.25">
      <c r="A366" s="239">
        <v>364</v>
      </c>
      <c r="B366" s="237" t="s">
        <v>20</v>
      </c>
      <c r="C366" s="45" t="s">
        <v>573</v>
      </c>
      <c r="D366" s="45"/>
      <c r="E366" s="46">
        <v>0.73860637322546507</v>
      </c>
      <c r="F366" s="47">
        <v>1659.8827000000001</v>
      </c>
      <c r="G366" s="362">
        <v>1226</v>
      </c>
      <c r="H366" s="370" t="s">
        <v>261</v>
      </c>
      <c r="I366" s="372" t="s">
        <v>573</v>
      </c>
      <c r="J366" s="419">
        <v>2.5349189544466842E-3</v>
      </c>
      <c r="K366" s="432">
        <v>258.7621693952899</v>
      </c>
      <c r="L366" s="432">
        <v>1484.76</v>
      </c>
    </row>
    <row r="367" spans="1:12" x14ac:dyDescent="0.25">
      <c r="A367" s="239">
        <v>365</v>
      </c>
      <c r="B367" s="237" t="s">
        <v>20</v>
      </c>
      <c r="C367" s="45" t="s">
        <v>574</v>
      </c>
      <c r="D367" s="45"/>
      <c r="E367" s="46">
        <v>0.73860637322546507</v>
      </c>
      <c r="F367" s="47">
        <v>69.063100000000006</v>
      </c>
      <c r="G367" s="362">
        <v>51.01</v>
      </c>
      <c r="H367" s="370" t="s">
        <v>261</v>
      </c>
      <c r="I367" s="372" t="s">
        <v>574</v>
      </c>
      <c r="J367" s="419">
        <v>7.9215890308337544E-5</v>
      </c>
      <c r="K367" s="432">
        <v>8.0862844118971111</v>
      </c>
      <c r="L367" s="432">
        <v>59.1</v>
      </c>
    </row>
    <row r="368" spans="1:12" x14ac:dyDescent="0.25">
      <c r="A368" s="239">
        <v>366</v>
      </c>
      <c r="B368" s="237" t="s">
        <v>20</v>
      </c>
      <c r="C368" s="45" t="s">
        <v>679</v>
      </c>
      <c r="D368" s="45"/>
      <c r="E368" s="46">
        <v>0.73860637322546507</v>
      </c>
      <c r="F368" s="47">
        <v>61.2684</v>
      </c>
      <c r="G368" s="362">
        <v>45.25</v>
      </c>
      <c r="H368" s="370" t="s">
        <v>261</v>
      </c>
      <c r="I368" s="372" t="s">
        <v>679</v>
      </c>
      <c r="J368" s="419">
        <v>3.4924394047625699E-5</v>
      </c>
      <c r="K368" s="432">
        <v>3.5650496646951675</v>
      </c>
      <c r="L368" s="432">
        <v>48.82</v>
      </c>
    </row>
    <row r="369" spans="1:12" x14ac:dyDescent="0.25">
      <c r="A369" s="239">
        <v>367</v>
      </c>
      <c r="B369" s="237" t="s">
        <v>20</v>
      </c>
      <c r="C369" s="45" t="s">
        <v>680</v>
      </c>
      <c r="D369" s="45"/>
      <c r="E369" s="46">
        <v>0.73860637322546507</v>
      </c>
      <c r="F369" s="47">
        <v>373.79910000000001</v>
      </c>
      <c r="G369" s="362">
        <v>276.08999999999997</v>
      </c>
      <c r="H369" s="370" t="s">
        <v>261</v>
      </c>
      <c r="I369" s="372" t="s">
        <v>680</v>
      </c>
      <c r="J369" s="419">
        <v>4.8628543893086234E-4</v>
      </c>
      <c r="K369" s="432">
        <v>49.639565360604223</v>
      </c>
      <c r="L369" s="432">
        <v>325.73</v>
      </c>
    </row>
    <row r="370" spans="1:12" x14ac:dyDescent="0.25">
      <c r="A370" s="239">
        <v>368</v>
      </c>
      <c r="B370" s="237" t="s">
        <v>20</v>
      </c>
      <c r="C370" s="45" t="s">
        <v>502</v>
      </c>
      <c r="D370" s="45"/>
      <c r="E370" s="46">
        <v>0.73860637322546507</v>
      </c>
      <c r="F370" s="47">
        <v>39.295299999999997</v>
      </c>
      <c r="G370" s="362">
        <v>29.02</v>
      </c>
      <c r="H370" s="370" t="s">
        <v>261</v>
      </c>
      <c r="I370" s="372" t="s">
        <v>502</v>
      </c>
      <c r="J370" s="419">
        <v>5.4115261207783484E-5</v>
      </c>
      <c r="K370" s="432">
        <v>5.5240355368976148</v>
      </c>
      <c r="L370" s="432">
        <v>34.54</v>
      </c>
    </row>
    <row r="371" spans="1:12" x14ac:dyDescent="0.25">
      <c r="A371" s="239">
        <v>369</v>
      </c>
      <c r="B371" s="237" t="s">
        <v>20</v>
      </c>
      <c r="C371" s="45" t="s">
        <v>453</v>
      </c>
      <c r="D371" s="45"/>
      <c r="E371" s="46">
        <v>0.73860637322546507</v>
      </c>
      <c r="F371" s="47">
        <v>2381.7501000000002</v>
      </c>
      <c r="G371" s="362">
        <v>1759.18</v>
      </c>
      <c r="H371" s="370" t="s">
        <v>261</v>
      </c>
      <c r="I371" s="372" t="s">
        <v>453</v>
      </c>
      <c r="J371" s="419">
        <v>2.7243360353716934E-3</v>
      </c>
      <c r="K371" s="432">
        <v>278.09768885822956</v>
      </c>
      <c r="L371" s="432">
        <v>2037.28</v>
      </c>
    </row>
    <row r="372" spans="1:12" x14ac:dyDescent="0.25">
      <c r="A372" s="239">
        <v>370</v>
      </c>
      <c r="B372" s="237" t="s">
        <v>20</v>
      </c>
      <c r="C372" s="45" t="s">
        <v>703</v>
      </c>
      <c r="D372" s="45"/>
      <c r="E372" s="46">
        <v>0.73860637322546507</v>
      </c>
      <c r="F372" s="47">
        <v>300.3639</v>
      </c>
      <c r="G372" s="362">
        <v>221.85</v>
      </c>
      <c r="H372" s="370" t="s">
        <v>261</v>
      </c>
      <c r="I372" s="372" t="s">
        <v>703</v>
      </c>
      <c r="J372" s="419">
        <v>1.2312161014617427E-4</v>
      </c>
      <c r="K372" s="432">
        <v>12.568139460624034</v>
      </c>
      <c r="L372" s="432">
        <v>234.42</v>
      </c>
    </row>
    <row r="373" spans="1:12" x14ac:dyDescent="0.25">
      <c r="A373" s="239">
        <v>371</v>
      </c>
      <c r="B373" s="237" t="s">
        <v>20</v>
      </c>
      <c r="C373" s="45" t="s">
        <v>704</v>
      </c>
      <c r="D373" s="45"/>
      <c r="E373" s="46">
        <v>0.73860637322546507</v>
      </c>
      <c r="F373" s="47">
        <v>280.0779</v>
      </c>
      <c r="G373" s="362">
        <v>206.87</v>
      </c>
      <c r="H373" s="370" t="s">
        <v>261</v>
      </c>
      <c r="I373" s="372" t="s">
        <v>704</v>
      </c>
      <c r="J373" s="419">
        <v>1.2031390111459788E-4</v>
      </c>
      <c r="K373" s="432">
        <v>12.281531133850116</v>
      </c>
      <c r="L373" s="432">
        <v>219.15</v>
      </c>
    </row>
    <row r="374" spans="1:12" x14ac:dyDescent="0.25">
      <c r="A374" s="239">
        <v>372</v>
      </c>
      <c r="B374" s="237" t="s">
        <v>20</v>
      </c>
      <c r="C374" s="45" t="s">
        <v>845</v>
      </c>
      <c r="D374" s="45"/>
      <c r="E374" s="46">
        <v>0.73860637322546507</v>
      </c>
      <c r="F374" s="47">
        <v>302.77080000000001</v>
      </c>
      <c r="G374" s="362">
        <v>223.63</v>
      </c>
      <c r="H374" s="370" t="s">
        <v>261</v>
      </c>
      <c r="I374" s="372" t="s">
        <v>845</v>
      </c>
      <c r="J374" s="419">
        <v>0</v>
      </c>
      <c r="K374" s="432">
        <v>0</v>
      </c>
      <c r="L374" s="432">
        <v>223.63</v>
      </c>
    </row>
    <row r="375" spans="1:12" x14ac:dyDescent="0.25">
      <c r="A375" s="239">
        <v>373</v>
      </c>
      <c r="B375" s="237" t="s">
        <v>20</v>
      </c>
      <c r="C375" s="45" t="s">
        <v>705</v>
      </c>
      <c r="D375" s="45"/>
      <c r="E375" s="46">
        <v>0.73860637322546507</v>
      </c>
      <c r="F375" s="47">
        <v>37.369199999999999</v>
      </c>
      <c r="G375" s="362">
        <v>27.6</v>
      </c>
      <c r="H375" s="370" t="s">
        <v>261</v>
      </c>
      <c r="I375" s="372" t="s">
        <v>705</v>
      </c>
      <c r="J375" s="419">
        <v>1.3741071109977923E-5</v>
      </c>
      <c r="K375" s="432">
        <v>1.4026757597104142</v>
      </c>
      <c r="L375" s="432">
        <v>29</v>
      </c>
    </row>
    <row r="376" spans="1:12" x14ac:dyDescent="0.25">
      <c r="A376" s="239">
        <v>374</v>
      </c>
      <c r="B376" s="237" t="s">
        <v>20</v>
      </c>
      <c r="C376" s="45" t="s">
        <v>706</v>
      </c>
      <c r="D376" s="45"/>
      <c r="E376" s="46">
        <v>0.73860637322546507</v>
      </c>
      <c r="F376" s="47">
        <v>238.0779</v>
      </c>
      <c r="G376" s="362">
        <v>175.85</v>
      </c>
      <c r="H376" s="370" t="s">
        <v>261</v>
      </c>
      <c r="I376" s="372" t="s">
        <v>706</v>
      </c>
      <c r="J376" s="419">
        <v>9.1722653627962397E-5</v>
      </c>
      <c r="K376" s="432">
        <v>9.3629631802745283</v>
      </c>
      <c r="L376" s="432">
        <v>185.21</v>
      </c>
    </row>
    <row r="377" spans="1:12" x14ac:dyDescent="0.25">
      <c r="A377" s="239">
        <v>375</v>
      </c>
      <c r="B377" s="237" t="s">
        <v>20</v>
      </c>
      <c r="C377" s="45" t="s">
        <v>707</v>
      </c>
      <c r="D377" s="45"/>
      <c r="E377" s="46">
        <v>0.73860637322546507</v>
      </c>
      <c r="F377" s="47">
        <v>271.63170000000002</v>
      </c>
      <c r="G377" s="362">
        <v>200.63</v>
      </c>
      <c r="H377" s="370" t="s">
        <v>261</v>
      </c>
      <c r="I377" s="372" t="s">
        <v>707</v>
      </c>
      <c r="J377" s="419">
        <v>1.1073949991256298E-4</v>
      </c>
      <c r="K377" s="432">
        <v>11.304185163339511</v>
      </c>
      <c r="L377" s="432">
        <v>211.93</v>
      </c>
    </row>
    <row r="378" spans="1:12" x14ac:dyDescent="0.25">
      <c r="A378" s="239">
        <v>376</v>
      </c>
      <c r="B378" s="237" t="s">
        <v>20</v>
      </c>
      <c r="C378" s="45" t="s">
        <v>708</v>
      </c>
      <c r="D378" s="45"/>
      <c r="E378" s="46">
        <v>0.73860637322546507</v>
      </c>
      <c r="F378" s="47">
        <v>245.3329</v>
      </c>
      <c r="G378" s="362">
        <v>181.2</v>
      </c>
      <c r="H378" s="370" t="s">
        <v>261</v>
      </c>
      <c r="I378" s="372" t="s">
        <v>708</v>
      </c>
      <c r="J378" s="419">
        <v>1.0566349655089323E-4</v>
      </c>
      <c r="K378" s="432">
        <v>10.78603146086339</v>
      </c>
      <c r="L378" s="432">
        <v>191.99</v>
      </c>
    </row>
    <row r="379" spans="1:12" x14ac:dyDescent="0.25">
      <c r="A379" s="239">
        <v>377</v>
      </c>
      <c r="B379" s="237" t="s">
        <v>20</v>
      </c>
      <c r="C379" s="45" t="s">
        <v>61</v>
      </c>
      <c r="D379" s="45"/>
      <c r="E379" s="46">
        <v>0.73860637322546507</v>
      </c>
      <c r="F379" s="47">
        <v>28.822399999999998</v>
      </c>
      <c r="G379" s="362">
        <v>21.29</v>
      </c>
      <c r="H379" s="370" t="s">
        <v>261</v>
      </c>
      <c r="I379" s="372" t="s">
        <v>61</v>
      </c>
      <c r="J379" s="419">
        <v>1.6584515028916059E-4</v>
      </c>
      <c r="K379" s="432">
        <v>16.929318705527745</v>
      </c>
      <c r="L379" s="432">
        <v>38.22</v>
      </c>
    </row>
    <row r="380" spans="1:12" x14ac:dyDescent="0.25">
      <c r="A380" s="239">
        <v>378</v>
      </c>
      <c r="B380" s="237" t="s">
        <v>20</v>
      </c>
      <c r="C380" s="45" t="s">
        <v>846</v>
      </c>
      <c r="D380" s="45"/>
      <c r="E380" s="46">
        <v>0.73860637322546507</v>
      </c>
      <c r="F380" s="47">
        <v>252.93510000000001</v>
      </c>
      <c r="G380" s="362">
        <v>186.82</v>
      </c>
      <c r="H380" s="370" t="s">
        <v>261</v>
      </c>
      <c r="I380" s="372" t="s">
        <v>846</v>
      </c>
      <c r="J380" s="419">
        <v>0</v>
      </c>
      <c r="K380" s="432">
        <v>0</v>
      </c>
      <c r="L380" s="432">
        <v>186.82</v>
      </c>
    </row>
    <row r="381" spans="1:12" x14ac:dyDescent="0.25">
      <c r="A381" s="239">
        <v>379</v>
      </c>
      <c r="B381" s="237" t="s">
        <v>20</v>
      </c>
      <c r="C381" s="45" t="s">
        <v>847</v>
      </c>
      <c r="D381" s="45"/>
      <c r="E381" s="46">
        <v>0.73860637322546507</v>
      </c>
      <c r="F381" s="47">
        <v>201.00190000000001</v>
      </c>
      <c r="G381" s="362">
        <v>148.46</v>
      </c>
      <c r="H381" s="370" t="s">
        <v>261</v>
      </c>
      <c r="I381" s="372" t="s">
        <v>847</v>
      </c>
      <c r="J381" s="419">
        <v>0</v>
      </c>
      <c r="K381" s="432">
        <v>0</v>
      </c>
      <c r="L381" s="432">
        <v>148.46</v>
      </c>
    </row>
    <row r="382" spans="1:12" x14ac:dyDescent="0.25">
      <c r="A382" s="239">
        <v>380</v>
      </c>
      <c r="B382" s="237" t="s">
        <v>20</v>
      </c>
      <c r="C382" s="45" t="s">
        <v>641</v>
      </c>
      <c r="D382" s="45"/>
      <c r="E382" s="46">
        <v>0.73860637322546507</v>
      </c>
      <c r="F382" s="47">
        <v>84.252200000000002</v>
      </c>
      <c r="G382" s="362">
        <v>62.23</v>
      </c>
      <c r="H382" s="370" t="s">
        <v>261</v>
      </c>
      <c r="I382" s="372" t="s">
        <v>641</v>
      </c>
      <c r="J382" s="419">
        <v>1.0944619419968676E-4</v>
      </c>
      <c r="K382" s="432">
        <v>11.17216571894342</v>
      </c>
      <c r="L382" s="432">
        <v>73.400000000000006</v>
      </c>
    </row>
    <row r="383" spans="1:12" x14ac:dyDescent="0.25">
      <c r="A383" s="239">
        <v>381</v>
      </c>
      <c r="B383" s="237" t="s">
        <v>20</v>
      </c>
      <c r="C383" s="45" t="s">
        <v>848</v>
      </c>
      <c r="D383" s="45"/>
      <c r="E383" s="46">
        <v>0.73860637322546507</v>
      </c>
      <c r="F383" s="47">
        <v>405.84620000000001</v>
      </c>
      <c r="G383" s="362">
        <v>299.76</v>
      </c>
      <c r="H383" s="370" t="s">
        <v>261</v>
      </c>
      <c r="I383" s="372" t="s">
        <v>848</v>
      </c>
      <c r="J383" s="419">
        <v>0</v>
      </c>
      <c r="K383" s="432">
        <v>0</v>
      </c>
      <c r="L383" s="432">
        <v>299.76</v>
      </c>
    </row>
    <row r="384" spans="1:12" x14ac:dyDescent="0.25">
      <c r="A384" s="239">
        <v>382</v>
      </c>
      <c r="B384" s="237" t="s">
        <v>20</v>
      </c>
      <c r="C384" s="45" t="s">
        <v>681</v>
      </c>
      <c r="D384" s="45"/>
      <c r="E384" s="46">
        <v>0.73860637322546507</v>
      </c>
      <c r="F384" s="47">
        <v>60.253399999999999</v>
      </c>
      <c r="G384" s="362">
        <v>44.5</v>
      </c>
      <c r="H384" s="370" t="s">
        <v>261</v>
      </c>
      <c r="I384" s="372" t="s">
        <v>681</v>
      </c>
      <c r="J384" s="419">
        <v>1.9461224436688015E-4</v>
      </c>
      <c r="K384" s="432">
        <v>19.865836915583866</v>
      </c>
      <c r="L384" s="432">
        <v>64.37</v>
      </c>
    </row>
    <row r="385" spans="1:12" x14ac:dyDescent="0.25">
      <c r="A385" s="239">
        <v>383</v>
      </c>
      <c r="B385" s="237" t="s">
        <v>20</v>
      </c>
      <c r="C385" s="45" t="s">
        <v>596</v>
      </c>
      <c r="D385" s="45"/>
      <c r="E385" s="46">
        <v>0.73860637322546507</v>
      </c>
      <c r="F385" s="47">
        <v>223.3931</v>
      </c>
      <c r="G385" s="362">
        <v>165</v>
      </c>
      <c r="H385" s="370" t="s">
        <v>261</v>
      </c>
      <c r="I385" s="372" t="s">
        <v>596</v>
      </c>
      <c r="J385" s="419">
        <v>3.4767584998343176E-4</v>
      </c>
      <c r="K385" s="432">
        <v>35.490427427768232</v>
      </c>
      <c r="L385" s="432">
        <v>200.49</v>
      </c>
    </row>
    <row r="386" spans="1:12" x14ac:dyDescent="0.25">
      <c r="A386" s="239">
        <v>384</v>
      </c>
      <c r="B386" s="237" t="s">
        <v>20</v>
      </c>
      <c r="C386" s="45" t="s">
        <v>575</v>
      </c>
      <c r="D386" s="45"/>
      <c r="E386" s="46">
        <v>0.73860637322546507</v>
      </c>
      <c r="F386" s="47">
        <v>105.9198</v>
      </c>
      <c r="G386" s="362">
        <v>78.23</v>
      </c>
      <c r="H386" s="370" t="s">
        <v>261</v>
      </c>
      <c r="I386" s="372" t="s">
        <v>575</v>
      </c>
      <c r="J386" s="419">
        <v>1.0571273259267681E-4</v>
      </c>
      <c r="K386" s="432">
        <v>10.791057430219139</v>
      </c>
      <c r="L386" s="432">
        <v>89.02</v>
      </c>
    </row>
    <row r="387" spans="1:12" x14ac:dyDescent="0.25">
      <c r="A387" s="239">
        <v>385</v>
      </c>
      <c r="B387" s="237" t="s">
        <v>20</v>
      </c>
      <c r="C387" s="45" t="s">
        <v>849</v>
      </c>
      <c r="D387" s="45"/>
      <c r="E387" s="46">
        <v>0.73860637322546507</v>
      </c>
      <c r="F387" s="47">
        <v>168.66659999999999</v>
      </c>
      <c r="G387" s="362">
        <v>124.58</v>
      </c>
      <c r="H387" s="370" t="s">
        <v>261</v>
      </c>
      <c r="I387" s="372" t="s">
        <v>849</v>
      </c>
      <c r="J387" s="419">
        <v>0</v>
      </c>
      <c r="K387" s="432">
        <v>0</v>
      </c>
      <c r="L387" s="432">
        <v>124.58</v>
      </c>
    </row>
    <row r="388" spans="1:12" x14ac:dyDescent="0.25">
      <c r="A388" s="239">
        <v>386</v>
      </c>
      <c r="B388" s="237" t="s">
        <v>20</v>
      </c>
      <c r="C388" s="45" t="s">
        <v>62</v>
      </c>
      <c r="D388" s="45"/>
      <c r="E388" s="46">
        <v>0.73860637322546507</v>
      </c>
      <c r="F388" s="47">
        <v>1216.8108</v>
      </c>
      <c r="G388" s="362">
        <v>898.74</v>
      </c>
      <c r="H388" s="370" t="s">
        <v>261</v>
      </c>
      <c r="I388" s="372" t="s">
        <v>62</v>
      </c>
      <c r="J388" s="419">
        <v>1.5458353176136996E-3</v>
      </c>
      <c r="K388" s="432">
        <v>157.7974315951611</v>
      </c>
      <c r="L388" s="432">
        <v>1056.54</v>
      </c>
    </row>
    <row r="389" spans="1:12" x14ac:dyDescent="0.25">
      <c r="A389" s="239">
        <v>387</v>
      </c>
      <c r="B389" s="237" t="s">
        <v>20</v>
      </c>
      <c r="C389" s="45" t="s">
        <v>63</v>
      </c>
      <c r="D389" s="45"/>
      <c r="E389" s="46">
        <v>0.73860637322546507</v>
      </c>
      <c r="F389" s="47">
        <v>2146.6365000000001</v>
      </c>
      <c r="G389" s="362">
        <v>1585.52</v>
      </c>
      <c r="H389" s="370" t="s">
        <v>261</v>
      </c>
      <c r="I389" s="372" t="s">
        <v>63</v>
      </c>
      <c r="J389" s="419">
        <v>2.9230214392749771E-3</v>
      </c>
      <c r="K389" s="432">
        <v>298.37931011125119</v>
      </c>
      <c r="L389" s="432">
        <v>1883.9</v>
      </c>
    </row>
    <row r="390" spans="1:12" x14ac:dyDescent="0.25">
      <c r="A390" s="239">
        <v>388</v>
      </c>
      <c r="B390" s="237" t="s">
        <v>20</v>
      </c>
      <c r="C390" s="45" t="s">
        <v>64</v>
      </c>
      <c r="D390" s="45"/>
      <c r="E390" s="46">
        <v>0.73860637322546507</v>
      </c>
      <c r="F390" s="47">
        <v>1910.9861000000001</v>
      </c>
      <c r="G390" s="362">
        <v>1411.47</v>
      </c>
      <c r="H390" s="370" t="s">
        <v>261</v>
      </c>
      <c r="I390" s="372" t="s">
        <v>64</v>
      </c>
      <c r="J390" s="419">
        <v>2.5797330501109964E-3</v>
      </c>
      <c r="K390" s="432">
        <v>263.33675060359394</v>
      </c>
      <c r="L390" s="432">
        <v>1674.81</v>
      </c>
    </row>
    <row r="391" spans="1:12" x14ac:dyDescent="0.25">
      <c r="A391" s="239">
        <v>389</v>
      </c>
      <c r="B391" s="237" t="s">
        <v>20</v>
      </c>
      <c r="C391" s="45" t="s">
        <v>642</v>
      </c>
      <c r="D391" s="45"/>
      <c r="E391" s="46">
        <v>0.73860637322546507</v>
      </c>
      <c r="F391" s="47">
        <v>29.759399999999999</v>
      </c>
      <c r="G391" s="362">
        <v>21.98</v>
      </c>
      <c r="H391" s="370" t="s">
        <v>261</v>
      </c>
      <c r="I391" s="372" t="s">
        <v>642</v>
      </c>
      <c r="J391" s="419">
        <v>3.0707725731489541E-5</v>
      </c>
      <c r="K391" s="432">
        <v>3.1346160844855224</v>
      </c>
      <c r="L391" s="432">
        <v>25.11</v>
      </c>
    </row>
    <row r="392" spans="1:12" x14ac:dyDescent="0.25">
      <c r="A392" s="239">
        <v>390</v>
      </c>
      <c r="B392" s="237" t="s">
        <v>20</v>
      </c>
      <c r="C392" s="45" t="s">
        <v>479</v>
      </c>
      <c r="D392" s="45"/>
      <c r="E392" s="46">
        <v>0.73860637322546507</v>
      </c>
      <c r="F392" s="47">
        <v>18.1508</v>
      </c>
      <c r="G392" s="362">
        <v>13.41</v>
      </c>
      <c r="H392" s="370" t="s">
        <v>261</v>
      </c>
      <c r="I392" s="372" t="s">
        <v>479</v>
      </c>
      <c r="J392" s="419">
        <v>1.5174038541340573E-4</v>
      </c>
      <c r="K392" s="432">
        <v>15.489517424442024</v>
      </c>
      <c r="L392" s="432">
        <v>28.9</v>
      </c>
    </row>
    <row r="393" spans="1:12" x14ac:dyDescent="0.25">
      <c r="A393" s="239">
        <v>391</v>
      </c>
      <c r="B393" s="237" t="s">
        <v>20</v>
      </c>
      <c r="C393" s="45" t="s">
        <v>709</v>
      </c>
      <c r="D393" s="45"/>
      <c r="E393" s="46">
        <v>0.73860637322546507</v>
      </c>
      <c r="F393" s="47">
        <v>180.99870000000001</v>
      </c>
      <c r="G393" s="362">
        <v>133.69</v>
      </c>
      <c r="H393" s="370" t="s">
        <v>261</v>
      </c>
      <c r="I393" s="372" t="s">
        <v>709</v>
      </c>
      <c r="J393" s="419">
        <v>5.8104137837256215E-5</v>
      </c>
      <c r="K393" s="432">
        <v>5.9312163535789262</v>
      </c>
      <c r="L393" s="432">
        <v>139.62</v>
      </c>
    </row>
    <row r="394" spans="1:12" x14ac:dyDescent="0.25">
      <c r="A394" s="239">
        <v>392</v>
      </c>
      <c r="B394" s="237" t="s">
        <v>20</v>
      </c>
      <c r="C394" s="45" t="s">
        <v>576</v>
      </c>
      <c r="D394" s="45"/>
      <c r="E394" s="46">
        <v>0.73860637322546507</v>
      </c>
      <c r="F394" s="47">
        <v>262.38839999999999</v>
      </c>
      <c r="G394" s="362">
        <v>193.8</v>
      </c>
      <c r="H394" s="370" t="s">
        <v>261</v>
      </c>
      <c r="I394" s="372" t="s">
        <v>576</v>
      </c>
      <c r="J394" s="419">
        <v>1.8111891023314523E-3</v>
      </c>
      <c r="K394" s="432">
        <v>184.88449916012948</v>
      </c>
      <c r="L394" s="432">
        <v>378.68</v>
      </c>
    </row>
    <row r="395" spans="1:12" x14ac:dyDescent="0.25">
      <c r="A395" s="239">
        <v>393</v>
      </c>
      <c r="B395" s="237" t="s">
        <v>20</v>
      </c>
      <c r="C395" s="45" t="s">
        <v>644</v>
      </c>
      <c r="D395" s="45"/>
      <c r="E395" s="46">
        <v>0.73860637322546507</v>
      </c>
      <c r="F395" s="47">
        <v>145.80779999999999</v>
      </c>
      <c r="G395" s="362">
        <v>107.69</v>
      </c>
      <c r="H395" s="370" t="s">
        <v>261</v>
      </c>
      <c r="I395" s="372" t="s">
        <v>644</v>
      </c>
      <c r="J395" s="419">
        <v>1.4302805273734415E-4</v>
      </c>
      <c r="K395" s="432">
        <v>14.600170607339047</v>
      </c>
      <c r="L395" s="432">
        <v>122.29</v>
      </c>
    </row>
    <row r="396" spans="1:12" x14ac:dyDescent="0.25">
      <c r="A396" s="239">
        <v>394</v>
      </c>
      <c r="B396" s="237" t="s">
        <v>20</v>
      </c>
      <c r="C396" s="45" t="s">
        <v>608</v>
      </c>
      <c r="D396" s="45"/>
      <c r="E396" s="46">
        <v>0.73860637322546507</v>
      </c>
      <c r="F396" s="47">
        <v>186.8432</v>
      </c>
      <c r="G396" s="362">
        <v>138</v>
      </c>
      <c r="H396" s="370" t="s">
        <v>261</v>
      </c>
      <c r="I396" s="372" t="s">
        <v>608</v>
      </c>
      <c r="J396" s="419">
        <v>2.0774472174007837E-4</v>
      </c>
      <c r="K396" s="432">
        <v>21.206387992635982</v>
      </c>
      <c r="L396" s="432">
        <v>159.21</v>
      </c>
    </row>
    <row r="397" spans="1:12" x14ac:dyDescent="0.25">
      <c r="A397" s="239">
        <v>395</v>
      </c>
      <c r="B397" s="237" t="s">
        <v>20</v>
      </c>
      <c r="C397" s="45" t="s">
        <v>645</v>
      </c>
      <c r="D397" s="45"/>
      <c r="E397" s="46">
        <v>0.73860637322546507</v>
      </c>
      <c r="F397" s="47">
        <v>134.1114</v>
      </c>
      <c r="G397" s="362">
        <v>99.06</v>
      </c>
      <c r="H397" s="370" t="s">
        <v>261</v>
      </c>
      <c r="I397" s="372" t="s">
        <v>645</v>
      </c>
      <c r="J397" s="419">
        <v>1.1421538789002498E-4</v>
      </c>
      <c r="K397" s="432">
        <v>11.659000575503013</v>
      </c>
      <c r="L397" s="432">
        <v>110.72</v>
      </c>
    </row>
    <row r="398" spans="1:12" x14ac:dyDescent="0.25">
      <c r="A398" s="239">
        <v>396</v>
      </c>
      <c r="B398" s="237" t="s">
        <v>20</v>
      </c>
      <c r="C398" s="45" t="s">
        <v>609</v>
      </c>
      <c r="D398" s="45"/>
      <c r="E398" s="46">
        <v>0.73860637322546507</v>
      </c>
      <c r="F398" s="47">
        <v>146.19280000000001</v>
      </c>
      <c r="G398" s="362">
        <v>107.98</v>
      </c>
      <c r="H398" s="370" t="s">
        <v>261</v>
      </c>
      <c r="I398" s="372" t="s">
        <v>609</v>
      </c>
      <c r="J398" s="419">
        <v>1.6048384376431038E-4</v>
      </c>
      <c r="K398" s="432">
        <v>16.382041521486105</v>
      </c>
      <c r="L398" s="432">
        <v>124.36</v>
      </c>
    </row>
    <row r="399" spans="1:12" x14ac:dyDescent="0.25">
      <c r="A399" s="239">
        <v>397</v>
      </c>
      <c r="B399" s="237" t="s">
        <v>20</v>
      </c>
      <c r="C399" s="45" t="s">
        <v>741</v>
      </c>
      <c r="D399" s="45"/>
      <c r="E399" s="46">
        <v>0.73860637322546507</v>
      </c>
      <c r="F399" s="47">
        <v>127.4825</v>
      </c>
      <c r="G399" s="362">
        <v>94.16</v>
      </c>
      <c r="H399" s="370" t="s">
        <v>261</v>
      </c>
      <c r="I399" s="372" t="s">
        <v>741</v>
      </c>
      <c r="J399" s="419">
        <v>3.4331775050404522E-6</v>
      </c>
      <c r="K399" s="432">
        <v>0.35045556685944967</v>
      </c>
      <c r="L399" s="432">
        <v>94.51</v>
      </c>
    </row>
    <row r="400" spans="1:12" x14ac:dyDescent="0.25">
      <c r="A400" s="239">
        <v>398</v>
      </c>
      <c r="B400" s="237" t="s">
        <v>20</v>
      </c>
      <c r="C400" s="45" t="s">
        <v>710</v>
      </c>
      <c r="D400" s="45"/>
      <c r="E400" s="46">
        <v>0.73860637322546507</v>
      </c>
      <c r="F400" s="47">
        <v>245.72020000000001</v>
      </c>
      <c r="G400" s="362">
        <v>181.49</v>
      </c>
      <c r="H400" s="370" t="s">
        <v>261</v>
      </c>
      <c r="I400" s="372" t="s">
        <v>710</v>
      </c>
      <c r="J400" s="419">
        <v>6.1827975384629906E-5</v>
      </c>
      <c r="K400" s="432">
        <v>6.3113422272459134</v>
      </c>
      <c r="L400" s="432">
        <v>187.8</v>
      </c>
    </row>
    <row r="401" spans="1:12" x14ac:dyDescent="0.25">
      <c r="A401" s="239">
        <v>399</v>
      </c>
      <c r="B401" s="237" t="s">
        <v>20</v>
      </c>
      <c r="C401" s="45" t="s">
        <v>646</v>
      </c>
      <c r="D401" s="45"/>
      <c r="E401" s="46">
        <v>0.73860637322546507</v>
      </c>
      <c r="F401" s="47">
        <v>81.265500000000003</v>
      </c>
      <c r="G401" s="362">
        <v>60.02</v>
      </c>
      <c r="H401" s="370" t="s">
        <v>261</v>
      </c>
      <c r="I401" s="372" t="s">
        <v>646</v>
      </c>
      <c r="J401" s="419">
        <v>6.4836494751819971E-5</v>
      </c>
      <c r="K401" s="432">
        <v>6.618449086325664</v>
      </c>
      <c r="L401" s="432">
        <v>66.64</v>
      </c>
    </row>
    <row r="402" spans="1:12" x14ac:dyDescent="0.25">
      <c r="A402" s="239">
        <v>400</v>
      </c>
      <c r="B402" s="237" t="s">
        <v>20</v>
      </c>
      <c r="C402" s="45" t="s">
        <v>647</v>
      </c>
      <c r="D402" s="45"/>
      <c r="E402" s="46">
        <v>0.73860637322546507</v>
      </c>
      <c r="F402" s="47">
        <v>115.2814</v>
      </c>
      <c r="G402" s="362">
        <v>85.15</v>
      </c>
      <c r="H402" s="370" t="s">
        <v>261</v>
      </c>
      <c r="I402" s="372" t="s">
        <v>647</v>
      </c>
      <c r="J402" s="419">
        <v>7.3014129143897212E-5</v>
      </c>
      <c r="K402" s="432">
        <v>7.4532143998689238</v>
      </c>
      <c r="L402" s="432">
        <v>92.6</v>
      </c>
    </row>
    <row r="403" spans="1:12" x14ac:dyDescent="0.25">
      <c r="A403" s="239">
        <v>401</v>
      </c>
      <c r="B403" s="237" t="s">
        <v>20</v>
      </c>
      <c r="C403" s="45" t="s">
        <v>610</v>
      </c>
      <c r="D403" s="45"/>
      <c r="E403" s="46">
        <v>0.73860637322546507</v>
      </c>
      <c r="F403" s="47">
        <v>217.55099999999999</v>
      </c>
      <c r="G403" s="362">
        <v>160.68</v>
      </c>
      <c r="H403" s="370" t="s">
        <v>261</v>
      </c>
      <c r="I403" s="372" t="s">
        <v>610</v>
      </c>
      <c r="J403" s="419">
        <v>2.8054937714312944E-4</v>
      </c>
      <c r="K403" s="432">
        <v>28.638219507849911</v>
      </c>
      <c r="L403" s="432">
        <v>189.32</v>
      </c>
    </row>
    <row r="404" spans="1:12" x14ac:dyDescent="0.25">
      <c r="A404" s="239">
        <v>402</v>
      </c>
      <c r="B404" s="237" t="s">
        <v>20</v>
      </c>
      <c r="C404" s="45" t="s">
        <v>611</v>
      </c>
      <c r="D404" s="45"/>
      <c r="E404" s="46">
        <v>0.73860637322546507</v>
      </c>
      <c r="F404" s="47">
        <v>249.1489</v>
      </c>
      <c r="G404" s="362">
        <v>184.02</v>
      </c>
      <c r="H404" s="370" t="s">
        <v>261</v>
      </c>
      <c r="I404" s="372" t="s">
        <v>611</v>
      </c>
      <c r="J404" s="419">
        <v>2.8838718608464322E-4</v>
      </c>
      <c r="K404" s="432">
        <v>29.438295755437323</v>
      </c>
      <c r="L404" s="432">
        <v>213.46</v>
      </c>
    </row>
    <row r="405" spans="1:12" x14ac:dyDescent="0.25">
      <c r="A405" s="239">
        <v>403</v>
      </c>
      <c r="B405" s="237" t="s">
        <v>20</v>
      </c>
      <c r="C405" s="45" t="s">
        <v>612</v>
      </c>
      <c r="D405" s="45"/>
      <c r="E405" s="46">
        <v>0.73860637322546507</v>
      </c>
      <c r="F405" s="47">
        <v>120.8077</v>
      </c>
      <c r="G405" s="362">
        <v>89.23</v>
      </c>
      <c r="H405" s="370" t="s">
        <v>261</v>
      </c>
      <c r="I405" s="372" t="s">
        <v>612</v>
      </c>
      <c r="J405" s="419">
        <v>1.3607893652599939E-4</v>
      </c>
      <c r="K405" s="432">
        <v>13.89081128716305</v>
      </c>
      <c r="L405" s="432">
        <v>103.12</v>
      </c>
    </row>
    <row r="406" spans="1:12" x14ac:dyDescent="0.25">
      <c r="A406" s="239">
        <v>404</v>
      </c>
      <c r="B406" s="237" t="s">
        <v>20</v>
      </c>
      <c r="C406" s="45" t="s">
        <v>742</v>
      </c>
      <c r="D406" s="45"/>
      <c r="E406" s="46">
        <v>0.73860637322546507</v>
      </c>
      <c r="F406" s="47">
        <v>143.9606</v>
      </c>
      <c r="G406" s="362">
        <v>106.33</v>
      </c>
      <c r="H406" s="370" t="s">
        <v>261</v>
      </c>
      <c r="I406" s="372" t="s">
        <v>742</v>
      </c>
      <c r="J406" s="419">
        <v>4.696233951257986E-6</v>
      </c>
      <c r="K406" s="432">
        <v>0.47938719424684056</v>
      </c>
      <c r="L406" s="432">
        <v>106.81</v>
      </c>
    </row>
    <row r="407" spans="1:12" x14ac:dyDescent="0.25">
      <c r="A407" s="239">
        <v>405</v>
      </c>
      <c r="B407" s="237" t="s">
        <v>20</v>
      </c>
      <c r="C407" s="45" t="s">
        <v>682</v>
      </c>
      <c r="D407" s="45"/>
      <c r="E407" s="46">
        <v>0.73860637322546507</v>
      </c>
      <c r="F407" s="47">
        <v>74.614099999999993</v>
      </c>
      <c r="G407" s="362">
        <v>55.11</v>
      </c>
      <c r="H407" s="370" t="s">
        <v>261</v>
      </c>
      <c r="I407" s="372" t="s">
        <v>682</v>
      </c>
      <c r="J407" s="419">
        <v>3.1247512848858854E-5</v>
      </c>
      <c r="K407" s="432">
        <v>3.1897170514245627</v>
      </c>
      <c r="L407" s="432">
        <v>58.3</v>
      </c>
    </row>
    <row r="408" spans="1:12" x14ac:dyDescent="0.25">
      <c r="A408" s="239">
        <v>406</v>
      </c>
      <c r="B408" s="237" t="s">
        <v>20</v>
      </c>
      <c r="C408" s="45" t="s">
        <v>683</v>
      </c>
      <c r="D408" s="45"/>
      <c r="E408" s="46">
        <v>0.73860637322546507</v>
      </c>
      <c r="F408" s="47">
        <v>198.30629999999999</v>
      </c>
      <c r="G408" s="362">
        <v>146.47</v>
      </c>
      <c r="H408" s="370" t="s">
        <v>261</v>
      </c>
      <c r="I408" s="372" t="s">
        <v>683</v>
      </c>
      <c r="J408" s="419">
        <v>9.4286293955977871E-5</v>
      </c>
      <c r="K408" s="432">
        <v>9.6246572007728428</v>
      </c>
      <c r="L408" s="432">
        <v>156.09</v>
      </c>
    </row>
    <row r="409" spans="1:12" x14ac:dyDescent="0.25">
      <c r="A409" s="239">
        <v>407</v>
      </c>
      <c r="B409" s="237" t="s">
        <v>20</v>
      </c>
      <c r="C409" s="45" t="s">
        <v>711</v>
      </c>
      <c r="D409" s="45"/>
      <c r="E409" s="46">
        <v>0.73860637322546507</v>
      </c>
      <c r="F409" s="47">
        <v>130.81489999999999</v>
      </c>
      <c r="G409" s="362">
        <v>96.62</v>
      </c>
      <c r="H409" s="370" t="s">
        <v>261</v>
      </c>
      <c r="I409" s="372" t="s">
        <v>711</v>
      </c>
      <c r="J409" s="419">
        <v>3.4029476749841105E-5</v>
      </c>
      <c r="K409" s="432">
        <v>3.4736973392104029</v>
      </c>
      <c r="L409" s="432">
        <v>100.09</v>
      </c>
    </row>
    <row r="410" spans="1:12" x14ac:dyDescent="0.25">
      <c r="A410" s="239">
        <v>408</v>
      </c>
      <c r="B410" s="237" t="s">
        <v>20</v>
      </c>
      <c r="C410" s="45" t="s">
        <v>613</v>
      </c>
      <c r="D410" s="45"/>
      <c r="E410" s="46">
        <v>0.73860637322546507</v>
      </c>
      <c r="F410" s="47">
        <v>12.171200000000001</v>
      </c>
      <c r="G410" s="362">
        <v>8.99</v>
      </c>
      <c r="H410" s="370" t="s">
        <v>261</v>
      </c>
      <c r="I410" s="372" t="s">
        <v>613</v>
      </c>
      <c r="J410" s="419">
        <v>2.2706252659140946E-4</v>
      </c>
      <c r="K410" s="432">
        <v>23.178331546301351</v>
      </c>
      <c r="L410" s="432">
        <v>32.17</v>
      </c>
    </row>
    <row r="411" spans="1:12" x14ac:dyDescent="0.25">
      <c r="A411" s="239">
        <v>409</v>
      </c>
      <c r="B411" s="237" t="s">
        <v>20</v>
      </c>
      <c r="C411" s="45" t="s">
        <v>648</v>
      </c>
      <c r="D411" s="45"/>
      <c r="E411" s="46">
        <v>0.73860637322546507</v>
      </c>
      <c r="F411" s="47">
        <v>102.9074</v>
      </c>
      <c r="G411" s="362">
        <v>76.010000000000005</v>
      </c>
      <c r="H411" s="370" t="s">
        <v>261</v>
      </c>
      <c r="I411" s="372" t="s">
        <v>648</v>
      </c>
      <c r="J411" s="419">
        <v>7.6092031222328585E-5</v>
      </c>
      <c r="K411" s="432">
        <v>7.7674037815862658</v>
      </c>
      <c r="L411" s="432">
        <v>83.78</v>
      </c>
    </row>
    <row r="412" spans="1:12" x14ac:dyDescent="0.25">
      <c r="A412" s="239">
        <v>410</v>
      </c>
      <c r="B412" s="237" t="s">
        <v>20</v>
      </c>
      <c r="C412" s="45" t="s">
        <v>614</v>
      </c>
      <c r="D412" s="45"/>
      <c r="E412" s="46">
        <v>0.73860637322546507</v>
      </c>
      <c r="F412" s="47">
        <v>129.9486</v>
      </c>
      <c r="G412" s="362">
        <v>95.98</v>
      </c>
      <c r="H412" s="370" t="s">
        <v>261</v>
      </c>
      <c r="I412" s="372" t="s">
        <v>614</v>
      </c>
      <c r="J412" s="419">
        <v>1.3922018915309446E-4</v>
      </c>
      <c r="K412" s="432">
        <v>14.21146743397197</v>
      </c>
      <c r="L412" s="432">
        <v>110.19</v>
      </c>
    </row>
    <row r="413" spans="1:12" x14ac:dyDescent="0.25">
      <c r="A413" s="239">
        <v>411</v>
      </c>
      <c r="B413" s="237" t="s">
        <v>20</v>
      </c>
      <c r="C413" s="45" t="s">
        <v>615</v>
      </c>
      <c r="D413" s="45"/>
      <c r="E413" s="46">
        <v>0.73860637322546507</v>
      </c>
      <c r="F413" s="47">
        <v>58.624499999999998</v>
      </c>
      <c r="G413" s="362">
        <v>43.3</v>
      </c>
      <c r="H413" s="370" t="s">
        <v>261</v>
      </c>
      <c r="I413" s="372" t="s">
        <v>615</v>
      </c>
      <c r="J413" s="419">
        <v>6.0910812001600966E-5</v>
      </c>
      <c r="K413" s="432">
        <v>6.217719042068266</v>
      </c>
      <c r="L413" s="432">
        <v>49.52</v>
      </c>
    </row>
    <row r="414" spans="1:12" x14ac:dyDescent="0.25">
      <c r="A414" s="239">
        <v>412</v>
      </c>
      <c r="B414" s="237" t="s">
        <v>20</v>
      </c>
      <c r="C414" s="45" t="s">
        <v>684</v>
      </c>
      <c r="D414" s="45"/>
      <c r="E414" s="46">
        <v>0.73860637322546507</v>
      </c>
      <c r="F414" s="47">
        <v>47.151699999999998</v>
      </c>
      <c r="G414" s="362">
        <v>34.83</v>
      </c>
      <c r="H414" s="370" t="s">
        <v>261</v>
      </c>
      <c r="I414" s="372" t="s">
        <v>684</v>
      </c>
      <c r="J414" s="419">
        <v>1.9388988508758801E-5</v>
      </c>
      <c r="K414" s="432">
        <v>1.9792099152147853</v>
      </c>
      <c r="L414" s="432">
        <v>36.81</v>
      </c>
    </row>
    <row r="415" spans="1:12" x14ac:dyDescent="0.25">
      <c r="A415" s="239">
        <v>413</v>
      </c>
      <c r="B415" s="237" t="s">
        <v>20</v>
      </c>
      <c r="C415" s="45" t="s">
        <v>685</v>
      </c>
      <c r="D415" s="45"/>
      <c r="E415" s="46">
        <v>0.73860637322546507</v>
      </c>
      <c r="F415" s="47">
        <v>126.13500000000001</v>
      </c>
      <c r="G415" s="362">
        <v>93.16</v>
      </c>
      <c r="H415" s="370" t="s">
        <v>261</v>
      </c>
      <c r="I415" s="372" t="s">
        <v>685</v>
      </c>
      <c r="J415" s="419">
        <v>5.2702300789445195E-5</v>
      </c>
      <c r="K415" s="432">
        <v>5.3798018514468318</v>
      </c>
      <c r="L415" s="432">
        <v>98.54</v>
      </c>
    </row>
    <row r="416" spans="1:12" x14ac:dyDescent="0.25">
      <c r="A416" s="239">
        <v>414</v>
      </c>
      <c r="B416" s="237" t="s">
        <v>20</v>
      </c>
      <c r="C416" s="45" t="s">
        <v>712</v>
      </c>
      <c r="D416" s="45"/>
      <c r="E416" s="46">
        <v>0.73860637322546507</v>
      </c>
      <c r="F416" s="47">
        <v>236.9205</v>
      </c>
      <c r="G416" s="362">
        <v>174.99</v>
      </c>
      <c r="H416" s="370" t="s">
        <v>261</v>
      </c>
      <c r="I416" s="372" t="s">
        <v>712</v>
      </c>
      <c r="J416" s="419">
        <v>5.4515978112223664E-5</v>
      </c>
      <c r="K416" s="432">
        <v>5.5649403458361473</v>
      </c>
      <c r="L416" s="432">
        <v>180.55</v>
      </c>
    </row>
    <row r="417" spans="1:12" x14ac:dyDescent="0.25">
      <c r="A417" s="239">
        <v>415</v>
      </c>
      <c r="B417" s="237" t="s">
        <v>20</v>
      </c>
      <c r="C417" s="45" t="s">
        <v>743</v>
      </c>
      <c r="D417" s="45"/>
      <c r="E417" s="46">
        <v>0.73860637322546507</v>
      </c>
      <c r="F417" s="47">
        <v>79.0321</v>
      </c>
      <c r="G417" s="362">
        <v>58.37</v>
      </c>
      <c r="H417" s="370" t="s">
        <v>261</v>
      </c>
      <c r="I417" s="372" t="s">
        <v>743</v>
      </c>
      <c r="J417" s="419">
        <v>1.9435660305050473E-6</v>
      </c>
      <c r="K417" s="432">
        <v>0.19839741287754686</v>
      </c>
      <c r="L417" s="432">
        <v>58.57</v>
      </c>
    </row>
    <row r="418" spans="1:12" x14ac:dyDescent="0.25">
      <c r="A418" s="239">
        <v>416</v>
      </c>
      <c r="B418" s="237" t="s">
        <v>20</v>
      </c>
      <c r="C418" s="45" t="s">
        <v>686</v>
      </c>
      <c r="D418" s="45"/>
      <c r="E418" s="46">
        <v>0.73860637322546507</v>
      </c>
      <c r="F418" s="47">
        <v>67.376000000000005</v>
      </c>
      <c r="G418" s="362">
        <v>49.76</v>
      </c>
      <c r="H418" s="370" t="s">
        <v>261</v>
      </c>
      <c r="I418" s="372" t="s">
        <v>686</v>
      </c>
      <c r="J418" s="419">
        <v>2.8702854517256197E-5</v>
      </c>
      <c r="K418" s="432">
        <v>2.9299606954668116</v>
      </c>
      <c r="L418" s="432">
        <v>52.69</v>
      </c>
    </row>
    <row r="419" spans="1:12" x14ac:dyDescent="0.25">
      <c r="A419" s="239">
        <v>417</v>
      </c>
      <c r="B419" s="237" t="s">
        <v>20</v>
      </c>
      <c r="C419" s="45" t="s">
        <v>649</v>
      </c>
      <c r="D419" s="45"/>
      <c r="E419" s="46">
        <v>0.73860637322546507</v>
      </c>
      <c r="F419" s="47">
        <v>145.79929999999999</v>
      </c>
      <c r="G419" s="362">
        <v>107.69</v>
      </c>
      <c r="H419" s="370" t="s">
        <v>261</v>
      </c>
      <c r="I419" s="372" t="s">
        <v>649</v>
      </c>
      <c r="J419" s="419">
        <v>1.2436286513679877E-4</v>
      </c>
      <c r="K419" s="432">
        <v>12.694845615699842</v>
      </c>
      <c r="L419" s="432">
        <v>120.38</v>
      </c>
    </row>
    <row r="420" spans="1:12" x14ac:dyDescent="0.25">
      <c r="A420" s="239">
        <v>418</v>
      </c>
      <c r="B420" s="237" t="s">
        <v>20</v>
      </c>
      <c r="C420" s="45" t="s">
        <v>650</v>
      </c>
      <c r="D420" s="45"/>
      <c r="E420" s="46">
        <v>0.73860637322546507</v>
      </c>
      <c r="F420" s="47">
        <v>106.3112</v>
      </c>
      <c r="G420" s="362">
        <v>78.52</v>
      </c>
      <c r="H420" s="370" t="s">
        <v>261</v>
      </c>
      <c r="I420" s="372" t="s">
        <v>650</v>
      </c>
      <c r="J420" s="419">
        <v>7.2822429870319599E-5</v>
      </c>
      <c r="K420" s="432">
        <v>7.4336459163024458</v>
      </c>
      <c r="L420" s="432">
        <v>85.95</v>
      </c>
    </row>
    <row r="421" spans="1:12" x14ac:dyDescent="0.25">
      <c r="A421" s="239">
        <v>419</v>
      </c>
      <c r="B421" s="237" t="s">
        <v>20</v>
      </c>
      <c r="C421" s="45" t="s">
        <v>713</v>
      </c>
      <c r="D421" s="45"/>
      <c r="E421" s="46">
        <v>0.73860637322546507</v>
      </c>
      <c r="F421" s="47">
        <v>183.47569999999999</v>
      </c>
      <c r="G421" s="362">
        <v>135.52000000000001</v>
      </c>
      <c r="H421" s="370" t="s">
        <v>261</v>
      </c>
      <c r="I421" s="372" t="s">
        <v>713</v>
      </c>
      <c r="J421" s="419">
        <v>4.4960472223429423E-5</v>
      </c>
      <c r="K421" s="432">
        <v>4.5895231913285084</v>
      </c>
      <c r="L421" s="432">
        <v>140.11000000000001</v>
      </c>
    </row>
    <row r="422" spans="1:12" x14ac:dyDescent="0.25">
      <c r="A422" s="239">
        <v>420</v>
      </c>
      <c r="B422" s="237" t="s">
        <v>20</v>
      </c>
      <c r="C422" s="45" t="s">
        <v>714</v>
      </c>
      <c r="D422" s="45"/>
      <c r="E422" s="46">
        <v>0.73860637322546507</v>
      </c>
      <c r="F422" s="47">
        <v>143.5745</v>
      </c>
      <c r="G422" s="362">
        <v>106.05</v>
      </c>
      <c r="H422" s="370" t="s">
        <v>261</v>
      </c>
      <c r="I422" s="372" t="s">
        <v>714</v>
      </c>
      <c r="J422" s="419">
        <v>3.4092361821483939E-5</v>
      </c>
      <c r="K422" s="432">
        <v>3.4801165888405867</v>
      </c>
      <c r="L422" s="432">
        <v>109.53</v>
      </c>
    </row>
    <row r="423" spans="1:12" x14ac:dyDescent="0.25">
      <c r="A423" s="239">
        <v>421</v>
      </c>
      <c r="B423" s="237" t="s">
        <v>20</v>
      </c>
      <c r="C423" s="45" t="s">
        <v>651</v>
      </c>
      <c r="D423" s="45"/>
      <c r="E423" s="46">
        <v>0.73860637322546507</v>
      </c>
      <c r="F423" s="47">
        <v>175.37110000000001</v>
      </c>
      <c r="G423" s="362">
        <v>129.53</v>
      </c>
      <c r="H423" s="370" t="s">
        <v>261</v>
      </c>
      <c r="I423" s="372" t="s">
        <v>651</v>
      </c>
      <c r="J423" s="419">
        <v>1.6192017082828478E-4</v>
      </c>
      <c r="K423" s="432">
        <v>16.52866045239244</v>
      </c>
      <c r="L423" s="432">
        <v>146.06</v>
      </c>
    </row>
    <row r="424" spans="1:12" x14ac:dyDescent="0.25">
      <c r="A424" s="239">
        <v>422</v>
      </c>
      <c r="B424" s="237" t="s">
        <v>20</v>
      </c>
      <c r="C424" s="45" t="s">
        <v>715</v>
      </c>
      <c r="D424" s="45"/>
      <c r="E424" s="46">
        <v>0.73860637322546507</v>
      </c>
      <c r="F424" s="47">
        <v>185.1</v>
      </c>
      <c r="G424" s="362">
        <v>136.72</v>
      </c>
      <c r="H424" s="370" t="s">
        <v>261</v>
      </c>
      <c r="I424" s="372" t="s">
        <v>715</v>
      </c>
      <c r="J424" s="419">
        <v>4.8157656877016939E-5</v>
      </c>
      <c r="K424" s="432">
        <v>4.9158888273849941</v>
      </c>
      <c r="L424" s="432">
        <v>141.63999999999999</v>
      </c>
    </row>
    <row r="425" spans="1:12" x14ac:dyDescent="0.25">
      <c r="A425" s="239">
        <v>423</v>
      </c>
      <c r="B425" s="237" t="s">
        <v>20</v>
      </c>
      <c r="C425" s="45" t="s">
        <v>616</v>
      </c>
      <c r="D425" s="45"/>
      <c r="E425" s="46">
        <v>0.73860637322546507</v>
      </c>
      <c r="F425" s="47">
        <v>129.94759999999999</v>
      </c>
      <c r="G425" s="362">
        <v>95.98</v>
      </c>
      <c r="H425" s="370" t="s">
        <v>261</v>
      </c>
      <c r="I425" s="372" t="s">
        <v>616</v>
      </c>
      <c r="J425" s="419">
        <v>1.4749316839003727E-4</v>
      </c>
      <c r="K425" s="432">
        <v>15.055965460608403</v>
      </c>
      <c r="L425" s="432">
        <v>111.04</v>
      </c>
    </row>
    <row r="426" spans="1:12" x14ac:dyDescent="0.25">
      <c r="A426" s="239">
        <v>424</v>
      </c>
      <c r="B426" s="237" t="s">
        <v>20</v>
      </c>
      <c r="C426" s="45" t="s">
        <v>850</v>
      </c>
      <c r="D426" s="45"/>
      <c r="E426" s="46">
        <v>0.73860637322546507</v>
      </c>
      <c r="F426" s="47">
        <v>176.3484</v>
      </c>
      <c r="G426" s="362">
        <v>130.25</v>
      </c>
      <c r="H426" s="370" t="s">
        <v>261</v>
      </c>
      <c r="I426" s="372" t="s">
        <v>850</v>
      </c>
      <c r="J426" s="419">
        <v>0</v>
      </c>
      <c r="K426" s="432">
        <v>0</v>
      </c>
      <c r="L426" s="432">
        <v>130.25</v>
      </c>
    </row>
    <row r="427" spans="1:12" x14ac:dyDescent="0.25">
      <c r="A427" s="239">
        <v>425</v>
      </c>
      <c r="B427" s="237" t="s">
        <v>20</v>
      </c>
      <c r="C427" s="45" t="s">
        <v>687</v>
      </c>
      <c r="D427" s="45"/>
      <c r="E427" s="46">
        <v>0.73860637322546507</v>
      </c>
      <c r="F427" s="47">
        <v>67.770399999999995</v>
      </c>
      <c r="G427" s="362">
        <v>50.06</v>
      </c>
      <c r="H427" s="370" t="s">
        <v>261</v>
      </c>
      <c r="I427" s="372" t="s">
        <v>687</v>
      </c>
      <c r="J427" s="419">
        <v>2.9829984552909701E-5</v>
      </c>
      <c r="K427" s="432">
        <v>3.0450170812753883</v>
      </c>
      <c r="L427" s="432">
        <v>53.11</v>
      </c>
    </row>
    <row r="428" spans="1:12" x14ac:dyDescent="0.25">
      <c r="A428" s="239">
        <v>426</v>
      </c>
      <c r="B428" s="237" t="s">
        <v>20</v>
      </c>
      <c r="C428" s="45" t="s">
        <v>688</v>
      </c>
      <c r="D428" s="45"/>
      <c r="E428" s="46">
        <v>0.73860637322546507</v>
      </c>
      <c r="F428" s="47">
        <v>139.81229999999999</v>
      </c>
      <c r="G428" s="362">
        <v>103.27</v>
      </c>
      <c r="H428" s="370" t="s">
        <v>261</v>
      </c>
      <c r="I428" s="372" t="s">
        <v>688</v>
      </c>
      <c r="J428" s="419">
        <v>5.4239593948737842E-5</v>
      </c>
      <c r="K428" s="432">
        <v>5.5367273074647869</v>
      </c>
      <c r="L428" s="432">
        <v>108.81</v>
      </c>
    </row>
    <row r="429" spans="1:12" x14ac:dyDescent="0.25">
      <c r="A429" s="239">
        <v>427</v>
      </c>
      <c r="B429" s="237" t="s">
        <v>20</v>
      </c>
      <c r="C429" s="45" t="s">
        <v>744</v>
      </c>
      <c r="D429" s="45"/>
      <c r="E429" s="46">
        <v>0.73860637322546507</v>
      </c>
      <c r="F429" s="47">
        <v>108.8095</v>
      </c>
      <c r="G429" s="362">
        <v>80.37</v>
      </c>
      <c r="H429" s="370" t="s">
        <v>261</v>
      </c>
      <c r="I429" s="372" t="s">
        <v>744</v>
      </c>
      <c r="J429" s="419">
        <v>3.0754034212390435E-6</v>
      </c>
      <c r="K429" s="432">
        <v>0.31393432111489983</v>
      </c>
      <c r="L429" s="432">
        <v>80.680000000000007</v>
      </c>
    </row>
    <row r="430" spans="1:12" x14ac:dyDescent="0.25">
      <c r="A430" s="239">
        <v>428</v>
      </c>
      <c r="B430" s="237" t="s">
        <v>20</v>
      </c>
      <c r="C430" s="45" t="s">
        <v>716</v>
      </c>
      <c r="D430" s="45"/>
      <c r="E430" s="46">
        <v>0.73860637322546507</v>
      </c>
      <c r="F430" s="47">
        <v>89.488299999999995</v>
      </c>
      <c r="G430" s="362">
        <v>66.099999999999994</v>
      </c>
      <c r="H430" s="370" t="s">
        <v>261</v>
      </c>
      <c r="I430" s="372" t="s">
        <v>716</v>
      </c>
      <c r="J430" s="419">
        <v>2.1769705734611573E-5</v>
      </c>
      <c r="K430" s="432">
        <v>2.2222313155628162</v>
      </c>
      <c r="L430" s="432">
        <v>68.319999999999993</v>
      </c>
    </row>
    <row r="431" spans="1:12" x14ac:dyDescent="0.25">
      <c r="A431" s="239">
        <v>429</v>
      </c>
      <c r="B431" s="237" t="s">
        <v>20</v>
      </c>
      <c r="C431" s="45" t="s">
        <v>717</v>
      </c>
      <c r="D431" s="45"/>
      <c r="E431" s="46">
        <v>0.73860637322546507</v>
      </c>
      <c r="F431" s="47">
        <v>116.54340000000001</v>
      </c>
      <c r="G431" s="362">
        <v>86.08</v>
      </c>
      <c r="H431" s="370" t="s">
        <v>261</v>
      </c>
      <c r="I431" s="372" t="s">
        <v>717</v>
      </c>
      <c r="J431" s="419">
        <v>2.6041122593965961E-5</v>
      </c>
      <c r="K431" s="432">
        <v>2.658253576148033</v>
      </c>
      <c r="L431" s="432">
        <v>88.74</v>
      </c>
    </row>
    <row r="432" spans="1:12" x14ac:dyDescent="0.25">
      <c r="A432" s="239">
        <v>430</v>
      </c>
      <c r="B432" s="237" t="s">
        <v>20</v>
      </c>
      <c r="C432" s="45" t="s">
        <v>718</v>
      </c>
      <c r="D432" s="45"/>
      <c r="E432" s="46">
        <v>0.73860637322546507</v>
      </c>
      <c r="F432" s="47">
        <v>51.062199999999997</v>
      </c>
      <c r="G432" s="362">
        <v>37.71</v>
      </c>
      <c r="H432" s="370" t="s">
        <v>261</v>
      </c>
      <c r="I432" s="372" t="s">
        <v>718</v>
      </c>
      <c r="J432" s="419">
        <v>2.1667906962988139E-5</v>
      </c>
      <c r="K432" s="432">
        <v>2.2118397916283539</v>
      </c>
      <c r="L432" s="432">
        <v>39.92</v>
      </c>
    </row>
    <row r="433" spans="1:12" x14ac:dyDescent="0.25">
      <c r="A433" s="239">
        <v>431</v>
      </c>
      <c r="B433" s="237" t="s">
        <v>20</v>
      </c>
      <c r="C433" s="45" t="s">
        <v>719</v>
      </c>
      <c r="D433" s="45"/>
      <c r="E433" s="46">
        <v>0.73860637322546507</v>
      </c>
      <c r="F433" s="47">
        <v>161.43790000000001</v>
      </c>
      <c r="G433" s="362">
        <v>119.24</v>
      </c>
      <c r="H433" s="370" t="s">
        <v>261</v>
      </c>
      <c r="I433" s="372" t="s">
        <v>719</v>
      </c>
      <c r="J433" s="419">
        <v>3.8968942063874897E-5</v>
      </c>
      <c r="K433" s="432">
        <v>3.9779133647642304</v>
      </c>
      <c r="L433" s="432">
        <v>123.22</v>
      </c>
    </row>
    <row r="434" spans="1:12" x14ac:dyDescent="0.25">
      <c r="A434" s="239">
        <v>432</v>
      </c>
      <c r="B434" s="237" t="s">
        <v>20</v>
      </c>
      <c r="C434" s="45" t="s">
        <v>617</v>
      </c>
      <c r="D434" s="45"/>
      <c r="E434" s="46">
        <v>0.73860637322546507</v>
      </c>
      <c r="F434" s="47">
        <v>50.028199999999998</v>
      </c>
      <c r="G434" s="362">
        <v>36.950000000000003</v>
      </c>
      <c r="H434" s="370" t="s">
        <v>261</v>
      </c>
      <c r="I434" s="372" t="s">
        <v>617</v>
      </c>
      <c r="J434" s="419">
        <v>6.120902537909515E-5</v>
      </c>
      <c r="K434" s="432">
        <v>6.2481603863044306</v>
      </c>
      <c r="L434" s="432">
        <v>43.2</v>
      </c>
    </row>
    <row r="435" spans="1:12" x14ac:dyDescent="0.25">
      <c r="A435" s="239">
        <v>433</v>
      </c>
      <c r="B435" s="237" t="s">
        <v>20</v>
      </c>
      <c r="C435" s="45" t="s">
        <v>470</v>
      </c>
      <c r="D435" s="45"/>
      <c r="E435" s="46">
        <v>0.73860637322546507</v>
      </c>
      <c r="F435" s="47">
        <v>221.76929999999999</v>
      </c>
      <c r="G435" s="362">
        <v>163.80000000000001</v>
      </c>
      <c r="H435" s="370" t="s">
        <v>261</v>
      </c>
      <c r="I435" s="372" t="s">
        <v>470</v>
      </c>
      <c r="J435" s="419">
        <v>2.9454257774916959E-4</v>
      </c>
      <c r="K435" s="432">
        <v>30.066632412037926</v>
      </c>
      <c r="L435" s="432">
        <v>193.87</v>
      </c>
    </row>
    <row r="436" spans="1:12" x14ac:dyDescent="0.25">
      <c r="A436" s="239">
        <v>434</v>
      </c>
      <c r="B436" s="237" t="s">
        <v>20</v>
      </c>
      <c r="C436" s="45" t="s">
        <v>385</v>
      </c>
      <c r="D436" s="45"/>
      <c r="E436" s="46">
        <v>0.73860637322546507</v>
      </c>
      <c r="F436" s="47">
        <v>308.62959999999998</v>
      </c>
      <c r="G436" s="362">
        <v>227.96</v>
      </c>
      <c r="H436" s="370" t="s">
        <v>261</v>
      </c>
      <c r="I436" s="372" t="s">
        <v>385</v>
      </c>
      <c r="J436" s="419">
        <v>3.7105060524625025E-4</v>
      </c>
      <c r="K436" s="432">
        <v>37.876500706474346</v>
      </c>
      <c r="L436" s="432">
        <v>265.83999999999997</v>
      </c>
    </row>
    <row r="437" spans="1:12" x14ac:dyDescent="0.25">
      <c r="A437" s="239">
        <v>435</v>
      </c>
      <c r="B437" s="237" t="s">
        <v>20</v>
      </c>
      <c r="C437" s="45" t="s">
        <v>427</v>
      </c>
      <c r="D437" s="45"/>
      <c r="E437" s="46">
        <v>0.73860637322546507</v>
      </c>
      <c r="F437" s="47">
        <v>327.94159999999999</v>
      </c>
      <c r="G437" s="362">
        <v>242.22</v>
      </c>
      <c r="H437" s="370" t="s">
        <v>261</v>
      </c>
      <c r="I437" s="372" t="s">
        <v>427</v>
      </c>
      <c r="J437" s="419">
        <v>4.1926296925732674E-4</v>
      </c>
      <c r="K437" s="432">
        <v>42.797973987226506</v>
      </c>
      <c r="L437" s="432">
        <v>285.02</v>
      </c>
    </row>
    <row r="438" spans="1:12" x14ac:dyDescent="0.25">
      <c r="A438" s="239">
        <v>436</v>
      </c>
      <c r="B438" s="237" t="s">
        <v>20</v>
      </c>
      <c r="C438" s="45" t="s">
        <v>384</v>
      </c>
      <c r="D438" s="45"/>
      <c r="E438" s="46">
        <v>0.73860637322546507</v>
      </c>
      <c r="F438" s="47">
        <v>383.76119999999997</v>
      </c>
      <c r="G438" s="362">
        <v>283.45</v>
      </c>
      <c r="H438" s="370" t="s">
        <v>261</v>
      </c>
      <c r="I438" s="372" t="s">
        <v>384</v>
      </c>
      <c r="J438" s="419">
        <v>4.889703089402714E-4</v>
      </c>
      <c r="K438" s="432">
        <v>49.913634394235594</v>
      </c>
      <c r="L438" s="432">
        <v>333.36</v>
      </c>
    </row>
    <row r="439" spans="1:12" x14ac:dyDescent="0.25">
      <c r="A439" s="239">
        <v>437</v>
      </c>
      <c r="B439" s="237" t="s">
        <v>20</v>
      </c>
      <c r="C439" s="45" t="s">
        <v>430</v>
      </c>
      <c r="D439" s="45"/>
      <c r="E439" s="46">
        <v>0.73860637322546507</v>
      </c>
      <c r="F439" s="47">
        <v>76.331800000000001</v>
      </c>
      <c r="G439" s="362">
        <v>56.38</v>
      </c>
      <c r="H439" s="370" t="s">
        <v>261</v>
      </c>
      <c r="I439" s="372" t="s">
        <v>430</v>
      </c>
      <c r="J439" s="419">
        <v>8.6750612252365093E-5</v>
      </c>
      <c r="K439" s="432">
        <v>8.855421820652035</v>
      </c>
      <c r="L439" s="432">
        <v>65.239999999999995</v>
      </c>
    </row>
    <row r="440" spans="1:12" x14ac:dyDescent="0.25">
      <c r="A440" s="239">
        <v>438</v>
      </c>
      <c r="B440" s="237" t="s">
        <v>20</v>
      </c>
      <c r="C440" s="45" t="s">
        <v>429</v>
      </c>
      <c r="D440" s="45"/>
      <c r="E440" s="46">
        <v>0.73860637322546507</v>
      </c>
      <c r="F440" s="47">
        <v>46.381500000000003</v>
      </c>
      <c r="G440" s="362">
        <v>34.26</v>
      </c>
      <c r="H440" s="370" t="s">
        <v>261</v>
      </c>
      <c r="I440" s="372" t="s">
        <v>429</v>
      </c>
      <c r="J440" s="419">
        <v>6.6433534092373334E-5</v>
      </c>
      <c r="K440" s="432">
        <v>6.7814733769627642</v>
      </c>
      <c r="L440" s="432">
        <v>41.04</v>
      </c>
    </row>
    <row r="441" spans="1:12" x14ac:dyDescent="0.25">
      <c r="A441" s="239">
        <v>439</v>
      </c>
      <c r="B441" s="237" t="s">
        <v>20</v>
      </c>
      <c r="C441" s="45" t="s">
        <v>426</v>
      </c>
      <c r="D441" s="45"/>
      <c r="E441" s="46">
        <v>0.73860637322546507</v>
      </c>
      <c r="F441" s="47">
        <v>88.657399999999996</v>
      </c>
      <c r="G441" s="362">
        <v>65.48</v>
      </c>
      <c r="H441" s="370" t="s">
        <v>261</v>
      </c>
      <c r="I441" s="372" t="s">
        <v>426</v>
      </c>
      <c r="J441" s="419">
        <v>1.2723666324273241E-4</v>
      </c>
      <c r="K441" s="432">
        <v>12.98820025372131</v>
      </c>
      <c r="L441" s="432">
        <v>78.47</v>
      </c>
    </row>
    <row r="442" spans="1:12" x14ac:dyDescent="0.25">
      <c r="A442" s="239">
        <v>440</v>
      </c>
      <c r="B442" s="237" t="s">
        <v>20</v>
      </c>
      <c r="C442" s="45" t="s">
        <v>428</v>
      </c>
      <c r="D442" s="45"/>
      <c r="E442" s="46">
        <v>0.73860637322546507</v>
      </c>
      <c r="F442" s="47">
        <v>214.92740000000001</v>
      </c>
      <c r="G442" s="362">
        <v>158.75</v>
      </c>
      <c r="H442" s="370" t="s">
        <v>261</v>
      </c>
      <c r="I442" s="372" t="s">
        <v>428</v>
      </c>
      <c r="J442" s="419">
        <v>2.6433539949263356E-4</v>
      </c>
      <c r="K442" s="432">
        <v>26.983111748286507</v>
      </c>
      <c r="L442" s="432">
        <v>185.73</v>
      </c>
    </row>
    <row r="443" spans="1:12" x14ac:dyDescent="0.25">
      <c r="A443" s="239">
        <v>441</v>
      </c>
      <c r="B443" s="237" t="s">
        <v>20</v>
      </c>
      <c r="C443" s="45" t="s">
        <v>425</v>
      </c>
      <c r="D443" s="45"/>
      <c r="E443" s="46">
        <v>0.73860637322546507</v>
      </c>
      <c r="F443" s="47">
        <v>242.26009999999999</v>
      </c>
      <c r="G443" s="362">
        <v>178.93</v>
      </c>
      <c r="H443" s="370" t="s">
        <v>261</v>
      </c>
      <c r="I443" s="372" t="s">
        <v>425</v>
      </c>
      <c r="J443" s="419">
        <v>3.0339394975739914E-4</v>
      </c>
      <c r="K443" s="432">
        <v>30.97017223486203</v>
      </c>
      <c r="L443" s="432">
        <v>209.9</v>
      </c>
    </row>
    <row r="444" spans="1:12" x14ac:dyDescent="0.25">
      <c r="A444" s="239">
        <v>442</v>
      </c>
      <c r="B444" s="237" t="s">
        <v>20</v>
      </c>
      <c r="C444" s="45" t="s">
        <v>382</v>
      </c>
      <c r="D444" s="45"/>
      <c r="E444" s="46">
        <v>0.73860637322546507</v>
      </c>
      <c r="F444" s="47">
        <v>1094.8430000000001</v>
      </c>
      <c r="G444" s="362">
        <v>808.66</v>
      </c>
      <c r="H444" s="370" t="s">
        <v>261</v>
      </c>
      <c r="I444" s="372" t="s">
        <v>382</v>
      </c>
      <c r="J444" s="419">
        <v>1.391416330528457E-3</v>
      </c>
      <c r="K444" s="432">
        <v>142.0344850031575</v>
      </c>
      <c r="L444" s="432">
        <v>950.69</v>
      </c>
    </row>
    <row r="445" spans="1:12" x14ac:dyDescent="0.25">
      <c r="A445" s="239">
        <v>443</v>
      </c>
      <c r="B445" s="237" t="s">
        <v>20</v>
      </c>
      <c r="C445" s="45" t="s">
        <v>383</v>
      </c>
      <c r="D445" s="45"/>
      <c r="E445" s="46">
        <v>0.73860637322546507</v>
      </c>
      <c r="F445" s="47">
        <v>727.64940000000001</v>
      </c>
      <c r="G445" s="362">
        <v>537.45000000000005</v>
      </c>
      <c r="H445" s="370" t="s">
        <v>261</v>
      </c>
      <c r="I445" s="372" t="s">
        <v>383</v>
      </c>
      <c r="J445" s="419">
        <v>8.8189597673901784E-4</v>
      </c>
      <c r="K445" s="432">
        <v>90.023121142260578</v>
      </c>
      <c r="L445" s="432">
        <v>627.47</v>
      </c>
    </row>
    <row r="446" spans="1:12" x14ac:dyDescent="0.25">
      <c r="A446" s="239">
        <v>444</v>
      </c>
      <c r="B446" s="237" t="s">
        <v>20</v>
      </c>
      <c r="C446" s="45" t="s">
        <v>851</v>
      </c>
      <c r="D446" s="45"/>
      <c r="E446" s="46">
        <v>0.73860637322546507</v>
      </c>
      <c r="F446" s="47">
        <v>173.64510000000001</v>
      </c>
      <c r="G446" s="362">
        <v>128.26</v>
      </c>
      <c r="H446" s="370" t="s">
        <v>261</v>
      </c>
      <c r="I446" s="372" t="s">
        <v>851</v>
      </c>
      <c r="J446" s="419">
        <v>2.5609225158494653E-4</v>
      </c>
      <c r="K446" s="432">
        <v>26.141658875997368</v>
      </c>
      <c r="L446" s="432">
        <v>154.4</v>
      </c>
    </row>
    <row r="447" spans="1:12" x14ac:dyDescent="0.25">
      <c r="A447" s="239">
        <v>445</v>
      </c>
      <c r="B447" s="237" t="s">
        <v>20</v>
      </c>
      <c r="C447" s="45" t="s">
        <v>65</v>
      </c>
      <c r="D447" s="45"/>
      <c r="E447" s="46">
        <v>0.73860637322546507</v>
      </c>
      <c r="F447" s="47">
        <v>177.78100000000001</v>
      </c>
      <c r="G447" s="362">
        <v>131.31</v>
      </c>
      <c r="H447" s="370" t="s">
        <v>261</v>
      </c>
      <c r="I447" s="372" t="s">
        <v>65</v>
      </c>
      <c r="J447" s="419">
        <v>2.3919873842684602E-4</v>
      </c>
      <c r="K447" s="432">
        <v>24.417184763785706</v>
      </c>
      <c r="L447" s="432">
        <v>155.72999999999999</v>
      </c>
    </row>
    <row r="448" spans="1:12" x14ac:dyDescent="0.25">
      <c r="A448" s="239">
        <v>446</v>
      </c>
      <c r="B448" s="237" t="s">
        <v>20</v>
      </c>
      <c r="C448" s="45" t="s">
        <v>66</v>
      </c>
      <c r="D448" s="45"/>
      <c r="E448" s="46">
        <v>0.73860637322546507</v>
      </c>
      <c r="F448" s="47">
        <v>141.25069999999999</v>
      </c>
      <c r="G448" s="362">
        <v>104.33</v>
      </c>
      <c r="H448" s="370" t="s">
        <v>261</v>
      </c>
      <c r="I448" s="372" t="s">
        <v>66</v>
      </c>
      <c r="J448" s="419">
        <v>2.1793794361780214E-4</v>
      </c>
      <c r="K448" s="432">
        <v>22.246902602217681</v>
      </c>
      <c r="L448" s="432">
        <v>126.58</v>
      </c>
    </row>
    <row r="449" spans="1:12" x14ac:dyDescent="0.25">
      <c r="A449" s="239">
        <v>447</v>
      </c>
      <c r="B449" s="237" t="s">
        <v>20</v>
      </c>
      <c r="C449" s="45" t="s">
        <v>67</v>
      </c>
      <c r="D449" s="45"/>
      <c r="E449" s="46">
        <v>0.73860637322546507</v>
      </c>
      <c r="F449" s="47">
        <v>147.49119999999999</v>
      </c>
      <c r="G449" s="362">
        <v>108.94</v>
      </c>
      <c r="H449" s="370" t="s">
        <v>261</v>
      </c>
      <c r="I449" s="372" t="s">
        <v>67</v>
      </c>
      <c r="J449" s="419">
        <v>2.0218375306515067E-4</v>
      </c>
      <c r="K449" s="432">
        <v>20.63872948200023</v>
      </c>
      <c r="L449" s="432">
        <v>129.58000000000001</v>
      </c>
    </row>
    <row r="450" spans="1:12" x14ac:dyDescent="0.25">
      <c r="A450" s="239">
        <v>448</v>
      </c>
      <c r="B450" s="237" t="s">
        <v>20</v>
      </c>
      <c r="C450" s="45" t="s">
        <v>852</v>
      </c>
      <c r="D450" s="45"/>
      <c r="E450" s="46">
        <v>0.73860637322546507</v>
      </c>
      <c r="F450" s="47">
        <v>141.79499999999999</v>
      </c>
      <c r="G450" s="362">
        <v>104.73</v>
      </c>
      <c r="H450" s="370" t="s">
        <v>261</v>
      </c>
      <c r="I450" s="372" t="s">
        <v>852</v>
      </c>
      <c r="J450" s="419">
        <v>2.0570485769251054E-4</v>
      </c>
      <c r="K450" s="432">
        <v>20.998160567733823</v>
      </c>
      <c r="L450" s="432">
        <v>125.73</v>
      </c>
    </row>
    <row r="451" spans="1:12" x14ac:dyDescent="0.25">
      <c r="A451" s="239">
        <v>449</v>
      </c>
      <c r="B451" s="237" t="s">
        <v>20</v>
      </c>
      <c r="C451" s="45" t="s">
        <v>68</v>
      </c>
      <c r="D451" s="45"/>
      <c r="E451" s="46">
        <v>0.73860637322546507</v>
      </c>
      <c r="F451" s="47">
        <v>186.0813</v>
      </c>
      <c r="G451" s="362">
        <v>137.44</v>
      </c>
      <c r="H451" s="370" t="s">
        <v>261</v>
      </c>
      <c r="I451" s="372" t="s">
        <v>68</v>
      </c>
      <c r="J451" s="419">
        <v>2.2932624445744115E-4</v>
      </c>
      <c r="K451" s="432">
        <v>23.409409760808249</v>
      </c>
      <c r="L451" s="432">
        <v>160.85</v>
      </c>
    </row>
    <row r="452" spans="1:12" x14ac:dyDescent="0.25">
      <c r="A452" s="239">
        <v>450</v>
      </c>
      <c r="B452" s="237" t="s">
        <v>20</v>
      </c>
      <c r="C452" s="45" t="s">
        <v>69</v>
      </c>
      <c r="D452" s="45"/>
      <c r="E452" s="46">
        <v>0.73860637322546507</v>
      </c>
      <c r="F452" s="47">
        <v>250.02090000000001</v>
      </c>
      <c r="G452" s="362">
        <v>184.67</v>
      </c>
      <c r="H452" s="370" t="s">
        <v>261</v>
      </c>
      <c r="I452" s="372" t="s">
        <v>69</v>
      </c>
      <c r="J452" s="419">
        <v>3.0745430394461332E-4</v>
      </c>
      <c r="K452" s="432">
        <v>31.384649414163462</v>
      </c>
      <c r="L452" s="432">
        <v>216.05</v>
      </c>
    </row>
    <row r="453" spans="1:12" x14ac:dyDescent="0.25">
      <c r="A453" s="239">
        <v>451</v>
      </c>
      <c r="B453" s="237" t="s">
        <v>20</v>
      </c>
      <c r="C453" s="45" t="s">
        <v>70</v>
      </c>
      <c r="D453" s="45"/>
      <c r="E453" s="46">
        <v>0.73860637322546507</v>
      </c>
      <c r="F453" s="47">
        <v>89.844499999999996</v>
      </c>
      <c r="G453" s="362">
        <v>66.36</v>
      </c>
      <c r="H453" s="370" t="s">
        <v>261</v>
      </c>
      <c r="I453" s="372" t="s">
        <v>70</v>
      </c>
      <c r="J453" s="419">
        <v>1.0864908398293913E-4</v>
      </c>
      <c r="K453" s="432">
        <v>11.090797449330323</v>
      </c>
      <c r="L453" s="432">
        <v>77.45</v>
      </c>
    </row>
    <row r="454" spans="1:12" x14ac:dyDescent="0.25">
      <c r="A454" s="239">
        <v>452</v>
      </c>
      <c r="B454" s="237" t="s">
        <v>20</v>
      </c>
      <c r="C454" s="45" t="s">
        <v>853</v>
      </c>
      <c r="D454" s="45"/>
      <c r="E454" s="46">
        <v>0.73860637322546507</v>
      </c>
      <c r="F454" s="47">
        <v>127.477</v>
      </c>
      <c r="G454" s="362">
        <v>94.16</v>
      </c>
      <c r="H454" s="370" t="s">
        <v>261</v>
      </c>
      <c r="I454" s="372" t="s">
        <v>853</v>
      </c>
      <c r="J454" s="419">
        <v>1.6376550047424989E-4</v>
      </c>
      <c r="K454" s="432">
        <v>16.717029986495991</v>
      </c>
      <c r="L454" s="432">
        <v>110.88</v>
      </c>
    </row>
    <row r="455" spans="1:12" x14ac:dyDescent="0.25">
      <c r="A455" s="239">
        <v>453</v>
      </c>
      <c r="B455" s="237" t="s">
        <v>20</v>
      </c>
      <c r="C455" s="45" t="s">
        <v>71</v>
      </c>
      <c r="D455" s="45"/>
      <c r="E455" s="46">
        <v>0.73860637322546507</v>
      </c>
      <c r="F455" s="47">
        <v>184.53049999999999</v>
      </c>
      <c r="G455" s="362">
        <v>136.30000000000001</v>
      </c>
      <c r="H455" s="370" t="s">
        <v>261</v>
      </c>
      <c r="I455" s="372" t="s">
        <v>71</v>
      </c>
      <c r="J455" s="419">
        <v>2.3651247838337531E-4</v>
      </c>
      <c r="K455" s="432">
        <v>24.142973836770057</v>
      </c>
      <c r="L455" s="432">
        <v>160.44</v>
      </c>
    </row>
    <row r="456" spans="1:12" x14ac:dyDescent="0.25">
      <c r="A456" s="239">
        <v>454</v>
      </c>
      <c r="B456" s="237" t="s">
        <v>20</v>
      </c>
      <c r="C456" s="45" t="s">
        <v>854</v>
      </c>
      <c r="D456" s="45"/>
      <c r="E456" s="46">
        <v>0.73860637322546507</v>
      </c>
      <c r="F456" s="47">
        <v>125.0938</v>
      </c>
      <c r="G456" s="362">
        <v>92.4</v>
      </c>
      <c r="H456" s="370" t="s">
        <v>261</v>
      </c>
      <c r="I456" s="372" t="s">
        <v>854</v>
      </c>
      <c r="J456" s="419">
        <v>1.6702716672721302E-4</v>
      </c>
      <c r="K456" s="432">
        <v>17.049977844248851</v>
      </c>
      <c r="L456" s="432">
        <v>109.45</v>
      </c>
    </row>
    <row r="457" spans="1:12" x14ac:dyDescent="0.25">
      <c r="A457" s="239">
        <v>455</v>
      </c>
      <c r="B457" s="237" t="s">
        <v>20</v>
      </c>
      <c r="C457" s="45" t="s">
        <v>72</v>
      </c>
      <c r="D457" s="45"/>
      <c r="E457" s="46">
        <v>0.73860637322546507</v>
      </c>
      <c r="F457" s="47">
        <v>42.386699999999998</v>
      </c>
      <c r="G457" s="362">
        <v>31.31</v>
      </c>
      <c r="H457" s="370" t="s">
        <v>261</v>
      </c>
      <c r="I457" s="372" t="s">
        <v>72</v>
      </c>
      <c r="J457" s="419">
        <v>6.8191016102564972E-5</v>
      </c>
      <c r="K457" s="432">
        <v>6.9608755061048573</v>
      </c>
      <c r="L457" s="432">
        <v>38.270000000000003</v>
      </c>
    </row>
    <row r="458" spans="1:12" x14ac:dyDescent="0.25">
      <c r="A458" s="239">
        <v>456</v>
      </c>
      <c r="B458" s="237" t="s">
        <v>20</v>
      </c>
      <c r="C458" s="45" t="s">
        <v>73</v>
      </c>
      <c r="D458" s="45"/>
      <c r="E458" s="46">
        <v>0.73860637322546507</v>
      </c>
      <c r="F458" s="47">
        <v>136.81610000000001</v>
      </c>
      <c r="G458" s="362">
        <v>101.05</v>
      </c>
      <c r="H458" s="370" t="s">
        <v>261</v>
      </c>
      <c r="I458" s="372" t="s">
        <v>73</v>
      </c>
      <c r="J458" s="419">
        <v>1.7182547440690801E-4</v>
      </c>
      <c r="K458" s="432">
        <v>17.539784629765972</v>
      </c>
      <c r="L458" s="432">
        <v>118.59</v>
      </c>
    </row>
    <row r="459" spans="1:12" x14ac:dyDescent="0.25">
      <c r="A459" s="239">
        <v>457</v>
      </c>
      <c r="B459" s="237" t="s">
        <v>20</v>
      </c>
      <c r="C459" s="45" t="s">
        <v>74</v>
      </c>
      <c r="D459" s="45"/>
      <c r="E459" s="46">
        <v>0.73860637322546507</v>
      </c>
      <c r="F459" s="47">
        <v>103.639</v>
      </c>
      <c r="G459" s="362">
        <v>76.55</v>
      </c>
      <c r="H459" s="370" t="s">
        <v>261</v>
      </c>
      <c r="I459" s="372" t="s">
        <v>74</v>
      </c>
      <c r="J459" s="419">
        <v>1.5490594268449524E-4</v>
      </c>
      <c r="K459" s="432">
        <v>15.812654566706579</v>
      </c>
      <c r="L459" s="432">
        <v>92.36</v>
      </c>
    </row>
    <row r="460" spans="1:12" x14ac:dyDescent="0.25">
      <c r="A460" s="239">
        <v>458</v>
      </c>
      <c r="B460" s="237" t="s">
        <v>20</v>
      </c>
      <c r="C460" s="45" t="s">
        <v>855</v>
      </c>
      <c r="D460" s="45"/>
      <c r="E460" s="46">
        <v>0.73860637322546507</v>
      </c>
      <c r="F460" s="47">
        <v>147.20779999999999</v>
      </c>
      <c r="G460" s="362">
        <v>108.73</v>
      </c>
      <c r="H460" s="370" t="s">
        <v>261</v>
      </c>
      <c r="I460" s="372" t="s">
        <v>855</v>
      </c>
      <c r="J460" s="419">
        <v>1.8904998972339032E-4</v>
      </c>
      <c r="K460" s="432">
        <v>19.298047134473244</v>
      </c>
      <c r="L460" s="432">
        <v>128.03</v>
      </c>
    </row>
    <row r="461" spans="1:12" x14ac:dyDescent="0.25">
      <c r="A461" s="239">
        <v>459</v>
      </c>
      <c r="B461" s="237" t="s">
        <v>20</v>
      </c>
      <c r="C461" s="45" t="s">
        <v>856</v>
      </c>
      <c r="D461" s="45"/>
      <c r="E461" s="46">
        <v>0.73860637322546507</v>
      </c>
      <c r="F461" s="47">
        <v>155.84379999999999</v>
      </c>
      <c r="G461" s="362">
        <v>115.11</v>
      </c>
      <c r="H461" s="370" t="s">
        <v>261</v>
      </c>
      <c r="I461" s="372" t="s">
        <v>856</v>
      </c>
      <c r="J461" s="419">
        <v>1.8605706700634174E-4</v>
      </c>
      <c r="K461" s="432">
        <v>18.992532366935052</v>
      </c>
      <c r="L461" s="432">
        <v>134.1</v>
      </c>
    </row>
    <row r="462" spans="1:12" x14ac:dyDescent="0.25">
      <c r="A462" s="239">
        <v>460</v>
      </c>
      <c r="B462" s="237" t="s">
        <v>20</v>
      </c>
      <c r="C462" s="45" t="s">
        <v>75</v>
      </c>
      <c r="D462" s="45"/>
      <c r="E462" s="46">
        <v>0.73860637322546507</v>
      </c>
      <c r="F462" s="47">
        <v>148.8391</v>
      </c>
      <c r="G462" s="362">
        <v>109.93</v>
      </c>
      <c r="H462" s="370" t="s">
        <v>261</v>
      </c>
      <c r="I462" s="372" t="s">
        <v>75</v>
      </c>
      <c r="J462" s="419">
        <v>2.1157677347055613E-4</v>
      </c>
      <c r="K462" s="432">
        <v>21.597560269475043</v>
      </c>
      <c r="L462" s="432">
        <v>131.53</v>
      </c>
    </row>
    <row r="463" spans="1:12" x14ac:dyDescent="0.25">
      <c r="A463" s="239">
        <v>461</v>
      </c>
      <c r="B463" s="237" t="s">
        <v>20</v>
      </c>
      <c r="C463" s="45" t="s">
        <v>857</v>
      </c>
      <c r="D463" s="45"/>
      <c r="E463" s="46">
        <v>0.73860637322546507</v>
      </c>
      <c r="F463" s="47">
        <v>95.070499999999996</v>
      </c>
      <c r="G463" s="362">
        <v>70.22</v>
      </c>
      <c r="H463" s="370" t="s">
        <v>261</v>
      </c>
      <c r="I463" s="372" t="s">
        <v>857</v>
      </c>
      <c r="J463" s="419">
        <v>1.2765032076628006E-4</v>
      </c>
      <c r="K463" s="432">
        <v>13.030426029023557</v>
      </c>
      <c r="L463" s="432">
        <v>83.25</v>
      </c>
    </row>
    <row r="464" spans="1:12" x14ac:dyDescent="0.25">
      <c r="A464" s="239">
        <v>462</v>
      </c>
      <c r="B464" s="237" t="s">
        <v>20</v>
      </c>
      <c r="C464" s="45" t="s">
        <v>76</v>
      </c>
      <c r="D464" s="45"/>
      <c r="E464" s="46">
        <v>0.73860637322546507</v>
      </c>
      <c r="F464" s="47">
        <v>169.3991</v>
      </c>
      <c r="G464" s="362">
        <v>125.12</v>
      </c>
      <c r="H464" s="370" t="s">
        <v>261</v>
      </c>
      <c r="I464" s="372" t="s">
        <v>76</v>
      </c>
      <c r="J464" s="419">
        <v>2.2722167727625854E-4</v>
      </c>
      <c r="K464" s="432">
        <v>23.194577500200605</v>
      </c>
      <c r="L464" s="432">
        <v>148.31</v>
      </c>
    </row>
    <row r="465" spans="1:12" x14ac:dyDescent="0.25">
      <c r="A465" s="239">
        <v>463</v>
      </c>
      <c r="B465" s="237" t="s">
        <v>20</v>
      </c>
      <c r="C465" s="45" t="s">
        <v>77</v>
      </c>
      <c r="D465" s="45"/>
      <c r="E465" s="46">
        <v>0.73860637322546507</v>
      </c>
      <c r="F465" s="47">
        <v>56.115900000000003</v>
      </c>
      <c r="G465" s="362">
        <v>41.45</v>
      </c>
      <c r="H465" s="370" t="s">
        <v>261</v>
      </c>
      <c r="I465" s="372" t="s">
        <v>77</v>
      </c>
      <c r="J465" s="419">
        <v>7.4660132272915067E-5</v>
      </c>
      <c r="K465" s="432">
        <v>7.6212368684961564</v>
      </c>
      <c r="L465" s="432">
        <v>49.07</v>
      </c>
    </row>
    <row r="466" spans="1:12" x14ac:dyDescent="0.25">
      <c r="A466" s="239">
        <v>464</v>
      </c>
      <c r="B466" s="237" t="s">
        <v>20</v>
      </c>
      <c r="C466" s="45" t="s">
        <v>78</v>
      </c>
      <c r="D466" s="45"/>
      <c r="E466" s="46">
        <v>0.73860637322546507</v>
      </c>
      <c r="F466" s="47">
        <v>154.73240000000001</v>
      </c>
      <c r="G466" s="362">
        <v>114.29</v>
      </c>
      <c r="H466" s="370" t="s">
        <v>261</v>
      </c>
      <c r="I466" s="372" t="s">
        <v>78</v>
      </c>
      <c r="J466" s="419">
        <v>1.9053088852055415E-4</v>
      </c>
      <c r="K466" s="432">
        <v>19.449215906451844</v>
      </c>
      <c r="L466" s="432">
        <v>133.74</v>
      </c>
    </row>
    <row r="467" spans="1:12" x14ac:dyDescent="0.25">
      <c r="A467" s="239">
        <v>465</v>
      </c>
      <c r="B467" s="237" t="s">
        <v>20</v>
      </c>
      <c r="C467" s="45" t="s">
        <v>858</v>
      </c>
      <c r="D467" s="45"/>
      <c r="E467" s="46">
        <v>0.73860637322546507</v>
      </c>
      <c r="F467" s="47">
        <v>126.2079</v>
      </c>
      <c r="G467" s="362">
        <v>93.22</v>
      </c>
      <c r="H467" s="370" t="s">
        <v>261</v>
      </c>
      <c r="I467" s="372" t="s">
        <v>858</v>
      </c>
      <c r="J467" s="419">
        <v>1.6628741103199199E-4</v>
      </c>
      <c r="K467" s="432">
        <v>16.974464270853485</v>
      </c>
      <c r="L467" s="432">
        <v>110.19</v>
      </c>
    </row>
    <row r="468" spans="1:12" x14ac:dyDescent="0.25">
      <c r="A468" s="239">
        <v>466</v>
      </c>
      <c r="B468" s="237" t="s">
        <v>20</v>
      </c>
      <c r="C468" s="45" t="s">
        <v>859</v>
      </c>
      <c r="D468" s="45"/>
      <c r="E468" s="46">
        <v>0.73860637322546507</v>
      </c>
      <c r="F468" s="47">
        <v>168.7252</v>
      </c>
      <c r="G468" s="362">
        <v>124.62</v>
      </c>
      <c r="H468" s="370" t="s">
        <v>261</v>
      </c>
      <c r="I468" s="372" t="s">
        <v>859</v>
      </c>
      <c r="J468" s="419">
        <v>2.2346037487349044E-4</v>
      </c>
      <c r="K468" s="432">
        <v>22.810627248937273</v>
      </c>
      <c r="L468" s="432">
        <v>147.43</v>
      </c>
    </row>
    <row r="469" spans="1:12" x14ac:dyDescent="0.25">
      <c r="A469" s="239">
        <v>467</v>
      </c>
      <c r="B469" s="237" t="s">
        <v>20</v>
      </c>
      <c r="C469" s="45" t="s">
        <v>860</v>
      </c>
      <c r="D469" s="45"/>
      <c r="E469" s="46">
        <v>0.73860637322546507</v>
      </c>
      <c r="F469" s="47">
        <v>183.54839999999999</v>
      </c>
      <c r="G469" s="362">
        <v>135.57</v>
      </c>
      <c r="H469" s="370" t="s">
        <v>261</v>
      </c>
      <c r="I469" s="372" t="s">
        <v>860</v>
      </c>
      <c r="J469" s="419">
        <v>2.4159558256853559E-4</v>
      </c>
      <c r="K469" s="432">
        <v>24.661852384704325</v>
      </c>
      <c r="L469" s="432">
        <v>160.22999999999999</v>
      </c>
    </row>
    <row r="470" spans="1:12" x14ac:dyDescent="0.25">
      <c r="A470" s="239">
        <v>468</v>
      </c>
      <c r="B470" s="237" t="s">
        <v>20</v>
      </c>
      <c r="C470" s="45" t="s">
        <v>79</v>
      </c>
      <c r="D470" s="45"/>
      <c r="E470" s="46">
        <v>0.73860637322546507</v>
      </c>
      <c r="F470" s="47">
        <v>160.0641</v>
      </c>
      <c r="G470" s="362">
        <v>118.22</v>
      </c>
      <c r="H470" s="370" t="s">
        <v>261</v>
      </c>
      <c r="I470" s="372" t="s">
        <v>79</v>
      </c>
      <c r="J470" s="419">
        <v>2.2584804367851418E-4</v>
      </c>
      <c r="K470" s="432">
        <v>23.054358260022109</v>
      </c>
      <c r="L470" s="432">
        <v>141.27000000000001</v>
      </c>
    </row>
    <row r="471" spans="1:12" x14ac:dyDescent="0.25">
      <c r="A471" s="239">
        <v>469</v>
      </c>
      <c r="B471" s="237" t="s">
        <v>20</v>
      </c>
      <c r="C471" s="45" t="s">
        <v>80</v>
      </c>
      <c r="D471" s="45"/>
      <c r="E471" s="46">
        <v>0.73860637322546507</v>
      </c>
      <c r="F471" s="47">
        <v>171.9076</v>
      </c>
      <c r="G471" s="362">
        <v>126.97</v>
      </c>
      <c r="H471" s="370" t="s">
        <v>261</v>
      </c>
      <c r="I471" s="372" t="s">
        <v>80</v>
      </c>
      <c r="J471" s="419">
        <v>2.113130385960877E-4</v>
      </c>
      <c r="K471" s="432">
        <v>21.57063845876274</v>
      </c>
      <c r="L471" s="432">
        <v>148.54</v>
      </c>
    </row>
    <row r="472" spans="1:12" x14ac:dyDescent="0.25">
      <c r="A472" s="239">
        <v>470</v>
      </c>
      <c r="B472" s="237" t="s">
        <v>20</v>
      </c>
      <c r="C472" s="45" t="s">
        <v>861</v>
      </c>
      <c r="D472" s="45"/>
      <c r="E472" s="46">
        <v>0.73860637322546507</v>
      </c>
      <c r="F472" s="47">
        <v>83.539199999999994</v>
      </c>
      <c r="G472" s="362">
        <v>61.7</v>
      </c>
      <c r="H472" s="370" t="s">
        <v>261</v>
      </c>
      <c r="I472" s="372" t="s">
        <v>861</v>
      </c>
      <c r="J472" s="419">
        <v>5.0806831963186129E-5</v>
      </c>
      <c r="K472" s="432">
        <v>5.1863141564483151</v>
      </c>
      <c r="L472" s="432">
        <v>66.89</v>
      </c>
    </row>
    <row r="473" spans="1:12" x14ac:dyDescent="0.25">
      <c r="A473" s="239">
        <v>471</v>
      </c>
      <c r="B473" s="237" t="s">
        <v>20</v>
      </c>
      <c r="C473" s="45" t="s">
        <v>862</v>
      </c>
      <c r="D473" s="45"/>
      <c r="E473" s="46">
        <v>0.73860637322546507</v>
      </c>
      <c r="F473" s="47">
        <v>110.2226</v>
      </c>
      <c r="G473" s="362">
        <v>81.41</v>
      </c>
      <c r="H473" s="370" t="s">
        <v>261</v>
      </c>
      <c r="I473" s="372" t="s">
        <v>862</v>
      </c>
      <c r="J473" s="419">
        <v>1.555982212466835E-4</v>
      </c>
      <c r="K473" s="432">
        <v>15.883321718515694</v>
      </c>
      <c r="L473" s="432">
        <v>97.29</v>
      </c>
    </row>
    <row r="474" spans="1:12" x14ac:dyDescent="0.25">
      <c r="A474" s="239">
        <v>472</v>
      </c>
      <c r="B474" s="237" t="s">
        <v>20</v>
      </c>
      <c r="C474" s="45" t="s">
        <v>863</v>
      </c>
      <c r="D474" s="45"/>
      <c r="E474" s="46">
        <v>0.73860637322546507</v>
      </c>
      <c r="F474" s="47">
        <v>169.4691</v>
      </c>
      <c r="G474" s="362">
        <v>125.17</v>
      </c>
      <c r="H474" s="370" t="s">
        <v>261</v>
      </c>
      <c r="I474" s="372" t="s">
        <v>863</v>
      </c>
      <c r="J474" s="419">
        <v>2.1476106165576667E-4</v>
      </c>
      <c r="K474" s="432">
        <v>21.922609446033324</v>
      </c>
      <c r="L474" s="432">
        <v>147.09</v>
      </c>
    </row>
    <row r="475" spans="1:12" x14ac:dyDescent="0.25">
      <c r="A475" s="239">
        <v>473</v>
      </c>
      <c r="B475" s="237" t="s">
        <v>20</v>
      </c>
      <c r="C475" s="45" t="s">
        <v>81</v>
      </c>
      <c r="D475" s="45"/>
      <c r="E475" s="46">
        <v>0.73860637322546507</v>
      </c>
      <c r="F475" s="47">
        <v>179.21279999999999</v>
      </c>
      <c r="G475" s="362">
        <v>132.37</v>
      </c>
      <c r="H475" s="370" t="s">
        <v>261</v>
      </c>
      <c r="I475" s="372" t="s">
        <v>81</v>
      </c>
      <c r="J475" s="419">
        <v>2.1201658229618809E-4</v>
      </c>
      <c r="K475" s="432">
        <v>21.642455545373345</v>
      </c>
      <c r="L475" s="432">
        <v>154.01</v>
      </c>
    </row>
    <row r="476" spans="1:12" x14ac:dyDescent="0.25">
      <c r="A476" s="239">
        <v>474</v>
      </c>
      <c r="B476" s="237" t="s">
        <v>20</v>
      </c>
      <c r="C476" s="45" t="s">
        <v>82</v>
      </c>
      <c r="D476" s="45"/>
      <c r="E476" s="46">
        <v>0.73860637322546507</v>
      </c>
      <c r="F476" s="47">
        <v>427.64789999999999</v>
      </c>
      <c r="G476" s="362">
        <v>315.86</v>
      </c>
      <c r="H476" s="370" t="s">
        <v>261</v>
      </c>
      <c r="I476" s="372" t="s">
        <v>82</v>
      </c>
      <c r="J476" s="419">
        <v>5.1463476034755806E-4</v>
      </c>
      <c r="K476" s="432">
        <v>52.533437725951607</v>
      </c>
      <c r="L476" s="432">
        <v>368.39</v>
      </c>
    </row>
    <row r="477" spans="1:12" x14ac:dyDescent="0.25">
      <c r="A477" s="239">
        <v>475</v>
      </c>
      <c r="B477" s="237" t="s">
        <v>20</v>
      </c>
      <c r="C477" s="45" t="s">
        <v>83</v>
      </c>
      <c r="D477" s="45"/>
      <c r="E477" s="46">
        <v>0.73860637322546507</v>
      </c>
      <c r="F477" s="47">
        <v>137.8862</v>
      </c>
      <c r="G477" s="362">
        <v>101.84</v>
      </c>
      <c r="H477" s="370" t="s">
        <v>261</v>
      </c>
      <c r="I477" s="372" t="s">
        <v>83</v>
      </c>
      <c r="J477" s="419">
        <v>1.7291149598101652E-4</v>
      </c>
      <c r="K477" s="432">
        <v>17.650644702050904</v>
      </c>
      <c r="L477" s="432">
        <v>119.49</v>
      </c>
    </row>
    <row r="478" spans="1:12" x14ac:dyDescent="0.25">
      <c r="A478" s="239">
        <v>476</v>
      </c>
      <c r="B478" s="237" t="s">
        <v>20</v>
      </c>
      <c r="C478" s="45" t="s">
        <v>864</v>
      </c>
      <c r="D478" s="45"/>
      <c r="E478" s="46">
        <v>0.73860637322546507</v>
      </c>
      <c r="F478" s="47">
        <v>131.3656</v>
      </c>
      <c r="G478" s="362">
        <v>97.03</v>
      </c>
      <c r="H478" s="370" t="s">
        <v>261</v>
      </c>
      <c r="I478" s="372" t="s">
        <v>864</v>
      </c>
      <c r="J478" s="419">
        <v>1.8389802776184991E-4</v>
      </c>
      <c r="K478" s="432">
        <v>18.772139648763822</v>
      </c>
      <c r="L478" s="432">
        <v>115.8</v>
      </c>
    </row>
    <row r="479" spans="1:12" x14ac:dyDescent="0.25">
      <c r="A479" s="239">
        <v>477</v>
      </c>
      <c r="B479" s="237" t="s">
        <v>20</v>
      </c>
      <c r="C479" s="45" t="s">
        <v>865</v>
      </c>
      <c r="D479" s="45"/>
      <c r="E479" s="46">
        <v>0.73860637322546507</v>
      </c>
      <c r="F479" s="47">
        <v>131.05840000000001</v>
      </c>
      <c r="G479" s="362">
        <v>96.8</v>
      </c>
      <c r="H479" s="370" t="s">
        <v>261</v>
      </c>
      <c r="I479" s="372" t="s">
        <v>865</v>
      </c>
      <c r="J479" s="419">
        <v>1.8157459708938747E-4</v>
      </c>
      <c r="K479" s="432">
        <v>18.534966006509382</v>
      </c>
      <c r="L479" s="432">
        <v>115.33</v>
      </c>
    </row>
    <row r="480" spans="1:12" x14ac:dyDescent="0.25">
      <c r="A480" s="239">
        <v>478</v>
      </c>
      <c r="B480" s="237" t="s">
        <v>20</v>
      </c>
      <c r="C480" s="45" t="s">
        <v>866</v>
      </c>
      <c r="D480" s="45"/>
      <c r="E480" s="46">
        <v>0.73860637322546507</v>
      </c>
      <c r="F480" s="47">
        <v>183.22800000000001</v>
      </c>
      <c r="G480" s="362">
        <v>135.33000000000001</v>
      </c>
      <c r="H480" s="370" t="s">
        <v>261</v>
      </c>
      <c r="I480" s="372" t="s">
        <v>866</v>
      </c>
      <c r="J480" s="419">
        <v>2.4971218450617095E-4</v>
      </c>
      <c r="K480" s="432">
        <v>25.490387562058341</v>
      </c>
      <c r="L480" s="432">
        <v>160.82</v>
      </c>
    </row>
    <row r="481" spans="1:12" x14ac:dyDescent="0.25">
      <c r="A481" s="239">
        <v>479</v>
      </c>
      <c r="B481" s="237" t="s">
        <v>20</v>
      </c>
      <c r="C481" s="45" t="s">
        <v>84</v>
      </c>
      <c r="D481" s="45"/>
      <c r="E481" s="46">
        <v>0.73860637322546507</v>
      </c>
      <c r="F481" s="47">
        <v>123.5419</v>
      </c>
      <c r="G481" s="362">
        <v>91.25</v>
      </c>
      <c r="H481" s="370" t="s">
        <v>261</v>
      </c>
      <c r="I481" s="372" t="s">
        <v>84</v>
      </c>
      <c r="J481" s="419">
        <v>1.6050181307356972E-4</v>
      </c>
      <c r="K481" s="432">
        <v>16.383875811863842</v>
      </c>
      <c r="L481" s="432">
        <v>107.63</v>
      </c>
    </row>
    <row r="482" spans="1:12" x14ac:dyDescent="0.25">
      <c r="A482" s="239">
        <v>480</v>
      </c>
      <c r="B482" s="237" t="s">
        <v>20</v>
      </c>
      <c r="C482" s="45" t="s">
        <v>85</v>
      </c>
      <c r="D482" s="45"/>
      <c r="E482" s="46">
        <v>0.73860637322546507</v>
      </c>
      <c r="F482" s="47">
        <v>90.188100000000006</v>
      </c>
      <c r="G482" s="362">
        <v>66.61</v>
      </c>
      <c r="H482" s="370" t="s">
        <v>261</v>
      </c>
      <c r="I482" s="372" t="s">
        <v>85</v>
      </c>
      <c r="J482" s="419">
        <v>1.265684335396895E-4</v>
      </c>
      <c r="K482" s="432">
        <v>12.919987987088312</v>
      </c>
      <c r="L482" s="432">
        <v>79.53</v>
      </c>
    </row>
    <row r="483" spans="1:12" x14ac:dyDescent="0.25">
      <c r="A483" s="239">
        <v>481</v>
      </c>
      <c r="B483" s="237" t="s">
        <v>20</v>
      </c>
      <c r="C483" s="45" t="s">
        <v>86</v>
      </c>
      <c r="D483" s="45"/>
      <c r="E483" s="46">
        <v>0.73860637322546507</v>
      </c>
      <c r="F483" s="47">
        <v>172.87049999999999</v>
      </c>
      <c r="G483" s="362">
        <v>127.68</v>
      </c>
      <c r="H483" s="370" t="s">
        <v>261</v>
      </c>
      <c r="I483" s="372" t="s">
        <v>86</v>
      </c>
      <c r="J483" s="419">
        <v>2.3282607835183202E-4</v>
      </c>
      <c r="K483" s="432">
        <v>23.766669549902147</v>
      </c>
      <c r="L483" s="432">
        <v>151.44999999999999</v>
      </c>
    </row>
    <row r="484" spans="1:12" x14ac:dyDescent="0.25">
      <c r="A484" s="239">
        <v>482</v>
      </c>
      <c r="B484" s="237" t="s">
        <v>20</v>
      </c>
      <c r="C484" s="45" t="s">
        <v>867</v>
      </c>
      <c r="D484" s="45"/>
      <c r="E484" s="46">
        <v>0.73860637322546507</v>
      </c>
      <c r="F484" s="47">
        <v>133.9102</v>
      </c>
      <c r="G484" s="362">
        <v>98.91</v>
      </c>
      <c r="H484" s="370" t="s">
        <v>261</v>
      </c>
      <c r="I484" s="372" t="s">
        <v>867</v>
      </c>
      <c r="J484" s="419">
        <v>2.056909999414529E-4</v>
      </c>
      <c r="K484" s="432">
        <v>20.996745981393566</v>
      </c>
      <c r="L484" s="432">
        <v>119.91</v>
      </c>
    </row>
    <row r="485" spans="1:12" x14ac:dyDescent="0.25">
      <c r="A485" s="239">
        <v>483</v>
      </c>
      <c r="B485" s="237" t="s">
        <v>20</v>
      </c>
      <c r="C485" s="45" t="s">
        <v>87</v>
      </c>
      <c r="D485" s="45"/>
      <c r="E485" s="46">
        <v>0.73860637322546507</v>
      </c>
      <c r="F485" s="47">
        <v>247.20320000000001</v>
      </c>
      <c r="G485" s="362">
        <v>182.59</v>
      </c>
      <c r="H485" s="370" t="s">
        <v>261</v>
      </c>
      <c r="I485" s="372" t="s">
        <v>87</v>
      </c>
      <c r="J485" s="419">
        <v>3.0393922194144556E-4</v>
      </c>
      <c r="K485" s="432">
        <v>31.025833112306358</v>
      </c>
      <c r="L485" s="432">
        <v>213.62</v>
      </c>
    </row>
    <row r="486" spans="1:12" x14ac:dyDescent="0.25">
      <c r="A486" s="239">
        <v>484</v>
      </c>
      <c r="B486" s="237" t="s">
        <v>20</v>
      </c>
      <c r="C486" s="45" t="s">
        <v>868</v>
      </c>
      <c r="D486" s="45"/>
      <c r="E486" s="46">
        <v>0.73860637322546507</v>
      </c>
      <c r="F486" s="47">
        <v>116.17870000000001</v>
      </c>
      <c r="G486" s="362">
        <v>85.81</v>
      </c>
      <c r="H486" s="370" t="s">
        <v>261</v>
      </c>
      <c r="I486" s="372" t="s">
        <v>868</v>
      </c>
      <c r="J486" s="419">
        <v>0</v>
      </c>
      <c r="K486" s="432">
        <v>0</v>
      </c>
      <c r="L486" s="432">
        <v>85.81</v>
      </c>
    </row>
    <row r="487" spans="1:12" x14ac:dyDescent="0.25">
      <c r="A487" s="239">
        <v>485</v>
      </c>
      <c r="B487" s="237" t="s">
        <v>20</v>
      </c>
      <c r="C487" s="45" t="s">
        <v>446</v>
      </c>
      <c r="D487" s="45"/>
      <c r="E487" s="46">
        <v>0.73860637322546507</v>
      </c>
      <c r="F487" s="47">
        <v>115.1105</v>
      </c>
      <c r="G487" s="362">
        <v>85.02</v>
      </c>
      <c r="H487" s="370" t="s">
        <v>261</v>
      </c>
      <c r="I487" s="372" t="s">
        <v>446</v>
      </c>
      <c r="J487" s="419">
        <v>1.3584914177837784E-4</v>
      </c>
      <c r="K487" s="432">
        <v>13.867354053034957</v>
      </c>
      <c r="L487" s="432">
        <v>98.89</v>
      </c>
    </row>
    <row r="488" spans="1:12" x14ac:dyDescent="0.25">
      <c r="A488" s="239">
        <v>486</v>
      </c>
      <c r="B488" s="237" t="s">
        <v>20</v>
      </c>
      <c r="C488" s="45" t="s">
        <v>445</v>
      </c>
      <c r="D488" s="45"/>
      <c r="E488" s="46">
        <v>0.73860637322546507</v>
      </c>
      <c r="F488" s="47">
        <v>96.223500000000001</v>
      </c>
      <c r="G488" s="362">
        <v>71.069999999999993</v>
      </c>
      <c r="H488" s="370" t="s">
        <v>261</v>
      </c>
      <c r="I488" s="372" t="s">
        <v>445</v>
      </c>
      <c r="J488" s="419">
        <v>1.287361780745398E-4</v>
      </c>
      <c r="K488" s="432">
        <v>13.141269333203415</v>
      </c>
      <c r="L488" s="432">
        <v>84.21</v>
      </c>
    </row>
    <row r="489" spans="1:12" x14ac:dyDescent="0.25">
      <c r="A489" s="239">
        <v>487</v>
      </c>
      <c r="B489" s="237" t="s">
        <v>20</v>
      </c>
      <c r="C489" s="45" t="s">
        <v>869</v>
      </c>
      <c r="D489" s="45"/>
      <c r="E489" s="46">
        <v>0.73860637322546507</v>
      </c>
      <c r="F489" s="47">
        <v>107.86969999999999</v>
      </c>
      <c r="G489" s="362">
        <v>79.67</v>
      </c>
      <c r="H489" s="370" t="s">
        <v>261</v>
      </c>
      <c r="I489" s="372" t="s">
        <v>869</v>
      </c>
      <c r="J489" s="419">
        <v>0</v>
      </c>
      <c r="K489" s="432">
        <v>0</v>
      </c>
      <c r="L489" s="432">
        <v>79.67</v>
      </c>
    </row>
    <row r="490" spans="1:12" x14ac:dyDescent="0.25">
      <c r="A490" s="239">
        <v>488</v>
      </c>
      <c r="B490" s="237" t="s">
        <v>20</v>
      </c>
      <c r="C490" s="45" t="s">
        <v>390</v>
      </c>
      <c r="D490" s="45"/>
      <c r="E490" s="46">
        <v>0.73860637322546507</v>
      </c>
      <c r="F490" s="47">
        <v>100.3819</v>
      </c>
      <c r="G490" s="362">
        <v>74.14</v>
      </c>
      <c r="H490" s="370" t="s">
        <v>261</v>
      </c>
      <c r="I490" s="372" t="s">
        <v>390</v>
      </c>
      <c r="J490" s="419">
        <v>1.1689427618939469E-4</v>
      </c>
      <c r="K490" s="432">
        <v>11.932459001736554</v>
      </c>
      <c r="L490" s="432">
        <v>86.07</v>
      </c>
    </row>
    <row r="491" spans="1:12" x14ac:dyDescent="0.25">
      <c r="A491" s="239">
        <v>489</v>
      </c>
      <c r="B491" s="237" t="s">
        <v>20</v>
      </c>
      <c r="C491" s="45" t="s">
        <v>444</v>
      </c>
      <c r="D491" s="45"/>
      <c r="E491" s="46">
        <v>0.73860637322546507</v>
      </c>
      <c r="F491" s="47">
        <v>151.06270000000001</v>
      </c>
      <c r="G491" s="362">
        <v>111.58</v>
      </c>
      <c r="H491" s="370" t="s">
        <v>261</v>
      </c>
      <c r="I491" s="372" t="s">
        <v>444</v>
      </c>
      <c r="J491" s="419">
        <v>1.8471566907735728E-4</v>
      </c>
      <c r="K491" s="432">
        <v>18.855603713844388</v>
      </c>
      <c r="L491" s="432">
        <v>130.44</v>
      </c>
    </row>
    <row r="492" spans="1:12" x14ac:dyDescent="0.25">
      <c r="A492" s="239">
        <v>490</v>
      </c>
      <c r="B492" s="237" t="s">
        <v>20</v>
      </c>
      <c r="C492" s="45" t="s">
        <v>870</v>
      </c>
      <c r="D492" s="45"/>
      <c r="E492" s="46">
        <v>0.73860637322546507</v>
      </c>
      <c r="F492" s="47">
        <v>24.8827</v>
      </c>
      <c r="G492" s="362">
        <v>18.38</v>
      </c>
      <c r="H492" s="370" t="s">
        <v>261</v>
      </c>
      <c r="I492" s="372" t="s">
        <v>870</v>
      </c>
      <c r="J492" s="419">
        <v>0</v>
      </c>
      <c r="K492" s="432">
        <v>0</v>
      </c>
      <c r="L492" s="432">
        <v>18.38</v>
      </c>
    </row>
    <row r="493" spans="1:12" x14ac:dyDescent="0.25">
      <c r="A493" s="239">
        <v>491</v>
      </c>
      <c r="B493" s="237" t="s">
        <v>20</v>
      </c>
      <c r="C493" s="45" t="s">
        <v>391</v>
      </c>
      <c r="D493" s="45"/>
      <c r="E493" s="46">
        <v>0.73860637322546507</v>
      </c>
      <c r="F493" s="47">
        <v>156.37719999999999</v>
      </c>
      <c r="G493" s="362">
        <v>115.5</v>
      </c>
      <c r="H493" s="370" t="s">
        <v>261</v>
      </c>
      <c r="I493" s="372" t="s">
        <v>391</v>
      </c>
      <c r="J493" s="419">
        <v>1.9965992201726476E-4</v>
      </c>
      <c r="K493" s="432">
        <v>20.381099155794914</v>
      </c>
      <c r="L493" s="432">
        <v>135.88</v>
      </c>
    </row>
    <row r="494" spans="1:12" x14ac:dyDescent="0.25">
      <c r="A494" s="239">
        <v>492</v>
      </c>
      <c r="B494" s="237" t="s">
        <v>20</v>
      </c>
      <c r="C494" s="45" t="s">
        <v>689</v>
      </c>
      <c r="D494" s="45"/>
      <c r="E494" s="46">
        <v>0.73860637322546507</v>
      </c>
      <c r="F494" s="47">
        <v>41.764899999999997</v>
      </c>
      <c r="G494" s="362">
        <v>30.85</v>
      </c>
      <c r="H494" s="370" t="s">
        <v>261</v>
      </c>
      <c r="I494" s="372" t="s">
        <v>689</v>
      </c>
      <c r="J494" s="419">
        <v>2.320302807387789E-5</v>
      </c>
      <c r="K494" s="432">
        <v>2.3685435269653463</v>
      </c>
      <c r="L494" s="432">
        <v>33.22</v>
      </c>
    </row>
    <row r="495" spans="1:12" x14ac:dyDescent="0.25">
      <c r="A495" s="239">
        <v>493</v>
      </c>
      <c r="B495" s="237" t="s">
        <v>20</v>
      </c>
      <c r="C495" s="45" t="s">
        <v>871</v>
      </c>
      <c r="D495" s="45"/>
      <c r="E495" s="46">
        <v>0.73860637322546507</v>
      </c>
      <c r="F495" s="47">
        <v>67.837699999999998</v>
      </c>
      <c r="G495" s="362">
        <v>50.11</v>
      </c>
      <c r="H495" s="370" t="s">
        <v>261</v>
      </c>
      <c r="I495" s="372" t="s">
        <v>871</v>
      </c>
      <c r="J495" s="419">
        <v>0</v>
      </c>
      <c r="K495" s="432">
        <v>0</v>
      </c>
      <c r="L495" s="432">
        <v>50.11</v>
      </c>
    </row>
    <row r="496" spans="1:12" x14ac:dyDescent="0.25">
      <c r="A496" s="239">
        <v>494</v>
      </c>
      <c r="B496" s="237" t="s">
        <v>20</v>
      </c>
      <c r="C496" s="45" t="s">
        <v>88</v>
      </c>
      <c r="D496" s="45"/>
      <c r="E496" s="46">
        <v>0.73860637322546507</v>
      </c>
      <c r="F496" s="47">
        <v>130.15430000000001</v>
      </c>
      <c r="G496" s="362">
        <v>96.13</v>
      </c>
      <c r="H496" s="370" t="s">
        <v>261</v>
      </c>
      <c r="I496" s="372" t="s">
        <v>88</v>
      </c>
      <c r="J496" s="419">
        <v>1.7253165534685184E-4</v>
      </c>
      <c r="K496" s="432">
        <v>17.611870923367164</v>
      </c>
      <c r="L496" s="432">
        <v>113.74</v>
      </c>
    </row>
    <row r="497" spans="1:12" x14ac:dyDescent="0.25">
      <c r="A497" s="239">
        <v>495</v>
      </c>
      <c r="B497" s="237" t="s">
        <v>20</v>
      </c>
      <c r="C497" s="45" t="s">
        <v>577</v>
      </c>
      <c r="D497" s="45"/>
      <c r="E497" s="46">
        <v>0.73860637322546507</v>
      </c>
      <c r="F497" s="47">
        <v>522.0181</v>
      </c>
      <c r="G497" s="362">
        <v>385.57</v>
      </c>
      <c r="H497" s="370" t="s">
        <v>261</v>
      </c>
      <c r="I497" s="372" t="s">
        <v>577</v>
      </c>
      <c r="J497" s="419">
        <v>1.1040157842274957E-3</v>
      </c>
      <c r="K497" s="432">
        <v>112.69690451926344</v>
      </c>
      <c r="L497" s="432">
        <v>498.27</v>
      </c>
    </row>
    <row r="498" spans="1:12" x14ac:dyDescent="0.25">
      <c r="A498" s="239">
        <v>496</v>
      </c>
      <c r="B498" s="237" t="s">
        <v>20</v>
      </c>
      <c r="C498" s="45" t="s">
        <v>459</v>
      </c>
      <c r="D498" s="45"/>
      <c r="E498" s="46">
        <v>0.73860637322546507</v>
      </c>
      <c r="F498" s="47">
        <v>166.93889999999999</v>
      </c>
      <c r="G498" s="362">
        <v>123.3</v>
      </c>
      <c r="H498" s="370" t="s">
        <v>261</v>
      </c>
      <c r="I498" s="372" t="s">
        <v>459</v>
      </c>
      <c r="J498" s="419">
        <v>2.3797742964727387E-4</v>
      </c>
      <c r="K498" s="432">
        <v>24.292514699384146</v>
      </c>
      <c r="L498" s="432">
        <v>147.59</v>
      </c>
    </row>
    <row r="499" spans="1:12" x14ac:dyDescent="0.25">
      <c r="A499" s="239">
        <v>497</v>
      </c>
      <c r="B499" s="237" t="s">
        <v>20</v>
      </c>
      <c r="C499" s="45" t="s">
        <v>89</v>
      </c>
      <c r="D499" s="45"/>
      <c r="E499" s="46">
        <v>0.73860637322546507</v>
      </c>
      <c r="F499" s="47">
        <v>343.29469999999998</v>
      </c>
      <c r="G499" s="362">
        <v>253.56</v>
      </c>
      <c r="H499" s="370" t="s">
        <v>261</v>
      </c>
      <c r="I499" s="372" t="s">
        <v>89</v>
      </c>
      <c r="J499" s="419">
        <v>4.8778133168928152E-4</v>
      </c>
      <c r="K499" s="432">
        <v>49.79226470220339</v>
      </c>
      <c r="L499" s="432">
        <v>303.35000000000002</v>
      </c>
    </row>
    <row r="500" spans="1:12" x14ac:dyDescent="0.25">
      <c r="A500" s="239">
        <v>498</v>
      </c>
      <c r="B500" s="237" t="s">
        <v>20</v>
      </c>
      <c r="C500" s="45" t="s">
        <v>872</v>
      </c>
      <c r="D500" s="45"/>
      <c r="E500" s="46">
        <v>0.73860637322546507</v>
      </c>
      <c r="F500" s="47">
        <v>190.9188</v>
      </c>
      <c r="G500" s="362">
        <v>141.01</v>
      </c>
      <c r="H500" s="370" t="s">
        <v>261</v>
      </c>
      <c r="I500" s="372" t="s">
        <v>872</v>
      </c>
      <c r="J500" s="419">
        <v>0</v>
      </c>
      <c r="K500" s="432">
        <v>0</v>
      </c>
      <c r="L500" s="432">
        <v>141.01</v>
      </c>
    </row>
    <row r="501" spans="1:12" x14ac:dyDescent="0.25">
      <c r="A501" s="239">
        <v>499</v>
      </c>
      <c r="B501" s="237" t="s">
        <v>20</v>
      </c>
      <c r="C501" s="45" t="s">
        <v>873</v>
      </c>
      <c r="D501" s="45"/>
      <c r="E501" s="46">
        <v>0.73860637322546507</v>
      </c>
      <c r="F501" s="47">
        <v>159.60849999999999</v>
      </c>
      <c r="G501" s="362">
        <v>117.89</v>
      </c>
      <c r="H501" s="370" t="s">
        <v>261</v>
      </c>
      <c r="I501" s="372" t="s">
        <v>873</v>
      </c>
      <c r="J501" s="419">
        <v>0</v>
      </c>
      <c r="K501" s="432">
        <v>0</v>
      </c>
      <c r="L501" s="432">
        <v>117.89</v>
      </c>
    </row>
    <row r="502" spans="1:12" x14ac:dyDescent="0.25">
      <c r="A502" s="239">
        <v>500</v>
      </c>
      <c r="B502" s="237" t="s">
        <v>20</v>
      </c>
      <c r="C502" s="45" t="s">
        <v>720</v>
      </c>
      <c r="D502" s="45"/>
      <c r="E502" s="46">
        <v>0.73860637322546507</v>
      </c>
      <c r="F502" s="47">
        <v>94.9148</v>
      </c>
      <c r="G502" s="362">
        <v>70.099999999999994</v>
      </c>
      <c r="H502" s="370" t="s">
        <v>261</v>
      </c>
      <c r="I502" s="372" t="s">
        <v>720</v>
      </c>
      <c r="J502" s="419">
        <v>5.0990184197503555E-5</v>
      </c>
      <c r="K502" s="432">
        <v>5.2050305820098597</v>
      </c>
      <c r="L502" s="432">
        <v>75.31</v>
      </c>
    </row>
    <row r="503" spans="1:12" x14ac:dyDescent="0.25">
      <c r="A503" s="239">
        <v>501</v>
      </c>
      <c r="B503" s="237" t="s">
        <v>20</v>
      </c>
      <c r="C503" s="45" t="s">
        <v>721</v>
      </c>
      <c r="D503" s="45"/>
      <c r="E503" s="46">
        <v>0.73860637322546507</v>
      </c>
      <c r="F503" s="47">
        <v>69.254599999999996</v>
      </c>
      <c r="G503" s="362">
        <v>51.15</v>
      </c>
      <c r="H503" s="370" t="s">
        <v>261</v>
      </c>
      <c r="I503" s="372" t="s">
        <v>721</v>
      </c>
      <c r="J503" s="419">
        <v>3.1910938004290212E-5</v>
      </c>
      <c r="K503" s="432">
        <v>3.2574388743056009</v>
      </c>
      <c r="L503" s="432">
        <v>54.41</v>
      </c>
    </row>
    <row r="504" spans="1:12" x14ac:dyDescent="0.25">
      <c r="A504" s="239">
        <v>502</v>
      </c>
      <c r="B504" s="237" t="s">
        <v>20</v>
      </c>
      <c r="C504" s="45" t="s">
        <v>722</v>
      </c>
      <c r="D504" s="45"/>
      <c r="E504" s="46">
        <v>0.73860637322546507</v>
      </c>
      <c r="F504" s="47">
        <v>110.19240000000001</v>
      </c>
      <c r="G504" s="362">
        <v>81.39</v>
      </c>
      <c r="H504" s="370" t="s">
        <v>261</v>
      </c>
      <c r="I504" s="372" t="s">
        <v>722</v>
      </c>
      <c r="J504" s="419">
        <v>4.8249626751699203E-5</v>
      </c>
      <c r="K504" s="432">
        <v>4.9252770266605763</v>
      </c>
      <c r="L504" s="432">
        <v>86.32</v>
      </c>
    </row>
    <row r="505" spans="1:12" x14ac:dyDescent="0.25">
      <c r="A505" s="239">
        <v>503</v>
      </c>
      <c r="B505" s="237" t="s">
        <v>20</v>
      </c>
      <c r="C505" s="45" t="s">
        <v>874</v>
      </c>
      <c r="D505" s="45"/>
      <c r="E505" s="46">
        <v>0.73860637322546507</v>
      </c>
      <c r="F505" s="47">
        <v>35.805</v>
      </c>
      <c r="G505" s="362">
        <v>26.45</v>
      </c>
      <c r="H505" s="370" t="s">
        <v>261</v>
      </c>
      <c r="I505" s="372" t="s">
        <v>874</v>
      </c>
      <c r="J505" s="419">
        <v>0</v>
      </c>
      <c r="K505" s="432">
        <v>0</v>
      </c>
      <c r="L505" s="432">
        <v>26.45</v>
      </c>
    </row>
    <row r="506" spans="1:12" x14ac:dyDescent="0.25">
      <c r="A506" s="239">
        <v>504</v>
      </c>
      <c r="B506" s="237" t="s">
        <v>20</v>
      </c>
      <c r="C506" s="45" t="s">
        <v>354</v>
      </c>
      <c r="D506" s="45"/>
      <c r="E506" s="46">
        <v>0.73860637322546507</v>
      </c>
      <c r="F506" s="47">
        <v>160.1859</v>
      </c>
      <c r="G506" s="362">
        <v>118.31</v>
      </c>
      <c r="H506" s="370" t="s">
        <v>261</v>
      </c>
      <c r="I506" s="372" t="s">
        <v>354</v>
      </c>
      <c r="J506" s="419">
        <v>2.0428788871530322E-4</v>
      </c>
      <c r="K506" s="432">
        <v>20.853517692321649</v>
      </c>
      <c r="L506" s="432">
        <v>139.16</v>
      </c>
    </row>
    <row r="507" spans="1:12" x14ac:dyDescent="0.25">
      <c r="A507" s="239">
        <v>505</v>
      </c>
      <c r="B507" s="237" t="s">
        <v>20</v>
      </c>
      <c r="C507" s="45" t="s">
        <v>355</v>
      </c>
      <c r="D507" s="45"/>
      <c r="E507" s="46">
        <v>0.73860637322546507</v>
      </c>
      <c r="F507" s="47">
        <v>281.95089999999999</v>
      </c>
      <c r="G507" s="362">
        <v>208.25</v>
      </c>
      <c r="H507" s="370" t="s">
        <v>261</v>
      </c>
      <c r="I507" s="372" t="s">
        <v>355</v>
      </c>
      <c r="J507" s="419">
        <v>3.3911437448976554E-4</v>
      </c>
      <c r="K507" s="432">
        <v>34.616479971546994</v>
      </c>
      <c r="L507" s="432">
        <v>242.87</v>
      </c>
    </row>
    <row r="508" spans="1:12" x14ac:dyDescent="0.25">
      <c r="A508" s="239">
        <v>506</v>
      </c>
      <c r="B508" s="237" t="s">
        <v>20</v>
      </c>
      <c r="C508" s="45" t="s">
        <v>353</v>
      </c>
      <c r="D508" s="45"/>
      <c r="E508" s="46">
        <v>0.73860637322546507</v>
      </c>
      <c r="F508" s="47">
        <v>1429.7992999999999</v>
      </c>
      <c r="G508" s="362">
        <v>1056.06</v>
      </c>
      <c r="H508" s="370" t="s">
        <v>261</v>
      </c>
      <c r="I508" s="372" t="s">
        <v>353</v>
      </c>
      <c r="J508" s="419">
        <v>1.6693967694272525E-3</v>
      </c>
      <c r="K508" s="432">
        <v>170.41046968413838</v>
      </c>
      <c r="L508" s="432">
        <v>1226.47</v>
      </c>
    </row>
    <row r="509" spans="1:12" x14ac:dyDescent="0.25">
      <c r="A509" s="239">
        <v>507</v>
      </c>
      <c r="B509" s="237" t="s">
        <v>20</v>
      </c>
      <c r="C509" s="45" t="s">
        <v>875</v>
      </c>
      <c r="D509" s="45"/>
      <c r="E509" s="46">
        <v>0.73860637322546507</v>
      </c>
      <c r="F509" s="47">
        <v>403.02100000000002</v>
      </c>
      <c r="G509" s="362">
        <v>297.67</v>
      </c>
      <c r="H509" s="370" t="s">
        <v>261</v>
      </c>
      <c r="I509" s="372" t="s">
        <v>875</v>
      </c>
      <c r="J509" s="419">
        <v>0</v>
      </c>
      <c r="K509" s="432">
        <v>0</v>
      </c>
      <c r="L509" s="432">
        <v>297.67</v>
      </c>
    </row>
    <row r="510" spans="1:12" x14ac:dyDescent="0.25">
      <c r="A510" s="239">
        <v>508</v>
      </c>
      <c r="B510" s="237" t="s">
        <v>20</v>
      </c>
      <c r="C510" s="45" t="s">
        <v>618</v>
      </c>
      <c r="D510" s="45"/>
      <c r="E510" s="46">
        <v>0.73860637322546507</v>
      </c>
      <c r="F510" s="47">
        <v>37.118600000000001</v>
      </c>
      <c r="G510" s="362">
        <v>27.42</v>
      </c>
      <c r="H510" s="370" t="s">
        <v>261</v>
      </c>
      <c r="I510" s="372" t="s">
        <v>618</v>
      </c>
      <c r="J510" s="419">
        <v>4.4743401872471676E-5</v>
      </c>
      <c r="K510" s="432">
        <v>4.5673648517781675</v>
      </c>
      <c r="L510" s="432">
        <v>31.99</v>
      </c>
    </row>
    <row r="511" spans="1:12" x14ac:dyDescent="0.25">
      <c r="A511" s="239">
        <v>509</v>
      </c>
      <c r="B511" s="237" t="s">
        <v>20</v>
      </c>
      <c r="C511" s="45" t="s">
        <v>619</v>
      </c>
      <c r="D511" s="45"/>
      <c r="E511" s="46">
        <v>0.73860637322546507</v>
      </c>
      <c r="F511" s="47">
        <v>153.29689999999999</v>
      </c>
      <c r="G511" s="362">
        <v>113.23</v>
      </c>
      <c r="H511" s="370" t="s">
        <v>261</v>
      </c>
      <c r="I511" s="372" t="s">
        <v>619</v>
      </c>
      <c r="J511" s="419">
        <v>1.589498470025124E-4</v>
      </c>
      <c r="K511" s="432">
        <v>16.225452558658755</v>
      </c>
      <c r="L511" s="432">
        <v>129.46</v>
      </c>
    </row>
    <row r="512" spans="1:12" x14ac:dyDescent="0.25">
      <c r="A512" s="239">
        <v>510</v>
      </c>
      <c r="B512" s="237" t="s">
        <v>20</v>
      </c>
      <c r="C512" s="45" t="s">
        <v>381</v>
      </c>
      <c r="D512" s="45"/>
      <c r="E512" s="46">
        <v>0.73860637322546507</v>
      </c>
      <c r="F512" s="47">
        <v>1194.7863</v>
      </c>
      <c r="G512" s="362">
        <v>882.48</v>
      </c>
      <c r="H512" s="370" t="s">
        <v>261</v>
      </c>
      <c r="I512" s="372" t="s">
        <v>381</v>
      </c>
      <c r="J512" s="419">
        <v>1.6273744987743337E-3</v>
      </c>
      <c r="K512" s="432">
        <v>166.12087537660014</v>
      </c>
      <c r="L512" s="432">
        <v>1048.5999999999999</v>
      </c>
    </row>
    <row r="513" spans="1:12" x14ac:dyDescent="0.25">
      <c r="A513" s="239">
        <v>511</v>
      </c>
      <c r="B513" s="237" t="s">
        <v>20</v>
      </c>
      <c r="C513" s="45" t="s">
        <v>352</v>
      </c>
      <c r="D513" s="45"/>
      <c r="E513" s="46">
        <v>0.73860637322546507</v>
      </c>
      <c r="F513" s="47">
        <v>248.91380000000001</v>
      </c>
      <c r="G513" s="362">
        <v>183.85</v>
      </c>
      <c r="H513" s="370" t="s">
        <v>261</v>
      </c>
      <c r="I513" s="372" t="s">
        <v>352</v>
      </c>
      <c r="J513" s="419">
        <v>2.9998300244029388E-4</v>
      </c>
      <c r="K513" s="432">
        <v>30.621985904912933</v>
      </c>
      <c r="L513" s="432">
        <v>214.47</v>
      </c>
    </row>
    <row r="514" spans="1:12" x14ac:dyDescent="0.25">
      <c r="A514" s="239">
        <v>512</v>
      </c>
      <c r="B514" s="237" t="s">
        <v>20</v>
      </c>
      <c r="C514" s="45" t="s">
        <v>876</v>
      </c>
      <c r="D514" s="45"/>
      <c r="E514" s="46">
        <v>0.73860637322546507</v>
      </c>
      <c r="F514" s="47">
        <v>33.8461</v>
      </c>
      <c r="G514" s="362">
        <v>25</v>
      </c>
      <c r="H514" s="370" t="s">
        <v>261</v>
      </c>
      <c r="I514" s="372" t="s">
        <v>876</v>
      </c>
      <c r="J514" s="419">
        <v>0</v>
      </c>
      <c r="K514" s="432">
        <v>0</v>
      </c>
      <c r="L514" s="432">
        <v>25</v>
      </c>
    </row>
    <row r="515" spans="1:12" x14ac:dyDescent="0.25">
      <c r="A515" s="239">
        <v>513</v>
      </c>
      <c r="B515" s="237" t="s">
        <v>20</v>
      </c>
      <c r="C515" s="45" t="s">
        <v>652</v>
      </c>
      <c r="D515" s="45"/>
      <c r="E515" s="46">
        <v>0.73860637322546507</v>
      </c>
      <c r="F515" s="47">
        <v>723.97429999999997</v>
      </c>
      <c r="G515" s="362">
        <v>534.73</v>
      </c>
      <c r="H515" s="370" t="s">
        <v>261</v>
      </c>
      <c r="I515" s="372" t="s">
        <v>652</v>
      </c>
      <c r="J515" s="419">
        <v>1.0635784854866675E-3</v>
      </c>
      <c r="K515" s="432">
        <v>108.56910267048752</v>
      </c>
      <c r="L515" s="432">
        <v>643.29999999999995</v>
      </c>
    </row>
    <row r="516" spans="1:12" x14ac:dyDescent="0.25">
      <c r="A516" s="239">
        <v>514</v>
      </c>
      <c r="B516" s="237" t="s">
        <v>20</v>
      </c>
      <c r="C516" s="45" t="s">
        <v>351</v>
      </c>
      <c r="D516" s="45"/>
      <c r="E516" s="46">
        <v>0.73860637322546507</v>
      </c>
      <c r="F516" s="47">
        <v>220.1893</v>
      </c>
      <c r="G516" s="362">
        <v>162.63</v>
      </c>
      <c r="H516" s="370" t="s">
        <v>261</v>
      </c>
      <c r="I516" s="372" t="s">
        <v>351</v>
      </c>
      <c r="J516" s="419">
        <v>7.1998591896017708E-4</v>
      </c>
      <c r="K516" s="432">
        <v>73.495493020550242</v>
      </c>
      <c r="L516" s="432">
        <v>236.13</v>
      </c>
    </row>
    <row r="517" spans="1:12" x14ac:dyDescent="0.25">
      <c r="A517" s="239">
        <v>515</v>
      </c>
      <c r="B517" s="237" t="s">
        <v>20</v>
      </c>
      <c r="C517" s="45" t="s">
        <v>690</v>
      </c>
      <c r="D517" s="45"/>
      <c r="E517" s="46">
        <v>0.73860637322546507</v>
      </c>
      <c r="F517" s="47">
        <v>143.53579999999999</v>
      </c>
      <c r="G517" s="362">
        <v>106.02</v>
      </c>
      <c r="H517" s="370" t="s">
        <v>261</v>
      </c>
      <c r="I517" s="372" t="s">
        <v>690</v>
      </c>
      <c r="J517" s="419">
        <v>6.1997792192973041E-5</v>
      </c>
      <c r="K517" s="432">
        <v>6.3286769691119487</v>
      </c>
      <c r="L517" s="432">
        <v>112.35</v>
      </c>
    </row>
    <row r="518" spans="1:12" x14ac:dyDescent="0.25">
      <c r="A518" s="239">
        <v>516</v>
      </c>
      <c r="B518" s="237" t="s">
        <v>20</v>
      </c>
      <c r="C518" s="45" t="s">
        <v>578</v>
      </c>
      <c r="D518" s="45"/>
      <c r="E518" s="46">
        <v>0.73860637322546507</v>
      </c>
      <c r="F518" s="47">
        <v>357.4751</v>
      </c>
      <c r="G518" s="362">
        <v>264.02999999999997</v>
      </c>
      <c r="H518" s="370" t="s">
        <v>261</v>
      </c>
      <c r="I518" s="372" t="s">
        <v>578</v>
      </c>
      <c r="J518" s="419">
        <v>3.5148705866615444E-4</v>
      </c>
      <c r="K518" s="432">
        <v>35.879472065676488</v>
      </c>
      <c r="L518" s="432">
        <v>299.91000000000003</v>
      </c>
    </row>
    <row r="519" spans="1:12" x14ac:dyDescent="0.25">
      <c r="A519" s="239">
        <v>517</v>
      </c>
      <c r="B519" s="237" t="s">
        <v>20</v>
      </c>
      <c r="C519" s="45" t="s">
        <v>877</v>
      </c>
      <c r="D519" s="45"/>
      <c r="E519" s="46">
        <v>0.73860637322546507</v>
      </c>
      <c r="F519" s="47">
        <v>64.678799999999995</v>
      </c>
      <c r="G519" s="362">
        <v>47.77</v>
      </c>
      <c r="H519" s="370" t="s">
        <v>261</v>
      </c>
      <c r="I519" s="372" t="s">
        <v>877</v>
      </c>
      <c r="J519" s="419">
        <v>0</v>
      </c>
      <c r="K519" s="432">
        <v>0</v>
      </c>
      <c r="L519" s="432">
        <v>47.77</v>
      </c>
    </row>
    <row r="520" spans="1:12" x14ac:dyDescent="0.25">
      <c r="A520" s="239">
        <v>518</v>
      </c>
      <c r="B520" s="237" t="s">
        <v>20</v>
      </c>
      <c r="C520" s="45" t="s">
        <v>90</v>
      </c>
      <c r="D520" s="45"/>
      <c r="E520" s="46">
        <v>0.73860637322546507</v>
      </c>
      <c r="F520" s="47">
        <v>80.899500000000003</v>
      </c>
      <c r="G520" s="362">
        <v>59.75</v>
      </c>
      <c r="H520" s="370" t="s">
        <v>261</v>
      </c>
      <c r="I520" s="372" t="s">
        <v>90</v>
      </c>
      <c r="J520" s="419">
        <v>7.836374587277356E-5</v>
      </c>
      <c r="K520" s="432">
        <v>7.9992983004090634</v>
      </c>
      <c r="L520" s="432">
        <v>67.75</v>
      </c>
    </row>
    <row r="521" spans="1:12" x14ac:dyDescent="0.25">
      <c r="A521" s="239">
        <v>519</v>
      </c>
      <c r="B521" s="237" t="s">
        <v>20</v>
      </c>
      <c r="C521" s="45" t="s">
        <v>334</v>
      </c>
      <c r="D521" s="45"/>
      <c r="E521" s="46">
        <v>0.73860637322546507</v>
      </c>
      <c r="F521" s="47">
        <v>178.255</v>
      </c>
      <c r="G521" s="362">
        <v>131.66</v>
      </c>
      <c r="H521" s="370" t="s">
        <v>261</v>
      </c>
      <c r="I521" s="372" t="s">
        <v>334</v>
      </c>
      <c r="J521" s="419">
        <v>1.6840632445903379E-4</v>
      </c>
      <c r="K521" s="432">
        <v>17.190760982896425</v>
      </c>
      <c r="L521" s="432">
        <v>148.85</v>
      </c>
    </row>
    <row r="522" spans="1:12" x14ac:dyDescent="0.25">
      <c r="A522" s="239">
        <v>520</v>
      </c>
      <c r="B522" s="237" t="s">
        <v>20</v>
      </c>
      <c r="C522" s="45" t="s">
        <v>346</v>
      </c>
      <c r="D522" s="45"/>
      <c r="E522" s="46">
        <v>0.73860637322546507</v>
      </c>
      <c r="F522" s="47">
        <v>31.086300000000001</v>
      </c>
      <c r="G522" s="362">
        <v>22.96</v>
      </c>
      <c r="H522" s="370" t="s">
        <v>261</v>
      </c>
      <c r="I522" s="372" t="s">
        <v>346</v>
      </c>
      <c r="J522" s="419">
        <v>4.0253766590855501E-5</v>
      </c>
      <c r="K522" s="432">
        <v>4.1090670575916004</v>
      </c>
      <c r="L522" s="432">
        <v>27.07</v>
      </c>
    </row>
    <row r="523" spans="1:12" x14ac:dyDescent="0.25">
      <c r="A523" s="239">
        <v>521</v>
      </c>
      <c r="B523" s="237" t="s">
        <v>20</v>
      </c>
      <c r="C523" s="45" t="s">
        <v>579</v>
      </c>
      <c r="D523" s="45"/>
      <c r="E523" s="46">
        <v>0.73860637322546507</v>
      </c>
      <c r="F523" s="47">
        <v>163.12719999999999</v>
      </c>
      <c r="G523" s="362">
        <v>120.49</v>
      </c>
      <c r="H523" s="370" t="s">
        <v>261</v>
      </c>
      <c r="I523" s="372" t="s">
        <v>579</v>
      </c>
      <c r="J523" s="419">
        <v>2.1950814748177642E-4</v>
      </c>
      <c r="K523" s="432">
        <v>22.407187552362579</v>
      </c>
      <c r="L523" s="432">
        <v>142.9</v>
      </c>
    </row>
    <row r="524" spans="1:12" x14ac:dyDescent="0.25">
      <c r="A524" s="239">
        <v>522</v>
      </c>
      <c r="B524" s="237" t="s">
        <v>20</v>
      </c>
      <c r="C524" s="45" t="s">
        <v>472</v>
      </c>
      <c r="D524" s="45"/>
      <c r="E524" s="46">
        <v>0.73860637322546507</v>
      </c>
      <c r="F524" s="47">
        <v>55.082700000000003</v>
      </c>
      <c r="G524" s="362">
        <v>40.68</v>
      </c>
      <c r="H524" s="370" t="s">
        <v>261</v>
      </c>
      <c r="I524" s="372" t="s">
        <v>472</v>
      </c>
      <c r="J524" s="419">
        <v>7.3980497745064762E-5</v>
      </c>
      <c r="K524" s="432">
        <v>7.5518604079533089</v>
      </c>
      <c r="L524" s="432">
        <v>48.23</v>
      </c>
    </row>
    <row r="525" spans="1:12" x14ac:dyDescent="0.25">
      <c r="A525" s="239">
        <v>523</v>
      </c>
      <c r="B525" s="237" t="s">
        <v>20</v>
      </c>
      <c r="C525" s="45" t="s">
        <v>367</v>
      </c>
      <c r="D525" s="45"/>
      <c r="E525" s="46">
        <v>0.73860637322546507</v>
      </c>
      <c r="F525" s="47">
        <v>259.14280000000002</v>
      </c>
      <c r="G525" s="362">
        <v>191.4</v>
      </c>
      <c r="H525" s="370" t="s">
        <v>261</v>
      </c>
      <c r="I525" s="372" t="s">
        <v>367</v>
      </c>
      <c r="J525" s="419">
        <v>3.4223046251411306E-4</v>
      </c>
      <c r="K525" s="432">
        <v>34.934567339110522</v>
      </c>
      <c r="L525" s="432">
        <v>226.33</v>
      </c>
    </row>
    <row r="526" spans="1:12" x14ac:dyDescent="0.25">
      <c r="A526" s="239">
        <v>524</v>
      </c>
      <c r="B526" s="237" t="s">
        <v>20</v>
      </c>
      <c r="C526" s="45" t="s">
        <v>431</v>
      </c>
      <c r="D526" s="45"/>
      <c r="E526" s="46">
        <v>0.73860637322546507</v>
      </c>
      <c r="F526" s="47">
        <v>142.2313</v>
      </c>
      <c r="G526" s="362">
        <v>105.05</v>
      </c>
      <c r="H526" s="370" t="s">
        <v>261</v>
      </c>
      <c r="I526" s="372" t="s">
        <v>431</v>
      </c>
      <c r="J526" s="419">
        <v>1.81895827276522E-4</v>
      </c>
      <c r="K526" s="432">
        <v>18.567756885268</v>
      </c>
      <c r="L526" s="432">
        <v>123.62</v>
      </c>
    </row>
    <row r="527" spans="1:12" x14ac:dyDescent="0.25">
      <c r="A527" s="239">
        <v>525</v>
      </c>
      <c r="B527" s="237" t="s">
        <v>20</v>
      </c>
      <c r="C527" s="45" t="s">
        <v>360</v>
      </c>
      <c r="D527" s="45"/>
      <c r="E527" s="46">
        <v>0.73860637322546507</v>
      </c>
      <c r="F527" s="47">
        <v>125.8207</v>
      </c>
      <c r="G527" s="362">
        <v>92.93</v>
      </c>
      <c r="H527" s="370" t="s">
        <v>261</v>
      </c>
      <c r="I527" s="372" t="s">
        <v>360</v>
      </c>
      <c r="J527" s="419">
        <v>1.6164463036450768E-4</v>
      </c>
      <c r="K527" s="432">
        <v>16.500533538102705</v>
      </c>
      <c r="L527" s="432">
        <v>109.43</v>
      </c>
    </row>
    <row r="528" spans="1:12" x14ac:dyDescent="0.25">
      <c r="A528" s="239">
        <v>526</v>
      </c>
      <c r="B528" s="237" t="s">
        <v>20</v>
      </c>
      <c r="C528" s="45" t="s">
        <v>395</v>
      </c>
      <c r="D528" s="45"/>
      <c r="E528" s="46">
        <v>0.73860637322546507</v>
      </c>
      <c r="F528" s="47">
        <v>312.79969999999997</v>
      </c>
      <c r="G528" s="362">
        <v>231.04</v>
      </c>
      <c r="H528" s="370" t="s">
        <v>261</v>
      </c>
      <c r="I528" s="372" t="s">
        <v>395</v>
      </c>
      <c r="J528" s="419">
        <v>3.6681069009497706E-4</v>
      </c>
      <c r="K528" s="432">
        <v>37.443694110953473</v>
      </c>
      <c r="L528" s="432">
        <v>268.48</v>
      </c>
    </row>
    <row r="529" spans="1:12" x14ac:dyDescent="0.25">
      <c r="A529" s="239">
        <v>527</v>
      </c>
      <c r="B529" s="237" t="s">
        <v>20</v>
      </c>
      <c r="C529" s="45" t="s">
        <v>878</v>
      </c>
      <c r="D529" s="45"/>
      <c r="E529" s="46">
        <v>0.73860637322546507</v>
      </c>
      <c r="F529" s="47">
        <v>156.9349</v>
      </c>
      <c r="G529" s="362">
        <v>115.91</v>
      </c>
      <c r="H529" s="370" t="s">
        <v>261</v>
      </c>
      <c r="I529" s="372" t="s">
        <v>878</v>
      </c>
      <c r="J529" s="419">
        <v>0</v>
      </c>
      <c r="K529" s="432">
        <v>0</v>
      </c>
      <c r="L529" s="432">
        <v>115.91</v>
      </c>
    </row>
    <row r="530" spans="1:12" x14ac:dyDescent="0.25">
      <c r="A530" s="239">
        <v>528</v>
      </c>
      <c r="B530" s="237" t="s">
        <v>20</v>
      </c>
      <c r="C530" s="45" t="s">
        <v>620</v>
      </c>
      <c r="D530" s="45"/>
      <c r="E530" s="46">
        <v>0.73860637322546507</v>
      </c>
      <c r="F530" s="47">
        <v>168.94030000000001</v>
      </c>
      <c r="G530" s="362">
        <v>124.78</v>
      </c>
      <c r="H530" s="370" t="s">
        <v>261</v>
      </c>
      <c r="I530" s="372" t="s">
        <v>620</v>
      </c>
      <c r="J530" s="419">
        <v>1.6597092899985839E-4</v>
      </c>
      <c r="K530" s="432">
        <v>16.942158079341574</v>
      </c>
      <c r="L530" s="432">
        <v>141.72</v>
      </c>
    </row>
    <row r="531" spans="1:12" x14ac:dyDescent="0.25">
      <c r="A531" s="239">
        <v>529</v>
      </c>
      <c r="B531" s="237" t="s">
        <v>20</v>
      </c>
      <c r="C531" s="45" t="s">
        <v>621</v>
      </c>
      <c r="D531" s="45"/>
      <c r="E531" s="46">
        <v>0.73860637322546507</v>
      </c>
      <c r="F531" s="47">
        <v>58.660400000000003</v>
      </c>
      <c r="G531" s="362">
        <v>43.33</v>
      </c>
      <c r="H531" s="370" t="s">
        <v>261</v>
      </c>
      <c r="I531" s="372" t="s">
        <v>621</v>
      </c>
      <c r="J531" s="419">
        <v>6.1572544445819252E-5</v>
      </c>
      <c r="K531" s="432">
        <v>6.2852680745628948</v>
      </c>
      <c r="L531" s="432">
        <v>49.62</v>
      </c>
    </row>
    <row r="532" spans="1:12" x14ac:dyDescent="0.25">
      <c r="A532" s="239">
        <v>530</v>
      </c>
      <c r="B532" s="237" t="s">
        <v>20</v>
      </c>
      <c r="C532" s="45" t="s">
        <v>362</v>
      </c>
      <c r="D532" s="45"/>
      <c r="E532" s="46">
        <v>0.73860637322546507</v>
      </c>
      <c r="F532" s="47">
        <v>204.95259999999999</v>
      </c>
      <c r="G532" s="362">
        <v>151.38</v>
      </c>
      <c r="H532" s="370" t="s">
        <v>261</v>
      </c>
      <c r="I532" s="372" t="s">
        <v>362</v>
      </c>
      <c r="J532" s="419">
        <v>2.6801994170941258E-4</v>
      </c>
      <c r="K532" s="432">
        <v>27.359226391151047</v>
      </c>
      <c r="L532" s="432">
        <v>178.74</v>
      </c>
    </row>
    <row r="533" spans="1:12" x14ac:dyDescent="0.25">
      <c r="A533" s="239">
        <v>531</v>
      </c>
      <c r="B533" s="237" t="s">
        <v>20</v>
      </c>
      <c r="C533" s="45" t="s">
        <v>622</v>
      </c>
      <c r="D533" s="45"/>
      <c r="E533" s="46">
        <v>0.73860637322546507</v>
      </c>
      <c r="F533" s="47">
        <v>116.0347</v>
      </c>
      <c r="G533" s="362">
        <v>85.7</v>
      </c>
      <c r="H533" s="370" t="s">
        <v>261</v>
      </c>
      <c r="I533" s="372" t="s">
        <v>622</v>
      </c>
      <c r="J533" s="419">
        <v>9.958705598810427E-5</v>
      </c>
      <c r="K533" s="432">
        <v>10.165754059303616</v>
      </c>
      <c r="L533" s="432">
        <v>95.87</v>
      </c>
    </row>
    <row r="534" spans="1:12" x14ac:dyDescent="0.25">
      <c r="A534" s="239">
        <v>532</v>
      </c>
      <c r="B534" s="237" t="s">
        <v>20</v>
      </c>
      <c r="C534" s="45" t="s">
        <v>365</v>
      </c>
      <c r="D534" s="45"/>
      <c r="E534" s="46">
        <v>0.73860637322546507</v>
      </c>
      <c r="F534" s="47">
        <v>252.6566</v>
      </c>
      <c r="G534" s="362">
        <v>186.61</v>
      </c>
      <c r="H534" s="370" t="s">
        <v>261</v>
      </c>
      <c r="I534" s="372" t="s">
        <v>365</v>
      </c>
      <c r="J534" s="419">
        <v>3.2025615751538858E-4</v>
      </c>
      <c r="K534" s="432">
        <v>32.691450720944381</v>
      </c>
      <c r="L534" s="432">
        <v>219.3</v>
      </c>
    </row>
    <row r="535" spans="1:12" x14ac:dyDescent="0.25">
      <c r="A535" s="239">
        <v>533</v>
      </c>
      <c r="B535" s="237" t="s">
        <v>20</v>
      </c>
      <c r="C535" s="45" t="s">
        <v>364</v>
      </c>
      <c r="D535" s="45"/>
      <c r="E535" s="46">
        <v>0.73860637322546507</v>
      </c>
      <c r="F535" s="47">
        <v>190.83340000000001</v>
      </c>
      <c r="G535" s="362">
        <v>140.94999999999999</v>
      </c>
      <c r="H535" s="370" t="s">
        <v>261</v>
      </c>
      <c r="I535" s="372" t="s">
        <v>364</v>
      </c>
      <c r="J535" s="419">
        <v>2.4146744698179702E-4</v>
      </c>
      <c r="K535" s="432">
        <v>24.648772423176148</v>
      </c>
      <c r="L535" s="432">
        <v>165.6</v>
      </c>
    </row>
    <row r="536" spans="1:12" x14ac:dyDescent="0.25">
      <c r="A536" s="239">
        <v>534</v>
      </c>
      <c r="B536" s="237" t="s">
        <v>20</v>
      </c>
      <c r="C536" s="45" t="s">
        <v>417</v>
      </c>
      <c r="D536" s="45"/>
      <c r="E536" s="46">
        <v>0.73860637322546507</v>
      </c>
      <c r="F536" s="47">
        <v>309.99380000000002</v>
      </c>
      <c r="G536" s="362">
        <v>228.96</v>
      </c>
      <c r="H536" s="370" t="s">
        <v>261</v>
      </c>
      <c r="I536" s="372" t="s">
        <v>417</v>
      </c>
      <c r="J536" s="419">
        <v>3.4260583792730301E-4</v>
      </c>
      <c r="K536" s="432">
        <v>34.972885312189824</v>
      </c>
      <c r="L536" s="432">
        <v>263.93</v>
      </c>
    </row>
    <row r="537" spans="1:12" x14ac:dyDescent="0.25">
      <c r="A537" s="239">
        <v>535</v>
      </c>
      <c r="B537" s="237" t="s">
        <v>20</v>
      </c>
      <c r="C537" s="45" t="s">
        <v>366</v>
      </c>
      <c r="D537" s="45"/>
      <c r="E537" s="46">
        <v>0.73860637322546507</v>
      </c>
      <c r="F537" s="47">
        <v>135.04060000000001</v>
      </c>
      <c r="G537" s="362">
        <v>99.74</v>
      </c>
      <c r="H537" s="370" t="s">
        <v>261</v>
      </c>
      <c r="I537" s="372" t="s">
        <v>366</v>
      </c>
      <c r="J537" s="419">
        <v>1.9509840313968778E-4</v>
      </c>
      <c r="K537" s="432">
        <v>19.915463550984409</v>
      </c>
      <c r="L537" s="432">
        <v>119.66</v>
      </c>
    </row>
    <row r="538" spans="1:12" x14ac:dyDescent="0.25">
      <c r="A538" s="239">
        <v>536</v>
      </c>
      <c r="B538" s="237" t="s">
        <v>20</v>
      </c>
      <c r="C538" s="45" t="s">
        <v>879</v>
      </c>
      <c r="D538" s="45"/>
      <c r="E538" s="46">
        <v>0.73860637322546507</v>
      </c>
      <c r="F538" s="47">
        <v>100.8746</v>
      </c>
      <c r="G538" s="362">
        <v>74.510000000000005</v>
      </c>
      <c r="H538" s="370" t="s">
        <v>261</v>
      </c>
      <c r="I538" s="372" t="s">
        <v>879</v>
      </c>
      <c r="J538" s="419">
        <v>0</v>
      </c>
      <c r="K538" s="432">
        <v>0</v>
      </c>
      <c r="L538" s="432">
        <v>74.510000000000005</v>
      </c>
    </row>
    <row r="539" spans="1:12" x14ac:dyDescent="0.25">
      <c r="A539" s="239">
        <v>537</v>
      </c>
      <c r="B539" s="237" t="s">
        <v>20</v>
      </c>
      <c r="C539" s="45" t="s">
        <v>369</v>
      </c>
      <c r="D539" s="45"/>
      <c r="E539" s="46">
        <v>0.73860637322546507</v>
      </c>
      <c r="F539" s="47">
        <v>297.44260000000003</v>
      </c>
      <c r="G539" s="362">
        <v>219.69</v>
      </c>
      <c r="H539" s="370" t="s">
        <v>261</v>
      </c>
      <c r="I539" s="372" t="s">
        <v>369</v>
      </c>
      <c r="J539" s="419">
        <v>4.2322079450093897E-4</v>
      </c>
      <c r="K539" s="432">
        <v>43.201985107316965</v>
      </c>
      <c r="L539" s="432">
        <v>262.89</v>
      </c>
    </row>
    <row r="540" spans="1:12" x14ac:dyDescent="0.25">
      <c r="A540" s="239">
        <v>538</v>
      </c>
      <c r="B540" s="237" t="s">
        <v>20</v>
      </c>
      <c r="C540" s="45" t="s">
        <v>371</v>
      </c>
      <c r="D540" s="45"/>
      <c r="E540" s="46">
        <v>0.73860637322546507</v>
      </c>
      <c r="F540" s="47">
        <v>308.58550000000002</v>
      </c>
      <c r="G540" s="362">
        <v>227.92</v>
      </c>
      <c r="H540" s="370" t="s">
        <v>261</v>
      </c>
      <c r="I540" s="372" t="s">
        <v>371</v>
      </c>
      <c r="J540" s="419">
        <v>4.8904338710002596E-4</v>
      </c>
      <c r="K540" s="432">
        <v>49.92109414482065</v>
      </c>
      <c r="L540" s="432">
        <v>277.83999999999997</v>
      </c>
    </row>
    <row r="541" spans="1:12" x14ac:dyDescent="0.25">
      <c r="A541" s="239">
        <v>539</v>
      </c>
      <c r="B541" s="237" t="s">
        <v>20</v>
      </c>
      <c r="C541" s="45" t="s">
        <v>370</v>
      </c>
      <c r="D541" s="45"/>
      <c r="E541" s="46">
        <v>0.73860637322546507</v>
      </c>
      <c r="F541" s="47">
        <v>87.169899999999998</v>
      </c>
      <c r="G541" s="362">
        <v>64.38</v>
      </c>
      <c r="H541" s="370" t="s">
        <v>261</v>
      </c>
      <c r="I541" s="372" t="s">
        <v>370</v>
      </c>
      <c r="J541" s="419">
        <v>1.0951527488109213E-4</v>
      </c>
      <c r="K541" s="432">
        <v>11.179217410656246</v>
      </c>
      <c r="L541" s="432">
        <v>75.56</v>
      </c>
    </row>
    <row r="542" spans="1:12" x14ac:dyDescent="0.25">
      <c r="A542" s="239">
        <v>540</v>
      </c>
      <c r="B542" s="237" t="s">
        <v>20</v>
      </c>
      <c r="C542" s="45" t="s">
        <v>372</v>
      </c>
      <c r="D542" s="45"/>
      <c r="E542" s="46">
        <v>0.73860637322546507</v>
      </c>
      <c r="F542" s="47">
        <v>133.4265</v>
      </c>
      <c r="G542" s="362">
        <v>98.55</v>
      </c>
      <c r="H542" s="370" t="s">
        <v>261</v>
      </c>
      <c r="I542" s="372" t="s">
        <v>372</v>
      </c>
      <c r="J542" s="419">
        <v>1.7428888696014466E-4</v>
      </c>
      <c r="K542" s="432">
        <v>17.791247492226695</v>
      </c>
      <c r="L542" s="432">
        <v>116.34</v>
      </c>
    </row>
    <row r="543" spans="1:12" x14ac:dyDescent="0.25">
      <c r="A543" s="239">
        <v>541</v>
      </c>
      <c r="B543" s="237" t="s">
        <v>20</v>
      </c>
      <c r="C543" s="45" t="s">
        <v>580</v>
      </c>
      <c r="D543" s="45"/>
      <c r="E543" s="46">
        <v>0.73860637322546507</v>
      </c>
      <c r="F543" s="47">
        <v>148.02459999999999</v>
      </c>
      <c r="G543" s="362">
        <v>109.33</v>
      </c>
      <c r="H543" s="370" t="s">
        <v>261</v>
      </c>
      <c r="I543" s="372" t="s">
        <v>580</v>
      </c>
      <c r="J543" s="419">
        <v>1.8611478781329534E-4</v>
      </c>
      <c r="K543" s="432">
        <v>18.998424453228523</v>
      </c>
      <c r="L543" s="432">
        <v>128.33000000000001</v>
      </c>
    </row>
    <row r="544" spans="1:12" x14ac:dyDescent="0.25">
      <c r="A544" s="239">
        <v>542</v>
      </c>
      <c r="B544" s="237" t="s">
        <v>20</v>
      </c>
      <c r="C544" s="45" t="s">
        <v>368</v>
      </c>
      <c r="D544" s="45"/>
      <c r="E544" s="46">
        <v>0.73860637322546507</v>
      </c>
      <c r="F544" s="47">
        <v>256.19029999999998</v>
      </c>
      <c r="G544" s="362">
        <v>189.22</v>
      </c>
      <c r="H544" s="370" t="s">
        <v>261</v>
      </c>
      <c r="I544" s="372" t="s">
        <v>368</v>
      </c>
      <c r="J544" s="419">
        <v>3.0979621111713374E-4</v>
      </c>
      <c r="K544" s="432">
        <v>31.623709120360676</v>
      </c>
      <c r="L544" s="432">
        <v>220.84</v>
      </c>
    </row>
    <row r="545" spans="1:12" x14ac:dyDescent="0.25">
      <c r="A545" s="239">
        <v>543</v>
      </c>
      <c r="B545" s="237" t="s">
        <v>20</v>
      </c>
      <c r="C545" s="45" t="s">
        <v>361</v>
      </c>
      <c r="D545" s="45"/>
      <c r="E545" s="46">
        <v>0.73860637322546507</v>
      </c>
      <c r="F545" s="47">
        <v>108.74590000000001</v>
      </c>
      <c r="G545" s="362">
        <v>80.319999999999993</v>
      </c>
      <c r="H545" s="370" t="s">
        <v>261</v>
      </c>
      <c r="I545" s="372" t="s">
        <v>361</v>
      </c>
      <c r="J545" s="419">
        <v>1.4019389812259587E-4</v>
      </c>
      <c r="K545" s="432">
        <v>14.310862740029334</v>
      </c>
      <c r="L545" s="432">
        <v>94.63</v>
      </c>
    </row>
    <row r="546" spans="1:12" x14ac:dyDescent="0.25">
      <c r="A546" s="239">
        <v>544</v>
      </c>
      <c r="B546" s="237" t="s">
        <v>20</v>
      </c>
      <c r="C546" s="45" t="s">
        <v>373</v>
      </c>
      <c r="D546" s="45"/>
      <c r="E546" s="46">
        <v>0.73860637322546507</v>
      </c>
      <c r="F546" s="47">
        <v>193.44839999999999</v>
      </c>
      <c r="G546" s="362">
        <v>142.88</v>
      </c>
      <c r="H546" s="370" t="s">
        <v>261</v>
      </c>
      <c r="I546" s="372" t="s">
        <v>373</v>
      </c>
      <c r="J546" s="419">
        <v>2.737685330737965E-4</v>
      </c>
      <c r="K546" s="432">
        <v>27.946037251437389</v>
      </c>
      <c r="L546" s="432">
        <v>170.83</v>
      </c>
    </row>
    <row r="547" spans="1:12" x14ac:dyDescent="0.25">
      <c r="A547" s="239">
        <v>545</v>
      </c>
      <c r="B547" s="237" t="s">
        <v>20</v>
      </c>
      <c r="C547" s="45" t="s">
        <v>363</v>
      </c>
      <c r="D547" s="45"/>
      <c r="E547" s="46">
        <v>0.73860637322546507</v>
      </c>
      <c r="F547" s="47">
        <v>102.7169</v>
      </c>
      <c r="G547" s="362">
        <v>75.87</v>
      </c>
      <c r="H547" s="370" t="s">
        <v>261</v>
      </c>
      <c r="I547" s="372" t="s">
        <v>363</v>
      </c>
      <c r="J547" s="419">
        <v>1.3150355100629486E-4</v>
      </c>
      <c r="K547" s="432">
        <v>13.423760188420145</v>
      </c>
      <c r="L547" s="432">
        <v>89.29</v>
      </c>
    </row>
    <row r="548" spans="1:12" x14ac:dyDescent="0.25">
      <c r="A548" s="239">
        <v>546</v>
      </c>
      <c r="B548" s="237" t="s">
        <v>20</v>
      </c>
      <c r="C548" s="45" t="s">
        <v>623</v>
      </c>
      <c r="D548" s="45"/>
      <c r="E548" s="46">
        <v>0.73860637322546507</v>
      </c>
      <c r="F548" s="47">
        <v>190.84719999999999</v>
      </c>
      <c r="G548" s="362">
        <v>140.96</v>
      </c>
      <c r="H548" s="370" t="s">
        <v>261</v>
      </c>
      <c r="I548" s="372" t="s">
        <v>623</v>
      </c>
      <c r="J548" s="419">
        <v>1.9452491357452295E-4</v>
      </c>
      <c r="K548" s="432">
        <v>19.856922269517678</v>
      </c>
      <c r="L548" s="432">
        <v>160.82</v>
      </c>
    </row>
    <row r="549" spans="1:12" x14ac:dyDescent="0.25">
      <c r="A549" s="239">
        <v>547</v>
      </c>
      <c r="B549" s="237" t="s">
        <v>20</v>
      </c>
      <c r="C549" s="45" t="s">
        <v>396</v>
      </c>
      <c r="D549" s="45"/>
      <c r="E549" s="46">
        <v>0.73860637322546507</v>
      </c>
      <c r="F549" s="47">
        <v>226.12970000000001</v>
      </c>
      <c r="G549" s="362">
        <v>167.02</v>
      </c>
      <c r="H549" s="370" t="s">
        <v>261</v>
      </c>
      <c r="I549" s="372" t="s">
        <v>396</v>
      </c>
      <c r="J549" s="419">
        <v>2.9357317264771426E-4</v>
      </c>
      <c r="K549" s="432">
        <v>29.967676440828111</v>
      </c>
      <c r="L549" s="432">
        <v>196.99</v>
      </c>
    </row>
    <row r="550" spans="1:12" x14ac:dyDescent="0.25">
      <c r="A550" s="239">
        <v>548</v>
      </c>
      <c r="B550" s="237" t="s">
        <v>20</v>
      </c>
      <c r="C550" s="45" t="s">
        <v>374</v>
      </c>
      <c r="D550" s="45"/>
      <c r="E550" s="46">
        <v>0.73860637322546507</v>
      </c>
      <c r="F550" s="47">
        <v>95.460599999999999</v>
      </c>
      <c r="G550" s="362">
        <v>70.510000000000005</v>
      </c>
      <c r="H550" s="370" t="s">
        <v>261</v>
      </c>
      <c r="I550" s="372" t="s">
        <v>374</v>
      </c>
      <c r="J550" s="419">
        <v>1.1820349545146804E-4</v>
      </c>
      <c r="K550" s="432">
        <v>12.066102886435088</v>
      </c>
      <c r="L550" s="432">
        <v>82.58</v>
      </c>
    </row>
    <row r="551" spans="1:12" x14ac:dyDescent="0.25">
      <c r="A551" s="239">
        <v>549</v>
      </c>
      <c r="B551" s="237" t="s">
        <v>20</v>
      </c>
      <c r="C551" s="45" t="s">
        <v>895</v>
      </c>
      <c r="D551" s="45"/>
      <c r="E551" s="46">
        <v>0</v>
      </c>
      <c r="F551" s="47">
        <v>0</v>
      </c>
      <c r="G551" s="362">
        <v>0</v>
      </c>
      <c r="H551" s="370" t="s">
        <v>261</v>
      </c>
      <c r="I551" s="372" t="s">
        <v>895</v>
      </c>
      <c r="J551" s="419">
        <v>0</v>
      </c>
      <c r="K551" s="432">
        <v>0</v>
      </c>
      <c r="L551" s="432">
        <v>0</v>
      </c>
    </row>
    <row r="552" spans="1:12" x14ac:dyDescent="0.25">
      <c r="A552" s="239">
        <v>550</v>
      </c>
      <c r="B552" s="237" t="s">
        <v>20</v>
      </c>
      <c r="C552" s="45" t="s">
        <v>896</v>
      </c>
      <c r="D552" s="45"/>
      <c r="E552" s="46">
        <v>0</v>
      </c>
      <c r="F552" s="47">
        <v>0</v>
      </c>
      <c r="G552" s="362">
        <v>0</v>
      </c>
      <c r="H552" s="370" t="s">
        <v>261</v>
      </c>
      <c r="I552" s="372" t="s">
        <v>896</v>
      </c>
      <c r="J552" s="419">
        <v>0</v>
      </c>
      <c r="K552" s="432">
        <v>0</v>
      </c>
      <c r="L552" s="432">
        <v>0</v>
      </c>
    </row>
    <row r="553" spans="1:12" x14ac:dyDescent="0.25">
      <c r="A553" s="239">
        <v>551</v>
      </c>
      <c r="B553" s="237" t="s">
        <v>20</v>
      </c>
      <c r="C553" s="45" t="s">
        <v>897</v>
      </c>
      <c r="D553" s="45"/>
      <c r="E553" s="46">
        <v>0</v>
      </c>
      <c r="F553" s="47">
        <v>0</v>
      </c>
      <c r="G553" s="362">
        <v>0</v>
      </c>
      <c r="H553" s="370" t="s">
        <v>261</v>
      </c>
      <c r="I553" s="372" t="s">
        <v>897</v>
      </c>
      <c r="J553" s="419">
        <v>0</v>
      </c>
      <c r="K553" s="432">
        <v>0</v>
      </c>
      <c r="L553" s="432">
        <v>0</v>
      </c>
    </row>
    <row r="554" spans="1:12" x14ac:dyDescent="0.25">
      <c r="A554" s="239">
        <v>552</v>
      </c>
      <c r="B554" s="237" t="s">
        <v>20</v>
      </c>
      <c r="C554" s="45" t="s">
        <v>898</v>
      </c>
      <c r="D554" s="45"/>
      <c r="E554" s="46">
        <v>0</v>
      </c>
      <c r="F554" s="47">
        <v>0</v>
      </c>
      <c r="G554" s="362">
        <v>0</v>
      </c>
      <c r="H554" s="370" t="s">
        <v>261</v>
      </c>
      <c r="I554" s="372" t="s">
        <v>898</v>
      </c>
      <c r="J554" s="419">
        <v>1.5949475212054538E-8</v>
      </c>
      <c r="K554" s="432">
        <v>1.6281075966345802E-3</v>
      </c>
      <c r="L554" s="432">
        <v>0</v>
      </c>
    </row>
    <row r="555" spans="1:12" x14ac:dyDescent="0.25">
      <c r="A555" s="239">
        <v>553</v>
      </c>
      <c r="B555" s="237" t="s">
        <v>20</v>
      </c>
      <c r="C555" s="45" t="s">
        <v>899</v>
      </c>
      <c r="D555" s="45"/>
      <c r="E555" s="46">
        <v>0</v>
      </c>
      <c r="F555" s="47">
        <v>0</v>
      </c>
      <c r="G555" s="362">
        <v>0</v>
      </c>
      <c r="H555" s="370" t="s">
        <v>261</v>
      </c>
      <c r="I555" s="372" t="s">
        <v>899</v>
      </c>
      <c r="J555" s="419">
        <v>0</v>
      </c>
      <c r="K555" s="432">
        <v>0</v>
      </c>
      <c r="L555" s="432">
        <v>0</v>
      </c>
    </row>
    <row r="556" spans="1:12" x14ac:dyDescent="0.25">
      <c r="A556" s="239">
        <v>554</v>
      </c>
      <c r="B556" s="237" t="s">
        <v>20</v>
      </c>
      <c r="C556" s="45" t="s">
        <v>900</v>
      </c>
      <c r="D556" s="45"/>
      <c r="E556" s="46">
        <v>0</v>
      </c>
      <c r="F556" s="47">
        <v>0</v>
      </c>
      <c r="G556" s="362">
        <v>0</v>
      </c>
      <c r="H556" s="370" t="s">
        <v>261</v>
      </c>
      <c r="I556" s="372" t="s">
        <v>900</v>
      </c>
      <c r="J556" s="419">
        <v>8.4554950443324291E-6</v>
      </c>
      <c r="K556" s="432">
        <v>0.86312907051506316</v>
      </c>
      <c r="L556" s="432">
        <v>0.86</v>
      </c>
    </row>
    <row r="557" spans="1:12" x14ac:dyDescent="0.25">
      <c r="A557" s="239">
        <v>555</v>
      </c>
      <c r="B557" s="237" t="s">
        <v>20</v>
      </c>
      <c r="C557" s="45" t="s">
        <v>901</v>
      </c>
      <c r="D557" s="45"/>
      <c r="E557" s="46">
        <v>0</v>
      </c>
      <c r="F557" s="47">
        <v>0</v>
      </c>
      <c r="G557" s="362">
        <v>0</v>
      </c>
      <c r="H557" s="370" t="s">
        <v>261</v>
      </c>
      <c r="I557" s="372" t="s">
        <v>901</v>
      </c>
      <c r="J557" s="419">
        <v>0</v>
      </c>
      <c r="K557" s="432">
        <v>0</v>
      </c>
      <c r="L557" s="432">
        <v>0</v>
      </c>
    </row>
    <row r="558" spans="1:12" x14ac:dyDescent="0.25">
      <c r="A558" s="239">
        <v>556</v>
      </c>
      <c r="B558" s="237" t="s">
        <v>20</v>
      </c>
      <c r="C558" s="45" t="s">
        <v>902</v>
      </c>
      <c r="D558" s="45"/>
      <c r="E558" s="46">
        <v>0</v>
      </c>
      <c r="F558" s="47">
        <v>0</v>
      </c>
      <c r="G558" s="362">
        <v>0</v>
      </c>
      <c r="H558" s="370" t="s">
        <v>261</v>
      </c>
      <c r="I558" s="372" t="s">
        <v>902</v>
      </c>
      <c r="J558" s="419">
        <v>3.1071148024533874E-8</v>
      </c>
      <c r="K558" s="432">
        <v>3.1717138941767553E-3</v>
      </c>
      <c r="L558" s="432">
        <v>0</v>
      </c>
    </row>
    <row r="559" spans="1:12" x14ac:dyDescent="0.25">
      <c r="A559" s="239">
        <v>557</v>
      </c>
      <c r="B559" s="237" t="s">
        <v>20</v>
      </c>
      <c r="C559" s="45" t="s">
        <v>903</v>
      </c>
      <c r="D559" s="45"/>
      <c r="E559" s="46">
        <v>0</v>
      </c>
      <c r="F559" s="47">
        <v>0</v>
      </c>
      <c r="G559" s="362">
        <v>0</v>
      </c>
      <c r="H559" s="370" t="s">
        <v>261</v>
      </c>
      <c r="I559" s="372" t="s">
        <v>903</v>
      </c>
      <c r="J559" s="419">
        <v>0</v>
      </c>
      <c r="K559" s="432">
        <v>0</v>
      </c>
      <c r="L559" s="432">
        <v>0</v>
      </c>
    </row>
    <row r="560" spans="1:12" x14ac:dyDescent="0.25">
      <c r="A560" s="239">
        <v>558</v>
      </c>
      <c r="B560" s="237" t="s">
        <v>20</v>
      </c>
      <c r="C560" s="45" t="s">
        <v>904</v>
      </c>
      <c r="D560" s="45"/>
      <c r="E560" s="46">
        <v>0</v>
      </c>
      <c r="F560" s="47">
        <v>0</v>
      </c>
      <c r="G560" s="362">
        <v>0</v>
      </c>
      <c r="H560" s="370" t="s">
        <v>261</v>
      </c>
      <c r="I560" s="372" t="s">
        <v>904</v>
      </c>
      <c r="J560" s="419">
        <v>0</v>
      </c>
      <c r="K560" s="432">
        <v>0</v>
      </c>
      <c r="L560" s="432">
        <v>0</v>
      </c>
    </row>
    <row r="561" spans="1:12" x14ac:dyDescent="0.25">
      <c r="A561" s="239">
        <v>559</v>
      </c>
      <c r="B561" s="237" t="s">
        <v>20</v>
      </c>
      <c r="C561" s="45" t="s">
        <v>905</v>
      </c>
      <c r="D561" s="45"/>
      <c r="E561" s="46">
        <v>0</v>
      </c>
      <c r="F561" s="47">
        <v>0</v>
      </c>
      <c r="G561" s="362">
        <v>0</v>
      </c>
      <c r="H561" s="370" t="s">
        <v>261</v>
      </c>
      <c r="I561" s="372" t="s">
        <v>905</v>
      </c>
      <c r="J561" s="419">
        <v>0</v>
      </c>
      <c r="K561" s="432">
        <v>0</v>
      </c>
      <c r="L561" s="432">
        <v>0</v>
      </c>
    </row>
    <row r="562" spans="1:12" x14ac:dyDescent="0.25">
      <c r="A562" s="239">
        <v>560</v>
      </c>
      <c r="B562" s="237" t="s">
        <v>20</v>
      </c>
      <c r="C562" s="45" t="s">
        <v>586</v>
      </c>
      <c r="D562" s="45"/>
      <c r="E562" s="46">
        <v>0</v>
      </c>
      <c r="F562" s="47">
        <v>0</v>
      </c>
      <c r="G562" s="362">
        <v>0</v>
      </c>
      <c r="H562" s="370" t="s">
        <v>261</v>
      </c>
      <c r="I562" s="372" t="s">
        <v>586</v>
      </c>
      <c r="J562" s="419">
        <v>4.2038397016633592E-5</v>
      </c>
      <c r="K562" s="432">
        <v>4.2912404717487318</v>
      </c>
      <c r="L562" s="432">
        <v>4.29</v>
      </c>
    </row>
    <row r="563" spans="1:12" x14ac:dyDescent="0.25">
      <c r="A563" s="239">
        <v>561</v>
      </c>
      <c r="B563" s="237" t="s">
        <v>20</v>
      </c>
      <c r="C563" s="45" t="s">
        <v>906</v>
      </c>
      <c r="D563" s="45"/>
      <c r="E563" s="46">
        <v>0</v>
      </c>
      <c r="F563" s="47">
        <v>0</v>
      </c>
      <c r="G563" s="362">
        <v>0</v>
      </c>
      <c r="H563" s="370" t="s">
        <v>261</v>
      </c>
      <c r="I563" s="372" t="s">
        <v>906</v>
      </c>
      <c r="J563" s="419">
        <v>0</v>
      </c>
      <c r="K563" s="432">
        <v>0</v>
      </c>
      <c r="L563" s="432">
        <v>0</v>
      </c>
    </row>
    <row r="564" spans="1:12" x14ac:dyDescent="0.25">
      <c r="A564" s="239">
        <v>562</v>
      </c>
      <c r="B564" s="237" t="s">
        <v>20</v>
      </c>
      <c r="C564" s="45" t="s">
        <v>731</v>
      </c>
      <c r="D564" s="45"/>
      <c r="E564" s="46">
        <v>0</v>
      </c>
      <c r="F564" s="47">
        <v>0</v>
      </c>
      <c r="G564" s="362">
        <v>0</v>
      </c>
      <c r="H564" s="370" t="s">
        <v>261</v>
      </c>
      <c r="I564" s="372" t="s">
        <v>731</v>
      </c>
      <c r="J564" s="419">
        <v>4.0100572142273827E-8</v>
      </c>
      <c r="K564" s="432">
        <v>4.0934291107512198E-3</v>
      </c>
      <c r="L564" s="432">
        <v>0</v>
      </c>
    </row>
    <row r="565" spans="1:12" x14ac:dyDescent="0.25">
      <c r="A565" s="239">
        <v>563</v>
      </c>
      <c r="B565" s="237" t="s">
        <v>20</v>
      </c>
      <c r="C565" s="45" t="s">
        <v>907</v>
      </c>
      <c r="D565" s="45"/>
      <c r="E565" s="46">
        <v>0</v>
      </c>
      <c r="F565" s="47">
        <v>0</v>
      </c>
      <c r="G565" s="362">
        <v>0</v>
      </c>
      <c r="H565" s="370" t="s">
        <v>261</v>
      </c>
      <c r="I565" s="372" t="s">
        <v>907</v>
      </c>
      <c r="J565" s="419">
        <v>2.5179167348219781E-8</v>
      </c>
      <c r="K565" s="432">
        <v>2.5702659862806418E-3</v>
      </c>
      <c r="L565" s="432">
        <v>0</v>
      </c>
    </row>
    <row r="566" spans="1:12" x14ac:dyDescent="0.25">
      <c r="A566" s="239">
        <v>564</v>
      </c>
      <c r="B566" s="237" t="s">
        <v>20</v>
      </c>
      <c r="C566" s="45" t="s">
        <v>908</v>
      </c>
      <c r="D566" s="45"/>
      <c r="E566" s="46">
        <v>0</v>
      </c>
      <c r="F566" s="47">
        <v>0</v>
      </c>
      <c r="G566" s="362">
        <v>0</v>
      </c>
      <c r="H566" s="370" t="s">
        <v>261</v>
      </c>
      <c r="I566" s="372" t="s">
        <v>908</v>
      </c>
      <c r="J566" s="419">
        <v>0</v>
      </c>
      <c r="K566" s="432">
        <v>0</v>
      </c>
      <c r="L566" s="432">
        <v>0</v>
      </c>
    </row>
    <row r="567" spans="1:12" x14ac:dyDescent="0.25">
      <c r="A567" s="239">
        <v>565</v>
      </c>
      <c r="B567" s="237" t="s">
        <v>20</v>
      </c>
      <c r="C567" s="45" t="s">
        <v>909</v>
      </c>
      <c r="D567" s="45"/>
      <c r="E567" s="46">
        <v>0</v>
      </c>
      <c r="F567" s="47">
        <v>0</v>
      </c>
      <c r="G567" s="362">
        <v>0</v>
      </c>
      <c r="H567" s="370" t="s">
        <v>261</v>
      </c>
      <c r="I567" s="372" t="s">
        <v>909</v>
      </c>
      <c r="J567" s="419">
        <v>0</v>
      </c>
      <c r="K567" s="432">
        <v>0</v>
      </c>
      <c r="L567" s="432">
        <v>0</v>
      </c>
    </row>
    <row r="568" spans="1:12" x14ac:dyDescent="0.25">
      <c r="A568" s="239">
        <v>566</v>
      </c>
      <c r="B568" s="237" t="s">
        <v>20</v>
      </c>
      <c r="C568" s="45" t="s">
        <v>910</v>
      </c>
      <c r="D568" s="45"/>
      <c r="E568" s="46">
        <v>0</v>
      </c>
      <c r="F568" s="47">
        <v>0</v>
      </c>
      <c r="G568" s="362">
        <v>0</v>
      </c>
      <c r="H568" s="370" t="s">
        <v>261</v>
      </c>
      <c r="I568" s="372" t="s">
        <v>910</v>
      </c>
      <c r="J568" s="419">
        <v>0</v>
      </c>
      <c r="K568" s="432">
        <v>0</v>
      </c>
      <c r="L568" s="432">
        <v>0</v>
      </c>
    </row>
    <row r="569" spans="1:12" x14ac:dyDescent="0.25">
      <c r="A569" s="239">
        <v>567</v>
      </c>
      <c r="B569" s="237" t="s">
        <v>20</v>
      </c>
      <c r="C569" s="45" t="s">
        <v>911</v>
      </c>
      <c r="D569" s="45"/>
      <c r="E569" s="46">
        <v>0</v>
      </c>
      <c r="F569" s="47">
        <v>0</v>
      </c>
      <c r="G569" s="362">
        <v>0</v>
      </c>
      <c r="H569" s="370" t="s">
        <v>261</v>
      </c>
      <c r="I569" s="372" t="s">
        <v>911</v>
      </c>
      <c r="J569" s="419">
        <v>0</v>
      </c>
      <c r="K569" s="432">
        <v>0</v>
      </c>
      <c r="L569" s="432">
        <v>0</v>
      </c>
    </row>
    <row r="570" spans="1:12" x14ac:dyDescent="0.25">
      <c r="A570" s="239">
        <v>568</v>
      </c>
      <c r="B570" s="237" t="s">
        <v>20</v>
      </c>
      <c r="C570" s="45" t="s">
        <v>912</v>
      </c>
      <c r="D570" s="45"/>
      <c r="E570" s="46">
        <v>0</v>
      </c>
      <c r="F570" s="47">
        <v>0</v>
      </c>
      <c r="G570" s="362">
        <v>0</v>
      </c>
      <c r="H570" s="370" t="s">
        <v>261</v>
      </c>
      <c r="I570" s="372" t="s">
        <v>912</v>
      </c>
      <c r="J570" s="419">
        <v>0</v>
      </c>
      <c r="K570" s="432">
        <v>0</v>
      </c>
      <c r="L570" s="432">
        <v>0</v>
      </c>
    </row>
    <row r="571" spans="1:12" x14ac:dyDescent="0.25">
      <c r="A571" s="239">
        <v>569</v>
      </c>
      <c r="B571" s="237" t="s">
        <v>20</v>
      </c>
      <c r="C571" s="45" t="s">
        <v>913</v>
      </c>
      <c r="D571" s="45"/>
      <c r="E571" s="46">
        <v>0</v>
      </c>
      <c r="F571" s="47">
        <v>0</v>
      </c>
      <c r="G571" s="362">
        <v>0</v>
      </c>
      <c r="H571" s="370" t="s">
        <v>261</v>
      </c>
      <c r="I571" s="372" t="s">
        <v>913</v>
      </c>
      <c r="J571" s="419">
        <v>8.417768007087871E-9</v>
      </c>
      <c r="K571" s="432">
        <v>8.5927792963928328E-4</v>
      </c>
      <c r="L571" s="432">
        <v>0</v>
      </c>
    </row>
    <row r="572" spans="1:12" x14ac:dyDescent="0.25">
      <c r="A572" s="239">
        <v>570</v>
      </c>
      <c r="B572" s="237" t="s">
        <v>20</v>
      </c>
      <c r="C572" s="45" t="s">
        <v>914</v>
      </c>
      <c r="D572" s="45"/>
      <c r="E572" s="46">
        <v>0</v>
      </c>
      <c r="F572" s="47">
        <v>0</v>
      </c>
      <c r="G572" s="362">
        <v>0</v>
      </c>
      <c r="H572" s="370" t="s">
        <v>261</v>
      </c>
      <c r="I572" s="372" t="s">
        <v>914</v>
      </c>
      <c r="J572" s="419">
        <v>0</v>
      </c>
      <c r="K572" s="432">
        <v>0</v>
      </c>
      <c r="L572" s="432">
        <v>0</v>
      </c>
    </row>
    <row r="573" spans="1:12" x14ac:dyDescent="0.25">
      <c r="A573" s="239">
        <v>571</v>
      </c>
      <c r="B573" s="237" t="s">
        <v>20</v>
      </c>
      <c r="C573" s="45" t="s">
        <v>915</v>
      </c>
      <c r="D573" s="45"/>
      <c r="E573" s="46">
        <v>0</v>
      </c>
      <c r="F573" s="47">
        <v>0</v>
      </c>
      <c r="G573" s="362">
        <v>0</v>
      </c>
      <c r="H573" s="370" t="s">
        <v>261</v>
      </c>
      <c r="I573" s="372" t="s">
        <v>915</v>
      </c>
      <c r="J573" s="419">
        <v>0</v>
      </c>
      <c r="K573" s="432">
        <v>0</v>
      </c>
      <c r="L573" s="432">
        <v>0</v>
      </c>
    </row>
    <row r="574" spans="1:12" x14ac:dyDescent="0.25">
      <c r="A574" s="239">
        <v>572</v>
      </c>
      <c r="B574" s="237" t="s">
        <v>20</v>
      </c>
      <c r="C574" s="45" t="s">
        <v>916</v>
      </c>
      <c r="D574" s="45"/>
      <c r="E574" s="46">
        <v>0</v>
      </c>
      <c r="F574" s="47">
        <v>0</v>
      </c>
      <c r="G574" s="362">
        <v>0</v>
      </c>
      <c r="H574" s="370" t="s">
        <v>261</v>
      </c>
      <c r="I574" s="372" t="s">
        <v>916</v>
      </c>
      <c r="J574" s="419">
        <v>0</v>
      </c>
      <c r="K574" s="432">
        <v>0</v>
      </c>
      <c r="L574" s="432">
        <v>0</v>
      </c>
    </row>
    <row r="575" spans="1:12" x14ac:dyDescent="0.25">
      <c r="A575" s="239">
        <v>573</v>
      </c>
      <c r="B575" s="237" t="s">
        <v>20</v>
      </c>
      <c r="C575" s="45" t="s">
        <v>917</v>
      </c>
      <c r="D575" s="45"/>
      <c r="E575" s="46">
        <v>0</v>
      </c>
      <c r="F575" s="47">
        <v>0</v>
      </c>
      <c r="G575" s="362">
        <v>0</v>
      </c>
      <c r="H575" s="370" t="s">
        <v>261</v>
      </c>
      <c r="I575" s="372" t="s">
        <v>917</v>
      </c>
      <c r="J575" s="419">
        <v>0</v>
      </c>
      <c r="K575" s="432">
        <v>0</v>
      </c>
      <c r="L575" s="432">
        <v>0</v>
      </c>
    </row>
    <row r="576" spans="1:12" x14ac:dyDescent="0.25">
      <c r="A576" s="239">
        <v>574</v>
      </c>
      <c r="B576" s="237" t="s">
        <v>20</v>
      </c>
      <c r="C576" s="45" t="s">
        <v>918</v>
      </c>
      <c r="D576" s="45"/>
      <c r="E576" s="46">
        <v>0</v>
      </c>
      <c r="F576" s="47">
        <v>0</v>
      </c>
      <c r="G576" s="362">
        <v>0</v>
      </c>
      <c r="H576" s="370" t="s">
        <v>261</v>
      </c>
      <c r="I576" s="372" t="s">
        <v>918</v>
      </c>
      <c r="J576" s="419">
        <v>0</v>
      </c>
      <c r="K576" s="432">
        <v>0</v>
      </c>
      <c r="L576" s="432">
        <v>0</v>
      </c>
    </row>
    <row r="577" spans="1:12" x14ac:dyDescent="0.25">
      <c r="A577" s="239">
        <v>575</v>
      </c>
      <c r="B577" s="237" t="s">
        <v>20</v>
      </c>
      <c r="C577" s="45" t="s">
        <v>919</v>
      </c>
      <c r="D577" s="45"/>
      <c r="E577" s="46">
        <v>0</v>
      </c>
      <c r="F577" s="47">
        <v>0</v>
      </c>
      <c r="G577" s="362">
        <v>0</v>
      </c>
      <c r="H577" s="370" t="s">
        <v>261</v>
      </c>
      <c r="I577" s="372" t="s">
        <v>919</v>
      </c>
      <c r="J577" s="419">
        <v>0</v>
      </c>
      <c r="K577" s="432">
        <v>0</v>
      </c>
      <c r="L577" s="432">
        <v>0</v>
      </c>
    </row>
    <row r="578" spans="1:12" x14ac:dyDescent="0.25">
      <c r="A578" s="239">
        <v>576</v>
      </c>
      <c r="B578" s="237" t="s">
        <v>20</v>
      </c>
      <c r="C578" s="45" t="s">
        <v>920</v>
      </c>
      <c r="D578" s="45"/>
      <c r="E578" s="46">
        <v>0</v>
      </c>
      <c r="F578" s="47">
        <v>0</v>
      </c>
      <c r="G578" s="362">
        <v>0</v>
      </c>
      <c r="H578" s="370" t="s">
        <v>261</v>
      </c>
      <c r="I578" s="372" t="s">
        <v>920</v>
      </c>
      <c r="J578" s="419">
        <v>0</v>
      </c>
      <c r="K578" s="432">
        <v>0</v>
      </c>
      <c r="L578" s="432">
        <v>0</v>
      </c>
    </row>
    <row r="579" spans="1:12" x14ac:dyDescent="0.25">
      <c r="A579" s="239">
        <v>577</v>
      </c>
      <c r="B579" s="237" t="s">
        <v>20</v>
      </c>
      <c r="C579" s="45" t="s">
        <v>921</v>
      </c>
      <c r="D579" s="45"/>
      <c r="E579" s="46">
        <v>0</v>
      </c>
      <c r="F579" s="47">
        <v>0</v>
      </c>
      <c r="G579" s="362">
        <v>0</v>
      </c>
      <c r="H579" s="370" t="s">
        <v>261</v>
      </c>
      <c r="I579" s="372" t="s">
        <v>921</v>
      </c>
      <c r="J579" s="419">
        <v>0</v>
      </c>
      <c r="K579" s="432">
        <v>0</v>
      </c>
      <c r="L579" s="432">
        <v>0</v>
      </c>
    </row>
    <row r="580" spans="1:12" x14ac:dyDescent="0.25">
      <c r="A580" s="239">
        <v>578</v>
      </c>
      <c r="B580" s="237" t="s">
        <v>20</v>
      </c>
      <c r="C580" s="45" t="s">
        <v>922</v>
      </c>
      <c r="D580" s="45"/>
      <c r="E580" s="46">
        <v>0</v>
      </c>
      <c r="F580" s="47">
        <v>0</v>
      </c>
      <c r="G580" s="362">
        <v>0</v>
      </c>
      <c r="H580" s="370" t="s">
        <v>261</v>
      </c>
      <c r="I580" s="372" t="s">
        <v>922</v>
      </c>
      <c r="J580" s="419">
        <v>0</v>
      </c>
      <c r="K580" s="432">
        <v>0</v>
      </c>
      <c r="L580" s="432">
        <v>0</v>
      </c>
    </row>
    <row r="581" spans="1:12" x14ac:dyDescent="0.25">
      <c r="A581" s="239">
        <v>579</v>
      </c>
      <c r="B581" s="237" t="s">
        <v>20</v>
      </c>
      <c r="C581" s="45" t="s">
        <v>923</v>
      </c>
      <c r="D581" s="45"/>
      <c r="E581" s="46">
        <v>0</v>
      </c>
      <c r="F581" s="47">
        <v>0</v>
      </c>
      <c r="G581" s="362">
        <v>0</v>
      </c>
      <c r="H581" s="370" t="s">
        <v>261</v>
      </c>
      <c r="I581" s="372" t="s">
        <v>923</v>
      </c>
      <c r="J581" s="419">
        <v>0</v>
      </c>
      <c r="K581" s="432">
        <v>0</v>
      </c>
      <c r="L581" s="432">
        <v>0</v>
      </c>
    </row>
    <row r="582" spans="1:12" x14ac:dyDescent="0.25">
      <c r="A582" s="239">
        <v>580</v>
      </c>
      <c r="B582" s="237" t="s">
        <v>20</v>
      </c>
      <c r="C582" s="45" t="s">
        <v>924</v>
      </c>
      <c r="D582" s="45"/>
      <c r="E582" s="46">
        <v>0</v>
      </c>
      <c r="F582" s="47">
        <v>0</v>
      </c>
      <c r="G582" s="362">
        <v>0</v>
      </c>
      <c r="H582" s="370" t="s">
        <v>261</v>
      </c>
      <c r="I582" s="372" t="s">
        <v>924</v>
      </c>
      <c r="J582" s="419">
        <v>0</v>
      </c>
      <c r="K582" s="432">
        <v>0</v>
      </c>
      <c r="L582" s="432">
        <v>0</v>
      </c>
    </row>
    <row r="583" spans="1:12" x14ac:dyDescent="0.25">
      <c r="A583" s="239">
        <v>581</v>
      </c>
      <c r="B583" s="237" t="s">
        <v>20</v>
      </c>
      <c r="C583" s="45" t="s">
        <v>925</v>
      </c>
      <c r="D583" s="45"/>
      <c r="E583" s="46">
        <v>0</v>
      </c>
      <c r="F583" s="47">
        <v>0</v>
      </c>
      <c r="G583" s="362">
        <v>0</v>
      </c>
      <c r="H583" s="370" t="s">
        <v>261</v>
      </c>
      <c r="I583" s="372" t="s">
        <v>925</v>
      </c>
      <c r="J583" s="419">
        <v>0</v>
      </c>
      <c r="K583" s="432">
        <v>0</v>
      </c>
      <c r="L583" s="432">
        <v>0</v>
      </c>
    </row>
    <row r="584" spans="1:12" x14ac:dyDescent="0.25">
      <c r="A584" s="239">
        <v>582</v>
      </c>
      <c r="B584" s="237" t="s">
        <v>20</v>
      </c>
      <c r="C584" s="45" t="s">
        <v>926</v>
      </c>
      <c r="D584" s="45"/>
      <c r="E584" s="46">
        <v>0</v>
      </c>
      <c r="F584" s="47">
        <v>0</v>
      </c>
      <c r="G584" s="362">
        <v>0</v>
      </c>
      <c r="H584" s="370" t="s">
        <v>261</v>
      </c>
      <c r="I584" s="372" t="s">
        <v>926</v>
      </c>
      <c r="J584" s="419">
        <v>0</v>
      </c>
      <c r="K584" s="432">
        <v>0</v>
      </c>
      <c r="L584" s="432">
        <v>0</v>
      </c>
    </row>
    <row r="585" spans="1:12" ht="15.75" thickBot="1" x14ac:dyDescent="0.3">
      <c r="A585" s="238"/>
      <c r="B585" s="277" t="s">
        <v>20</v>
      </c>
      <c r="C585" s="278" t="s">
        <v>289</v>
      </c>
      <c r="D585" s="278"/>
      <c r="E585" s="278"/>
      <c r="F585" s="279">
        <v>765329.04740000004</v>
      </c>
      <c r="G585" s="364">
        <v>565276.8400000002</v>
      </c>
      <c r="H585" s="373"/>
      <c r="I585" s="374"/>
      <c r="J585" s="425">
        <v>1.0000000000000011</v>
      </c>
      <c r="K585" s="441">
        <v>102079.07000000009</v>
      </c>
      <c r="L585" s="441">
        <v>667355.90999999887</v>
      </c>
    </row>
    <row r="586" spans="1:12" ht="15.75" thickBot="1" x14ac:dyDescent="0.3">
      <c r="A586" s="93">
        <v>583</v>
      </c>
      <c r="B586" s="94" t="s">
        <v>14</v>
      </c>
      <c r="C586" s="95" t="s">
        <v>91</v>
      </c>
      <c r="D586" s="95" t="s">
        <v>291</v>
      </c>
      <c r="E586" s="96">
        <v>1.9388960036450691</v>
      </c>
      <c r="F586" s="90">
        <v>703484.68830000004</v>
      </c>
      <c r="G586" s="365">
        <v>1363983.65</v>
      </c>
      <c r="H586" s="370" t="s">
        <v>286</v>
      </c>
      <c r="I586" s="375" t="s">
        <v>91</v>
      </c>
      <c r="J586" s="420"/>
      <c r="K586" s="432">
        <v>93830.31</v>
      </c>
      <c r="L586" s="432">
        <v>1457813.96</v>
      </c>
    </row>
    <row r="587" spans="1:12" x14ac:dyDescent="0.25">
      <c r="A587" s="428">
        <v>584</v>
      </c>
      <c r="B587" s="40" t="s">
        <v>13</v>
      </c>
      <c r="C587" s="41" t="s">
        <v>92</v>
      </c>
      <c r="D587" s="41"/>
      <c r="E587" s="42">
        <v>0.80342703411879213</v>
      </c>
      <c r="F587" s="97">
        <v>165269.323</v>
      </c>
      <c r="G587" s="366">
        <v>132781.84</v>
      </c>
      <c r="H587" s="370" t="s">
        <v>283</v>
      </c>
      <c r="I587" s="377" t="s">
        <v>92</v>
      </c>
      <c r="J587" s="421">
        <v>0.46269374330167978</v>
      </c>
      <c r="K587" s="432">
        <v>21839.098414464956</v>
      </c>
      <c r="L587" s="432">
        <v>154620.93</v>
      </c>
    </row>
    <row r="588" spans="1:12" x14ac:dyDescent="0.25">
      <c r="A588" s="429">
        <v>585</v>
      </c>
      <c r="B588" s="237" t="s">
        <v>13</v>
      </c>
      <c r="C588" s="45" t="s">
        <v>93</v>
      </c>
      <c r="D588" s="45"/>
      <c r="E588" s="46">
        <v>0.80342703411879213</v>
      </c>
      <c r="F588" s="100">
        <v>159061.95800000001</v>
      </c>
      <c r="G588" s="363">
        <v>127794.68</v>
      </c>
      <c r="H588" s="370" t="s">
        <v>283</v>
      </c>
      <c r="I588" s="377" t="s">
        <v>93</v>
      </c>
      <c r="J588" s="421">
        <v>0.45509426701882172</v>
      </c>
      <c r="K588" s="432">
        <v>21480.403893861683</v>
      </c>
      <c r="L588" s="432">
        <v>149275.06999999998</v>
      </c>
    </row>
    <row r="589" spans="1:12" x14ac:dyDescent="0.25">
      <c r="A589" s="429">
        <v>586</v>
      </c>
      <c r="B589" s="237" t="s">
        <v>13</v>
      </c>
      <c r="C589" s="45" t="s">
        <v>94</v>
      </c>
      <c r="D589" s="45"/>
      <c r="E589" s="46">
        <v>0.80342703411879213</v>
      </c>
      <c r="F589" s="100">
        <v>2674.9050000000002</v>
      </c>
      <c r="G589" s="363">
        <v>2149.09</v>
      </c>
      <c r="H589" s="370" t="s">
        <v>283</v>
      </c>
      <c r="I589" s="377" t="s">
        <v>94</v>
      </c>
      <c r="J589" s="421">
        <v>7.9951551744176629E-3</v>
      </c>
      <c r="K589" s="432">
        <v>377.37052471699627</v>
      </c>
      <c r="L589" s="432">
        <v>2526.46</v>
      </c>
    </row>
    <row r="590" spans="1:12" x14ac:dyDescent="0.25">
      <c r="A590" s="429">
        <v>587</v>
      </c>
      <c r="B590" s="237" t="s">
        <v>13</v>
      </c>
      <c r="C590" s="45" t="s">
        <v>95</v>
      </c>
      <c r="D590" s="45"/>
      <c r="E590" s="46">
        <v>0.80342703411879213</v>
      </c>
      <c r="F590" s="100">
        <v>1052.991</v>
      </c>
      <c r="G590" s="363">
        <v>846</v>
      </c>
      <c r="H590" s="370" t="s">
        <v>283</v>
      </c>
      <c r="I590" s="377" t="s">
        <v>95</v>
      </c>
      <c r="J590" s="421">
        <v>2.8081100343829639E-3</v>
      </c>
      <c r="K590" s="432">
        <v>132.54251281187246</v>
      </c>
      <c r="L590" s="432">
        <v>978.54</v>
      </c>
    </row>
    <row r="591" spans="1:12" x14ac:dyDescent="0.25">
      <c r="A591" s="429">
        <v>588</v>
      </c>
      <c r="B591" s="237" t="s">
        <v>13</v>
      </c>
      <c r="C591" s="45" t="s">
        <v>96</v>
      </c>
      <c r="D591" s="45"/>
      <c r="E591" s="46">
        <v>0.80342703411879213</v>
      </c>
      <c r="F591" s="100">
        <v>3240.0120000000002</v>
      </c>
      <c r="G591" s="363">
        <v>2603.11</v>
      </c>
      <c r="H591" s="370" t="s">
        <v>283</v>
      </c>
      <c r="I591" s="377" t="s">
        <v>96</v>
      </c>
      <c r="J591" s="421">
        <v>8.5796321091165511E-3</v>
      </c>
      <c r="K591" s="432">
        <v>404.95777758709033</v>
      </c>
      <c r="L591" s="432">
        <v>3008.07</v>
      </c>
    </row>
    <row r="592" spans="1:12" x14ac:dyDescent="0.25">
      <c r="A592" s="429">
        <v>589</v>
      </c>
      <c r="B592" s="237" t="s">
        <v>13</v>
      </c>
      <c r="C592" s="45" t="s">
        <v>97</v>
      </c>
      <c r="D592" s="45"/>
      <c r="E592" s="46">
        <v>0.80342703411879213</v>
      </c>
      <c r="F592" s="100">
        <v>2.0699999999999998</v>
      </c>
      <c r="G592" s="363">
        <v>1.66</v>
      </c>
      <c r="H592" s="370" t="s">
        <v>283</v>
      </c>
      <c r="I592" s="377" t="s">
        <v>97</v>
      </c>
      <c r="J592" s="421">
        <v>8.2243499546654453E-7</v>
      </c>
      <c r="K592" s="432">
        <v>3.8818849542521357E-2</v>
      </c>
      <c r="L592" s="432">
        <v>1.7</v>
      </c>
    </row>
    <row r="593" spans="1:12" x14ac:dyDescent="0.25">
      <c r="A593" s="429">
        <v>590</v>
      </c>
      <c r="B593" s="237" t="s">
        <v>13</v>
      </c>
      <c r="C593" s="45" t="s">
        <v>98</v>
      </c>
      <c r="D593" s="45"/>
      <c r="E593" s="46">
        <v>0.80342703411879213</v>
      </c>
      <c r="F593" s="100">
        <v>649.99199999999996</v>
      </c>
      <c r="G593" s="363">
        <v>522.22</v>
      </c>
      <c r="H593" s="370" t="s">
        <v>283</v>
      </c>
      <c r="I593" s="377" t="s">
        <v>98</v>
      </c>
      <c r="J593" s="421">
        <v>1.7683842443155465E-3</v>
      </c>
      <c r="K593" s="432">
        <v>83.467559493269363</v>
      </c>
      <c r="L593" s="432">
        <v>605.69000000000005</v>
      </c>
    </row>
    <row r="594" spans="1:12" x14ac:dyDescent="0.25">
      <c r="A594" s="429">
        <v>591</v>
      </c>
      <c r="B594" s="237" t="s">
        <v>13</v>
      </c>
      <c r="C594" s="45" t="s">
        <v>99</v>
      </c>
      <c r="D594" s="45"/>
      <c r="E594" s="46">
        <v>0.80342703411879213</v>
      </c>
      <c r="F594" s="100">
        <v>22.207999999999998</v>
      </c>
      <c r="G594" s="363">
        <v>17.84</v>
      </c>
      <c r="H594" s="370" t="s">
        <v>283</v>
      </c>
      <c r="I594" s="377" t="s">
        <v>99</v>
      </c>
      <c r="J594" s="421">
        <v>9.4281276560197799E-5</v>
      </c>
      <c r="K594" s="432">
        <v>4.4500668255136802</v>
      </c>
      <c r="L594" s="432">
        <v>22.29</v>
      </c>
    </row>
    <row r="595" spans="1:12" x14ac:dyDescent="0.25">
      <c r="A595" s="429">
        <v>592</v>
      </c>
      <c r="B595" s="237" t="s">
        <v>13</v>
      </c>
      <c r="C595" s="45" t="s">
        <v>100</v>
      </c>
      <c r="D595" s="45"/>
      <c r="E595" s="46">
        <v>0.80342703411879213</v>
      </c>
      <c r="F595" s="100">
        <v>16.023</v>
      </c>
      <c r="G595" s="363">
        <v>12.87</v>
      </c>
      <c r="H595" s="370" t="s">
        <v>283</v>
      </c>
      <c r="I595" s="377" t="s">
        <v>100</v>
      </c>
      <c r="J595" s="421">
        <v>6.5592340839107621E-5</v>
      </c>
      <c r="K595" s="432">
        <v>3.0959519283717958</v>
      </c>
      <c r="L595" s="432">
        <v>15.97</v>
      </c>
    </row>
    <row r="596" spans="1:12" x14ac:dyDescent="0.25">
      <c r="A596" s="429">
        <v>593</v>
      </c>
      <c r="B596" s="237" t="s">
        <v>13</v>
      </c>
      <c r="C596" s="45" t="s">
        <v>101</v>
      </c>
      <c r="D596" s="45"/>
      <c r="E596" s="46">
        <v>0.80342703411879213</v>
      </c>
      <c r="F596" s="100">
        <v>25.085000000000001</v>
      </c>
      <c r="G596" s="363">
        <v>20.149999999999999</v>
      </c>
      <c r="H596" s="370" t="s">
        <v>283</v>
      </c>
      <c r="I596" s="377" t="s">
        <v>101</v>
      </c>
      <c r="J596" s="421">
        <v>7.312742842579402E-5</v>
      </c>
      <c r="K596" s="432">
        <v>3.4516073089546353</v>
      </c>
      <c r="L596" s="432">
        <v>23.6</v>
      </c>
    </row>
    <row r="597" spans="1:12" x14ac:dyDescent="0.25">
      <c r="A597" s="429">
        <v>594</v>
      </c>
      <c r="B597" s="237" t="s">
        <v>13</v>
      </c>
      <c r="C597" s="45" t="s">
        <v>102</v>
      </c>
      <c r="D597" s="45"/>
      <c r="E597" s="46">
        <v>0.80342703411879213</v>
      </c>
      <c r="F597" s="100">
        <v>0</v>
      </c>
      <c r="G597" s="363">
        <v>0</v>
      </c>
      <c r="H597" s="370" t="s">
        <v>283</v>
      </c>
      <c r="I597" s="377" t="s">
        <v>102</v>
      </c>
      <c r="J597" s="421">
        <v>0</v>
      </c>
      <c r="K597" s="432">
        <v>0</v>
      </c>
      <c r="L597" s="432">
        <v>0</v>
      </c>
    </row>
    <row r="598" spans="1:12" x14ac:dyDescent="0.25">
      <c r="A598" s="429">
        <v>595</v>
      </c>
      <c r="B598" s="237" t="s">
        <v>13</v>
      </c>
      <c r="C598" s="45" t="s">
        <v>375</v>
      </c>
      <c r="D598" s="45"/>
      <c r="E598" s="46">
        <v>0.80342703411879213</v>
      </c>
      <c r="F598" s="100">
        <v>406.11799999999999</v>
      </c>
      <c r="G598" s="363">
        <v>326.29000000000002</v>
      </c>
      <c r="H598" s="370" t="s">
        <v>283</v>
      </c>
      <c r="I598" s="377" t="s">
        <v>375</v>
      </c>
      <c r="J598" s="421">
        <v>5.7808499813433905E-4</v>
      </c>
      <c r="K598" s="432">
        <v>27.28555410344099</v>
      </c>
      <c r="L598" s="432">
        <v>353.58</v>
      </c>
    </row>
    <row r="599" spans="1:12" x14ac:dyDescent="0.25">
      <c r="A599" s="429">
        <v>596</v>
      </c>
      <c r="B599" s="237" t="s">
        <v>13</v>
      </c>
      <c r="C599" s="45" t="s">
        <v>103</v>
      </c>
      <c r="D599" s="45"/>
      <c r="E599" s="46">
        <v>0.80342703411879213</v>
      </c>
      <c r="F599" s="100">
        <v>42.695999999999998</v>
      </c>
      <c r="G599" s="363">
        <v>34.299999999999997</v>
      </c>
      <c r="H599" s="370" t="s">
        <v>283</v>
      </c>
      <c r="I599" s="377" t="s">
        <v>103</v>
      </c>
      <c r="J599" s="421">
        <v>8.8202739414307133E-4</v>
      </c>
      <c r="K599" s="432">
        <v>41.631604800813555</v>
      </c>
      <c r="L599" s="432">
        <v>75.930000000000007</v>
      </c>
    </row>
    <row r="600" spans="1:12" x14ac:dyDescent="0.25">
      <c r="A600" s="429">
        <v>597</v>
      </c>
      <c r="B600" s="237" t="s">
        <v>13</v>
      </c>
      <c r="C600" s="45" t="s">
        <v>104</v>
      </c>
      <c r="D600" s="45"/>
      <c r="E600" s="46">
        <v>0.80342703411879213</v>
      </c>
      <c r="F600" s="100">
        <v>125.706</v>
      </c>
      <c r="G600" s="363">
        <v>101</v>
      </c>
      <c r="H600" s="370" t="s">
        <v>283</v>
      </c>
      <c r="I600" s="377" t="s">
        <v>104</v>
      </c>
      <c r="J600" s="421">
        <v>2.0806339743877477E-4</v>
      </c>
      <c r="K600" s="432">
        <v>9.820571552770426</v>
      </c>
      <c r="L600" s="432">
        <v>110.82</v>
      </c>
    </row>
    <row r="601" spans="1:12" x14ac:dyDescent="0.25">
      <c r="A601" s="429">
        <v>598</v>
      </c>
      <c r="B601" s="237" t="s">
        <v>13</v>
      </c>
      <c r="C601" s="45" t="s">
        <v>105</v>
      </c>
      <c r="D601" s="45"/>
      <c r="E601" s="46">
        <v>0.80342703411879213</v>
      </c>
      <c r="F601" s="100">
        <v>11.141999999999999</v>
      </c>
      <c r="G601" s="363">
        <v>8.9499999999999993</v>
      </c>
      <c r="H601" s="370" t="s">
        <v>283</v>
      </c>
      <c r="I601" s="377" t="s">
        <v>105</v>
      </c>
      <c r="J601" s="421">
        <v>1.7323799816983332E-4</v>
      </c>
      <c r="K601" s="432">
        <v>8.1768161898163161</v>
      </c>
      <c r="L601" s="432">
        <v>17.13</v>
      </c>
    </row>
    <row r="602" spans="1:12" x14ac:dyDescent="0.25">
      <c r="A602" s="429">
        <v>599</v>
      </c>
      <c r="B602" s="237" t="s">
        <v>13</v>
      </c>
      <c r="C602" s="45" t="s">
        <v>106</v>
      </c>
      <c r="D602" s="45"/>
      <c r="E602" s="46">
        <v>0.80342703411879213</v>
      </c>
      <c r="F602" s="100">
        <v>19.036999999999999</v>
      </c>
      <c r="G602" s="363">
        <v>15.29</v>
      </c>
      <c r="H602" s="370" t="s">
        <v>283</v>
      </c>
      <c r="I602" s="377" t="s">
        <v>106</v>
      </c>
      <c r="J602" s="421">
        <v>9.1428893402301052E-5</v>
      </c>
      <c r="K602" s="432">
        <v>4.3154346256992699</v>
      </c>
      <c r="L602" s="432">
        <v>19.61</v>
      </c>
    </row>
    <row r="603" spans="1:12" x14ac:dyDescent="0.25">
      <c r="A603" s="429">
        <v>600</v>
      </c>
      <c r="B603" s="237" t="s">
        <v>13</v>
      </c>
      <c r="C603" s="45" t="s">
        <v>107</v>
      </c>
      <c r="D603" s="45"/>
      <c r="E603" s="46">
        <v>0.80342703411879213</v>
      </c>
      <c r="F603" s="100">
        <v>207.14099999999999</v>
      </c>
      <c r="G603" s="363">
        <v>166.42</v>
      </c>
      <c r="H603" s="370" t="s">
        <v>283</v>
      </c>
      <c r="I603" s="377" t="s">
        <v>107</v>
      </c>
      <c r="J603" s="421">
        <v>6.4374486970608896E-4</v>
      </c>
      <c r="K603" s="432">
        <v>30.384693475640429</v>
      </c>
      <c r="L603" s="432">
        <v>196.8</v>
      </c>
    </row>
    <row r="604" spans="1:12" x14ac:dyDescent="0.25">
      <c r="A604" s="429">
        <v>601</v>
      </c>
      <c r="B604" s="237" t="s">
        <v>13</v>
      </c>
      <c r="C604" s="45" t="s">
        <v>108</v>
      </c>
      <c r="D604" s="45"/>
      <c r="E604" s="46">
        <v>0.80342703411879213</v>
      </c>
      <c r="F604" s="100">
        <v>2.48</v>
      </c>
      <c r="G604" s="363">
        <v>1.99</v>
      </c>
      <c r="H604" s="370" t="s">
        <v>283</v>
      </c>
      <c r="I604" s="377" t="s">
        <v>108</v>
      </c>
      <c r="J604" s="421">
        <v>7.8889131128827329E-6</v>
      </c>
      <c r="K604" s="432">
        <v>0.37235591003675372</v>
      </c>
      <c r="L604" s="432">
        <v>2.36</v>
      </c>
    </row>
    <row r="605" spans="1:12" x14ac:dyDescent="0.25">
      <c r="A605" s="429">
        <v>602</v>
      </c>
      <c r="B605" s="237" t="s">
        <v>13</v>
      </c>
      <c r="C605" s="45" t="s">
        <v>109</v>
      </c>
      <c r="D605" s="45"/>
      <c r="E605" s="46">
        <v>0.80342703411879213</v>
      </c>
      <c r="F605" s="100">
        <v>102.485</v>
      </c>
      <c r="G605" s="363">
        <v>82.34</v>
      </c>
      <c r="H605" s="370" t="s">
        <v>283</v>
      </c>
      <c r="I605" s="377" t="s">
        <v>109</v>
      </c>
      <c r="J605" s="421">
        <v>1.9963004075221201E-3</v>
      </c>
      <c r="K605" s="432">
        <v>94.225179605003319</v>
      </c>
      <c r="L605" s="432">
        <v>176.57</v>
      </c>
    </row>
    <row r="606" spans="1:12" x14ac:dyDescent="0.25">
      <c r="A606" s="429">
        <v>603</v>
      </c>
      <c r="B606" s="237" t="s">
        <v>13</v>
      </c>
      <c r="C606" s="45" t="s">
        <v>110</v>
      </c>
      <c r="D606" s="45"/>
      <c r="E606" s="46">
        <v>0.80342703411879213</v>
      </c>
      <c r="F606" s="100">
        <v>2.7410000000000001</v>
      </c>
      <c r="G606" s="363">
        <v>2.2000000000000002</v>
      </c>
      <c r="H606" s="370" t="s">
        <v>283</v>
      </c>
      <c r="I606" s="377" t="s">
        <v>110</v>
      </c>
      <c r="J606" s="421">
        <v>1.6968945465195163E-5</v>
      </c>
      <c r="K606" s="432">
        <v>0.80093252906266521</v>
      </c>
      <c r="L606" s="432">
        <v>3</v>
      </c>
    </row>
    <row r="607" spans="1:12" x14ac:dyDescent="0.25">
      <c r="A607" s="429">
        <v>604</v>
      </c>
      <c r="B607" s="237" t="s">
        <v>13</v>
      </c>
      <c r="C607" s="45" t="s">
        <v>111</v>
      </c>
      <c r="D607" s="45"/>
      <c r="E607" s="46">
        <v>0.80342703411879213</v>
      </c>
      <c r="F607" s="100">
        <v>3.0000000000000001E-3</v>
      </c>
      <c r="G607" s="363">
        <v>0</v>
      </c>
      <c r="H607" s="370" t="s">
        <v>283</v>
      </c>
      <c r="I607" s="377" t="s">
        <v>111</v>
      </c>
      <c r="J607" s="421">
        <v>6.3645950074199304E-7</v>
      </c>
      <c r="K607" s="432">
        <v>3.0040824789071999E-2</v>
      </c>
      <c r="L607" s="432">
        <v>0.03</v>
      </c>
    </row>
    <row r="608" spans="1:12" x14ac:dyDescent="0.25">
      <c r="A608" s="429">
        <v>605</v>
      </c>
      <c r="B608" s="237" t="s">
        <v>13</v>
      </c>
      <c r="C608" s="45" t="s">
        <v>112</v>
      </c>
      <c r="D608" s="45"/>
      <c r="E608" s="46">
        <v>0.80342703411879213</v>
      </c>
      <c r="F608" s="100">
        <v>21.472999999999999</v>
      </c>
      <c r="G608" s="363">
        <v>17.25</v>
      </c>
      <c r="H608" s="370" t="s">
        <v>283</v>
      </c>
      <c r="I608" s="377" t="s">
        <v>112</v>
      </c>
      <c r="J608" s="421">
        <v>7.5697089755764543E-4</v>
      </c>
      <c r="K608" s="432">
        <v>35.728950667631111</v>
      </c>
      <c r="L608" s="432">
        <v>52.98</v>
      </c>
    </row>
    <row r="609" spans="1:12" x14ac:dyDescent="0.25">
      <c r="A609" s="429">
        <v>606</v>
      </c>
      <c r="B609" s="237" t="s">
        <v>13</v>
      </c>
      <c r="C609" s="45" t="s">
        <v>113</v>
      </c>
      <c r="D609" s="45"/>
      <c r="E609" s="46">
        <v>0.80342703411879213</v>
      </c>
      <c r="F609" s="100">
        <v>11.164</v>
      </c>
      <c r="G609" s="363">
        <v>8.9700000000000006</v>
      </c>
      <c r="H609" s="370" t="s">
        <v>283</v>
      </c>
      <c r="I609" s="377" t="s">
        <v>113</v>
      </c>
      <c r="J609" s="421">
        <v>4.6496161177516862E-4</v>
      </c>
      <c r="K609" s="432">
        <v>21.946141579626783</v>
      </c>
      <c r="L609" s="432">
        <v>30.92</v>
      </c>
    </row>
    <row r="610" spans="1:12" x14ac:dyDescent="0.25">
      <c r="A610" s="429">
        <v>607</v>
      </c>
      <c r="B610" s="237" t="s">
        <v>13</v>
      </c>
      <c r="C610" s="45" t="s">
        <v>114</v>
      </c>
      <c r="D610" s="45"/>
      <c r="E610" s="46">
        <v>0.80342703411879213</v>
      </c>
      <c r="F610" s="100">
        <v>3.2679999999999998</v>
      </c>
      <c r="G610" s="363">
        <v>2.63</v>
      </c>
      <c r="H610" s="370" t="s">
        <v>283</v>
      </c>
      <c r="I610" s="377" t="s">
        <v>114</v>
      </c>
      <c r="J610" s="421">
        <v>3.2440485435407511E-6</v>
      </c>
      <c r="K610" s="432">
        <v>0.15311876685026909</v>
      </c>
      <c r="L610" s="432">
        <v>2.78</v>
      </c>
    </row>
    <row r="611" spans="1:12" x14ac:dyDescent="0.25">
      <c r="A611" s="429">
        <v>608</v>
      </c>
      <c r="B611" s="237" t="s">
        <v>13</v>
      </c>
      <c r="C611" s="45" t="s">
        <v>115</v>
      </c>
      <c r="D611" s="45"/>
      <c r="E611" s="46">
        <v>0.80342703411879213</v>
      </c>
      <c r="F611" s="100">
        <v>7.2450000000000001</v>
      </c>
      <c r="G611" s="363">
        <v>5.82</v>
      </c>
      <c r="H611" s="370" t="s">
        <v>283</v>
      </c>
      <c r="I611" s="377" t="s">
        <v>115</v>
      </c>
      <c r="J611" s="421">
        <v>2.2372904926557016E-5</v>
      </c>
      <c r="K611" s="432">
        <v>1.0559988752429985</v>
      </c>
      <c r="L611" s="432">
        <v>6.88</v>
      </c>
    </row>
    <row r="612" spans="1:12" x14ac:dyDescent="0.25">
      <c r="A612" s="429">
        <v>609</v>
      </c>
      <c r="B612" s="237" t="s">
        <v>13</v>
      </c>
      <c r="C612" s="45" t="s">
        <v>116</v>
      </c>
      <c r="D612" s="45"/>
      <c r="E612" s="46">
        <v>0.80342703411879213</v>
      </c>
      <c r="F612" s="100">
        <v>0</v>
      </c>
      <c r="G612" s="363">
        <v>0</v>
      </c>
      <c r="H612" s="370" t="s">
        <v>283</v>
      </c>
      <c r="I612" s="377" t="s">
        <v>116</v>
      </c>
      <c r="J612" s="421">
        <v>0</v>
      </c>
      <c r="K612" s="432">
        <v>0</v>
      </c>
      <c r="L612" s="432">
        <v>0</v>
      </c>
    </row>
    <row r="613" spans="1:12" x14ac:dyDescent="0.25">
      <c r="A613" s="429">
        <v>610</v>
      </c>
      <c r="B613" s="237" t="s">
        <v>13</v>
      </c>
      <c r="C613" s="45" t="s">
        <v>117</v>
      </c>
      <c r="D613" s="45"/>
      <c r="E613" s="46">
        <v>0.80342703411879213</v>
      </c>
      <c r="F613" s="100">
        <v>0</v>
      </c>
      <c r="G613" s="363">
        <v>0</v>
      </c>
      <c r="H613" s="370" t="s">
        <v>283</v>
      </c>
      <c r="I613" s="377" t="s">
        <v>117</v>
      </c>
      <c r="J613" s="421">
        <v>0</v>
      </c>
      <c r="K613" s="432">
        <v>0</v>
      </c>
      <c r="L613" s="432">
        <v>0</v>
      </c>
    </row>
    <row r="614" spans="1:12" x14ac:dyDescent="0.25">
      <c r="A614" s="429">
        <v>611</v>
      </c>
      <c r="B614" s="237" t="s">
        <v>13</v>
      </c>
      <c r="C614" s="45" t="s">
        <v>118</v>
      </c>
      <c r="D614" s="45"/>
      <c r="E614" s="46">
        <v>0.80342703411879213</v>
      </c>
      <c r="F614" s="100">
        <v>1167.1969999999999</v>
      </c>
      <c r="G614" s="363">
        <v>937.76</v>
      </c>
      <c r="H614" s="370" t="s">
        <v>283</v>
      </c>
      <c r="I614" s="377" t="s">
        <v>118</v>
      </c>
      <c r="J614" s="421">
        <v>3.8838701984281092E-3</v>
      </c>
      <c r="K614" s="432">
        <v>183.31828497878692</v>
      </c>
      <c r="L614" s="432">
        <v>1121.08</v>
      </c>
    </row>
    <row r="615" spans="1:12" x14ac:dyDescent="0.25">
      <c r="A615" s="429">
        <v>612</v>
      </c>
      <c r="B615" s="237" t="s">
        <v>13</v>
      </c>
      <c r="C615" s="45" t="s">
        <v>119</v>
      </c>
      <c r="D615" s="45"/>
      <c r="E615" s="46">
        <v>0.80342703411879213</v>
      </c>
      <c r="F615" s="100">
        <v>2670.7449999999999</v>
      </c>
      <c r="G615" s="363">
        <v>2145.75</v>
      </c>
      <c r="H615" s="370" t="s">
        <v>283</v>
      </c>
      <c r="I615" s="377" t="s">
        <v>119</v>
      </c>
      <c r="J615" s="421">
        <v>6.3342494734503936E-3</v>
      </c>
      <c r="K615" s="432">
        <v>298.97594172191123</v>
      </c>
      <c r="L615" s="432">
        <v>2444.73</v>
      </c>
    </row>
    <row r="616" spans="1:12" x14ac:dyDescent="0.25">
      <c r="A616" s="429">
        <v>613</v>
      </c>
      <c r="B616" s="237" t="s">
        <v>13</v>
      </c>
      <c r="C616" s="45" t="s">
        <v>120</v>
      </c>
      <c r="D616" s="45"/>
      <c r="E616" s="46">
        <v>0.80342703411879213</v>
      </c>
      <c r="F616" s="100">
        <v>196.304</v>
      </c>
      <c r="G616" s="363">
        <v>157.72</v>
      </c>
      <c r="H616" s="370" t="s">
        <v>283</v>
      </c>
      <c r="I616" s="377" t="s">
        <v>120</v>
      </c>
      <c r="J616" s="421">
        <v>1.285889398684687E-3</v>
      </c>
      <c r="K616" s="432">
        <v>60.693851028977356</v>
      </c>
      <c r="L616" s="432">
        <v>218.41</v>
      </c>
    </row>
    <row r="617" spans="1:12" x14ac:dyDescent="0.25">
      <c r="A617" s="429">
        <v>614</v>
      </c>
      <c r="B617" s="237" t="s">
        <v>13</v>
      </c>
      <c r="C617" s="45" t="s">
        <v>121</v>
      </c>
      <c r="D617" s="45"/>
      <c r="E617" s="46">
        <v>0.80342703411879213</v>
      </c>
      <c r="F617" s="100">
        <v>3441.2710000000002</v>
      </c>
      <c r="G617" s="363">
        <v>2764.81</v>
      </c>
      <c r="H617" s="370" t="s">
        <v>283</v>
      </c>
      <c r="I617" s="377" t="s">
        <v>121</v>
      </c>
      <c r="J617" s="421">
        <v>1.1673471960734167E-2</v>
      </c>
      <c r="K617" s="432">
        <v>550.98670919945664</v>
      </c>
      <c r="L617" s="432">
        <v>3315.8</v>
      </c>
    </row>
    <row r="618" spans="1:12" x14ac:dyDescent="0.25">
      <c r="A618" s="429">
        <v>615</v>
      </c>
      <c r="B618" s="237" t="s">
        <v>13</v>
      </c>
      <c r="C618" s="45" t="s">
        <v>122</v>
      </c>
      <c r="D618" s="45"/>
      <c r="E618" s="46">
        <v>0.80342703411879213</v>
      </c>
      <c r="F618" s="100">
        <v>6858.1970000000001</v>
      </c>
      <c r="G618" s="363">
        <v>5510.06</v>
      </c>
      <c r="H618" s="370" t="s">
        <v>283</v>
      </c>
      <c r="I618" s="377" t="s">
        <v>122</v>
      </c>
      <c r="J618" s="421">
        <v>8.0360566673883787E-3</v>
      </c>
      <c r="K618" s="432">
        <v>379.30107109506474</v>
      </c>
      <c r="L618" s="432">
        <v>5889.36</v>
      </c>
    </row>
    <row r="619" spans="1:12" x14ac:dyDescent="0.25">
      <c r="A619" s="429">
        <v>616</v>
      </c>
      <c r="B619" s="237" t="s">
        <v>13</v>
      </c>
      <c r="C619" s="45" t="s">
        <v>123</v>
      </c>
      <c r="D619" s="45"/>
      <c r="E619" s="46">
        <v>0.80342703411879213</v>
      </c>
      <c r="F619" s="100">
        <v>652.47</v>
      </c>
      <c r="G619" s="363">
        <v>524.21</v>
      </c>
      <c r="H619" s="370" t="s">
        <v>283</v>
      </c>
      <c r="I619" s="377" t="s">
        <v>123</v>
      </c>
      <c r="J619" s="421">
        <v>1.9239619149359519E-3</v>
      </c>
      <c r="K619" s="432">
        <v>90.810809988785437</v>
      </c>
      <c r="L619" s="432">
        <v>615.02</v>
      </c>
    </row>
    <row r="620" spans="1:12" x14ac:dyDescent="0.25">
      <c r="A620" s="429">
        <v>617</v>
      </c>
      <c r="B620" s="237" t="s">
        <v>13</v>
      </c>
      <c r="C620" s="45" t="s">
        <v>584</v>
      </c>
      <c r="D620" s="45"/>
      <c r="E620" s="46">
        <v>0.80342703411879213</v>
      </c>
      <c r="F620" s="100">
        <v>1023.645</v>
      </c>
      <c r="G620" s="363">
        <v>822.42</v>
      </c>
      <c r="H620" s="370" t="s">
        <v>283</v>
      </c>
      <c r="I620" s="377" t="s">
        <v>584</v>
      </c>
      <c r="J620" s="421">
        <v>2.7186646067040797E-3</v>
      </c>
      <c r="K620" s="432">
        <v>128.32069756997188</v>
      </c>
      <c r="L620" s="432">
        <v>950.74</v>
      </c>
    </row>
    <row r="621" spans="1:12" x14ac:dyDescent="0.25">
      <c r="A621" s="429">
        <v>618</v>
      </c>
      <c r="B621" s="237" t="s">
        <v>13</v>
      </c>
      <c r="C621" s="45" t="s">
        <v>124</v>
      </c>
      <c r="D621" s="45"/>
      <c r="E621" s="46">
        <v>0.80342703411879213</v>
      </c>
      <c r="F621" s="100">
        <v>955.26599999999996</v>
      </c>
      <c r="G621" s="363">
        <v>767.49</v>
      </c>
      <c r="H621" s="370" t="s">
        <v>283</v>
      </c>
      <c r="I621" s="377" t="s">
        <v>124</v>
      </c>
      <c r="J621" s="421">
        <v>2.5583915261795038E-3</v>
      </c>
      <c r="K621" s="432">
        <v>120.75582419651997</v>
      </c>
      <c r="L621" s="432">
        <v>888.25</v>
      </c>
    </row>
    <row r="622" spans="1:12" x14ac:dyDescent="0.25">
      <c r="A622" s="429">
        <v>619</v>
      </c>
      <c r="B622" s="237" t="s">
        <v>13</v>
      </c>
      <c r="C622" s="45" t="s">
        <v>125</v>
      </c>
      <c r="D622" s="45"/>
      <c r="E622" s="46">
        <v>0.80342703411879213</v>
      </c>
      <c r="F622" s="100">
        <v>230.791</v>
      </c>
      <c r="G622" s="363">
        <v>185.42</v>
      </c>
      <c r="H622" s="370" t="s">
        <v>283</v>
      </c>
      <c r="I622" s="377" t="s">
        <v>125</v>
      </c>
      <c r="J622" s="421">
        <v>8.402732436036597E-4</v>
      </c>
      <c r="K622" s="432">
        <v>39.660813070768377</v>
      </c>
      <c r="L622" s="432">
        <v>225.08</v>
      </c>
    </row>
    <row r="623" spans="1:12" x14ac:dyDescent="0.25">
      <c r="A623" s="429">
        <v>620</v>
      </c>
      <c r="B623" s="237" t="s">
        <v>13</v>
      </c>
      <c r="C623" s="45" t="s">
        <v>126</v>
      </c>
      <c r="D623" s="45"/>
      <c r="E623" s="46">
        <v>0.80342703411879213</v>
      </c>
      <c r="F623" s="100">
        <v>2968.2379999999998</v>
      </c>
      <c r="G623" s="363">
        <v>2384.7600000000002</v>
      </c>
      <c r="H623" s="370" t="s">
        <v>283</v>
      </c>
      <c r="I623" s="374" t="s">
        <v>126</v>
      </c>
      <c r="J623" s="421">
        <v>1.3405928867887091E-2</v>
      </c>
      <c r="K623" s="432">
        <v>632.75850197138391</v>
      </c>
      <c r="L623" s="432">
        <v>3017.52</v>
      </c>
    </row>
    <row r="624" spans="1:12" ht="15.75" thickBot="1" x14ac:dyDescent="0.3">
      <c r="A624" s="429">
        <v>621</v>
      </c>
      <c r="B624" s="427" t="s">
        <v>13</v>
      </c>
      <c r="C624" s="45" t="s">
        <v>127</v>
      </c>
      <c r="D624" s="122"/>
      <c r="E624" s="126">
        <v>0.80342703411879213</v>
      </c>
      <c r="F624" s="100">
        <v>735.80399999999997</v>
      </c>
      <c r="G624" s="363">
        <v>591.16</v>
      </c>
      <c r="H624" s="370" t="s">
        <v>283</v>
      </c>
      <c r="I624" s="374" t="s">
        <v>127</v>
      </c>
      <c r="J624" s="421">
        <v>2.3201950390509341E-3</v>
      </c>
      <c r="K624" s="432">
        <v>109.51297382370019</v>
      </c>
      <c r="L624" s="432">
        <v>700.67</v>
      </c>
    </row>
    <row r="625" spans="1:12" ht="15.75" thickBot="1" x14ac:dyDescent="0.3">
      <c r="A625" s="238"/>
      <c r="B625" s="352" t="s">
        <v>13</v>
      </c>
      <c r="C625" s="88" t="s">
        <v>289</v>
      </c>
      <c r="D625" s="88"/>
      <c r="E625" s="88"/>
      <c r="F625" s="127">
        <v>353877.19400000002</v>
      </c>
      <c r="G625" s="365">
        <v>284314.46999999986</v>
      </c>
      <c r="H625" s="373"/>
      <c r="I625" s="381"/>
      <c r="J625" s="426">
        <v>1</v>
      </c>
      <c r="K625" s="441">
        <v>47199.900000000009</v>
      </c>
      <c r="L625" s="441">
        <v>331514.36999999994</v>
      </c>
    </row>
    <row r="626" spans="1:12" ht="60.75" thickBot="1" x14ac:dyDescent="0.3">
      <c r="A626" s="93">
        <v>622</v>
      </c>
      <c r="B626" s="94" t="s">
        <v>12</v>
      </c>
      <c r="C626" s="95" t="s">
        <v>128</v>
      </c>
      <c r="D626" s="128" t="s">
        <v>300</v>
      </c>
      <c r="E626" s="96">
        <v>0.46541401144290867</v>
      </c>
      <c r="F626" s="90">
        <v>792917.36800000002</v>
      </c>
      <c r="G626" s="365">
        <v>369034.85</v>
      </c>
      <c r="H626" s="370" t="s">
        <v>279</v>
      </c>
      <c r="I626" s="377" t="s">
        <v>128</v>
      </c>
      <c r="J626" s="422"/>
      <c r="K626" s="432">
        <v>105758.79</v>
      </c>
      <c r="L626" s="432">
        <v>474793.63999999996</v>
      </c>
    </row>
    <row r="627" spans="1:12" x14ac:dyDescent="0.25">
      <c r="A627" s="39">
        <v>623</v>
      </c>
      <c r="B627" s="40" t="s">
        <v>11</v>
      </c>
      <c r="C627" s="41" t="s">
        <v>129</v>
      </c>
      <c r="D627" s="41"/>
      <c r="E627" s="42">
        <v>1.3654627295120292</v>
      </c>
      <c r="F627" s="97">
        <v>2412.7701999999999</v>
      </c>
      <c r="G627" s="366">
        <v>3294.55</v>
      </c>
      <c r="H627" s="370" t="s">
        <v>276</v>
      </c>
      <c r="I627" s="371" t="s">
        <v>129</v>
      </c>
      <c r="J627" s="419">
        <v>4.5176762734635851E-3</v>
      </c>
      <c r="K627" s="432">
        <v>2107.2952612139325</v>
      </c>
      <c r="L627" s="432">
        <v>1187.25</v>
      </c>
    </row>
    <row r="628" spans="1:12" x14ac:dyDescent="0.25">
      <c r="A628" s="43">
        <v>624</v>
      </c>
      <c r="B628" s="44" t="s">
        <v>11</v>
      </c>
      <c r="C628" s="45" t="s">
        <v>130</v>
      </c>
      <c r="D628" s="45"/>
      <c r="E628" s="46">
        <v>1.3654627295120292</v>
      </c>
      <c r="F628" s="100">
        <v>1227.5862999999999</v>
      </c>
      <c r="G628" s="363">
        <v>1676.22</v>
      </c>
      <c r="H628" s="370" t="s">
        <v>276</v>
      </c>
      <c r="I628" s="371" t="s">
        <v>130</v>
      </c>
      <c r="J628" s="419">
        <v>1.8694809055906532E-3</v>
      </c>
      <c r="K628" s="432">
        <v>872.02978142140432</v>
      </c>
      <c r="L628" s="432">
        <v>804.19</v>
      </c>
    </row>
    <row r="629" spans="1:12" x14ac:dyDescent="0.25">
      <c r="A629" s="43">
        <v>625</v>
      </c>
      <c r="B629" s="44" t="s">
        <v>11</v>
      </c>
      <c r="C629" s="45" t="s">
        <v>131</v>
      </c>
      <c r="D629" s="45"/>
      <c r="E629" s="46">
        <v>1.3654627295120292</v>
      </c>
      <c r="F629" s="100">
        <v>0</v>
      </c>
      <c r="G629" s="363">
        <v>0</v>
      </c>
      <c r="H629" s="370" t="s">
        <v>276</v>
      </c>
      <c r="I629" s="371" t="s">
        <v>131</v>
      </c>
      <c r="J629" s="419">
        <v>5.5425635053117159E-6</v>
      </c>
      <c r="K629" s="432">
        <v>2.5853596191313746</v>
      </c>
      <c r="L629" s="432">
        <v>-2.59</v>
      </c>
    </row>
    <row r="630" spans="1:12" x14ac:dyDescent="0.25">
      <c r="A630" s="43">
        <v>626</v>
      </c>
      <c r="B630" s="44" t="s">
        <v>11</v>
      </c>
      <c r="C630" s="45" t="s">
        <v>132</v>
      </c>
      <c r="D630" s="45"/>
      <c r="E630" s="46">
        <v>1.3654627295120292</v>
      </c>
      <c r="F630" s="100">
        <v>0</v>
      </c>
      <c r="G630" s="363">
        <v>0</v>
      </c>
      <c r="H630" s="370" t="s">
        <v>276</v>
      </c>
      <c r="I630" s="371" t="s">
        <v>132</v>
      </c>
      <c r="J630" s="419">
        <v>0</v>
      </c>
      <c r="K630" s="432">
        <v>0</v>
      </c>
      <c r="L630" s="432">
        <v>0</v>
      </c>
    </row>
    <row r="631" spans="1:12" x14ac:dyDescent="0.25">
      <c r="A631" s="43">
        <v>627</v>
      </c>
      <c r="B631" s="44" t="s">
        <v>11</v>
      </c>
      <c r="C631" s="45" t="s">
        <v>133</v>
      </c>
      <c r="D631" s="45"/>
      <c r="E631" s="46">
        <v>1.3654627295120292</v>
      </c>
      <c r="F631" s="100">
        <v>1.1000000000000001</v>
      </c>
      <c r="G631" s="363">
        <v>1.5</v>
      </c>
      <c r="H631" s="370" t="s">
        <v>276</v>
      </c>
      <c r="I631" s="371" t="s">
        <v>133</v>
      </c>
      <c r="J631" s="419">
        <v>2.922099807222163E-6</v>
      </c>
      <c r="K631" s="432">
        <v>1.3630297311747042</v>
      </c>
      <c r="L631" s="432">
        <v>0.14000000000000001</v>
      </c>
    </row>
    <row r="632" spans="1:12" x14ac:dyDescent="0.25">
      <c r="A632" s="43">
        <v>628</v>
      </c>
      <c r="B632" s="44" t="s">
        <v>11</v>
      </c>
      <c r="C632" s="45" t="s">
        <v>134</v>
      </c>
      <c r="D632" s="45"/>
      <c r="E632" s="46">
        <v>1.3654627295120292</v>
      </c>
      <c r="F632" s="100">
        <v>638.35900000000004</v>
      </c>
      <c r="G632" s="363">
        <v>871.66</v>
      </c>
      <c r="H632" s="370" t="s">
        <v>276</v>
      </c>
      <c r="I632" s="371" t="s">
        <v>134</v>
      </c>
      <c r="J632" s="419">
        <v>1.1787122213773513E-3</v>
      </c>
      <c r="K632" s="432">
        <v>549.81688108853859</v>
      </c>
      <c r="L632" s="432">
        <v>321.83999999999997</v>
      </c>
    </row>
    <row r="633" spans="1:12" x14ac:dyDescent="0.25">
      <c r="A633" s="43">
        <v>629</v>
      </c>
      <c r="B633" s="44" t="s">
        <v>11</v>
      </c>
      <c r="C633" s="45" t="s">
        <v>135</v>
      </c>
      <c r="D633" s="45"/>
      <c r="E633" s="46">
        <v>1.3654627295120292</v>
      </c>
      <c r="F633" s="100">
        <v>4458.3072000000002</v>
      </c>
      <c r="G633" s="363">
        <v>6087.65</v>
      </c>
      <c r="H633" s="370" t="s">
        <v>276</v>
      </c>
      <c r="I633" s="371" t="s">
        <v>135</v>
      </c>
      <c r="J633" s="419">
        <v>8.39003665390879E-3</v>
      </c>
      <c r="K633" s="432">
        <v>3913.5793297199175</v>
      </c>
      <c r="L633" s="432">
        <v>2174.0700000000002</v>
      </c>
    </row>
    <row r="634" spans="1:12" x14ac:dyDescent="0.25">
      <c r="A634" s="43">
        <v>630</v>
      </c>
      <c r="B634" s="44" t="s">
        <v>11</v>
      </c>
      <c r="C634" s="45" t="s">
        <v>136</v>
      </c>
      <c r="D634" s="45"/>
      <c r="E634" s="46">
        <v>1.3654627295120292</v>
      </c>
      <c r="F634" s="100">
        <v>338.12389999999999</v>
      </c>
      <c r="G634" s="363">
        <v>461.7</v>
      </c>
      <c r="H634" s="370" t="s">
        <v>276</v>
      </c>
      <c r="I634" s="371" t="s">
        <v>136</v>
      </c>
      <c r="J634" s="419">
        <v>9.1110443580626351E-4</v>
      </c>
      <c r="K634" s="432">
        <v>424.98973893353906</v>
      </c>
      <c r="L634" s="432">
        <v>36.71</v>
      </c>
    </row>
    <row r="635" spans="1:12" x14ac:dyDescent="0.25">
      <c r="A635" s="43">
        <v>631</v>
      </c>
      <c r="B635" s="44" t="s">
        <v>11</v>
      </c>
      <c r="C635" s="45" t="s">
        <v>409</v>
      </c>
      <c r="D635" s="45"/>
      <c r="E635" s="46">
        <v>1.3654627295120292</v>
      </c>
      <c r="F635" s="100">
        <v>734.37699999999995</v>
      </c>
      <c r="G635" s="363">
        <v>1002.76</v>
      </c>
      <c r="H635" s="370" t="s">
        <v>276</v>
      </c>
      <c r="I635" s="371" t="s">
        <v>409</v>
      </c>
      <c r="J635" s="419">
        <v>2.4289059165335243E-3</v>
      </c>
      <c r="K635" s="432">
        <v>1132.9766937730176</v>
      </c>
      <c r="L635" s="432">
        <v>-130.22</v>
      </c>
    </row>
    <row r="636" spans="1:12" x14ac:dyDescent="0.25">
      <c r="A636" s="43">
        <v>632</v>
      </c>
      <c r="B636" s="44" t="s">
        <v>11</v>
      </c>
      <c r="C636" s="45" t="s">
        <v>137</v>
      </c>
      <c r="D636" s="45"/>
      <c r="E636" s="46">
        <v>1.3654627295120292</v>
      </c>
      <c r="F636" s="100">
        <v>5250.268</v>
      </c>
      <c r="G636" s="363">
        <v>7169.05</v>
      </c>
      <c r="H636" s="370" t="s">
        <v>276</v>
      </c>
      <c r="I636" s="371" t="s">
        <v>137</v>
      </c>
      <c r="J636" s="419">
        <v>1.2090854065456035E-2</v>
      </c>
      <c r="K636" s="432">
        <v>5639.8462248891119</v>
      </c>
      <c r="L636" s="432">
        <v>1529.2</v>
      </c>
    </row>
    <row r="637" spans="1:12" x14ac:dyDescent="0.25">
      <c r="A637" s="43">
        <v>633</v>
      </c>
      <c r="B637" s="44" t="s">
        <v>11</v>
      </c>
      <c r="C637" s="45" t="s">
        <v>341</v>
      </c>
      <c r="D637" s="45"/>
      <c r="E637" s="46">
        <v>1.3654627295120292</v>
      </c>
      <c r="F637" s="100">
        <v>5544.7168000000001</v>
      </c>
      <c r="G637" s="363">
        <v>7571.1</v>
      </c>
      <c r="H637" s="370" t="s">
        <v>276</v>
      </c>
      <c r="I637" s="371" t="s">
        <v>341</v>
      </c>
      <c r="J637" s="419">
        <v>1.370831485982359E-2</v>
      </c>
      <c r="K637" s="432">
        <v>6394.3198216784831</v>
      </c>
      <c r="L637" s="432">
        <v>1176.78</v>
      </c>
    </row>
    <row r="638" spans="1:12" x14ac:dyDescent="0.25">
      <c r="A638" s="43">
        <v>634</v>
      </c>
      <c r="B638" s="44" t="s">
        <v>11</v>
      </c>
      <c r="C638" s="45" t="s">
        <v>454</v>
      </c>
      <c r="D638" s="45"/>
      <c r="E638" s="46">
        <v>1.3654627295120292</v>
      </c>
      <c r="F638" s="100">
        <v>0</v>
      </c>
      <c r="G638" s="363">
        <v>0</v>
      </c>
      <c r="H638" s="370" t="s">
        <v>276</v>
      </c>
      <c r="I638" s="371" t="s">
        <v>454</v>
      </c>
      <c r="J638" s="419">
        <v>5.0555468707746883E-5</v>
      </c>
      <c r="K638" s="432">
        <v>23.581879972689237</v>
      </c>
      <c r="L638" s="432">
        <v>-23.58</v>
      </c>
    </row>
    <row r="639" spans="1:12" x14ac:dyDescent="0.25">
      <c r="A639" s="43">
        <v>635</v>
      </c>
      <c r="B639" s="44" t="s">
        <v>11</v>
      </c>
      <c r="C639" s="45" t="s">
        <v>485</v>
      </c>
      <c r="D639" s="45"/>
      <c r="E639" s="46">
        <v>1.3654627295120292</v>
      </c>
      <c r="F639" s="100">
        <v>908.48</v>
      </c>
      <c r="G639" s="363">
        <v>1240.5</v>
      </c>
      <c r="H639" s="370" t="s">
        <v>276</v>
      </c>
      <c r="I639" s="371" t="s">
        <v>485</v>
      </c>
      <c r="J639" s="419">
        <v>1.0614951725512977E-3</v>
      </c>
      <c r="K639" s="432">
        <v>495.14033576466392</v>
      </c>
      <c r="L639" s="432">
        <v>745.36</v>
      </c>
    </row>
    <row r="640" spans="1:12" x14ac:dyDescent="0.25">
      <c r="A640" s="43">
        <v>636</v>
      </c>
      <c r="B640" s="44" t="s">
        <v>11</v>
      </c>
      <c r="C640" s="45" t="s">
        <v>581</v>
      </c>
      <c r="D640" s="45"/>
      <c r="E640" s="46">
        <v>1.3654627295120292</v>
      </c>
      <c r="F640" s="100">
        <v>64.043999999999997</v>
      </c>
      <c r="G640" s="363">
        <v>87.45</v>
      </c>
      <c r="H640" s="370" t="s">
        <v>276</v>
      </c>
      <c r="I640" s="371" t="s">
        <v>581</v>
      </c>
      <c r="J640" s="419">
        <v>1.2519155346124716E-4</v>
      </c>
      <c r="K640" s="432">
        <v>58.396297428951513</v>
      </c>
      <c r="L640" s="432">
        <v>29.05</v>
      </c>
    </row>
    <row r="641" spans="1:12" x14ac:dyDescent="0.25">
      <c r="A641" s="43">
        <v>637</v>
      </c>
      <c r="B641" s="44" t="s">
        <v>11</v>
      </c>
      <c r="C641" s="45" t="s">
        <v>880</v>
      </c>
      <c r="D641" s="45"/>
      <c r="E641" s="46">
        <v>1.3654627295120292</v>
      </c>
      <c r="F641" s="100">
        <v>1.55</v>
      </c>
      <c r="G641" s="363">
        <v>2.12</v>
      </c>
      <c r="H641" s="370" t="s">
        <v>276</v>
      </c>
      <c r="I641" s="442" t="s">
        <v>880</v>
      </c>
      <c r="J641" s="419">
        <v>0</v>
      </c>
      <c r="K641" s="432">
        <v>0</v>
      </c>
      <c r="L641" s="432">
        <v>2.12</v>
      </c>
    </row>
    <row r="642" spans="1:12" x14ac:dyDescent="0.25">
      <c r="A642" s="43">
        <v>638</v>
      </c>
      <c r="B642" s="44" t="s">
        <v>11</v>
      </c>
      <c r="C642" s="45" t="s">
        <v>138</v>
      </c>
      <c r="D642" s="45"/>
      <c r="E642" s="46">
        <v>1.3654627295120292</v>
      </c>
      <c r="F642" s="100">
        <v>169750.25450000001</v>
      </c>
      <c r="G642" s="363">
        <v>231787.65</v>
      </c>
      <c r="H642" s="370" t="s">
        <v>276</v>
      </c>
      <c r="I642" s="371" t="s">
        <v>138</v>
      </c>
      <c r="J642" s="419">
        <v>0.35651121115591849</v>
      </c>
      <c r="K642" s="432">
        <v>166296.64021112432</v>
      </c>
      <c r="L642" s="432">
        <v>65491.020000000004</v>
      </c>
    </row>
    <row r="643" spans="1:12" x14ac:dyDescent="0.25">
      <c r="A643" s="43">
        <v>639</v>
      </c>
      <c r="B643" s="44" t="s">
        <v>11</v>
      </c>
      <c r="C643" s="45" t="s">
        <v>139</v>
      </c>
      <c r="D643" s="45"/>
      <c r="E643" s="46">
        <v>1.3654627295120292</v>
      </c>
      <c r="F643" s="100">
        <v>123713.91959999999</v>
      </c>
      <c r="G643" s="363">
        <v>168926.75</v>
      </c>
      <c r="H643" s="370" t="s">
        <v>276</v>
      </c>
      <c r="I643" s="371" t="s">
        <v>139</v>
      </c>
      <c r="J643" s="419">
        <v>0.25246650124418768</v>
      </c>
      <c r="K643" s="432">
        <v>117764.40574376327</v>
      </c>
      <c r="L643" s="432">
        <v>51162.35</v>
      </c>
    </row>
    <row r="644" spans="1:12" x14ac:dyDescent="0.25">
      <c r="A644" s="43">
        <v>640</v>
      </c>
      <c r="B644" s="44" t="s">
        <v>11</v>
      </c>
      <c r="C644" s="45" t="s">
        <v>140</v>
      </c>
      <c r="D644" s="45"/>
      <c r="E644" s="46">
        <v>1.3654627295120292</v>
      </c>
      <c r="F644" s="100">
        <v>70360.050499999998</v>
      </c>
      <c r="G644" s="363">
        <v>96074.03</v>
      </c>
      <c r="H644" s="370" t="s">
        <v>276</v>
      </c>
      <c r="I644" s="371" t="s">
        <v>140</v>
      </c>
      <c r="J644" s="419">
        <v>0.14253223318810171</v>
      </c>
      <c r="K644" s="432">
        <v>66484.954075128902</v>
      </c>
      <c r="L644" s="432">
        <v>29589.09</v>
      </c>
    </row>
    <row r="645" spans="1:12" x14ac:dyDescent="0.25">
      <c r="A645" s="43">
        <v>641</v>
      </c>
      <c r="B645" s="44" t="s">
        <v>11</v>
      </c>
      <c r="C645" s="45" t="s">
        <v>141</v>
      </c>
      <c r="D645" s="45"/>
      <c r="E645" s="46">
        <v>1.3654627295120292</v>
      </c>
      <c r="F645" s="100">
        <v>49571.357499999998</v>
      </c>
      <c r="G645" s="363">
        <v>67687.839999999997</v>
      </c>
      <c r="H645" s="370" t="s">
        <v>276</v>
      </c>
      <c r="I645" s="371" t="s">
        <v>141</v>
      </c>
      <c r="J645" s="419">
        <v>9.7616932403313372E-2</v>
      </c>
      <c r="K645" s="432">
        <v>45533.96184583901</v>
      </c>
      <c r="L645" s="432">
        <v>22153.89</v>
      </c>
    </row>
    <row r="646" spans="1:12" x14ac:dyDescent="0.25">
      <c r="A646" s="43">
        <v>642</v>
      </c>
      <c r="B646" s="44" t="s">
        <v>11</v>
      </c>
      <c r="C646" s="45" t="s">
        <v>142</v>
      </c>
      <c r="D646" s="45"/>
      <c r="E646" s="46">
        <v>1.3654627295120292</v>
      </c>
      <c r="F646" s="100">
        <v>10896.5218</v>
      </c>
      <c r="G646" s="363">
        <v>14878.79</v>
      </c>
      <c r="H646" s="370" t="s">
        <v>276</v>
      </c>
      <c r="I646" s="371" t="s">
        <v>142</v>
      </c>
      <c r="J646" s="419">
        <v>2.0791553917471787E-2</v>
      </c>
      <c r="K646" s="432">
        <v>9698.3361337600363</v>
      </c>
      <c r="L646" s="432">
        <v>5180.45</v>
      </c>
    </row>
    <row r="647" spans="1:12" x14ac:dyDescent="0.25">
      <c r="A647" s="43">
        <v>643</v>
      </c>
      <c r="B647" s="44" t="s">
        <v>11</v>
      </c>
      <c r="C647" s="45" t="s">
        <v>143</v>
      </c>
      <c r="D647" s="45"/>
      <c r="E647" s="46">
        <v>1.3654627295120292</v>
      </c>
      <c r="F647" s="100">
        <v>2623.1077</v>
      </c>
      <c r="G647" s="363">
        <v>3581.76</v>
      </c>
      <c r="H647" s="370" t="s">
        <v>276</v>
      </c>
      <c r="I647" s="371" t="s">
        <v>143</v>
      </c>
      <c r="J647" s="419">
        <v>5.4701802652482997E-3</v>
      </c>
      <c r="K647" s="432">
        <v>2551.5960536291468</v>
      </c>
      <c r="L647" s="432">
        <v>1030.1600000000001</v>
      </c>
    </row>
    <row r="648" spans="1:12" x14ac:dyDescent="0.25">
      <c r="A648" s="43">
        <v>644</v>
      </c>
      <c r="B648" s="44" t="s">
        <v>11</v>
      </c>
      <c r="C648" s="45" t="s">
        <v>144</v>
      </c>
      <c r="D648" s="45"/>
      <c r="E648" s="46">
        <v>1.3654627295120292</v>
      </c>
      <c r="F648" s="100">
        <v>9212.0499999999993</v>
      </c>
      <c r="G648" s="363">
        <v>12578.71</v>
      </c>
      <c r="H648" s="370" t="s">
        <v>276</v>
      </c>
      <c r="I648" s="371" t="s">
        <v>144</v>
      </c>
      <c r="J648" s="419">
        <v>1.7414461175965512E-2</v>
      </c>
      <c r="K648" s="432">
        <v>8123.072414077863</v>
      </c>
      <c r="L648" s="432">
        <v>4455.6400000000003</v>
      </c>
    </row>
    <row r="649" spans="1:12" x14ac:dyDescent="0.25">
      <c r="A649" s="43">
        <v>645</v>
      </c>
      <c r="B649" s="44" t="s">
        <v>11</v>
      </c>
      <c r="C649" s="45" t="s">
        <v>145</v>
      </c>
      <c r="D649" s="45"/>
      <c r="E649" s="46">
        <v>1.3654627295120292</v>
      </c>
      <c r="F649" s="100">
        <v>6267.8226999999997</v>
      </c>
      <c r="G649" s="363">
        <v>8558.48</v>
      </c>
      <c r="H649" s="370" t="s">
        <v>276</v>
      </c>
      <c r="I649" s="371" t="s">
        <v>145</v>
      </c>
      <c r="J649" s="419">
        <v>3.7333375545631048E-3</v>
      </c>
      <c r="K649" s="432">
        <v>1741.4360970161392</v>
      </c>
      <c r="L649" s="432">
        <v>6817.04</v>
      </c>
    </row>
    <row r="650" spans="1:12" x14ac:dyDescent="0.25">
      <c r="A650" s="43">
        <v>646</v>
      </c>
      <c r="B650" s="44" t="s">
        <v>11</v>
      </c>
      <c r="C650" s="45" t="s">
        <v>146</v>
      </c>
      <c r="D650" s="45"/>
      <c r="E650" s="46">
        <v>1.3654627295120292</v>
      </c>
      <c r="F650" s="100">
        <v>75.259699999999995</v>
      </c>
      <c r="G650" s="363">
        <v>102.76</v>
      </c>
      <c r="H650" s="370" t="s">
        <v>276</v>
      </c>
      <c r="I650" s="371" t="s">
        <v>146</v>
      </c>
      <c r="J650" s="419">
        <v>2.5719819776320922E-4</v>
      </c>
      <c r="K650" s="432">
        <v>119.97153194061049</v>
      </c>
      <c r="L650" s="432">
        <v>-17.21</v>
      </c>
    </row>
    <row r="651" spans="1:12" x14ac:dyDescent="0.25">
      <c r="A651" s="43">
        <v>647</v>
      </c>
      <c r="B651" s="44" t="s">
        <v>11</v>
      </c>
      <c r="C651" s="45" t="s">
        <v>147</v>
      </c>
      <c r="D651" s="45"/>
      <c r="E651" s="46">
        <v>1.3654627295120292</v>
      </c>
      <c r="F651" s="100">
        <v>25.506599999999999</v>
      </c>
      <c r="G651" s="363">
        <v>34.83</v>
      </c>
      <c r="H651" s="370" t="s">
        <v>276</v>
      </c>
      <c r="I651" s="371" t="s">
        <v>147</v>
      </c>
      <c r="J651" s="419">
        <v>4.4261956972407109E-5</v>
      </c>
      <c r="K651" s="432">
        <v>20.646236368879631</v>
      </c>
      <c r="L651" s="432">
        <v>14.18</v>
      </c>
    </row>
    <row r="652" spans="1:12" x14ac:dyDescent="0.25">
      <c r="A652" s="43">
        <v>648</v>
      </c>
      <c r="B652" s="44" t="s">
        <v>11</v>
      </c>
      <c r="C652" s="45" t="s">
        <v>148</v>
      </c>
      <c r="D652" s="45"/>
      <c r="E652" s="46">
        <v>1.3654627295120292</v>
      </c>
      <c r="F652" s="100">
        <v>21.038399999999999</v>
      </c>
      <c r="G652" s="363">
        <v>28.73</v>
      </c>
      <c r="H652" s="370" t="s">
        <v>276</v>
      </c>
      <c r="I652" s="371" t="s">
        <v>148</v>
      </c>
      <c r="J652" s="419">
        <v>5.1620621218121422E-5</v>
      </c>
      <c r="K652" s="432">
        <v>24.078726294052924</v>
      </c>
      <c r="L652" s="432">
        <v>4.6500000000000004</v>
      </c>
    </row>
    <row r="653" spans="1:12" x14ac:dyDescent="0.25">
      <c r="A653" s="43">
        <v>649</v>
      </c>
      <c r="B653" s="44" t="s">
        <v>11</v>
      </c>
      <c r="C653" s="45" t="s">
        <v>149</v>
      </c>
      <c r="D653" s="45"/>
      <c r="E653" s="46">
        <v>1.3654627295120292</v>
      </c>
      <c r="F653" s="100">
        <v>9.3600000000000003E-2</v>
      </c>
      <c r="G653" s="363">
        <v>0.13</v>
      </c>
      <c r="H653" s="370" t="s">
        <v>276</v>
      </c>
      <c r="I653" s="371" t="s">
        <v>149</v>
      </c>
      <c r="J653" s="419">
        <v>2.3879525306331654E-7</v>
      </c>
      <c r="K653" s="432">
        <v>0.11138737588094356</v>
      </c>
      <c r="L653" s="432">
        <v>0.02</v>
      </c>
    </row>
    <row r="654" spans="1:12" x14ac:dyDescent="0.25">
      <c r="A654" s="43">
        <v>650</v>
      </c>
      <c r="B654" s="44" t="s">
        <v>11</v>
      </c>
      <c r="C654" s="45" t="s">
        <v>150</v>
      </c>
      <c r="D654" s="45"/>
      <c r="E654" s="46">
        <v>1.3654627295120292</v>
      </c>
      <c r="F654" s="100">
        <v>275.27999999999997</v>
      </c>
      <c r="G654" s="363">
        <v>375.88</v>
      </c>
      <c r="H654" s="370" t="s">
        <v>276</v>
      </c>
      <c r="I654" s="371" t="s">
        <v>150</v>
      </c>
      <c r="J654" s="419">
        <v>5.3953902203974298E-4</v>
      </c>
      <c r="K654" s="432">
        <v>251.67098206279087</v>
      </c>
      <c r="L654" s="432">
        <v>124.21</v>
      </c>
    </row>
    <row r="655" spans="1:12" x14ac:dyDescent="0.25">
      <c r="A655" s="43">
        <v>651</v>
      </c>
      <c r="B655" s="44" t="s">
        <v>11</v>
      </c>
      <c r="C655" s="45" t="s">
        <v>151</v>
      </c>
      <c r="D655" s="45"/>
      <c r="E655" s="46">
        <v>1.3654627295120292</v>
      </c>
      <c r="F655" s="100">
        <v>203.95660000000001</v>
      </c>
      <c r="G655" s="363">
        <v>278.5</v>
      </c>
      <c r="H655" s="370" t="s">
        <v>276</v>
      </c>
      <c r="I655" s="371" t="s">
        <v>151</v>
      </c>
      <c r="J655" s="419">
        <v>8.3582737432085646E-4</v>
      </c>
      <c r="K655" s="432">
        <v>389.87633431043849</v>
      </c>
      <c r="L655" s="432">
        <v>-111.38</v>
      </c>
    </row>
    <row r="656" spans="1:12" x14ac:dyDescent="0.25">
      <c r="A656" s="43">
        <v>652</v>
      </c>
      <c r="B656" s="44" t="s">
        <v>11</v>
      </c>
      <c r="C656" s="45" t="s">
        <v>152</v>
      </c>
      <c r="D656" s="45"/>
      <c r="E656" s="46">
        <v>1.3654627295120292</v>
      </c>
      <c r="F656" s="100">
        <v>701.31510000000003</v>
      </c>
      <c r="G656" s="363">
        <v>957.62</v>
      </c>
      <c r="H656" s="370" t="s">
        <v>276</v>
      </c>
      <c r="I656" s="371" t="s">
        <v>152</v>
      </c>
      <c r="J656" s="419">
        <v>9.9225397529134618E-4</v>
      </c>
      <c r="K656" s="432">
        <v>462.84239362929083</v>
      </c>
      <c r="L656" s="432">
        <v>494.78</v>
      </c>
    </row>
    <row r="657" spans="1:12" x14ac:dyDescent="0.25">
      <c r="A657" s="43">
        <v>653</v>
      </c>
      <c r="B657" s="44" t="s">
        <v>11</v>
      </c>
      <c r="C657" s="45" t="s">
        <v>153</v>
      </c>
      <c r="D657" s="45"/>
      <c r="E657" s="46">
        <v>1.3654627295120292</v>
      </c>
      <c r="F657" s="100">
        <v>355.3</v>
      </c>
      <c r="G657" s="363">
        <v>485.15</v>
      </c>
      <c r="H657" s="370" t="s">
        <v>276</v>
      </c>
      <c r="I657" s="371" t="s">
        <v>153</v>
      </c>
      <c r="J657" s="419">
        <v>5.2243059897487778E-4</v>
      </c>
      <c r="K657" s="432">
        <v>243.69066283026802</v>
      </c>
      <c r="L657" s="432">
        <v>241.46</v>
      </c>
    </row>
    <row r="658" spans="1:12" x14ac:dyDescent="0.25">
      <c r="A658" s="43">
        <v>654</v>
      </c>
      <c r="B658" s="44" t="s">
        <v>11</v>
      </c>
      <c r="C658" s="45" t="s">
        <v>154</v>
      </c>
      <c r="D658" s="45"/>
      <c r="E658" s="46">
        <v>1.3654627295120292</v>
      </c>
      <c r="F658" s="100">
        <v>1059.0195000000001</v>
      </c>
      <c r="G658" s="363">
        <v>1446.05</v>
      </c>
      <c r="H658" s="370" t="s">
        <v>276</v>
      </c>
      <c r="I658" s="371" t="s">
        <v>154</v>
      </c>
      <c r="J658" s="419">
        <v>1.6974729143577826E-3</v>
      </c>
      <c r="K658" s="432">
        <v>791.79569582632064</v>
      </c>
      <c r="L658" s="432">
        <v>654.25</v>
      </c>
    </row>
    <row r="659" spans="1:12" x14ac:dyDescent="0.25">
      <c r="A659" s="43">
        <v>655</v>
      </c>
      <c r="B659" s="44" t="s">
        <v>11</v>
      </c>
      <c r="C659" s="45" t="s">
        <v>155</v>
      </c>
      <c r="D659" s="45"/>
      <c r="E659" s="46">
        <v>1.3654627295120292</v>
      </c>
      <c r="F659" s="100">
        <v>0</v>
      </c>
      <c r="G659" s="363">
        <v>0</v>
      </c>
      <c r="H659" s="370" t="s">
        <v>276</v>
      </c>
      <c r="I659" s="371" t="s">
        <v>155</v>
      </c>
      <c r="J659" s="419">
        <v>8.2635725731121388E-7</v>
      </c>
      <c r="K659" s="432">
        <v>0.38545894548273896</v>
      </c>
      <c r="L659" s="432">
        <v>-0.39</v>
      </c>
    </row>
    <row r="660" spans="1:12" x14ac:dyDescent="0.25">
      <c r="A660" s="43">
        <v>656</v>
      </c>
      <c r="B660" s="44" t="s">
        <v>11</v>
      </c>
      <c r="C660" s="45" t="s">
        <v>156</v>
      </c>
      <c r="D660" s="45"/>
      <c r="E660" s="46">
        <v>1.3654627295120292</v>
      </c>
      <c r="F660" s="100">
        <v>369.71769999999998</v>
      </c>
      <c r="G660" s="363">
        <v>504.84</v>
      </c>
      <c r="H660" s="370" t="s">
        <v>276</v>
      </c>
      <c r="I660" s="371" t="s">
        <v>156</v>
      </c>
      <c r="J660" s="419">
        <v>7.2716296600583365E-4</v>
      </c>
      <c r="K660" s="432">
        <v>339.18921579114175</v>
      </c>
      <c r="L660" s="432">
        <v>165.65</v>
      </c>
    </row>
    <row r="661" spans="1:12" x14ac:dyDescent="0.25">
      <c r="A661" s="43">
        <v>657</v>
      </c>
      <c r="B661" s="44" t="s">
        <v>11</v>
      </c>
      <c r="C661" s="45" t="s">
        <v>157</v>
      </c>
      <c r="D661" s="45"/>
      <c r="E661" s="46">
        <v>1.3654627295120292</v>
      </c>
      <c r="F661" s="100">
        <v>115.485</v>
      </c>
      <c r="G661" s="363">
        <v>157.69</v>
      </c>
      <c r="H661" s="370" t="s">
        <v>276</v>
      </c>
      <c r="I661" s="371" t="s">
        <v>157</v>
      </c>
      <c r="J661" s="419">
        <v>1.6519290039215616E-4</v>
      </c>
      <c r="K661" s="432">
        <v>77.055148512376434</v>
      </c>
      <c r="L661" s="432">
        <v>80.63</v>
      </c>
    </row>
    <row r="662" spans="1:12" x14ac:dyDescent="0.25">
      <c r="A662" s="43">
        <v>658</v>
      </c>
      <c r="B662" s="44" t="s">
        <v>11</v>
      </c>
      <c r="C662" s="45" t="s">
        <v>158</v>
      </c>
      <c r="D662" s="45"/>
      <c r="E662" s="46">
        <v>1.3654627295120292</v>
      </c>
      <c r="F662" s="100">
        <v>331.24720000000002</v>
      </c>
      <c r="G662" s="363">
        <v>452.31</v>
      </c>
      <c r="H662" s="370" t="s">
        <v>276</v>
      </c>
      <c r="I662" s="371" t="s">
        <v>158</v>
      </c>
      <c r="J662" s="419">
        <v>6.0853828200382756E-4</v>
      </c>
      <c r="K662" s="432">
        <v>283.85607119891614</v>
      </c>
      <c r="L662" s="432">
        <v>168.45</v>
      </c>
    </row>
    <row r="663" spans="1:12" x14ac:dyDescent="0.25">
      <c r="A663" s="43">
        <v>659</v>
      </c>
      <c r="B663" s="44" t="s">
        <v>11</v>
      </c>
      <c r="C663" s="45" t="s">
        <v>159</v>
      </c>
      <c r="D663" s="45"/>
      <c r="E663" s="46">
        <v>1.3654627295120292</v>
      </c>
      <c r="F663" s="100">
        <v>79.477599999999995</v>
      </c>
      <c r="G663" s="363">
        <v>108.52</v>
      </c>
      <c r="H663" s="370" t="s">
        <v>276</v>
      </c>
      <c r="I663" s="371" t="s">
        <v>159</v>
      </c>
      <c r="J663" s="419">
        <v>8.1985322870804184E-5</v>
      </c>
      <c r="K663" s="432">
        <v>38.242510511335006</v>
      </c>
      <c r="L663" s="432">
        <v>70.28</v>
      </c>
    </row>
    <row r="664" spans="1:12" x14ac:dyDescent="0.25">
      <c r="A664" s="43">
        <v>660</v>
      </c>
      <c r="B664" s="44" t="s">
        <v>11</v>
      </c>
      <c r="C664" s="45" t="s">
        <v>160</v>
      </c>
      <c r="D664" s="45"/>
      <c r="E664" s="46">
        <v>1.3654627295120292</v>
      </c>
      <c r="F664" s="100">
        <v>34.459099999999999</v>
      </c>
      <c r="G664" s="363">
        <v>47.05</v>
      </c>
      <c r="H664" s="370" t="s">
        <v>276</v>
      </c>
      <c r="I664" s="371" t="s">
        <v>160</v>
      </c>
      <c r="J664" s="419">
        <v>6.5385910740100236E-5</v>
      </c>
      <c r="K664" s="432">
        <v>30.499622264242578</v>
      </c>
      <c r="L664" s="432">
        <v>16.55</v>
      </c>
    </row>
    <row r="665" spans="1:12" x14ac:dyDescent="0.25">
      <c r="A665" s="43">
        <v>661</v>
      </c>
      <c r="B665" s="44" t="s">
        <v>11</v>
      </c>
      <c r="C665" s="45" t="s">
        <v>342</v>
      </c>
      <c r="D665" s="45"/>
      <c r="E665" s="46">
        <v>1.3654627295120292</v>
      </c>
      <c r="F665" s="100">
        <v>249.43039999999999</v>
      </c>
      <c r="G665" s="363">
        <v>340.59</v>
      </c>
      <c r="H665" s="370" t="s">
        <v>276</v>
      </c>
      <c r="I665" s="371" t="s">
        <v>342</v>
      </c>
      <c r="J665" s="419">
        <v>4.416612466690143E-4</v>
      </c>
      <c r="K665" s="432">
        <v>206.01534856190568</v>
      </c>
      <c r="L665" s="432">
        <v>134.57</v>
      </c>
    </row>
    <row r="666" spans="1:12" x14ac:dyDescent="0.25">
      <c r="A666" s="43">
        <v>662</v>
      </c>
      <c r="B666" s="38" t="s">
        <v>11</v>
      </c>
      <c r="C666" s="45" t="s">
        <v>455</v>
      </c>
      <c r="D666" s="45"/>
      <c r="E666" s="46">
        <v>1.3654627295120292</v>
      </c>
      <c r="F666" s="100">
        <v>0</v>
      </c>
      <c r="G666" s="363">
        <v>0</v>
      </c>
      <c r="H666" s="370" t="s">
        <v>276</v>
      </c>
      <c r="I666" s="371" t="s">
        <v>455</v>
      </c>
      <c r="J666" s="419">
        <v>0</v>
      </c>
      <c r="K666" s="432">
        <v>0</v>
      </c>
      <c r="L666" s="432">
        <v>0</v>
      </c>
    </row>
    <row r="667" spans="1:12" x14ac:dyDescent="0.25">
      <c r="A667" s="43">
        <v>663</v>
      </c>
      <c r="B667" s="38" t="s">
        <v>11</v>
      </c>
      <c r="C667" s="45" t="s">
        <v>456</v>
      </c>
      <c r="D667" s="45"/>
      <c r="E667" s="46">
        <v>1.3654627295120292</v>
      </c>
      <c r="F667" s="100">
        <v>33.06</v>
      </c>
      <c r="G667" s="363">
        <v>45.14</v>
      </c>
      <c r="H667" s="370" t="s">
        <v>276</v>
      </c>
      <c r="I667" s="371" t="s">
        <v>456</v>
      </c>
      <c r="J667" s="419">
        <v>5.8941580950194157E-5</v>
      </c>
      <c r="K667" s="432">
        <v>27.493628738823958</v>
      </c>
      <c r="L667" s="432">
        <v>17.649999999999999</v>
      </c>
    </row>
    <row r="668" spans="1:12" x14ac:dyDescent="0.25">
      <c r="A668" s="43">
        <v>664</v>
      </c>
      <c r="B668" s="38" t="s">
        <v>11</v>
      </c>
      <c r="C668" s="45" t="s">
        <v>745</v>
      </c>
      <c r="D668" s="45"/>
      <c r="E668" s="46">
        <v>1.3654627295120292</v>
      </c>
      <c r="F668" s="100">
        <v>63.160499999999999</v>
      </c>
      <c r="G668" s="363">
        <v>86.24</v>
      </c>
      <c r="H668" s="370" t="s">
        <v>276</v>
      </c>
      <c r="I668" s="442" t="s">
        <v>745</v>
      </c>
      <c r="J668" s="419">
        <v>0</v>
      </c>
      <c r="K668" s="432">
        <v>0</v>
      </c>
      <c r="L668" s="432">
        <v>86.24</v>
      </c>
    </row>
    <row r="669" spans="1:12" x14ac:dyDescent="0.25">
      <c r="A669" s="43">
        <v>665</v>
      </c>
      <c r="B669" s="38" t="s">
        <v>11</v>
      </c>
      <c r="C669" s="45" t="s">
        <v>161</v>
      </c>
      <c r="D669" s="45"/>
      <c r="E669" s="46">
        <v>1.3654627295120292</v>
      </c>
      <c r="F669" s="100">
        <v>19051.0164</v>
      </c>
      <c r="G669" s="363">
        <v>26013.45</v>
      </c>
      <c r="H669" s="370" t="s">
        <v>276</v>
      </c>
      <c r="I669" s="371" t="s">
        <v>161</v>
      </c>
      <c r="J669" s="419">
        <v>3.8618562171489415E-2</v>
      </c>
      <c r="K669" s="432">
        <v>18013.843430282534</v>
      </c>
      <c r="L669" s="432">
        <v>7999.61</v>
      </c>
    </row>
    <row r="670" spans="1:12" ht="15.75" thickBot="1" x14ac:dyDescent="0.3">
      <c r="A670" s="43">
        <v>666</v>
      </c>
      <c r="B670" s="38" t="s">
        <v>11</v>
      </c>
      <c r="C670" s="45" t="s">
        <v>162</v>
      </c>
      <c r="D670" s="45"/>
      <c r="E670" s="46">
        <v>1.3654627295120292</v>
      </c>
      <c r="F670" s="100">
        <v>7772.9817999999996</v>
      </c>
      <c r="G670" s="363">
        <v>10613.72</v>
      </c>
      <c r="H670" s="370" t="s">
        <v>276</v>
      </c>
      <c r="I670" s="371" t="s">
        <v>162</v>
      </c>
      <c r="J670" s="419">
        <v>1.1413699852710147E-2</v>
      </c>
      <c r="K670" s="432">
        <v>5323.9838706048276</v>
      </c>
      <c r="L670" s="432">
        <v>5289.74</v>
      </c>
    </row>
    <row r="671" spans="1:12" ht="15.75" thickBot="1" x14ac:dyDescent="0.3">
      <c r="A671" s="86"/>
      <c r="B671" s="87" t="s">
        <v>11</v>
      </c>
      <c r="C671" s="88" t="s">
        <v>289</v>
      </c>
      <c r="D671" s="88"/>
      <c r="E671" s="88"/>
      <c r="F671" s="90">
        <v>494791.57189999998</v>
      </c>
      <c r="G671" s="365">
        <v>675619.47</v>
      </c>
      <c r="H671" s="373"/>
      <c r="I671" s="372"/>
      <c r="J671" s="425">
        <v>1.0000000031420426</v>
      </c>
      <c r="K671" s="441">
        <v>466455.57146562327</v>
      </c>
      <c r="L671" s="441">
        <v>209163.89999999994</v>
      </c>
    </row>
    <row r="672" spans="1:12" x14ac:dyDescent="0.25">
      <c r="A672" s="39">
        <v>667</v>
      </c>
      <c r="B672" s="40" t="s">
        <v>10</v>
      </c>
      <c r="C672" s="41" t="s">
        <v>163</v>
      </c>
      <c r="D672" s="41"/>
      <c r="E672" s="42">
        <v>0.73446408363090243</v>
      </c>
      <c r="F672" s="139">
        <v>4.1570534930416743E-3</v>
      </c>
      <c r="G672" s="367">
        <v>2691.71</v>
      </c>
      <c r="H672" s="373" t="s">
        <v>272</v>
      </c>
      <c r="I672" s="303" t="s">
        <v>163</v>
      </c>
      <c r="J672" s="423">
        <v>4.1570534930416743E-3</v>
      </c>
      <c r="K672" s="432">
        <v>488.8175276130379</v>
      </c>
      <c r="L672" s="432">
        <v>3180.53</v>
      </c>
    </row>
    <row r="673" spans="1:12" x14ac:dyDescent="0.25">
      <c r="A673" s="43">
        <v>668</v>
      </c>
      <c r="B673" s="44" t="s">
        <v>10</v>
      </c>
      <c r="C673" s="45" t="s">
        <v>164</v>
      </c>
      <c r="D673" s="45"/>
      <c r="E673" s="46">
        <v>0.73446408363090243</v>
      </c>
      <c r="F673" s="143">
        <v>1.5771635816074742E-2</v>
      </c>
      <c r="G673" s="368">
        <v>10212.209999999999</v>
      </c>
      <c r="H673" s="373" t="s">
        <v>272</v>
      </c>
      <c r="I673" s="303" t="s">
        <v>164</v>
      </c>
      <c r="J673" s="423">
        <v>1.5771635816074742E-2</v>
      </c>
      <c r="K673" s="432">
        <v>1854.5472265226888</v>
      </c>
      <c r="L673" s="432">
        <v>12066.76</v>
      </c>
    </row>
    <row r="674" spans="1:12" x14ac:dyDescent="0.25">
      <c r="A674" s="43">
        <v>669</v>
      </c>
      <c r="B674" s="44" t="s">
        <v>10</v>
      </c>
      <c r="C674" s="45" t="s">
        <v>165</v>
      </c>
      <c r="D674" s="45"/>
      <c r="E674" s="46">
        <v>0.73446408363090243</v>
      </c>
      <c r="F674" s="143">
        <v>1.33570777608565E-2</v>
      </c>
      <c r="G674" s="368">
        <v>8648.7800000000007</v>
      </c>
      <c r="H674" s="373" t="s">
        <v>272</v>
      </c>
      <c r="I674" s="303" t="s">
        <v>165</v>
      </c>
      <c r="J674" s="423">
        <v>1.33570777608565E-2</v>
      </c>
      <c r="K674" s="432">
        <v>1570.6253812047137</v>
      </c>
      <c r="L674" s="432">
        <v>10219.41</v>
      </c>
    </row>
    <row r="675" spans="1:12" x14ac:dyDescent="0.25">
      <c r="A675" s="43">
        <v>670</v>
      </c>
      <c r="B675" s="44" t="s">
        <v>10</v>
      </c>
      <c r="C675" s="45" t="s">
        <v>166</v>
      </c>
      <c r="D675" s="45"/>
      <c r="E675" s="46">
        <v>0.73446408363090243</v>
      </c>
      <c r="F675" s="143">
        <v>7.8562983061326003E-2</v>
      </c>
      <c r="G675" s="368">
        <v>50869.93</v>
      </c>
      <c r="H675" s="373" t="s">
        <v>272</v>
      </c>
      <c r="I675" s="303" t="s">
        <v>166</v>
      </c>
      <c r="J675" s="423">
        <v>7.8562983061326003E-2</v>
      </c>
      <c r="K675" s="432">
        <v>9238.0247707236722</v>
      </c>
      <c r="L675" s="432">
        <v>60107.95</v>
      </c>
    </row>
    <row r="676" spans="1:12" x14ac:dyDescent="0.25">
      <c r="A676" s="43">
        <v>671</v>
      </c>
      <c r="B676" s="44" t="s">
        <v>10</v>
      </c>
      <c r="C676" s="45" t="s">
        <v>167</v>
      </c>
      <c r="D676" s="45"/>
      <c r="E676" s="46">
        <v>0.73446408363090243</v>
      </c>
      <c r="F676" s="143">
        <v>5.0695784153186804E-3</v>
      </c>
      <c r="G676" s="368">
        <v>3282.58</v>
      </c>
      <c r="H676" s="373" t="s">
        <v>272</v>
      </c>
      <c r="I676" s="303" t="s">
        <v>167</v>
      </c>
      <c r="J676" s="423">
        <v>5.0695784153186804E-3</v>
      </c>
      <c r="K676" s="432">
        <v>596.11905191128528</v>
      </c>
      <c r="L676" s="432">
        <v>3878.7</v>
      </c>
    </row>
    <row r="677" spans="1:12" x14ac:dyDescent="0.25">
      <c r="A677" s="43">
        <v>672</v>
      </c>
      <c r="B677" s="44" t="s">
        <v>10</v>
      </c>
      <c r="C677" s="45" t="s">
        <v>168</v>
      </c>
      <c r="D677" s="45"/>
      <c r="E677" s="46">
        <v>0.73446408363090243</v>
      </c>
      <c r="F677" s="143">
        <v>1.5080659559818188E-2</v>
      </c>
      <c r="G677" s="368">
        <v>9764.7999999999993</v>
      </c>
      <c r="H677" s="373" t="s">
        <v>272</v>
      </c>
      <c r="I677" s="303" t="s">
        <v>168</v>
      </c>
      <c r="J677" s="423">
        <v>1.5080659559818188E-2</v>
      </c>
      <c r="K677" s="432">
        <v>1773.2970559901212</v>
      </c>
      <c r="L677" s="432">
        <v>11538.1</v>
      </c>
    </row>
    <row r="678" spans="1:12" x14ac:dyDescent="0.25">
      <c r="A678" s="43">
        <v>673</v>
      </c>
      <c r="B678" s="44" t="s">
        <v>10</v>
      </c>
      <c r="C678" s="45" t="s">
        <v>169</v>
      </c>
      <c r="D678" s="45"/>
      <c r="E678" s="46">
        <v>0.73446408363090243</v>
      </c>
      <c r="F678" s="143">
        <v>3.8170897404697743E-2</v>
      </c>
      <c r="G678" s="368">
        <v>24715.85</v>
      </c>
      <c r="H678" s="373" t="s">
        <v>272</v>
      </c>
      <c r="I678" s="303" t="s">
        <v>169</v>
      </c>
      <c r="J678" s="423">
        <v>3.8170897404697743E-2</v>
      </c>
      <c r="K678" s="432">
        <v>4488.4203985748954</v>
      </c>
      <c r="L678" s="432">
        <v>29204.27</v>
      </c>
    </row>
    <row r="679" spans="1:12" x14ac:dyDescent="0.25">
      <c r="A679" s="43">
        <v>674</v>
      </c>
      <c r="B679" s="44" t="s">
        <v>10</v>
      </c>
      <c r="C679" s="45" t="s">
        <v>170</v>
      </c>
      <c r="D679" s="45"/>
      <c r="E679" s="46">
        <v>0.73446408363090243</v>
      </c>
      <c r="F679" s="143">
        <v>1.7098587528120785E-2</v>
      </c>
      <c r="G679" s="368">
        <v>11071.42</v>
      </c>
      <c r="H679" s="373" t="s">
        <v>272</v>
      </c>
      <c r="I679" s="303" t="s">
        <v>170</v>
      </c>
      <c r="J679" s="423">
        <v>1.7098587528120785E-2</v>
      </c>
      <c r="K679" s="432">
        <v>2010.5801609629027</v>
      </c>
      <c r="L679" s="432">
        <v>13082</v>
      </c>
    </row>
    <row r="680" spans="1:12" x14ac:dyDescent="0.25">
      <c r="A680" s="43">
        <v>675</v>
      </c>
      <c r="B680" s="44" t="s">
        <v>10</v>
      </c>
      <c r="C680" s="45" t="s">
        <v>171</v>
      </c>
      <c r="D680" s="45"/>
      <c r="E680" s="46">
        <v>0.73446408363090243</v>
      </c>
      <c r="F680" s="143">
        <v>4.4209153510876903E-3</v>
      </c>
      <c r="G680" s="368">
        <v>2862.57</v>
      </c>
      <c r="H680" s="373" t="s">
        <v>272</v>
      </c>
      <c r="I680" s="303" t="s">
        <v>171</v>
      </c>
      <c r="J680" s="423">
        <v>4.4209153510876903E-3</v>
      </c>
      <c r="K680" s="432">
        <v>519.84438384602379</v>
      </c>
      <c r="L680" s="432">
        <v>3382.41</v>
      </c>
    </row>
    <row r="681" spans="1:12" x14ac:dyDescent="0.25">
      <c r="A681" s="43">
        <v>676</v>
      </c>
      <c r="B681" s="44" t="s">
        <v>10</v>
      </c>
      <c r="C681" s="45" t="s">
        <v>172</v>
      </c>
      <c r="D681" s="45"/>
      <c r="E681" s="46">
        <v>0.73446408363090243</v>
      </c>
      <c r="F681" s="143">
        <v>3.7573547717019748E-2</v>
      </c>
      <c r="G681" s="368">
        <v>24329.06</v>
      </c>
      <c r="H681" s="373" t="s">
        <v>272</v>
      </c>
      <c r="I681" s="303" t="s">
        <v>172</v>
      </c>
      <c r="J681" s="423">
        <v>3.7573547717019748E-2</v>
      </c>
      <c r="K681" s="432">
        <v>4418.1795421750594</v>
      </c>
      <c r="L681" s="432">
        <v>28747.24</v>
      </c>
    </row>
    <row r="682" spans="1:12" x14ac:dyDescent="0.25">
      <c r="A682" s="43">
        <v>677</v>
      </c>
      <c r="B682" s="44" t="s">
        <v>10</v>
      </c>
      <c r="C682" s="45" t="s">
        <v>173</v>
      </c>
      <c r="D682" s="45"/>
      <c r="E682" s="46">
        <v>0.73446408363090243</v>
      </c>
      <c r="F682" s="143">
        <v>5.7641994904313112E-3</v>
      </c>
      <c r="G682" s="368">
        <v>3732.35</v>
      </c>
      <c r="H682" s="373" t="s">
        <v>272</v>
      </c>
      <c r="I682" s="303" t="s">
        <v>173</v>
      </c>
      <c r="J682" s="423">
        <v>5.7641994904313112E-3</v>
      </c>
      <c r="K682" s="432">
        <v>677.79780758109177</v>
      </c>
      <c r="L682" s="432">
        <v>4410.1499999999996</v>
      </c>
    </row>
    <row r="683" spans="1:12" x14ac:dyDescent="0.25">
      <c r="A683" s="43">
        <v>678</v>
      </c>
      <c r="B683" s="44" t="s">
        <v>10</v>
      </c>
      <c r="C683" s="45" t="s">
        <v>174</v>
      </c>
      <c r="D683" s="45"/>
      <c r="E683" s="46">
        <v>0.73446408363090243</v>
      </c>
      <c r="F683" s="143">
        <v>6.0608117478819943E-3</v>
      </c>
      <c r="G683" s="368">
        <v>3924.41</v>
      </c>
      <c r="H683" s="373" t="s">
        <v>272</v>
      </c>
      <c r="I683" s="303" t="s">
        <v>174</v>
      </c>
      <c r="J683" s="423">
        <v>6.0608117478819943E-3</v>
      </c>
      <c r="K683" s="432">
        <v>712.67570140407406</v>
      </c>
      <c r="L683" s="432">
        <v>4637.09</v>
      </c>
    </row>
    <row r="684" spans="1:12" x14ac:dyDescent="0.25">
      <c r="A684" s="43">
        <v>679</v>
      </c>
      <c r="B684" s="44" t="s">
        <v>10</v>
      </c>
      <c r="C684" s="45" t="s">
        <v>343</v>
      </c>
      <c r="D684" s="45"/>
      <c r="E684" s="46">
        <v>0.73446408363090243</v>
      </c>
      <c r="F684" s="143">
        <v>4.7957011910137798E-6</v>
      </c>
      <c r="G684" s="368">
        <v>3.11</v>
      </c>
      <c r="H684" s="373" t="s">
        <v>272</v>
      </c>
      <c r="I684" s="303" t="s">
        <v>343</v>
      </c>
      <c r="J684" s="423">
        <v>4.7957011910137798E-6</v>
      </c>
      <c r="K684" s="432">
        <v>0.56391451379833279</v>
      </c>
      <c r="L684" s="432">
        <v>3.67</v>
      </c>
    </row>
    <row r="685" spans="1:12" x14ac:dyDescent="0.25">
      <c r="A685" s="43">
        <v>680</v>
      </c>
      <c r="B685" s="44" t="s">
        <v>10</v>
      </c>
      <c r="C685" s="45" t="s">
        <v>175</v>
      </c>
      <c r="D685" s="45"/>
      <c r="E685" s="46">
        <v>0.73446408363090243</v>
      </c>
      <c r="F685" s="143">
        <v>3.7467066715676525E-2</v>
      </c>
      <c r="G685" s="368">
        <v>24260.12</v>
      </c>
      <c r="H685" s="373" t="s">
        <v>272</v>
      </c>
      <c r="I685" s="303" t="s">
        <v>175</v>
      </c>
      <c r="J685" s="423">
        <v>3.7467066715676525E-2</v>
      </c>
      <c r="K685" s="432">
        <v>4405.6587074296131</v>
      </c>
      <c r="L685" s="432">
        <v>28665.78</v>
      </c>
    </row>
    <row r="686" spans="1:12" x14ac:dyDescent="0.25">
      <c r="A686" s="43">
        <v>681</v>
      </c>
      <c r="B686" s="44" t="s">
        <v>10</v>
      </c>
      <c r="C686" s="45" t="s">
        <v>176</v>
      </c>
      <c r="D686" s="45"/>
      <c r="E686" s="46">
        <v>0.73446408363090243</v>
      </c>
      <c r="F686" s="143">
        <v>8.88304196452952E-3</v>
      </c>
      <c r="G686" s="368">
        <v>5751.82</v>
      </c>
      <c r="H686" s="373" t="s">
        <v>272</v>
      </c>
      <c r="I686" s="303" t="s">
        <v>176</v>
      </c>
      <c r="J686" s="423">
        <v>8.88304196452952E-3</v>
      </c>
      <c r="K686" s="432">
        <v>1044.5346970041148</v>
      </c>
      <c r="L686" s="432">
        <v>6796.35</v>
      </c>
    </row>
    <row r="687" spans="1:12" x14ac:dyDescent="0.25">
      <c r="A687" s="43">
        <v>682</v>
      </c>
      <c r="B687" s="44" t="s">
        <v>10</v>
      </c>
      <c r="C687" s="45" t="s">
        <v>177</v>
      </c>
      <c r="D687" s="45"/>
      <c r="E687" s="46">
        <v>0.73446408363090243</v>
      </c>
      <c r="F687" s="143">
        <v>8.9806664250349708E-3</v>
      </c>
      <c r="G687" s="368">
        <v>5815.03</v>
      </c>
      <c r="H687" s="373" t="s">
        <v>272</v>
      </c>
      <c r="I687" s="303" t="s">
        <v>177</v>
      </c>
      <c r="J687" s="423">
        <v>8.9806664250349708E-3</v>
      </c>
      <c r="K687" s="432">
        <v>1056.0141132537997</v>
      </c>
      <c r="L687" s="432">
        <v>6871.04</v>
      </c>
    </row>
    <row r="688" spans="1:12" x14ac:dyDescent="0.25">
      <c r="A688" s="43">
        <v>683</v>
      </c>
      <c r="B688" s="44" t="s">
        <v>10</v>
      </c>
      <c r="C688" s="45" t="s">
        <v>178</v>
      </c>
      <c r="D688" s="45"/>
      <c r="E688" s="46">
        <v>0.73446408363090243</v>
      </c>
      <c r="F688" s="143">
        <v>4.0217090349579064E-3</v>
      </c>
      <c r="G688" s="368">
        <v>2604.08</v>
      </c>
      <c r="H688" s="373" t="s">
        <v>272</v>
      </c>
      <c r="I688" s="303" t="s">
        <v>178</v>
      </c>
      <c r="J688" s="423">
        <v>4.0217090349579064E-3</v>
      </c>
      <c r="K688" s="432">
        <v>472.90271114811281</v>
      </c>
      <c r="L688" s="432">
        <v>3076.98</v>
      </c>
    </row>
    <row r="689" spans="1:12" x14ac:dyDescent="0.25">
      <c r="A689" s="43">
        <v>684</v>
      </c>
      <c r="B689" s="44" t="s">
        <v>10</v>
      </c>
      <c r="C689" s="45" t="s">
        <v>179</v>
      </c>
      <c r="D689" s="45"/>
      <c r="E689" s="46">
        <v>0.73446408363090243</v>
      </c>
      <c r="F689" s="143">
        <v>0.15416326125569496</v>
      </c>
      <c r="G689" s="368">
        <v>99821.52</v>
      </c>
      <c r="H689" s="373" t="s">
        <v>272</v>
      </c>
      <c r="I689" s="303" t="s">
        <v>179</v>
      </c>
      <c r="J689" s="423">
        <v>0.15416326125569496</v>
      </c>
      <c r="K689" s="432">
        <v>18127.672482904032</v>
      </c>
      <c r="L689" s="432">
        <v>117949.19</v>
      </c>
    </row>
    <row r="690" spans="1:12" x14ac:dyDescent="0.25">
      <c r="A690" s="43">
        <v>685</v>
      </c>
      <c r="B690" s="44" t="s">
        <v>10</v>
      </c>
      <c r="C690" s="45" t="s">
        <v>180</v>
      </c>
      <c r="D690" s="45"/>
      <c r="E690" s="46">
        <v>0.73446408363090243</v>
      </c>
      <c r="F690" s="143">
        <v>0.1300325599858681</v>
      </c>
      <c r="G690" s="368">
        <v>84196.75</v>
      </c>
      <c r="H690" s="373" t="s">
        <v>272</v>
      </c>
      <c r="I690" s="303" t="s">
        <v>180</v>
      </c>
      <c r="J690" s="423">
        <v>0.1300325599858681</v>
      </c>
      <c r="K690" s="432">
        <v>15290.203647338265</v>
      </c>
      <c r="L690" s="432">
        <v>99486.95</v>
      </c>
    </row>
    <row r="691" spans="1:12" x14ac:dyDescent="0.25">
      <c r="A691" s="43">
        <v>686</v>
      </c>
      <c r="B691" s="44" t="s">
        <v>10</v>
      </c>
      <c r="C691" s="45" t="s">
        <v>181</v>
      </c>
      <c r="D691" s="45"/>
      <c r="E691" s="46">
        <v>0.73446408363090243</v>
      </c>
      <c r="F691" s="143">
        <v>0.32922624488103508</v>
      </c>
      <c r="G691" s="368">
        <v>213175.69999999998</v>
      </c>
      <c r="H691" s="373" t="s">
        <v>272</v>
      </c>
      <c r="I691" s="303" t="s">
        <v>181</v>
      </c>
      <c r="J691" s="423">
        <v>0.32922624488103508</v>
      </c>
      <c r="K691" s="432">
        <v>38712.89106994871</v>
      </c>
      <c r="L691" s="432">
        <v>251888.59</v>
      </c>
    </row>
    <row r="692" spans="1:12" x14ac:dyDescent="0.25">
      <c r="A692" s="43">
        <v>687</v>
      </c>
      <c r="B692" s="44" t="s">
        <v>10</v>
      </c>
      <c r="C692" s="186" t="s">
        <v>182</v>
      </c>
      <c r="D692" s="186"/>
      <c r="E692" s="187">
        <v>0.73446408363090243</v>
      </c>
      <c r="F692" s="188">
        <v>8.4053884197826071E-4</v>
      </c>
      <c r="G692" s="368">
        <v>544.25</v>
      </c>
      <c r="H692" s="373" t="s">
        <v>272</v>
      </c>
      <c r="I692" s="303" t="s">
        <v>182</v>
      </c>
      <c r="J692" s="423">
        <v>8.4053884197826071E-4</v>
      </c>
      <c r="K692" s="432">
        <v>98.836861081118727</v>
      </c>
      <c r="L692" s="432">
        <v>643.09</v>
      </c>
    </row>
    <row r="693" spans="1:12" x14ac:dyDescent="0.25">
      <c r="A693" s="43">
        <v>688</v>
      </c>
      <c r="B693" s="44" t="s">
        <v>10</v>
      </c>
      <c r="C693" s="45" t="s">
        <v>183</v>
      </c>
      <c r="D693" s="45"/>
      <c r="E693" s="46">
        <v>0.73446408363090243</v>
      </c>
      <c r="F693" s="143">
        <v>1.1261164564315945E-8</v>
      </c>
      <c r="G693" s="368">
        <v>0.01</v>
      </c>
      <c r="H693" s="373" t="s">
        <v>272</v>
      </c>
      <c r="I693" s="303" t="s">
        <v>183</v>
      </c>
      <c r="J693" s="423">
        <v>1.1261164564315945E-8</v>
      </c>
      <c r="K693" s="432">
        <v>1.3241721882065011E-3</v>
      </c>
      <c r="L693" s="432">
        <v>0.01</v>
      </c>
    </row>
    <row r="694" spans="1:12" x14ac:dyDescent="0.25">
      <c r="A694" s="43">
        <v>689</v>
      </c>
      <c r="B694" s="44" t="s">
        <v>10</v>
      </c>
      <c r="C694" s="45" t="s">
        <v>184</v>
      </c>
      <c r="D694" s="45"/>
      <c r="E694" s="46">
        <v>0.73446408363090243</v>
      </c>
      <c r="F694" s="143">
        <v>9.0744000802448172E-8</v>
      </c>
      <c r="G694" s="368">
        <v>0.06</v>
      </c>
      <c r="H694" s="373" t="s">
        <v>272</v>
      </c>
      <c r="I694" s="303" t="s">
        <v>184</v>
      </c>
      <c r="J694" s="423">
        <v>9.0744000802448172E-8</v>
      </c>
      <c r="K694" s="432">
        <v>1.0670360194357874E-2</v>
      </c>
      <c r="L694" s="432">
        <v>7.0000000000000007E-2</v>
      </c>
    </row>
    <row r="695" spans="1:12" x14ac:dyDescent="0.25">
      <c r="A695" s="43">
        <v>690</v>
      </c>
      <c r="B695" s="44" t="s">
        <v>10</v>
      </c>
      <c r="C695" s="45" t="s">
        <v>410</v>
      </c>
      <c r="D695" s="45"/>
      <c r="E695" s="46">
        <v>0.73446408363090243</v>
      </c>
      <c r="F695" s="143">
        <v>1.0782577909801841E-8</v>
      </c>
      <c r="G695" s="368">
        <v>0.01</v>
      </c>
      <c r="H695" s="373" t="s">
        <v>272</v>
      </c>
      <c r="I695" s="303" t="s">
        <v>410</v>
      </c>
      <c r="J695" s="423">
        <v>1.0782577909801841E-8</v>
      </c>
      <c r="K695" s="432">
        <v>1.2678963799688241E-3</v>
      </c>
      <c r="L695" s="432">
        <v>0.01</v>
      </c>
    </row>
    <row r="696" spans="1:12" x14ac:dyDescent="0.25">
      <c r="A696" s="43">
        <v>691</v>
      </c>
      <c r="B696" s="44" t="s">
        <v>10</v>
      </c>
      <c r="C696" s="45" t="s">
        <v>185</v>
      </c>
      <c r="D696" s="45"/>
      <c r="E696" s="46">
        <v>0.73446408363090243</v>
      </c>
      <c r="F696" s="143">
        <v>2.4114435009554426E-7</v>
      </c>
      <c r="G696" s="368">
        <v>0.16</v>
      </c>
      <c r="H696" s="373" t="s">
        <v>272</v>
      </c>
      <c r="I696" s="303" t="s">
        <v>185</v>
      </c>
      <c r="J696" s="423">
        <v>2.4114435009554426E-7</v>
      </c>
      <c r="K696" s="432">
        <v>2.835556126685981E-2</v>
      </c>
      <c r="L696" s="432">
        <v>0.19</v>
      </c>
    </row>
    <row r="697" spans="1:12" x14ac:dyDescent="0.25">
      <c r="A697" s="43">
        <v>692</v>
      </c>
      <c r="B697" s="44" t="s">
        <v>10</v>
      </c>
      <c r="C697" s="45" t="s">
        <v>186</v>
      </c>
      <c r="D697" s="45"/>
      <c r="E697" s="46">
        <v>0.73446408363090243</v>
      </c>
      <c r="F697" s="143">
        <v>8.2077153511273555E-7</v>
      </c>
      <c r="G697" s="368">
        <v>0.53</v>
      </c>
      <c r="H697" s="373" t="s">
        <v>272</v>
      </c>
      <c r="I697" s="303" t="s">
        <v>186</v>
      </c>
      <c r="J697" s="423">
        <v>8.2077153511273555E-7</v>
      </c>
      <c r="K697" s="432">
        <v>9.6512472885068798E-2</v>
      </c>
      <c r="L697" s="432">
        <v>0.63</v>
      </c>
    </row>
    <row r="698" spans="1:12" x14ac:dyDescent="0.25">
      <c r="A698" s="43">
        <v>693</v>
      </c>
      <c r="B698" s="44" t="s">
        <v>10</v>
      </c>
      <c r="C698" s="45" t="s">
        <v>187</v>
      </c>
      <c r="D698" s="45"/>
      <c r="E698" s="46">
        <v>0.73446408363090243</v>
      </c>
      <c r="F698" s="143">
        <v>1.5551498226163617E-5</v>
      </c>
      <c r="G698" s="368">
        <v>10.07</v>
      </c>
      <c r="H698" s="373" t="s">
        <v>272</v>
      </c>
      <c r="I698" s="303" t="s">
        <v>187</v>
      </c>
      <c r="J698" s="423">
        <v>1.5551498226163617E-5</v>
      </c>
      <c r="K698" s="432">
        <v>1.8286617976690143</v>
      </c>
      <c r="L698" s="432">
        <v>11.9</v>
      </c>
    </row>
    <row r="699" spans="1:12" x14ac:dyDescent="0.25">
      <c r="A699" s="43">
        <v>694</v>
      </c>
      <c r="B699" s="44" t="s">
        <v>10</v>
      </c>
      <c r="C699" s="45" t="s">
        <v>188</v>
      </c>
      <c r="D699" s="45"/>
      <c r="E699" s="46">
        <v>0.73446408363090243</v>
      </c>
      <c r="F699" s="143">
        <v>5.8020456845283969E-8</v>
      </c>
      <c r="G699" s="368">
        <v>0.04</v>
      </c>
      <c r="H699" s="373" t="s">
        <v>272</v>
      </c>
      <c r="I699" s="303" t="s">
        <v>188</v>
      </c>
      <c r="J699" s="423">
        <v>5.8020456845283969E-8</v>
      </c>
      <c r="K699" s="432">
        <v>6.8224804692948284E-3</v>
      </c>
      <c r="L699" s="432">
        <v>0.05</v>
      </c>
    </row>
    <row r="700" spans="1:12" x14ac:dyDescent="0.25">
      <c r="A700" s="43">
        <v>695</v>
      </c>
      <c r="B700" s="44" t="s">
        <v>10</v>
      </c>
      <c r="C700" s="45" t="s">
        <v>189</v>
      </c>
      <c r="D700" s="45"/>
      <c r="E700" s="46">
        <v>0.73446408363090243</v>
      </c>
      <c r="F700" s="143">
        <v>1.333488913579826E-8</v>
      </c>
      <c r="G700" s="368">
        <v>0.01</v>
      </c>
      <c r="H700" s="373" t="s">
        <v>272</v>
      </c>
      <c r="I700" s="303" t="s">
        <v>189</v>
      </c>
      <c r="J700" s="423">
        <v>1.333488913579826E-8</v>
      </c>
      <c r="K700" s="432">
        <v>1.568016276255678E-3</v>
      </c>
      <c r="L700" s="432">
        <v>0.01</v>
      </c>
    </row>
    <row r="701" spans="1:12" x14ac:dyDescent="0.25">
      <c r="A701" s="43">
        <v>696</v>
      </c>
      <c r="B701" s="44" t="s">
        <v>10</v>
      </c>
      <c r="C701" s="45" t="s">
        <v>190</v>
      </c>
      <c r="D701" s="45"/>
      <c r="E701" s="46">
        <v>0.73446408363090243</v>
      </c>
      <c r="F701" s="143">
        <v>8.6563471838370083E-8</v>
      </c>
      <c r="G701" s="368">
        <v>0.06</v>
      </c>
      <c r="H701" s="373" t="s">
        <v>272</v>
      </c>
      <c r="I701" s="303" t="s">
        <v>190</v>
      </c>
      <c r="J701" s="423">
        <v>8.6563471838370083E-8</v>
      </c>
      <c r="K701" s="432">
        <v>1.0178782244794342E-2</v>
      </c>
      <c r="L701" s="432">
        <v>7.0000000000000007E-2</v>
      </c>
    </row>
    <row r="702" spans="1:12" x14ac:dyDescent="0.25">
      <c r="A702" s="43">
        <v>697</v>
      </c>
      <c r="B702" s="44" t="s">
        <v>10</v>
      </c>
      <c r="C702" s="45" t="s">
        <v>191</v>
      </c>
      <c r="D702" s="45"/>
      <c r="E702" s="46">
        <v>0.73446408363090243</v>
      </c>
      <c r="F702" s="143">
        <v>9.5827552030843367E-9</v>
      </c>
      <c r="G702" s="368">
        <v>0.01</v>
      </c>
      <c r="H702" s="373" t="s">
        <v>272</v>
      </c>
      <c r="I702" s="303" t="s">
        <v>191</v>
      </c>
      <c r="J702" s="423">
        <v>9.5827552030843367E-9</v>
      </c>
      <c r="K702" s="432">
        <v>1.1268122274426795E-3</v>
      </c>
      <c r="L702" s="432">
        <v>0.01</v>
      </c>
    </row>
    <row r="703" spans="1:12" x14ac:dyDescent="0.25">
      <c r="A703" s="43">
        <v>698</v>
      </c>
      <c r="B703" s="44" t="s">
        <v>10</v>
      </c>
      <c r="C703" s="45" t="s">
        <v>746</v>
      </c>
      <c r="D703" s="45"/>
      <c r="E703" s="46">
        <v>0.73446408363090243</v>
      </c>
      <c r="F703" s="143">
        <v>5.0753302602848504E-8</v>
      </c>
      <c r="G703" s="368">
        <v>0.03</v>
      </c>
      <c r="H703" s="373" t="s">
        <v>272</v>
      </c>
      <c r="I703" s="303" t="s">
        <v>746</v>
      </c>
      <c r="J703" s="423">
        <v>5.0753302602848504E-8</v>
      </c>
      <c r="K703" s="432">
        <v>5.9679539698124489E-3</v>
      </c>
      <c r="L703" s="432">
        <v>0.04</v>
      </c>
    </row>
    <row r="704" spans="1:12" x14ac:dyDescent="0.25">
      <c r="A704" s="43">
        <v>699</v>
      </c>
      <c r="B704" s="44" t="s">
        <v>10</v>
      </c>
      <c r="C704" s="45" t="s">
        <v>192</v>
      </c>
      <c r="D704" s="45"/>
      <c r="E704" s="46">
        <v>0.73446408363090243</v>
      </c>
      <c r="F704" s="143">
        <v>1.7365613991831477E-7</v>
      </c>
      <c r="G704" s="368">
        <v>0.11</v>
      </c>
      <c r="H704" s="373" t="s">
        <v>272</v>
      </c>
      <c r="I704" s="303" t="s">
        <v>192</v>
      </c>
      <c r="J704" s="423">
        <v>1.7365613991831477E-7</v>
      </c>
      <c r="K704" s="432">
        <v>2.0419791352644837E-2</v>
      </c>
      <c r="L704" s="432">
        <v>0.13</v>
      </c>
    </row>
    <row r="705" spans="1:12" x14ac:dyDescent="0.25">
      <c r="A705" s="43">
        <v>700</v>
      </c>
      <c r="B705" s="44" t="s">
        <v>10</v>
      </c>
      <c r="C705" s="45" t="s">
        <v>193</v>
      </c>
      <c r="D705" s="45"/>
      <c r="E705" s="46">
        <v>0.73446408363090243</v>
      </c>
      <c r="F705" s="143">
        <v>1.2225848864586037E-6</v>
      </c>
      <c r="G705" s="368">
        <v>0.79</v>
      </c>
      <c r="H705" s="373" t="s">
        <v>272</v>
      </c>
      <c r="I705" s="303" t="s">
        <v>193</v>
      </c>
      <c r="J705" s="423">
        <v>1.2225848864586037E-6</v>
      </c>
      <c r="K705" s="432">
        <v>0.14376070033645105</v>
      </c>
      <c r="L705" s="432">
        <v>0.93</v>
      </c>
    </row>
    <row r="706" spans="1:12" x14ac:dyDescent="0.25">
      <c r="A706" s="43">
        <v>701</v>
      </c>
      <c r="B706" s="44" t="s">
        <v>10</v>
      </c>
      <c r="C706" s="45" t="s">
        <v>194</v>
      </c>
      <c r="D706" s="45"/>
      <c r="E706" s="46">
        <v>0.73446408363090243</v>
      </c>
      <c r="F706" s="143">
        <v>7.6387960666777251E-8</v>
      </c>
      <c r="G706" s="368">
        <v>0.05</v>
      </c>
      <c r="H706" s="373" t="s">
        <v>272</v>
      </c>
      <c r="I706" s="303" t="s">
        <v>194</v>
      </c>
      <c r="J706" s="423">
        <v>7.6387960666777251E-8</v>
      </c>
      <c r="K706" s="432">
        <v>8.9822693249046702E-3</v>
      </c>
      <c r="L706" s="432">
        <v>0.06</v>
      </c>
    </row>
    <row r="707" spans="1:12" x14ac:dyDescent="0.25">
      <c r="A707" s="43">
        <v>702</v>
      </c>
      <c r="B707" s="44" t="s">
        <v>10</v>
      </c>
      <c r="C707" s="45" t="s">
        <v>195</v>
      </c>
      <c r="D707" s="45"/>
      <c r="E707" s="46">
        <v>0.73446408363090243</v>
      </c>
      <c r="F707" s="143">
        <v>4.7519695371689547E-7</v>
      </c>
      <c r="G707" s="368">
        <v>0.31</v>
      </c>
      <c r="H707" s="373" t="s">
        <v>272</v>
      </c>
      <c r="I707" s="303" t="s">
        <v>195</v>
      </c>
      <c r="J707" s="423">
        <v>4.7519695371689547E-7</v>
      </c>
      <c r="K707" s="432">
        <v>5.5877221795185443E-2</v>
      </c>
      <c r="L707" s="432">
        <v>0.37</v>
      </c>
    </row>
    <row r="708" spans="1:12" x14ac:dyDescent="0.25">
      <c r="A708" s="43">
        <v>703</v>
      </c>
      <c r="B708" s="44" t="s">
        <v>10</v>
      </c>
      <c r="C708" s="45" t="s">
        <v>196</v>
      </c>
      <c r="D708" s="45"/>
      <c r="E708" s="46">
        <v>0.73446408363090243</v>
      </c>
      <c r="F708" s="143">
        <v>6.2570134456406743E-8</v>
      </c>
      <c r="G708" s="368">
        <v>0.04</v>
      </c>
      <c r="H708" s="373" t="s">
        <v>272</v>
      </c>
      <c r="I708" s="303" t="s">
        <v>196</v>
      </c>
      <c r="J708" s="423">
        <v>6.2570134456406743E-8</v>
      </c>
      <c r="K708" s="432">
        <v>7.3574656853927283E-3</v>
      </c>
      <c r="L708" s="432">
        <v>0.05</v>
      </c>
    </row>
    <row r="709" spans="1:12" x14ac:dyDescent="0.25">
      <c r="A709" s="43">
        <v>704</v>
      </c>
      <c r="B709" s="44" t="s">
        <v>10</v>
      </c>
      <c r="C709" s="45" t="s">
        <v>197</v>
      </c>
      <c r="D709" s="45"/>
      <c r="E709" s="46">
        <v>0.73446408363090243</v>
      </c>
      <c r="F709" s="143">
        <v>1.1205279508684363E-6</v>
      </c>
      <c r="G709" s="368">
        <v>0.73</v>
      </c>
      <c r="H709" s="373" t="s">
        <v>272</v>
      </c>
      <c r="I709" s="303" t="s">
        <v>197</v>
      </c>
      <c r="J709" s="423">
        <v>1.1205279508684363E-6</v>
      </c>
      <c r="K709" s="432">
        <v>0.13176008042274226</v>
      </c>
      <c r="L709" s="432">
        <v>0.86</v>
      </c>
    </row>
    <row r="710" spans="1:12" x14ac:dyDescent="0.25">
      <c r="A710" s="43">
        <v>705</v>
      </c>
      <c r="B710" s="44" t="s">
        <v>10</v>
      </c>
      <c r="C710" s="45" t="s">
        <v>198</v>
      </c>
      <c r="D710" s="45"/>
      <c r="E710" s="46">
        <v>0.73446408363090243</v>
      </c>
      <c r="F710" s="143">
        <v>3.0372762120260176E-8</v>
      </c>
      <c r="G710" s="368">
        <v>0.02</v>
      </c>
      <c r="H710" s="373" t="s">
        <v>272</v>
      </c>
      <c r="I710" s="303" t="s">
        <v>198</v>
      </c>
      <c r="J710" s="423">
        <v>3.0372762120260176E-8</v>
      </c>
      <c r="K710" s="432">
        <v>3.5714571658160936E-3</v>
      </c>
      <c r="L710" s="432">
        <v>0.02</v>
      </c>
    </row>
    <row r="711" spans="1:12" x14ac:dyDescent="0.25">
      <c r="A711" s="43">
        <v>706</v>
      </c>
      <c r="B711" s="44" t="s">
        <v>10</v>
      </c>
      <c r="C711" s="45" t="s">
        <v>199</v>
      </c>
      <c r="D711" s="45"/>
      <c r="E711" s="46">
        <v>0.73446408363090243</v>
      </c>
      <c r="F711" s="143">
        <v>3.3563513219611009E-8</v>
      </c>
      <c r="G711" s="368">
        <v>0.02</v>
      </c>
      <c r="H711" s="373" t="s">
        <v>272</v>
      </c>
      <c r="I711" s="303" t="s">
        <v>199</v>
      </c>
      <c r="J711" s="423">
        <v>3.3563513219611009E-8</v>
      </c>
      <c r="K711" s="432">
        <v>3.9466496107110095E-3</v>
      </c>
      <c r="L711" s="432">
        <v>0.02</v>
      </c>
    </row>
    <row r="712" spans="1:12" x14ac:dyDescent="0.25">
      <c r="A712" s="43">
        <v>707</v>
      </c>
      <c r="B712" s="44" t="s">
        <v>10</v>
      </c>
      <c r="C712" s="45" t="s">
        <v>747</v>
      </c>
      <c r="D712" s="45"/>
      <c r="E712" s="46">
        <v>0.73446408363090243</v>
      </c>
      <c r="F712" s="143">
        <v>5.6286593111018058E-7</v>
      </c>
      <c r="G712" s="368">
        <v>0.36</v>
      </c>
      <c r="H712" s="373" t="s">
        <v>272</v>
      </c>
      <c r="I712" s="303" t="s">
        <v>747</v>
      </c>
      <c r="J712" s="423">
        <v>5.6286593111018058E-7</v>
      </c>
      <c r="K712" s="432">
        <v>6.6185997674418365E-2</v>
      </c>
      <c r="L712" s="432">
        <v>0.43</v>
      </c>
    </row>
    <row r="713" spans="1:12" x14ac:dyDescent="0.25">
      <c r="A713" s="43">
        <v>708</v>
      </c>
      <c r="B713" s="44" t="s">
        <v>10</v>
      </c>
      <c r="C713" s="45" t="s">
        <v>200</v>
      </c>
      <c r="D713" s="45"/>
      <c r="E713" s="46">
        <v>0.73446408363090243</v>
      </c>
      <c r="F713" s="143">
        <v>8.9593130882838229E-6</v>
      </c>
      <c r="G713" s="368">
        <v>5.8</v>
      </c>
      <c r="H713" s="373" t="s">
        <v>272</v>
      </c>
      <c r="I713" s="303" t="s">
        <v>200</v>
      </c>
      <c r="J713" s="423">
        <v>8.9593130882838229E-6</v>
      </c>
      <c r="K713" s="432">
        <v>1.0535032277685741</v>
      </c>
      <c r="L713" s="432">
        <v>6.85</v>
      </c>
    </row>
    <row r="714" spans="1:12" x14ac:dyDescent="0.25">
      <c r="A714" s="43">
        <v>709</v>
      </c>
      <c r="B714" s="44" t="s">
        <v>10</v>
      </c>
      <c r="C714" s="45" t="s">
        <v>938</v>
      </c>
      <c r="D714" s="45"/>
      <c r="E714" s="46">
        <v>0.73446408363090243</v>
      </c>
      <c r="F714" s="143">
        <v>4.7100993507661488E-7</v>
      </c>
      <c r="G714" s="368">
        <v>0.3</v>
      </c>
      <c r="H714" s="373" t="s">
        <v>272</v>
      </c>
      <c r="I714" s="303" t="s">
        <v>938</v>
      </c>
      <c r="J714" s="423">
        <v>4.7100993507661488E-7</v>
      </c>
      <c r="K714" s="432">
        <v>5.538488074082145E-2</v>
      </c>
      <c r="L714" s="432">
        <v>0.36</v>
      </c>
    </row>
    <row r="715" spans="1:12" x14ac:dyDescent="0.25">
      <c r="A715" s="43">
        <v>710</v>
      </c>
      <c r="B715" s="44" t="s">
        <v>10</v>
      </c>
      <c r="C715" s="45" t="s">
        <v>201</v>
      </c>
      <c r="D715" s="45"/>
      <c r="E715" s="46">
        <v>0.73446408363090243</v>
      </c>
      <c r="F715" s="143">
        <v>1.9409375449644662E-6</v>
      </c>
      <c r="G715" s="368">
        <v>1.26</v>
      </c>
      <c r="H715" s="373" t="s">
        <v>272</v>
      </c>
      <c r="I715" s="303" t="s">
        <v>201</v>
      </c>
      <c r="J715" s="423">
        <v>1.9409375449644662E-6</v>
      </c>
      <c r="K715" s="432">
        <v>0.22822999356850918</v>
      </c>
      <c r="L715" s="432">
        <v>1.49</v>
      </c>
    </row>
    <row r="716" spans="1:12" x14ac:dyDescent="0.25">
      <c r="A716" s="43">
        <v>711</v>
      </c>
      <c r="B716" s="44" t="s">
        <v>10</v>
      </c>
      <c r="C716" s="45" t="s">
        <v>405</v>
      </c>
      <c r="D716" s="45"/>
      <c r="E716" s="46">
        <v>0.73446408363090243</v>
      </c>
      <c r="F716" s="143">
        <v>1.6752038476918778E-7</v>
      </c>
      <c r="G716" s="368">
        <v>0.11</v>
      </c>
      <c r="H716" s="373" t="s">
        <v>272</v>
      </c>
      <c r="I716" s="303" t="s">
        <v>405</v>
      </c>
      <c r="J716" s="423">
        <v>1.6752038476918778E-7</v>
      </c>
      <c r="K716" s="432">
        <v>1.969830324404687E-2</v>
      </c>
      <c r="L716" s="432">
        <v>0.13</v>
      </c>
    </row>
    <row r="717" spans="1:12" x14ac:dyDescent="0.25">
      <c r="A717" s="43">
        <v>712</v>
      </c>
      <c r="B717" s="44" t="s">
        <v>10</v>
      </c>
      <c r="C717" s="45" t="s">
        <v>466</v>
      </c>
      <c r="D717" s="45"/>
      <c r="E717" s="46">
        <v>0.73446408363090243</v>
      </c>
      <c r="F717" s="143">
        <v>3.7670682776035418E-7</v>
      </c>
      <c r="G717" s="368">
        <v>0.24</v>
      </c>
      <c r="H717" s="373" t="s">
        <v>272</v>
      </c>
      <c r="I717" s="303" t="s">
        <v>466</v>
      </c>
      <c r="J717" s="423">
        <v>3.7670682776035418E-7</v>
      </c>
      <c r="K717" s="432">
        <v>4.429601410927065E-2</v>
      </c>
      <c r="L717" s="432">
        <v>0.28000000000000003</v>
      </c>
    </row>
    <row r="718" spans="1:12" x14ac:dyDescent="0.25">
      <c r="A718" s="43">
        <v>713</v>
      </c>
      <c r="B718" s="44" t="s">
        <v>10</v>
      </c>
      <c r="C718" s="45" t="s">
        <v>202</v>
      </c>
      <c r="D718" s="45"/>
      <c r="E718" s="46">
        <v>0.73446408363090243</v>
      </c>
      <c r="F718" s="143">
        <v>2.8203575490456964E-8</v>
      </c>
      <c r="G718" s="368">
        <v>0.02</v>
      </c>
      <c r="H718" s="373" t="s">
        <v>272</v>
      </c>
      <c r="I718" s="303" t="s">
        <v>202</v>
      </c>
      <c r="J718" s="423">
        <v>2.8203575490456964E-8</v>
      </c>
      <c r="K718" s="432">
        <v>3.3163879329841084E-3</v>
      </c>
      <c r="L718" s="432">
        <v>0.02</v>
      </c>
    </row>
    <row r="719" spans="1:12" x14ac:dyDescent="0.25">
      <c r="A719" s="43">
        <v>714</v>
      </c>
      <c r="B719" s="44" t="s">
        <v>10</v>
      </c>
      <c r="C719" s="45" t="s">
        <v>203</v>
      </c>
      <c r="D719" s="45"/>
      <c r="E719" s="46">
        <v>0.73446408363090243</v>
      </c>
      <c r="F719" s="143">
        <v>1.8135249590740408E-8</v>
      </c>
      <c r="G719" s="368">
        <v>0.01</v>
      </c>
      <c r="H719" s="373" t="s">
        <v>272</v>
      </c>
      <c r="I719" s="303" t="s">
        <v>203</v>
      </c>
      <c r="J719" s="423">
        <v>1.8135249590740408E-8</v>
      </c>
      <c r="K719" s="432">
        <v>2.1324786612511876E-3</v>
      </c>
      <c r="L719" s="432">
        <v>0.01</v>
      </c>
    </row>
    <row r="720" spans="1:12" x14ac:dyDescent="0.25">
      <c r="A720" s="43">
        <v>715</v>
      </c>
      <c r="B720" s="44" t="s">
        <v>10</v>
      </c>
      <c r="C720" s="45" t="s">
        <v>204</v>
      </c>
      <c r="D720" s="45"/>
      <c r="E720" s="46">
        <v>0.73446408363090243</v>
      </c>
      <c r="F720" s="143">
        <v>1.5125349902499071E-6</v>
      </c>
      <c r="G720" s="368">
        <v>0.98</v>
      </c>
      <c r="H720" s="373" t="s">
        <v>272</v>
      </c>
      <c r="I720" s="303" t="s">
        <v>204</v>
      </c>
      <c r="J720" s="423">
        <v>1.5125349902499071E-6</v>
      </c>
      <c r="K720" s="432">
        <v>0.17785520816601094</v>
      </c>
      <c r="L720" s="432">
        <v>1.1599999999999999</v>
      </c>
    </row>
    <row r="721" spans="1:12" x14ac:dyDescent="0.25">
      <c r="A721" s="43">
        <v>716</v>
      </c>
      <c r="B721" s="44" t="s">
        <v>10</v>
      </c>
      <c r="C721" s="45" t="s">
        <v>205</v>
      </c>
      <c r="D721" s="45"/>
      <c r="E721" s="46">
        <v>0.73446408363090243</v>
      </c>
      <c r="F721" s="143">
        <v>2.2784675637384959E-7</v>
      </c>
      <c r="G721" s="368">
        <v>0.15</v>
      </c>
      <c r="H721" s="373" t="s">
        <v>272</v>
      </c>
      <c r="I721" s="303" t="s">
        <v>205</v>
      </c>
      <c r="J721" s="423">
        <v>2.2784675637384959E-7</v>
      </c>
      <c r="K721" s="432">
        <v>2.6791930465110039E-2</v>
      </c>
      <c r="L721" s="432">
        <v>0.18</v>
      </c>
    </row>
    <row r="722" spans="1:12" x14ac:dyDescent="0.25">
      <c r="A722" s="43">
        <v>717</v>
      </c>
      <c r="B722" s="44" t="s">
        <v>10</v>
      </c>
      <c r="C722" s="45" t="s">
        <v>206</v>
      </c>
      <c r="D722" s="45"/>
      <c r="E722" s="46">
        <v>0.73446408363090243</v>
      </c>
      <c r="F722" s="143">
        <v>1.373149986563782E-6</v>
      </c>
      <c r="G722" s="368">
        <v>0.89</v>
      </c>
      <c r="H722" s="373" t="s">
        <v>272</v>
      </c>
      <c r="I722" s="303" t="s">
        <v>206</v>
      </c>
      <c r="J722" s="423">
        <v>1.373149986563782E-6</v>
      </c>
      <c r="K722" s="432">
        <v>0.16146527404506872</v>
      </c>
      <c r="L722" s="432">
        <v>1.05</v>
      </c>
    </row>
    <row r="723" spans="1:12" x14ac:dyDescent="0.25">
      <c r="A723" s="43">
        <v>718</v>
      </c>
      <c r="B723" s="44" t="s">
        <v>10</v>
      </c>
      <c r="C723" s="45" t="s">
        <v>207</v>
      </c>
      <c r="D723" s="45"/>
      <c r="E723" s="46">
        <v>0.73446408363090243</v>
      </c>
      <c r="F723" s="143">
        <v>1.4922835781444983E-6</v>
      </c>
      <c r="G723" s="368">
        <v>0.97</v>
      </c>
      <c r="H723" s="373" t="s">
        <v>272</v>
      </c>
      <c r="I723" s="303" t="s">
        <v>207</v>
      </c>
      <c r="J723" s="423">
        <v>1.4922835781444983E-6</v>
      </c>
      <c r="K723" s="432">
        <v>0.17547389524506621</v>
      </c>
      <c r="L723" s="432">
        <v>1.1499999999999999</v>
      </c>
    </row>
    <row r="724" spans="1:12" x14ac:dyDescent="0.25">
      <c r="A724" s="43">
        <v>719</v>
      </c>
      <c r="B724" s="44" t="s">
        <v>10</v>
      </c>
      <c r="C724" s="45" t="s">
        <v>433</v>
      </c>
      <c r="D724" s="45"/>
      <c r="E724" s="46">
        <v>0.73446408363090243</v>
      </c>
      <c r="F724" s="143">
        <v>1.5738925417411766E-7</v>
      </c>
      <c r="G724" s="368">
        <v>0.1</v>
      </c>
      <c r="H724" s="373" t="s">
        <v>272</v>
      </c>
      <c r="I724" s="303" t="s">
        <v>433</v>
      </c>
      <c r="J724" s="423">
        <v>1.5738925417411766E-7</v>
      </c>
      <c r="K724" s="432">
        <v>1.8507008925199062E-2</v>
      </c>
      <c r="L724" s="432">
        <v>0.12</v>
      </c>
    </row>
    <row r="725" spans="1:12" x14ac:dyDescent="0.25">
      <c r="A725" s="43">
        <v>720</v>
      </c>
      <c r="B725" s="44" t="s">
        <v>10</v>
      </c>
      <c r="C725" s="45" t="s">
        <v>208</v>
      </c>
      <c r="D725" s="45"/>
      <c r="E725" s="46">
        <v>0.73446408363090243</v>
      </c>
      <c r="F725" s="143">
        <v>1.7752983618258056E-7</v>
      </c>
      <c r="G725" s="368">
        <v>0.11</v>
      </c>
      <c r="H725" s="373" t="s">
        <v>272</v>
      </c>
      <c r="I725" s="303" t="s">
        <v>208</v>
      </c>
      <c r="J725" s="423">
        <v>1.7752983618258056E-7</v>
      </c>
      <c r="K725" s="432">
        <v>2.087528961211919E-2</v>
      </c>
      <c r="L725" s="432">
        <v>0.13</v>
      </c>
    </row>
    <row r="726" spans="1:12" x14ac:dyDescent="0.25">
      <c r="A726" s="43">
        <v>721</v>
      </c>
      <c r="B726" s="44" t="s">
        <v>10</v>
      </c>
      <c r="C726" s="45" t="s">
        <v>209</v>
      </c>
      <c r="D726" s="45"/>
      <c r="E726" s="46">
        <v>0.73446408363090243</v>
      </c>
      <c r="F726" s="143">
        <v>9.4176426050363698E-7</v>
      </c>
      <c r="G726" s="368">
        <v>0.61</v>
      </c>
      <c r="H726" s="373" t="s">
        <v>272</v>
      </c>
      <c r="I726" s="303" t="s">
        <v>209</v>
      </c>
      <c r="J726" s="423">
        <v>9.4176426050363698E-7</v>
      </c>
      <c r="K726" s="432">
        <v>0.11073970498197142</v>
      </c>
      <c r="L726" s="432">
        <v>0.72</v>
      </c>
    </row>
    <row r="727" spans="1:12" x14ac:dyDescent="0.25">
      <c r="A727" s="43">
        <v>722</v>
      </c>
      <c r="B727" s="44" t="s">
        <v>10</v>
      </c>
      <c r="C727" s="45" t="s">
        <v>210</v>
      </c>
      <c r="D727" s="45"/>
      <c r="E727" s="46">
        <v>0.73446408363090243</v>
      </c>
      <c r="F727" s="143">
        <v>6.5579762243394452E-9</v>
      </c>
      <c r="G727" s="368">
        <v>0</v>
      </c>
      <c r="H727" s="373" t="s">
        <v>272</v>
      </c>
      <c r="I727" s="303" t="s">
        <v>210</v>
      </c>
      <c r="J727" s="423">
        <v>6.5579762243394452E-9</v>
      </c>
      <c r="K727" s="432">
        <v>7.7113602927951453E-4</v>
      </c>
      <c r="L727" s="432">
        <v>0</v>
      </c>
    </row>
    <row r="728" spans="1:12" x14ac:dyDescent="0.25">
      <c r="A728" s="43">
        <v>723</v>
      </c>
      <c r="B728" s="44" t="s">
        <v>10</v>
      </c>
      <c r="C728" s="45" t="s">
        <v>939</v>
      </c>
      <c r="D728" s="45"/>
      <c r="E728" s="46">
        <v>0.73446408363090243</v>
      </c>
      <c r="F728" s="143">
        <v>6.9705032333686748E-8</v>
      </c>
      <c r="G728" s="368">
        <v>0.05</v>
      </c>
      <c r="H728" s="373" t="s">
        <v>272</v>
      </c>
      <c r="I728" s="303" t="s">
        <v>939</v>
      </c>
      <c r="J728" s="423">
        <v>6.9705032333686748E-8</v>
      </c>
      <c r="K728" s="432">
        <v>8.1964404895373908E-3</v>
      </c>
      <c r="L728" s="432">
        <v>0.06</v>
      </c>
    </row>
    <row r="729" spans="1:12" x14ac:dyDescent="0.25">
      <c r="A729" s="43">
        <v>724</v>
      </c>
      <c r="B729" s="44" t="s">
        <v>10</v>
      </c>
      <c r="C729" s="45" t="s">
        <v>211</v>
      </c>
      <c r="D729" s="45"/>
      <c r="E729" s="46">
        <v>0.73446408363090243</v>
      </c>
      <c r="F729" s="143">
        <v>7.554113432436799E-7</v>
      </c>
      <c r="G729" s="368">
        <v>0.49</v>
      </c>
      <c r="H729" s="373" t="s">
        <v>272</v>
      </c>
      <c r="I729" s="303" t="s">
        <v>211</v>
      </c>
      <c r="J729" s="423">
        <v>7.554113432436799E-7</v>
      </c>
      <c r="K729" s="432">
        <v>8.8826931323666217E-2</v>
      </c>
      <c r="L729" s="432">
        <v>0.57999999999999996</v>
      </c>
    </row>
    <row r="730" spans="1:12" x14ac:dyDescent="0.25">
      <c r="A730" s="43">
        <v>725</v>
      </c>
      <c r="B730" s="44" t="s">
        <v>10</v>
      </c>
      <c r="C730" s="45" t="s">
        <v>212</v>
      </c>
      <c r="D730" s="45"/>
      <c r="E730" s="46">
        <v>0.73446408363090243</v>
      </c>
      <c r="F730" s="143">
        <v>6.0699429674896731E-7</v>
      </c>
      <c r="G730" s="368">
        <v>0.39</v>
      </c>
      <c r="H730" s="373" t="s">
        <v>272</v>
      </c>
      <c r="I730" s="303" t="s">
        <v>212</v>
      </c>
      <c r="J730" s="423">
        <v>6.0699429674896731E-7</v>
      </c>
      <c r="K730" s="432">
        <v>7.1374941868969199E-2</v>
      </c>
      <c r="L730" s="432">
        <v>0.46</v>
      </c>
    </row>
    <row r="731" spans="1:12" x14ac:dyDescent="0.25">
      <c r="A731" s="43">
        <v>726</v>
      </c>
      <c r="B731" s="44" t="s">
        <v>10</v>
      </c>
      <c r="C731" s="45" t="s">
        <v>213</v>
      </c>
      <c r="D731" s="45"/>
      <c r="E731" s="46">
        <v>0.73446408363090243</v>
      </c>
      <c r="F731" s="143">
        <v>6.7841852059832178E-6</v>
      </c>
      <c r="G731" s="368">
        <v>4.3899999999999997</v>
      </c>
      <c r="H731" s="373" t="s">
        <v>272</v>
      </c>
      <c r="I731" s="303" t="s">
        <v>213</v>
      </c>
      <c r="J731" s="423">
        <v>6.7841852059832178E-6</v>
      </c>
      <c r="K731" s="432">
        <v>0.79773537790855165</v>
      </c>
      <c r="L731" s="432">
        <v>5.19</v>
      </c>
    </row>
    <row r="732" spans="1:12" x14ac:dyDescent="0.25">
      <c r="A732" s="43">
        <v>727</v>
      </c>
      <c r="B732" s="44" t="s">
        <v>10</v>
      </c>
      <c r="C732" s="45" t="s">
        <v>214</v>
      </c>
      <c r="D732" s="45"/>
      <c r="E732" s="46">
        <v>0.73446408363090243</v>
      </c>
      <c r="F732" s="143">
        <v>5.0023169570851801E-6</v>
      </c>
      <c r="G732" s="368">
        <v>3.24</v>
      </c>
      <c r="H732" s="373" t="s">
        <v>272</v>
      </c>
      <c r="I732" s="303" t="s">
        <v>214</v>
      </c>
      <c r="J732" s="423">
        <v>5.0023169570851801E-6</v>
      </c>
      <c r="K732" s="432">
        <v>0.58820994519125358</v>
      </c>
      <c r="L732" s="432">
        <v>3.83</v>
      </c>
    </row>
    <row r="733" spans="1:12" x14ac:dyDescent="0.25">
      <c r="A733" s="43">
        <v>728</v>
      </c>
      <c r="B733" s="44" t="s">
        <v>10</v>
      </c>
      <c r="C733" s="45" t="s">
        <v>215</v>
      </c>
      <c r="D733" s="45"/>
      <c r="E733" s="46">
        <v>0.73446408363090243</v>
      </c>
      <c r="F733" s="143">
        <v>1.7495523804225737E-7</v>
      </c>
      <c r="G733" s="368">
        <v>0.11</v>
      </c>
      <c r="H733" s="373" t="s">
        <v>272</v>
      </c>
      <c r="I733" s="303" t="s">
        <v>215</v>
      </c>
      <c r="J733" s="423">
        <v>1.7495523804225737E-7</v>
      </c>
      <c r="K733" s="432">
        <v>2.0572549053293938E-2</v>
      </c>
      <c r="L733" s="432">
        <v>0.13</v>
      </c>
    </row>
    <row r="734" spans="1:12" x14ac:dyDescent="0.25">
      <c r="A734" s="43">
        <v>729</v>
      </c>
      <c r="B734" s="44" t="s">
        <v>10</v>
      </c>
      <c r="C734" s="45" t="s">
        <v>216</v>
      </c>
      <c r="D734" s="45"/>
      <c r="E734" s="46">
        <v>0.73446408363090243</v>
      </c>
      <c r="F734" s="143">
        <v>1.5483153491083556E-5</v>
      </c>
      <c r="G734" s="368">
        <v>10.029999999999999</v>
      </c>
      <c r="H734" s="373" t="s">
        <v>272</v>
      </c>
      <c r="I734" s="303" t="s">
        <v>216</v>
      </c>
      <c r="J734" s="423">
        <v>1.5483153491083556E-5</v>
      </c>
      <c r="K734" s="432">
        <v>1.8206253111327877</v>
      </c>
      <c r="L734" s="432">
        <v>11.85</v>
      </c>
    </row>
    <row r="735" spans="1:12" x14ac:dyDescent="0.25">
      <c r="A735" s="43">
        <v>730</v>
      </c>
      <c r="B735" s="44" t="s">
        <v>10</v>
      </c>
      <c r="C735" s="45" t="s">
        <v>217</v>
      </c>
      <c r="D735" s="45"/>
      <c r="E735" s="46">
        <v>0.73446408363090243</v>
      </c>
      <c r="F735" s="143">
        <v>3.6783473695390486E-5</v>
      </c>
      <c r="G735" s="368">
        <v>23.82</v>
      </c>
      <c r="H735" s="373" t="s">
        <v>272</v>
      </c>
      <c r="I735" s="303" t="s">
        <v>217</v>
      </c>
      <c r="J735" s="423">
        <v>3.6783473695390486E-5</v>
      </c>
      <c r="K735" s="432">
        <v>4.3252767131567289</v>
      </c>
      <c r="L735" s="432">
        <v>28.15</v>
      </c>
    </row>
    <row r="736" spans="1:12" x14ac:dyDescent="0.25">
      <c r="A736" s="43">
        <v>731</v>
      </c>
      <c r="B736" s="44" t="s">
        <v>10</v>
      </c>
      <c r="C736" s="45" t="s">
        <v>218</v>
      </c>
      <c r="D736" s="45"/>
      <c r="E736" s="46">
        <v>0.73446408363090243</v>
      </c>
      <c r="F736" s="143">
        <v>1.4617854668610075E-4</v>
      </c>
      <c r="G736" s="368">
        <v>94.65</v>
      </c>
      <c r="H736" s="373" t="s">
        <v>272</v>
      </c>
      <c r="I736" s="303" t="s">
        <v>218</v>
      </c>
      <c r="J736" s="423">
        <v>1.4617854668610075E-4</v>
      </c>
      <c r="K736" s="432">
        <v>17.18876985845187</v>
      </c>
      <c r="L736" s="432">
        <v>111.84</v>
      </c>
    </row>
    <row r="737" spans="1:12" x14ac:dyDescent="0.25">
      <c r="A737" s="43">
        <v>732</v>
      </c>
      <c r="B737" s="44" t="s">
        <v>10</v>
      </c>
      <c r="C737" s="45" t="s">
        <v>582</v>
      </c>
      <c r="D737" s="45"/>
      <c r="E737" s="46">
        <v>0.73446408363090243</v>
      </c>
      <c r="F737" s="143">
        <v>1.358644558564932E-4</v>
      </c>
      <c r="G737" s="368">
        <v>87.97</v>
      </c>
      <c r="H737" s="373" t="s">
        <v>272</v>
      </c>
      <c r="I737" s="303" t="s">
        <v>582</v>
      </c>
      <c r="J737" s="423">
        <v>1.358644558564932E-4</v>
      </c>
      <c r="K737" s="432">
        <v>15.975961703025394</v>
      </c>
      <c r="L737" s="432">
        <v>103.95</v>
      </c>
    </row>
    <row r="738" spans="1:12" x14ac:dyDescent="0.25">
      <c r="A738" s="43">
        <v>733</v>
      </c>
      <c r="B738" s="44" t="s">
        <v>10</v>
      </c>
      <c r="C738" s="45" t="s">
        <v>219</v>
      </c>
      <c r="D738" s="45"/>
      <c r="E738" s="46">
        <v>0.73446408363090243</v>
      </c>
      <c r="F738" s="143">
        <v>9.4991197734551139E-4</v>
      </c>
      <c r="G738" s="368">
        <v>615.07000000000005</v>
      </c>
      <c r="H738" s="373" t="s">
        <v>272</v>
      </c>
      <c r="I738" s="303" t="s">
        <v>219</v>
      </c>
      <c r="J738" s="423">
        <v>9.4991197734551139E-4</v>
      </c>
      <c r="K738" s="432">
        <v>111.69777463611533</v>
      </c>
      <c r="L738" s="432">
        <v>726.77</v>
      </c>
    </row>
    <row r="739" spans="1:12" x14ac:dyDescent="0.25">
      <c r="A739" s="43">
        <v>734</v>
      </c>
      <c r="B739" s="44" t="s">
        <v>10</v>
      </c>
      <c r="C739" s="45" t="s">
        <v>220</v>
      </c>
      <c r="D739" s="45"/>
      <c r="E739" s="46">
        <v>0.73446408363090243</v>
      </c>
      <c r="F739" s="143">
        <v>4.08502832428387E-4</v>
      </c>
      <c r="G739" s="368">
        <v>264.51</v>
      </c>
      <c r="H739" s="373" t="s">
        <v>272</v>
      </c>
      <c r="I739" s="303" t="s">
        <v>220</v>
      </c>
      <c r="J739" s="423">
        <v>4.08502832428387E-4</v>
      </c>
      <c r="K739" s="432">
        <v>48.034826808172959</v>
      </c>
      <c r="L739" s="432">
        <v>312.54000000000002</v>
      </c>
    </row>
    <row r="740" spans="1:12" x14ac:dyDescent="0.25">
      <c r="A740" s="43">
        <v>735</v>
      </c>
      <c r="B740" s="44" t="s">
        <v>10</v>
      </c>
      <c r="C740" s="45" t="s">
        <v>221</v>
      </c>
      <c r="D740" s="45"/>
      <c r="E740" s="46">
        <v>0.73446408363090243</v>
      </c>
      <c r="F740" s="143">
        <v>9.6844360554219334E-6</v>
      </c>
      <c r="G740" s="368">
        <v>6.27</v>
      </c>
      <c r="H740" s="373" t="s">
        <v>272</v>
      </c>
      <c r="I740" s="303" t="s">
        <v>221</v>
      </c>
      <c r="J740" s="423">
        <v>9.6844360554219334E-6</v>
      </c>
      <c r="K740" s="432">
        <v>1.1387686246669266</v>
      </c>
      <c r="L740" s="432">
        <v>7.41</v>
      </c>
    </row>
    <row r="741" spans="1:12" x14ac:dyDescent="0.25">
      <c r="A741" s="43">
        <v>736</v>
      </c>
      <c r="B741" s="44" t="s">
        <v>10</v>
      </c>
      <c r="C741" s="45" t="s">
        <v>486</v>
      </c>
      <c r="D741" s="45"/>
      <c r="E741" s="46">
        <v>0.73446408363090243</v>
      </c>
      <c r="F741" s="143">
        <v>3.0981686955234497E-6</v>
      </c>
      <c r="G741" s="368">
        <v>2.0099999999999998</v>
      </c>
      <c r="H741" s="373" t="s">
        <v>272</v>
      </c>
      <c r="I741" s="303" t="s">
        <v>486</v>
      </c>
      <c r="J741" s="423">
        <v>3.0981686955234497E-6</v>
      </c>
      <c r="K741" s="432">
        <v>0.36430591148486363</v>
      </c>
      <c r="L741" s="432">
        <v>2.37</v>
      </c>
    </row>
    <row r="742" spans="1:12" x14ac:dyDescent="0.25">
      <c r="A742" s="43">
        <v>737</v>
      </c>
      <c r="B742" s="44" t="s">
        <v>10</v>
      </c>
      <c r="C742" s="45" t="s">
        <v>222</v>
      </c>
      <c r="D742" s="45"/>
      <c r="E742" s="46">
        <v>0.73446408363090243</v>
      </c>
      <c r="F742" s="143">
        <v>1.8765383963907121E-5</v>
      </c>
      <c r="G742" s="368">
        <v>12.15</v>
      </c>
      <c r="H742" s="373" t="s">
        <v>272</v>
      </c>
      <c r="I742" s="303" t="s">
        <v>222</v>
      </c>
      <c r="J742" s="423">
        <v>1.8765383963907121E-5</v>
      </c>
      <c r="K742" s="432">
        <v>2.2065745868559286</v>
      </c>
      <c r="L742" s="432">
        <v>14.36</v>
      </c>
    </row>
    <row r="743" spans="1:12" x14ac:dyDescent="0.25">
      <c r="A743" s="43">
        <v>738</v>
      </c>
      <c r="B743" s="44" t="s">
        <v>10</v>
      </c>
      <c r="C743" s="45" t="s">
        <v>223</v>
      </c>
      <c r="D743" s="45"/>
      <c r="E743" s="46">
        <v>0.73446408363090243</v>
      </c>
      <c r="F743" s="143">
        <v>7.4383396359585366E-2</v>
      </c>
      <c r="G743" s="368">
        <v>48163.63</v>
      </c>
      <c r="H743" s="373" t="s">
        <v>272</v>
      </c>
      <c r="I743" s="303" t="s">
        <v>223</v>
      </c>
      <c r="J743" s="423">
        <v>7.4383396359585366E-2</v>
      </c>
      <c r="K743" s="432">
        <v>8746.5576194327441</v>
      </c>
      <c r="L743" s="432">
        <v>56910.19</v>
      </c>
    </row>
    <row r="744" spans="1:12" x14ac:dyDescent="0.25">
      <c r="A744" s="43">
        <v>739</v>
      </c>
      <c r="B744" s="44" t="s">
        <v>10</v>
      </c>
      <c r="C744" s="45" t="s">
        <v>224</v>
      </c>
      <c r="D744" s="45"/>
      <c r="E744" s="46">
        <v>0.73446408363090243</v>
      </c>
      <c r="F744" s="143">
        <v>1.352677656936915E-5</v>
      </c>
      <c r="G744" s="368">
        <v>8.76</v>
      </c>
      <c r="H744" s="373" t="s">
        <v>272</v>
      </c>
      <c r="I744" s="303" t="s">
        <v>224</v>
      </c>
      <c r="J744" s="423">
        <v>1.352677656936915E-5</v>
      </c>
      <c r="K744" s="432">
        <v>1.590579839850695</v>
      </c>
      <c r="L744" s="432">
        <v>10.35</v>
      </c>
    </row>
    <row r="745" spans="1:12" x14ac:dyDescent="0.25">
      <c r="A745" s="43">
        <v>740</v>
      </c>
      <c r="B745" s="44" t="s">
        <v>10</v>
      </c>
      <c r="C745" s="45" t="s">
        <v>225</v>
      </c>
      <c r="D745" s="45"/>
      <c r="E745" s="46">
        <v>0.73446408363090243</v>
      </c>
      <c r="F745" s="143">
        <v>1.1155568521560369E-6</v>
      </c>
      <c r="G745" s="368">
        <v>0.72</v>
      </c>
      <c r="H745" s="373" t="s">
        <v>272</v>
      </c>
      <c r="I745" s="303" t="s">
        <v>225</v>
      </c>
      <c r="J745" s="423">
        <v>1.1155568521560369E-6</v>
      </c>
      <c r="K745" s="432">
        <v>0.131175541352898</v>
      </c>
      <c r="L745" s="432">
        <v>0.85</v>
      </c>
    </row>
    <row r="746" spans="1:12" x14ac:dyDescent="0.25">
      <c r="A746" s="43">
        <v>741</v>
      </c>
      <c r="B746" s="44" t="s">
        <v>10</v>
      </c>
      <c r="C746" s="45" t="s">
        <v>881</v>
      </c>
      <c r="D746" s="45"/>
      <c r="E746" s="46">
        <v>0.73446408363090243</v>
      </c>
      <c r="F746" s="143">
        <v>2.3348271216295756E-4</v>
      </c>
      <c r="G746" s="368">
        <v>151.18</v>
      </c>
      <c r="H746" s="373" t="s">
        <v>272</v>
      </c>
      <c r="I746" s="303" t="s">
        <v>881</v>
      </c>
      <c r="J746" s="423">
        <v>2.3348271216295756E-4</v>
      </c>
      <c r="K746" s="432">
        <v>27.454648416461772</v>
      </c>
      <c r="L746" s="432">
        <v>178.63</v>
      </c>
    </row>
    <row r="747" spans="1:12" x14ac:dyDescent="0.25">
      <c r="A747" s="43">
        <v>742</v>
      </c>
      <c r="B747" s="44" t="s">
        <v>10</v>
      </c>
      <c r="C747" s="45" t="s">
        <v>882</v>
      </c>
      <c r="D747" s="45"/>
      <c r="E747" s="46">
        <v>0.73446408363090243</v>
      </c>
      <c r="F747" s="143">
        <v>1.0510728043708283E-4</v>
      </c>
      <c r="G747" s="368">
        <v>68.06</v>
      </c>
      <c r="H747" s="373" t="s">
        <v>272</v>
      </c>
      <c r="I747" s="303" t="s">
        <v>882</v>
      </c>
      <c r="J747" s="423">
        <v>1.0510728043708283E-4</v>
      </c>
      <c r="K747" s="432">
        <v>12.359302338395477</v>
      </c>
      <c r="L747" s="432">
        <v>80.42</v>
      </c>
    </row>
    <row r="748" spans="1:12" x14ac:dyDescent="0.25">
      <c r="A748" s="43">
        <v>743</v>
      </c>
      <c r="B748" s="44" t="s">
        <v>10</v>
      </c>
      <c r="C748" s="45" t="s">
        <v>226</v>
      </c>
      <c r="D748" s="45"/>
      <c r="E748" s="46">
        <v>0.73446408363090243</v>
      </c>
      <c r="F748" s="143">
        <v>9.4916907542953328E-5</v>
      </c>
      <c r="G748" s="368">
        <v>61.46</v>
      </c>
      <c r="H748" s="373" t="s">
        <v>272</v>
      </c>
      <c r="I748" s="303" t="s">
        <v>226</v>
      </c>
      <c r="J748" s="423">
        <v>9.4916907542953328E-5</v>
      </c>
      <c r="K748" s="432">
        <v>11.161041865707025</v>
      </c>
      <c r="L748" s="432">
        <v>72.62</v>
      </c>
    </row>
    <row r="749" spans="1:12" x14ac:dyDescent="0.25">
      <c r="A749" s="43">
        <v>744</v>
      </c>
      <c r="B749" s="44" t="s">
        <v>10</v>
      </c>
      <c r="C749" s="45" t="s">
        <v>227</v>
      </c>
      <c r="D749" s="45"/>
      <c r="E749" s="46">
        <v>0.73446408363090243</v>
      </c>
      <c r="F749" s="143">
        <v>1.20402315402139E-5</v>
      </c>
      <c r="G749" s="368">
        <v>7.8</v>
      </c>
      <c r="H749" s="373" t="s">
        <v>272</v>
      </c>
      <c r="I749" s="303" t="s">
        <v>227</v>
      </c>
      <c r="J749" s="423">
        <v>1.20402315402139E-5</v>
      </c>
      <c r="K749" s="432">
        <v>1.415780726234902</v>
      </c>
      <c r="L749" s="432">
        <v>9.2200000000000006</v>
      </c>
    </row>
    <row r="750" spans="1:12" x14ac:dyDescent="0.25">
      <c r="A750" s="43">
        <v>745</v>
      </c>
      <c r="B750" s="44" t="s">
        <v>10</v>
      </c>
      <c r="C750" s="45" t="s">
        <v>344</v>
      </c>
      <c r="D750" s="45"/>
      <c r="E750" s="46">
        <v>0.73446408363090243</v>
      </c>
      <c r="F750" s="143">
        <v>1.2862502279290548E-6</v>
      </c>
      <c r="G750" s="368">
        <v>0.83</v>
      </c>
      <c r="H750" s="373" t="s">
        <v>272</v>
      </c>
      <c r="I750" s="303" t="s">
        <v>344</v>
      </c>
      <c r="J750" s="423">
        <v>1.2862502279290548E-6</v>
      </c>
      <c r="K750" s="432">
        <v>0.15124694867660773</v>
      </c>
      <c r="L750" s="432">
        <v>0.98</v>
      </c>
    </row>
    <row r="751" spans="1:12" x14ac:dyDescent="0.25">
      <c r="A751" s="43">
        <v>746</v>
      </c>
      <c r="B751" s="44" t="s">
        <v>10</v>
      </c>
      <c r="C751" s="45" t="s">
        <v>228</v>
      </c>
      <c r="D751" s="45"/>
      <c r="E751" s="46">
        <v>0.73446408363090243</v>
      </c>
      <c r="F751" s="143">
        <v>3.2299570691848286E-4</v>
      </c>
      <c r="G751" s="368">
        <v>209.14</v>
      </c>
      <c r="H751" s="373" t="s">
        <v>272</v>
      </c>
      <c r="I751" s="303" t="s">
        <v>228</v>
      </c>
      <c r="J751" s="423">
        <v>3.2299570691848286E-4</v>
      </c>
      <c r="K751" s="432">
        <v>37.980257687277103</v>
      </c>
      <c r="L751" s="432">
        <v>247.12</v>
      </c>
    </row>
    <row r="752" spans="1:12" x14ac:dyDescent="0.25">
      <c r="A752" s="43">
        <v>747</v>
      </c>
      <c r="B752" s="44" t="s">
        <v>10</v>
      </c>
      <c r="C752" s="45" t="s">
        <v>229</v>
      </c>
      <c r="D752" s="45"/>
      <c r="E752" s="46">
        <v>0.73446408363090243</v>
      </c>
      <c r="F752" s="143">
        <v>6.4559059835647902E-6</v>
      </c>
      <c r="G752" s="368">
        <v>4.18</v>
      </c>
      <c r="H752" s="373" t="s">
        <v>272</v>
      </c>
      <c r="I752" s="303" t="s">
        <v>229</v>
      </c>
      <c r="J752" s="423">
        <v>6.4559059835647902E-6</v>
      </c>
      <c r="K752" s="432">
        <v>0.75913384484242474</v>
      </c>
      <c r="L752" s="432">
        <v>4.9400000000000004</v>
      </c>
    </row>
    <row r="753" spans="1:12" x14ac:dyDescent="0.25">
      <c r="A753" s="43">
        <v>748</v>
      </c>
      <c r="B753" s="44" t="s">
        <v>10</v>
      </c>
      <c r="C753" s="45" t="s">
        <v>230</v>
      </c>
      <c r="D753" s="45"/>
      <c r="E753" s="46">
        <v>0.73446408363090243</v>
      </c>
      <c r="F753" s="143">
        <v>4.3810074859477594E-5</v>
      </c>
      <c r="G753" s="368">
        <v>28.37</v>
      </c>
      <c r="H753" s="373" t="s">
        <v>272</v>
      </c>
      <c r="I753" s="303" t="s">
        <v>230</v>
      </c>
      <c r="J753" s="423">
        <v>4.3810074859477594E-5</v>
      </c>
      <c r="K753" s="432">
        <v>5.151517177538822</v>
      </c>
      <c r="L753" s="432">
        <v>33.520000000000003</v>
      </c>
    </row>
    <row r="754" spans="1:12" x14ac:dyDescent="0.25">
      <c r="A754" s="43">
        <v>749</v>
      </c>
      <c r="B754" s="44" t="s">
        <v>10</v>
      </c>
      <c r="C754" s="45" t="s">
        <v>457</v>
      </c>
      <c r="D754" s="45"/>
      <c r="E754" s="46">
        <v>0.73446408363090243</v>
      </c>
      <c r="F754" s="143">
        <v>2.5172698036247218E-6</v>
      </c>
      <c r="G754" s="368">
        <v>1.63</v>
      </c>
      <c r="H754" s="373" t="s">
        <v>272</v>
      </c>
      <c r="I754" s="303" t="s">
        <v>457</v>
      </c>
      <c r="J754" s="423">
        <v>2.5172698036247218E-6</v>
      </c>
      <c r="K754" s="432">
        <v>0.29599946303372199</v>
      </c>
      <c r="L754" s="432">
        <v>1.93</v>
      </c>
    </row>
    <row r="755" spans="1:12" x14ac:dyDescent="0.25">
      <c r="A755" s="43">
        <v>750</v>
      </c>
      <c r="B755" s="44" t="s">
        <v>10</v>
      </c>
      <c r="C755" s="45" t="s">
        <v>231</v>
      </c>
      <c r="D755" s="45"/>
      <c r="E755" s="46">
        <v>0.73446408363090243</v>
      </c>
      <c r="F755" s="143">
        <v>1.0262912562198665E-5</v>
      </c>
      <c r="G755" s="368">
        <v>6.65</v>
      </c>
      <c r="H755" s="373" t="s">
        <v>272</v>
      </c>
      <c r="I755" s="303" t="s">
        <v>231</v>
      </c>
      <c r="J755" s="423">
        <v>1.0262912562198665E-5</v>
      </c>
      <c r="K755" s="432">
        <v>1.2067902309075356</v>
      </c>
      <c r="L755" s="432">
        <v>7.86</v>
      </c>
    </row>
    <row r="756" spans="1:12" x14ac:dyDescent="0.25">
      <c r="A756" s="43">
        <v>751</v>
      </c>
      <c r="B756" s="44" t="s">
        <v>10</v>
      </c>
      <c r="C756" s="45" t="s">
        <v>467</v>
      </c>
      <c r="D756" s="45"/>
      <c r="E756" s="46">
        <v>0.73446408363090243</v>
      </c>
      <c r="F756" s="143">
        <v>1.5247695579315511E-7</v>
      </c>
      <c r="G756" s="368">
        <v>0.1</v>
      </c>
      <c r="H756" s="373" t="s">
        <v>272</v>
      </c>
      <c r="I756" s="303" t="s">
        <v>467</v>
      </c>
      <c r="J756" s="423">
        <v>1.5247695579315511E-7</v>
      </c>
      <c r="K756" s="432">
        <v>1.7929384039327628E-2</v>
      </c>
      <c r="L756" s="432">
        <v>0.12</v>
      </c>
    </row>
    <row r="757" spans="1:12" x14ac:dyDescent="0.25">
      <c r="A757" s="43">
        <v>752</v>
      </c>
      <c r="B757" s="44" t="s">
        <v>10</v>
      </c>
      <c r="C757" s="45" t="s">
        <v>232</v>
      </c>
      <c r="D757" s="45"/>
      <c r="E757" s="46">
        <v>0.73446408363090243</v>
      </c>
      <c r="F757" s="143">
        <v>8.4056743711515149E-6</v>
      </c>
      <c r="G757" s="368">
        <v>5.44</v>
      </c>
      <c r="H757" s="373" t="s">
        <v>272</v>
      </c>
      <c r="I757" s="303" t="s">
        <v>232</v>
      </c>
      <c r="J757" s="423">
        <v>8.4056743711515149E-6</v>
      </c>
      <c r="K757" s="432">
        <v>0.9884022351177788</v>
      </c>
      <c r="L757" s="432">
        <v>6.43</v>
      </c>
    </row>
    <row r="758" spans="1:12" x14ac:dyDescent="0.25">
      <c r="A758" s="43">
        <v>753</v>
      </c>
      <c r="B758" s="44" t="s">
        <v>10</v>
      </c>
      <c r="C758" s="45" t="s">
        <v>233</v>
      </c>
      <c r="D758" s="45"/>
      <c r="E758" s="46">
        <v>0.73446408363090243</v>
      </c>
      <c r="F758" s="143">
        <v>1.377595566442884E-7</v>
      </c>
      <c r="G758" s="368">
        <v>0.09</v>
      </c>
      <c r="H758" s="373" t="s">
        <v>272</v>
      </c>
      <c r="I758" s="303" t="s">
        <v>233</v>
      </c>
      <c r="J758" s="423">
        <v>1.377595566442884E-7</v>
      </c>
      <c r="K758" s="432">
        <v>1.6198801866910261E-2</v>
      </c>
      <c r="L758" s="432">
        <v>0.11</v>
      </c>
    </row>
    <row r="759" spans="1:12" x14ac:dyDescent="0.25">
      <c r="A759" s="43">
        <v>754</v>
      </c>
      <c r="B759" s="44" t="s">
        <v>10</v>
      </c>
      <c r="C759" s="45" t="s">
        <v>234</v>
      </c>
      <c r="D759" s="45"/>
      <c r="E759" s="46">
        <v>0.73446408363090243</v>
      </c>
      <c r="F759" s="143">
        <v>2.124453724737137E-4</v>
      </c>
      <c r="G759" s="368">
        <v>137.56</v>
      </c>
      <c r="H759" s="373" t="s">
        <v>272</v>
      </c>
      <c r="I759" s="303" t="s">
        <v>234</v>
      </c>
      <c r="J759" s="423">
        <v>2.124453724737137E-4</v>
      </c>
      <c r="K759" s="432">
        <v>24.980920235752809</v>
      </c>
      <c r="L759" s="432">
        <v>162.54</v>
      </c>
    </row>
    <row r="760" spans="1:12" x14ac:dyDescent="0.25">
      <c r="A760" s="43">
        <v>755</v>
      </c>
      <c r="B760" s="44" t="s">
        <v>10</v>
      </c>
      <c r="C760" s="45" t="s">
        <v>235</v>
      </c>
      <c r="D760" s="45"/>
      <c r="E760" s="46">
        <v>0.73446408363090243</v>
      </c>
      <c r="F760" s="143">
        <v>2.0201993336449262E-3</v>
      </c>
      <c r="G760" s="368">
        <v>1308.0899999999999</v>
      </c>
      <c r="H760" s="373" t="s">
        <v>272</v>
      </c>
      <c r="I760" s="303" t="s">
        <v>235</v>
      </c>
      <c r="J760" s="423">
        <v>2.0201993336449262E-3</v>
      </c>
      <c r="K760" s="432">
        <v>237.55018914497276</v>
      </c>
      <c r="L760" s="432">
        <v>1545.64</v>
      </c>
    </row>
    <row r="761" spans="1:12" x14ac:dyDescent="0.25">
      <c r="A761" s="43">
        <v>756</v>
      </c>
      <c r="B761" s="44" t="s">
        <v>10</v>
      </c>
      <c r="C761" s="45" t="s">
        <v>883</v>
      </c>
      <c r="D761" s="45"/>
      <c r="E761" s="46">
        <v>0.73446408363090243</v>
      </c>
      <c r="F761" s="143">
        <v>2.6731763323654636E-4</v>
      </c>
      <c r="G761" s="368">
        <v>173.09</v>
      </c>
      <c r="H761" s="373" t="s">
        <v>272</v>
      </c>
      <c r="I761" s="303" t="s">
        <v>883</v>
      </c>
      <c r="J761" s="423">
        <v>2.6731763323654636E-4</v>
      </c>
      <c r="K761" s="432">
        <v>31.433212198202394</v>
      </c>
      <c r="L761" s="432">
        <v>204.52</v>
      </c>
    </row>
    <row r="762" spans="1:12" x14ac:dyDescent="0.25">
      <c r="A762" s="43">
        <v>757</v>
      </c>
      <c r="B762" s="44" t="s">
        <v>10</v>
      </c>
      <c r="C762" s="45" t="s">
        <v>583</v>
      </c>
      <c r="D762" s="45"/>
      <c r="E762" s="46">
        <v>0.73446408363090243</v>
      </c>
      <c r="F762" s="143">
        <v>9.1038282602750329E-4</v>
      </c>
      <c r="G762" s="368">
        <v>589.48</v>
      </c>
      <c r="H762" s="373" t="s">
        <v>272</v>
      </c>
      <c r="I762" s="303" t="s">
        <v>583</v>
      </c>
      <c r="J762" s="423">
        <v>9.1038282602750329E-4</v>
      </c>
      <c r="K762" s="432">
        <v>107.04964055550904</v>
      </c>
      <c r="L762" s="432">
        <v>696.53</v>
      </c>
    </row>
    <row r="763" spans="1:12" x14ac:dyDescent="0.25">
      <c r="A763" s="43">
        <v>758</v>
      </c>
      <c r="B763" s="44" t="s">
        <v>10</v>
      </c>
      <c r="C763" s="45" t="s">
        <v>653</v>
      </c>
      <c r="D763" s="45"/>
      <c r="E763" s="46">
        <v>0.73446408363090243</v>
      </c>
      <c r="F763" s="143">
        <v>3.1481698663166552E-4</v>
      </c>
      <c r="G763" s="368">
        <v>203.85</v>
      </c>
      <c r="H763" s="373" t="s">
        <v>272</v>
      </c>
      <c r="I763" s="303" t="s">
        <v>653</v>
      </c>
      <c r="J763" s="423">
        <v>3.1481698663166552E-4</v>
      </c>
      <c r="K763" s="432">
        <v>37.018542415550968</v>
      </c>
      <c r="L763" s="432">
        <v>240.87</v>
      </c>
    </row>
    <row r="764" spans="1:12" x14ac:dyDescent="0.25">
      <c r="A764" s="43">
        <v>759</v>
      </c>
      <c r="B764" s="44" t="s">
        <v>10</v>
      </c>
      <c r="C764" s="45" t="s">
        <v>940</v>
      </c>
      <c r="D764" s="45"/>
      <c r="E764" s="46">
        <v>0.73446408363090243</v>
      </c>
      <c r="F764" s="143">
        <v>7.7953774820032381E-8</v>
      </c>
      <c r="G764" s="368">
        <v>0.05</v>
      </c>
      <c r="H764" s="373" t="s">
        <v>272</v>
      </c>
      <c r="I764" s="303" t="s">
        <v>940</v>
      </c>
      <c r="J764" s="423">
        <v>7.7953774820032381E-8</v>
      </c>
      <c r="K764" s="432">
        <v>9.166389496650558E-3</v>
      </c>
      <c r="L764" s="432">
        <v>0.06</v>
      </c>
    </row>
    <row r="765" spans="1:12" x14ac:dyDescent="0.25">
      <c r="A765" s="43">
        <v>760</v>
      </c>
      <c r="B765" s="44" t="s">
        <v>10</v>
      </c>
      <c r="C765" s="45" t="s">
        <v>236</v>
      </c>
      <c r="D765" s="45"/>
      <c r="E765" s="46">
        <v>0.73446408363090243</v>
      </c>
      <c r="F765" s="143">
        <v>1.3568257333291064E-4</v>
      </c>
      <c r="G765" s="368">
        <v>87.86</v>
      </c>
      <c r="H765" s="373" t="s">
        <v>272</v>
      </c>
      <c r="I765" s="303" t="s">
        <v>236</v>
      </c>
      <c r="J765" s="423">
        <v>1.3568257333291064E-4</v>
      </c>
      <c r="K765" s="432">
        <v>15.954574591783629</v>
      </c>
      <c r="L765" s="432">
        <v>103.81</v>
      </c>
    </row>
    <row r="766" spans="1:12" x14ac:dyDescent="0.25">
      <c r="A766" s="43">
        <v>761</v>
      </c>
      <c r="B766" s="44" t="s">
        <v>10</v>
      </c>
      <c r="C766" s="45" t="s">
        <v>237</v>
      </c>
      <c r="D766" s="45"/>
      <c r="E766" s="46">
        <v>0.73446408363090243</v>
      </c>
      <c r="F766" s="143">
        <v>6.3674790939659233E-4</v>
      </c>
      <c r="G766" s="368">
        <v>412.3</v>
      </c>
      <c r="H766" s="373" t="s">
        <v>272</v>
      </c>
      <c r="I766" s="303" t="s">
        <v>237</v>
      </c>
      <c r="J766" s="423">
        <v>6.3674790939659233E-4</v>
      </c>
      <c r="K766" s="432">
        <v>74.873594796171801</v>
      </c>
      <c r="L766" s="432">
        <v>487.17</v>
      </c>
    </row>
    <row r="767" spans="1:12" x14ac:dyDescent="0.25">
      <c r="A767" s="43">
        <v>762</v>
      </c>
      <c r="B767" s="44" t="s">
        <v>10</v>
      </c>
      <c r="C767" s="45" t="s">
        <v>238</v>
      </c>
      <c r="D767" s="45"/>
      <c r="E767" s="46">
        <v>0.73446408363090243</v>
      </c>
      <c r="F767" s="143">
        <v>2.7570490616790336E-5</v>
      </c>
      <c r="G767" s="368">
        <v>17.850000000000001</v>
      </c>
      <c r="H767" s="373" t="s">
        <v>272</v>
      </c>
      <c r="I767" s="303" t="s">
        <v>238</v>
      </c>
      <c r="J767" s="423">
        <v>2.7570490616790336E-5</v>
      </c>
      <c r="K767" s="432">
        <v>3.2419450654018336</v>
      </c>
      <c r="L767" s="432">
        <v>21.09</v>
      </c>
    </row>
    <row r="768" spans="1:12" x14ac:dyDescent="0.25">
      <c r="A768" s="43">
        <v>763</v>
      </c>
      <c r="B768" s="44" t="s">
        <v>10</v>
      </c>
      <c r="C768" s="45" t="s">
        <v>406</v>
      </c>
      <c r="D768" s="45"/>
      <c r="E768" s="46">
        <v>0.73446408363090243</v>
      </c>
      <c r="F768" s="143">
        <v>4.8989699275720885E-6</v>
      </c>
      <c r="G768" s="368">
        <v>3.17</v>
      </c>
      <c r="H768" s="373" t="s">
        <v>272</v>
      </c>
      <c r="I768" s="303" t="s">
        <v>406</v>
      </c>
      <c r="J768" s="423">
        <v>4.8989699275720885E-6</v>
      </c>
      <c r="K768" s="432">
        <v>0.57605762635838298</v>
      </c>
      <c r="L768" s="432">
        <v>3.75</v>
      </c>
    </row>
    <row r="769" spans="1:12" x14ac:dyDescent="0.25">
      <c r="A769" s="43">
        <v>764</v>
      </c>
      <c r="B769" s="44" t="s">
        <v>10</v>
      </c>
      <c r="C769" s="45" t="s">
        <v>884</v>
      </c>
      <c r="D769" s="45"/>
      <c r="E769" s="46">
        <v>0.73446408363090243</v>
      </c>
      <c r="F769" s="143">
        <v>2.9997169952812643E-6</v>
      </c>
      <c r="G769" s="368">
        <v>1.94</v>
      </c>
      <c r="H769" s="373" t="s">
        <v>272</v>
      </c>
      <c r="I769" s="303" t="s">
        <v>884</v>
      </c>
      <c r="J769" s="423">
        <v>2.9997169952812643E-6</v>
      </c>
      <c r="K769" s="432">
        <v>0.35272922218263564</v>
      </c>
      <c r="L769" s="432">
        <v>2.29</v>
      </c>
    </row>
    <row r="770" spans="1:12" x14ac:dyDescent="0.25">
      <c r="A770" s="43">
        <v>765</v>
      </c>
      <c r="B770" s="44" t="s">
        <v>10</v>
      </c>
      <c r="C770" s="45" t="s">
        <v>239</v>
      </c>
      <c r="D770" s="45"/>
      <c r="E770" s="46">
        <v>0.73446408363090243</v>
      </c>
      <c r="F770" s="143">
        <v>2.0308106438044107E-7</v>
      </c>
      <c r="G770" s="368">
        <v>0.13</v>
      </c>
      <c r="H770" s="373" t="s">
        <v>272</v>
      </c>
      <c r="I770" s="303" t="s">
        <v>239</v>
      </c>
      <c r="J770" s="423">
        <v>2.0308106438044107E-7</v>
      </c>
      <c r="K770" s="432">
        <v>2.3879794657835116E-2</v>
      </c>
      <c r="L770" s="432">
        <v>0.15</v>
      </c>
    </row>
    <row r="771" spans="1:12" x14ac:dyDescent="0.25">
      <c r="A771" s="43">
        <v>766</v>
      </c>
      <c r="B771" s="44" t="s">
        <v>10</v>
      </c>
      <c r="C771" s="45" t="s">
        <v>240</v>
      </c>
      <c r="D771" s="45"/>
      <c r="E771" s="46">
        <v>0.73446408363090243</v>
      </c>
      <c r="F771" s="143">
        <v>2.87330026054084E-4</v>
      </c>
      <c r="G771" s="368">
        <v>186.05</v>
      </c>
      <c r="H771" s="373" t="s">
        <v>272</v>
      </c>
      <c r="I771" s="303" t="s">
        <v>240</v>
      </c>
      <c r="J771" s="423">
        <v>2.87330026054084E-4</v>
      </c>
      <c r="K771" s="432">
        <v>33.786419438634603</v>
      </c>
      <c r="L771" s="432">
        <v>219.84</v>
      </c>
    </row>
    <row r="772" spans="1:12" x14ac:dyDescent="0.25">
      <c r="A772" s="43">
        <v>767</v>
      </c>
      <c r="B772" s="44" t="s">
        <v>10</v>
      </c>
      <c r="C772" s="45" t="s">
        <v>241</v>
      </c>
      <c r="D772" s="45"/>
      <c r="E772" s="46">
        <v>0.73446408363090243</v>
      </c>
      <c r="F772" s="143">
        <v>2.3782015872241945E-4</v>
      </c>
      <c r="G772" s="368">
        <v>153.99</v>
      </c>
      <c r="H772" s="373" t="s">
        <v>272</v>
      </c>
      <c r="I772" s="303" t="s">
        <v>241</v>
      </c>
      <c r="J772" s="423">
        <v>2.3782015872241945E-4</v>
      </c>
      <c r="K772" s="432">
        <v>27.964677913772498</v>
      </c>
      <c r="L772" s="432">
        <v>181.95</v>
      </c>
    </row>
    <row r="773" spans="1:12" x14ac:dyDescent="0.25">
      <c r="A773" s="43">
        <v>768</v>
      </c>
      <c r="B773" s="44" t="s">
        <v>10</v>
      </c>
      <c r="C773" s="45" t="s">
        <v>242</v>
      </c>
      <c r="D773" s="45"/>
      <c r="E773" s="46">
        <v>0.73446408363090243</v>
      </c>
      <c r="F773" s="143">
        <v>6.8168405958687512E-5</v>
      </c>
      <c r="G773" s="368">
        <v>44.14</v>
      </c>
      <c r="H773" s="373" t="s">
        <v>272</v>
      </c>
      <c r="I773" s="303" t="s">
        <v>242</v>
      </c>
      <c r="J773" s="423">
        <v>6.8168405958687512E-5</v>
      </c>
      <c r="K773" s="432">
        <v>8.0157524356671672</v>
      </c>
      <c r="L773" s="432">
        <v>52.16</v>
      </c>
    </row>
    <row r="774" spans="1:12" x14ac:dyDescent="0.25">
      <c r="A774" s="43">
        <v>769</v>
      </c>
      <c r="B774" s="44" t="s">
        <v>10</v>
      </c>
      <c r="C774" s="45" t="s">
        <v>243</v>
      </c>
      <c r="D774" s="45"/>
      <c r="E774" s="46">
        <v>0.73446408363090243</v>
      </c>
      <c r="F774" s="143">
        <v>1.384915999511257E-4</v>
      </c>
      <c r="G774" s="368">
        <v>89.67</v>
      </c>
      <c r="H774" s="373" t="s">
        <v>272</v>
      </c>
      <c r="I774" s="303" t="s">
        <v>243</v>
      </c>
      <c r="J774" s="423">
        <v>1.384915999511257E-4</v>
      </c>
      <c r="K774" s="432">
        <v>16.284881009252992</v>
      </c>
      <c r="L774" s="432">
        <v>105.95</v>
      </c>
    </row>
    <row r="775" spans="1:12" x14ac:dyDescent="0.25">
      <c r="A775" s="43">
        <v>770</v>
      </c>
      <c r="B775" s="44" t="s">
        <v>10</v>
      </c>
      <c r="C775" s="45" t="s">
        <v>244</v>
      </c>
      <c r="D775" s="45"/>
      <c r="E775" s="46">
        <v>0.73446408363090243</v>
      </c>
      <c r="F775" s="143">
        <v>1.1076786294181321E-4</v>
      </c>
      <c r="G775" s="368">
        <v>71.72</v>
      </c>
      <c r="H775" s="373" t="s">
        <v>272</v>
      </c>
      <c r="I775" s="303" t="s">
        <v>244</v>
      </c>
      <c r="J775" s="423">
        <v>1.1076786294181321E-4</v>
      </c>
      <c r="K775" s="432">
        <v>13.024916083670462</v>
      </c>
      <c r="L775" s="432">
        <v>84.74</v>
      </c>
    </row>
    <row r="776" spans="1:12" x14ac:dyDescent="0.25">
      <c r="A776" s="43">
        <v>771</v>
      </c>
      <c r="B776" s="44" t="s">
        <v>10</v>
      </c>
      <c r="C776" s="45" t="s">
        <v>345</v>
      </c>
      <c r="D776" s="45"/>
      <c r="E776" s="46">
        <v>0.73446408363090243</v>
      </c>
      <c r="F776" s="143">
        <v>4.1078540515388214E-5</v>
      </c>
      <c r="G776" s="368">
        <v>26.6</v>
      </c>
      <c r="H776" s="373" t="s">
        <v>272</v>
      </c>
      <c r="I776" s="303" t="s">
        <v>345</v>
      </c>
      <c r="J776" s="423">
        <v>4.1078540515388214E-5</v>
      </c>
      <c r="K776" s="432">
        <v>4.8303228828532117</v>
      </c>
      <c r="L776" s="432">
        <v>31.43</v>
      </c>
    </row>
    <row r="777" spans="1:12" x14ac:dyDescent="0.25">
      <c r="A777" s="43">
        <v>772</v>
      </c>
      <c r="B777" s="44" t="s">
        <v>10</v>
      </c>
      <c r="C777" s="45" t="s">
        <v>245</v>
      </c>
      <c r="D777" s="45"/>
      <c r="E777" s="46">
        <v>0.73446408363090243</v>
      </c>
      <c r="F777" s="143">
        <v>4.5874967364782017E-5</v>
      </c>
      <c r="G777" s="368">
        <v>29.7</v>
      </c>
      <c r="H777" s="373" t="s">
        <v>272</v>
      </c>
      <c r="I777" s="303" t="s">
        <v>245</v>
      </c>
      <c r="J777" s="423">
        <v>4.5874967364782017E-5</v>
      </c>
      <c r="K777" s="432">
        <v>5.3943227250063055</v>
      </c>
      <c r="L777" s="432">
        <v>35.090000000000003</v>
      </c>
    </row>
    <row r="778" spans="1:12" x14ac:dyDescent="0.25">
      <c r="A778" s="43">
        <v>773</v>
      </c>
      <c r="B778" s="44" t="s">
        <v>10</v>
      </c>
      <c r="C778" s="45" t="s">
        <v>246</v>
      </c>
      <c r="D778" s="45"/>
      <c r="E778" s="46">
        <v>0.73446408363090243</v>
      </c>
      <c r="F778" s="143">
        <v>1.4712980838885668E-5</v>
      </c>
      <c r="G778" s="368">
        <v>9.5299999999999994</v>
      </c>
      <c r="H778" s="373" t="s">
        <v>272</v>
      </c>
      <c r="I778" s="303" t="s">
        <v>246</v>
      </c>
      <c r="J778" s="423">
        <v>1.4712980838885668E-5</v>
      </c>
      <c r="K778" s="432">
        <v>1.7300626343924683</v>
      </c>
      <c r="L778" s="432">
        <v>11.26</v>
      </c>
    </row>
    <row r="779" spans="1:12" x14ac:dyDescent="0.25">
      <c r="A779" s="43">
        <v>774</v>
      </c>
      <c r="B779" s="44" t="s">
        <v>10</v>
      </c>
      <c r="C779" s="45" t="s">
        <v>247</v>
      </c>
      <c r="D779" s="45"/>
      <c r="E779" s="46">
        <v>0.73446408363090243</v>
      </c>
      <c r="F779" s="143">
        <v>4.3733583478135392E-4</v>
      </c>
      <c r="G779" s="368">
        <v>283.18</v>
      </c>
      <c r="H779" s="373" t="s">
        <v>272</v>
      </c>
      <c r="I779" s="303" t="s">
        <v>247</v>
      </c>
      <c r="J779" s="423">
        <v>4.3733583478135392E-4</v>
      </c>
      <c r="K779" s="432">
        <v>51.425227472352454</v>
      </c>
      <c r="L779" s="432">
        <v>334.61</v>
      </c>
    </row>
    <row r="780" spans="1:12" x14ac:dyDescent="0.25">
      <c r="A780" s="43">
        <v>775</v>
      </c>
      <c r="B780" s="44" t="s">
        <v>10</v>
      </c>
      <c r="C780" s="45" t="s">
        <v>885</v>
      </c>
      <c r="D780" s="45"/>
      <c r="E780" s="46">
        <v>0.73446408363090243</v>
      </c>
      <c r="F780" s="143">
        <v>1.1576964180968815E-5</v>
      </c>
      <c r="G780" s="368">
        <v>7.5</v>
      </c>
      <c r="H780" s="373" t="s">
        <v>272</v>
      </c>
      <c r="I780" s="303" t="s">
        <v>885</v>
      </c>
      <c r="J780" s="423">
        <v>1.1576964180968815E-5</v>
      </c>
      <c r="K780" s="432">
        <v>1.3613062756296705</v>
      </c>
      <c r="L780" s="432">
        <v>8.86</v>
      </c>
    </row>
    <row r="781" spans="1:12" x14ac:dyDescent="0.25">
      <c r="A781" s="43">
        <v>776</v>
      </c>
      <c r="B781" s="44" t="s">
        <v>10</v>
      </c>
      <c r="C781" s="45" t="s">
        <v>458</v>
      </c>
      <c r="D781" s="45"/>
      <c r="E781" s="46">
        <v>0.73446408363090243</v>
      </c>
      <c r="F781" s="143">
        <v>1.264740630748751E-5</v>
      </c>
      <c r="G781" s="368">
        <v>8.19</v>
      </c>
      <c r="H781" s="373" t="s">
        <v>272</v>
      </c>
      <c r="I781" s="303" t="s">
        <v>458</v>
      </c>
      <c r="J781" s="423">
        <v>1.264740630748751E-5</v>
      </c>
      <c r="K781" s="432">
        <v>1.4871768891816877</v>
      </c>
      <c r="L781" s="432">
        <v>9.68</v>
      </c>
    </row>
    <row r="782" spans="1:12" x14ac:dyDescent="0.25">
      <c r="A782" s="43">
        <v>777</v>
      </c>
      <c r="B782" s="44" t="s">
        <v>10</v>
      </c>
      <c r="C782" s="45" t="s">
        <v>248</v>
      </c>
      <c r="D782" s="45"/>
      <c r="E782" s="46">
        <v>0.73446408363090243</v>
      </c>
      <c r="F782" s="143">
        <v>3.4895196831109918E-4</v>
      </c>
      <c r="G782" s="368">
        <v>225.95</v>
      </c>
      <c r="H782" s="373" t="s">
        <v>272</v>
      </c>
      <c r="I782" s="303" t="s">
        <v>248</v>
      </c>
      <c r="J782" s="423">
        <v>3.4895196831109918E-4</v>
      </c>
      <c r="K782" s="432">
        <v>41.032389573781373</v>
      </c>
      <c r="L782" s="432">
        <v>266.98</v>
      </c>
    </row>
    <row r="783" spans="1:12" x14ac:dyDescent="0.25">
      <c r="A783" s="43">
        <v>778</v>
      </c>
      <c r="B783" s="44" t="s">
        <v>10</v>
      </c>
      <c r="C783" s="45" t="s">
        <v>421</v>
      </c>
      <c r="D783" s="45"/>
      <c r="E783" s="46">
        <v>0.73446408363090243</v>
      </c>
      <c r="F783" s="143">
        <v>1.2232822365923973E-4</v>
      </c>
      <c r="G783" s="368">
        <v>79.209999999999994</v>
      </c>
      <c r="H783" s="373" t="s">
        <v>272</v>
      </c>
      <c r="I783" s="303" t="s">
        <v>421</v>
      </c>
      <c r="J783" s="423">
        <v>1.2232822365923973E-4</v>
      </c>
      <c r="K783" s="432">
        <v>14.384269999530851</v>
      </c>
      <c r="L783" s="432">
        <v>93.59</v>
      </c>
    </row>
    <row r="784" spans="1:12" x14ac:dyDescent="0.25">
      <c r="A784" s="43">
        <v>779</v>
      </c>
      <c r="B784" s="44" t="s">
        <v>10</v>
      </c>
      <c r="C784" s="45" t="s">
        <v>468</v>
      </c>
      <c r="D784" s="45"/>
      <c r="E784" s="46">
        <v>0.73446408363090243</v>
      </c>
      <c r="F784" s="143">
        <v>1.1412736965310445E-5</v>
      </c>
      <c r="G784" s="368">
        <v>7.39</v>
      </c>
      <c r="H784" s="373" t="s">
        <v>272</v>
      </c>
      <c r="I784" s="303" t="s">
        <v>468</v>
      </c>
      <c r="J784" s="423">
        <v>1.1412736965310445E-5</v>
      </c>
      <c r="K784" s="432">
        <v>1.3419952079084418</v>
      </c>
      <c r="L784" s="432">
        <v>8.73</v>
      </c>
    </row>
    <row r="785" spans="1:12" x14ac:dyDescent="0.25">
      <c r="A785" s="43">
        <v>780</v>
      </c>
      <c r="B785" s="44" t="s">
        <v>10</v>
      </c>
      <c r="C785" s="45" t="s">
        <v>249</v>
      </c>
      <c r="D785" s="45"/>
      <c r="E785" s="46">
        <v>0.73446408363090243</v>
      </c>
      <c r="F785" s="143">
        <v>1.0108981887139451E-4</v>
      </c>
      <c r="G785" s="368">
        <v>65.459999999999994</v>
      </c>
      <c r="H785" s="373" t="s">
        <v>272</v>
      </c>
      <c r="I785" s="303" t="s">
        <v>249</v>
      </c>
      <c r="J785" s="423">
        <v>1.0108981887139451E-4</v>
      </c>
      <c r="K785" s="432">
        <v>11.886899076540102</v>
      </c>
      <c r="L785" s="432">
        <v>77.349999999999994</v>
      </c>
    </row>
    <row r="786" spans="1:12" x14ac:dyDescent="0.25">
      <c r="A786" s="43">
        <v>781</v>
      </c>
      <c r="B786" s="44" t="s">
        <v>10</v>
      </c>
      <c r="C786" s="45" t="s">
        <v>250</v>
      </c>
      <c r="D786" s="45"/>
      <c r="E786" s="46">
        <v>0.73446408363090243</v>
      </c>
      <c r="F786" s="143">
        <v>1.1165373384246146E-4</v>
      </c>
      <c r="G786" s="368">
        <v>72.3</v>
      </c>
      <c r="H786" s="373" t="s">
        <v>272</v>
      </c>
      <c r="I786" s="303" t="s">
        <v>250</v>
      </c>
      <c r="J786" s="423">
        <v>1.1165373384246146E-4</v>
      </c>
      <c r="K786" s="432">
        <v>13.129083428200437</v>
      </c>
      <c r="L786" s="432">
        <v>85.43</v>
      </c>
    </row>
    <row r="787" spans="1:12" x14ac:dyDescent="0.25">
      <c r="A787" s="43">
        <v>782</v>
      </c>
      <c r="B787" s="44" t="s">
        <v>10</v>
      </c>
      <c r="C787" s="45" t="s">
        <v>348</v>
      </c>
      <c r="D787" s="45"/>
      <c r="E787" s="46">
        <v>0.73446408363090243</v>
      </c>
      <c r="F787" s="143">
        <v>9.4492127302805615E-5</v>
      </c>
      <c r="G787" s="368">
        <v>61.18</v>
      </c>
      <c r="H787" s="373" t="s">
        <v>272</v>
      </c>
      <c r="I787" s="303" t="s">
        <v>348</v>
      </c>
      <c r="J787" s="423">
        <v>9.4492127302805615E-5</v>
      </c>
      <c r="K787" s="432">
        <v>11.111093019218655</v>
      </c>
      <c r="L787" s="432">
        <v>72.290000000000006</v>
      </c>
    </row>
    <row r="788" spans="1:12" x14ac:dyDescent="0.25">
      <c r="A788" s="43">
        <v>783</v>
      </c>
      <c r="B788" s="44" t="s">
        <v>10</v>
      </c>
      <c r="C788" s="45" t="s">
        <v>349</v>
      </c>
      <c r="D788" s="45"/>
      <c r="E788" s="46">
        <v>0.73446408363090243</v>
      </c>
      <c r="F788" s="143">
        <v>1.6622655339724627E-4</v>
      </c>
      <c r="G788" s="368">
        <v>107.63</v>
      </c>
      <c r="H788" s="373" t="s">
        <v>272</v>
      </c>
      <c r="I788" s="303" t="s">
        <v>349</v>
      </c>
      <c r="J788" s="423">
        <v>1.6622655339724627E-4</v>
      </c>
      <c r="K788" s="432">
        <v>19.546164847598696</v>
      </c>
      <c r="L788" s="432">
        <v>127.18</v>
      </c>
    </row>
    <row r="789" spans="1:12" x14ac:dyDescent="0.25">
      <c r="A789" s="43">
        <v>784</v>
      </c>
      <c r="B789" s="44" t="s">
        <v>10</v>
      </c>
      <c r="C789" s="45" t="s">
        <v>251</v>
      </c>
      <c r="D789" s="45"/>
      <c r="E789" s="46">
        <v>0.73446408363090243</v>
      </c>
      <c r="F789" s="143">
        <v>5.441313489281237E-4</v>
      </c>
      <c r="G789" s="368">
        <v>352.33</v>
      </c>
      <c r="H789" s="373" t="s">
        <v>272</v>
      </c>
      <c r="I789" s="303" t="s">
        <v>251</v>
      </c>
      <c r="J789" s="423">
        <v>5.441313489281237E-4</v>
      </c>
      <c r="K789" s="432">
        <v>63.983044992085745</v>
      </c>
      <c r="L789" s="432">
        <v>416.31</v>
      </c>
    </row>
    <row r="790" spans="1:12" x14ac:dyDescent="0.25">
      <c r="A790" s="43">
        <v>785</v>
      </c>
      <c r="B790" s="44" t="s">
        <v>10</v>
      </c>
      <c r="C790" s="45" t="s">
        <v>252</v>
      </c>
      <c r="D790" s="45"/>
      <c r="E790" s="46">
        <v>0.73446408363090243</v>
      </c>
      <c r="F790" s="143">
        <v>3.1825852408157564E-4</v>
      </c>
      <c r="G790" s="368">
        <v>206.07</v>
      </c>
      <c r="H790" s="373" t="s">
        <v>272</v>
      </c>
      <c r="I790" s="303" t="s">
        <v>252</v>
      </c>
      <c r="J790" s="423">
        <v>3.1825852408157564E-4</v>
      </c>
      <c r="K790" s="432">
        <v>37.423224200442277</v>
      </c>
      <c r="L790" s="432">
        <v>243.49</v>
      </c>
    </row>
    <row r="791" spans="1:12" x14ac:dyDescent="0.25">
      <c r="A791" s="43">
        <v>786</v>
      </c>
      <c r="B791" s="44" t="s">
        <v>10</v>
      </c>
      <c r="C791" s="45" t="s">
        <v>253</v>
      </c>
      <c r="D791" s="45"/>
      <c r="E791" s="46">
        <v>0.73446408363090243</v>
      </c>
      <c r="F791" s="143">
        <v>5.0660219305789995E-4</v>
      </c>
      <c r="G791" s="368">
        <v>328.03</v>
      </c>
      <c r="H791" s="373" t="s">
        <v>272</v>
      </c>
      <c r="I791" s="303" t="s">
        <v>253</v>
      </c>
      <c r="J791" s="423">
        <v>5.0660219305789995E-4</v>
      </c>
      <c r="K791" s="432">
        <v>59.570085376195813</v>
      </c>
      <c r="L791" s="432">
        <v>387.6</v>
      </c>
    </row>
    <row r="792" spans="1:12" ht="15.75" thickBot="1" x14ac:dyDescent="0.3">
      <c r="A792" s="43">
        <v>787</v>
      </c>
      <c r="B792" s="44" t="s">
        <v>10</v>
      </c>
      <c r="C792" s="45" t="s">
        <v>254</v>
      </c>
      <c r="D792" s="45"/>
      <c r="E792" s="46">
        <v>0.73446408363090243</v>
      </c>
      <c r="F792" s="143">
        <v>1.2044106773506739E-5</v>
      </c>
      <c r="G792" s="368">
        <v>7.8</v>
      </c>
      <c r="H792" s="373" t="s">
        <v>272</v>
      </c>
      <c r="I792" s="303" t="s">
        <v>254</v>
      </c>
      <c r="J792" s="423">
        <v>1.2044106773506739E-5</v>
      </c>
      <c r="K792" s="432">
        <v>1.4162364052297236</v>
      </c>
      <c r="L792" s="432">
        <v>9.2200000000000006</v>
      </c>
    </row>
    <row r="793" spans="1:12" ht="15.75" thickBot="1" x14ac:dyDescent="0.3">
      <c r="A793" s="86"/>
      <c r="B793" s="88" t="s">
        <v>10</v>
      </c>
      <c r="C793" s="88" t="s">
        <v>289</v>
      </c>
      <c r="D793" s="88"/>
      <c r="E793" s="88"/>
      <c r="F793" s="164">
        <v>881602.14219999989</v>
      </c>
      <c r="G793" s="92">
        <v>647505.20000000088</v>
      </c>
      <c r="H793" s="165"/>
      <c r="J793" s="424">
        <v>1.0000000000000009</v>
      </c>
      <c r="K793" s="432">
        <v>117587.50000000006</v>
      </c>
      <c r="L793" s="432">
        <v>765092.70000000077</v>
      </c>
    </row>
    <row r="794" spans="1:12" ht="27" customHeight="1" thickBot="1" x14ac:dyDescent="0.3">
      <c r="A794" s="165"/>
      <c r="B794" s="37"/>
      <c r="C794" s="37"/>
      <c r="D794" s="37"/>
      <c r="E794" s="37"/>
      <c r="F794" s="166"/>
      <c r="G794" s="167"/>
      <c r="H794" s="165"/>
    </row>
    <row r="795" spans="1:12" ht="41.25" customHeight="1" thickBot="1" x14ac:dyDescent="0.3">
      <c r="A795" s="165"/>
      <c r="B795" s="37"/>
      <c r="C795" s="168" t="s">
        <v>313</v>
      </c>
      <c r="D795" s="168"/>
      <c r="E795" s="168"/>
      <c r="F795" s="169"/>
      <c r="G795" s="168"/>
      <c r="H795" s="561" t="s">
        <v>891</v>
      </c>
      <c r="I795" s="562"/>
      <c r="J795" s="563" t="s">
        <v>928</v>
      </c>
      <c r="K795" s="294"/>
      <c r="L795" s="294"/>
    </row>
    <row r="796" spans="1:12" s="354" customFormat="1" ht="15.75" thickBot="1" x14ac:dyDescent="0.3">
      <c r="A796" s="360"/>
      <c r="B796" s="353"/>
      <c r="C796" s="384" t="s">
        <v>256</v>
      </c>
      <c r="D796" s="385"/>
      <c r="E796" s="385" t="s">
        <v>314</v>
      </c>
      <c r="F796" s="386" t="s">
        <v>315</v>
      </c>
      <c r="G796" s="395" t="s">
        <v>316</v>
      </c>
      <c r="H796" s="397" t="s">
        <v>892</v>
      </c>
      <c r="I796" s="396" t="s">
        <v>893</v>
      </c>
      <c r="J796" s="564"/>
    </row>
    <row r="797" spans="1:12" x14ac:dyDescent="0.25">
      <c r="A797" s="165"/>
      <c r="B797" s="37"/>
      <c r="C797" s="192" t="s">
        <v>317</v>
      </c>
      <c r="D797" s="193"/>
      <c r="E797" s="194">
        <v>0.73446408363090243</v>
      </c>
      <c r="F797" s="299">
        <v>881602.14219999989</v>
      </c>
      <c r="G797" s="390">
        <v>647505.19999999995</v>
      </c>
      <c r="H797" s="398">
        <v>0</v>
      </c>
      <c r="I797" s="399">
        <v>117587.5</v>
      </c>
      <c r="J797" s="409">
        <v>765092.7</v>
      </c>
      <c r="K797" s="37"/>
      <c r="L797" s="433"/>
    </row>
    <row r="798" spans="1:12" x14ac:dyDescent="0.25">
      <c r="A798" s="165"/>
      <c r="B798" s="37"/>
      <c r="C798" s="195" t="s">
        <v>318</v>
      </c>
      <c r="D798" s="196"/>
      <c r="E798" s="197">
        <v>1.3654627295120292</v>
      </c>
      <c r="F798" s="189">
        <v>494791.57189999998</v>
      </c>
      <c r="G798" s="391">
        <v>675619.47</v>
      </c>
      <c r="H798" s="399">
        <v>466455.57</v>
      </c>
      <c r="I798" s="399">
        <v>0</v>
      </c>
      <c r="J798" s="399">
        <v>209163.89999999997</v>
      </c>
      <c r="K798" s="184"/>
      <c r="L798" s="184"/>
    </row>
    <row r="799" spans="1:12" x14ac:dyDescent="0.25">
      <c r="A799" s="165"/>
      <c r="B799" s="37"/>
      <c r="C799" s="195" t="s">
        <v>319</v>
      </c>
      <c r="D799" s="196"/>
      <c r="E799" s="197">
        <v>0.46541401144290867</v>
      </c>
      <c r="F799" s="189">
        <v>792917.36800000002</v>
      </c>
      <c r="G799" s="391">
        <v>369034.85</v>
      </c>
      <c r="H799" s="400">
        <v>0</v>
      </c>
      <c r="I799" s="399">
        <v>105758.79</v>
      </c>
      <c r="J799" s="399">
        <v>474793.63999999996</v>
      </c>
      <c r="K799" s="433"/>
      <c r="L799" s="184"/>
    </row>
    <row r="800" spans="1:12" x14ac:dyDescent="0.25">
      <c r="A800" s="165"/>
      <c r="B800" s="37"/>
      <c r="C800" s="195" t="s">
        <v>320</v>
      </c>
      <c r="D800" s="196"/>
      <c r="E800" s="197">
        <v>0.80342703411879213</v>
      </c>
      <c r="F800" s="189">
        <v>353877.19400000002</v>
      </c>
      <c r="G800" s="391">
        <v>284314.46999999997</v>
      </c>
      <c r="H800" s="400">
        <v>0</v>
      </c>
      <c r="I800" s="399">
        <v>47199.9</v>
      </c>
      <c r="J800" s="399">
        <v>331514.37</v>
      </c>
      <c r="K800" s="37"/>
      <c r="L800" s="184"/>
    </row>
    <row r="801" spans="1:12" x14ac:dyDescent="0.25">
      <c r="A801" s="165"/>
      <c r="B801" s="37"/>
      <c r="C801" s="195" t="s">
        <v>321</v>
      </c>
      <c r="D801" s="196"/>
      <c r="E801" s="197">
        <v>1.9388960036450691</v>
      </c>
      <c r="F801" s="189">
        <v>703484.68830000004</v>
      </c>
      <c r="G801" s="391">
        <v>1363983.65</v>
      </c>
      <c r="H801" s="400">
        <v>0</v>
      </c>
      <c r="I801" s="399">
        <v>93830.31</v>
      </c>
      <c r="J801" s="399">
        <v>1457813.96</v>
      </c>
      <c r="K801" s="37"/>
      <c r="L801" s="184"/>
    </row>
    <row r="802" spans="1:12" ht="15.75" thickBot="1" x14ac:dyDescent="0.3">
      <c r="A802" s="165"/>
      <c r="B802" s="37"/>
      <c r="C802" s="198" t="s">
        <v>322</v>
      </c>
      <c r="D802" s="199"/>
      <c r="E802" s="200">
        <v>0.73860637322546507</v>
      </c>
      <c r="F802" s="190">
        <v>765329.04740000004</v>
      </c>
      <c r="G802" s="392">
        <v>565276.84</v>
      </c>
      <c r="H802" s="401">
        <v>0</v>
      </c>
      <c r="I802" s="411">
        <v>102079.07</v>
      </c>
      <c r="J802" s="399">
        <v>667355.90999999992</v>
      </c>
      <c r="K802" s="37"/>
      <c r="L802" s="184"/>
    </row>
    <row r="803" spans="1:12" ht="15.75" thickBot="1" x14ac:dyDescent="0.3">
      <c r="A803" s="165"/>
      <c r="B803" s="37"/>
      <c r="C803" s="37"/>
      <c r="D803" s="37"/>
      <c r="E803" s="37"/>
      <c r="F803" s="191">
        <v>3992002.0118000004</v>
      </c>
      <c r="G803" s="389">
        <v>3905734.4799999995</v>
      </c>
      <c r="H803" s="410">
        <v>466455.57</v>
      </c>
      <c r="I803" s="431">
        <v>466455.57</v>
      </c>
      <c r="J803" s="412">
        <v>3905734.4799999995</v>
      </c>
      <c r="K803" s="184"/>
      <c r="L803" s="434"/>
    </row>
    <row r="804" spans="1:12" ht="12.75" customHeight="1" x14ac:dyDescent="0.25">
      <c r="A804" s="165"/>
      <c r="B804" s="37"/>
      <c r="C804" s="37"/>
      <c r="D804" s="37"/>
      <c r="E804" s="37"/>
      <c r="F804" s="166"/>
      <c r="G804" s="170"/>
      <c r="J804" s="184"/>
      <c r="K804" s="184"/>
      <c r="L804" s="184"/>
    </row>
    <row r="805" spans="1:12" ht="12.75" customHeight="1" x14ac:dyDescent="0.25">
      <c r="A805" s="37"/>
      <c r="B805" s="37"/>
      <c r="C805" s="37"/>
      <c r="D805" s="37"/>
      <c r="E805" s="37"/>
      <c r="F805" s="166"/>
      <c r="G805" s="298"/>
      <c r="H805" s="165"/>
      <c r="I805" s="36"/>
      <c r="J805" s="185"/>
      <c r="K805" s="185"/>
      <c r="L805" s="185"/>
    </row>
    <row r="806" spans="1:12" ht="12.75" customHeight="1" x14ac:dyDescent="0.25">
      <c r="A806" s="37"/>
      <c r="B806" s="37"/>
      <c r="C806" s="37"/>
      <c r="D806" s="37"/>
      <c r="E806" s="37"/>
      <c r="F806" s="166"/>
      <c r="G806" s="166"/>
      <c r="H806" s="165"/>
      <c r="J806" s="435"/>
      <c r="K806" s="36"/>
      <c r="L806" s="36"/>
    </row>
    <row r="807" spans="1:12" ht="12.75" customHeight="1" x14ac:dyDescent="0.25">
      <c r="A807" s="37"/>
      <c r="B807" s="37"/>
      <c r="C807" s="37"/>
      <c r="D807" s="37"/>
      <c r="E807" s="171"/>
      <c r="F807" s="172"/>
      <c r="G807" s="166"/>
      <c r="H807" s="165"/>
      <c r="I807" s="36"/>
      <c r="J807" s="435"/>
      <c r="K807" s="36"/>
      <c r="L807" s="36"/>
    </row>
    <row r="808" spans="1:12" ht="12.75" customHeight="1" x14ac:dyDescent="0.25">
      <c r="A808" s="37"/>
      <c r="B808" s="37"/>
      <c r="C808" s="37"/>
      <c r="D808" s="37"/>
      <c r="E808" s="171"/>
      <c r="F808" s="166"/>
      <c r="G808" s="166"/>
      <c r="H808" s="165"/>
      <c r="I808" s="36"/>
      <c r="J808" s="435"/>
      <c r="K808" s="36"/>
      <c r="L808" s="36"/>
    </row>
    <row r="809" spans="1:12" ht="12.75" customHeight="1" x14ac:dyDescent="0.25">
      <c r="A809" s="37"/>
      <c r="B809" s="37"/>
      <c r="C809" s="37"/>
      <c r="D809" s="37"/>
      <c r="E809" s="171"/>
      <c r="F809" s="166"/>
      <c r="G809" s="166"/>
      <c r="H809" s="165"/>
      <c r="I809" s="36"/>
      <c r="J809" s="435"/>
      <c r="K809" s="36"/>
      <c r="L809" s="36"/>
    </row>
    <row r="810" spans="1:12" ht="12.75" customHeight="1" x14ac:dyDescent="0.25">
      <c r="A810" s="37"/>
      <c r="B810" s="37"/>
      <c r="C810" s="37"/>
      <c r="D810" s="37"/>
      <c r="E810" s="171"/>
      <c r="F810" s="166"/>
      <c r="G810" s="166"/>
      <c r="H810" s="361"/>
      <c r="J810" s="435"/>
      <c r="K810" s="36"/>
      <c r="L810" s="36"/>
    </row>
    <row r="811" spans="1:12" ht="12.75" customHeight="1" x14ac:dyDescent="0.25">
      <c r="A811" s="37"/>
      <c r="B811" s="37"/>
      <c r="C811" s="37"/>
      <c r="D811" s="37"/>
      <c r="E811" s="171"/>
      <c r="F811" s="166"/>
      <c r="G811" s="166"/>
      <c r="H811" s="165"/>
      <c r="I811" s="36"/>
      <c r="J811" s="435"/>
      <c r="K811" s="36"/>
      <c r="L811" s="36"/>
    </row>
    <row r="812" spans="1:12" ht="12.75" customHeight="1" x14ac:dyDescent="0.25">
      <c r="A812" s="37"/>
      <c r="B812" s="37"/>
      <c r="C812" s="37"/>
      <c r="D812" s="37"/>
      <c r="E812" s="37"/>
      <c r="F812" s="166"/>
      <c r="G812" s="166"/>
      <c r="H812" s="165"/>
      <c r="I812" s="36"/>
      <c r="J812" s="435"/>
      <c r="K812" s="36"/>
      <c r="L812" s="36"/>
    </row>
    <row r="813" spans="1:12" ht="12.75" customHeight="1" x14ac:dyDescent="0.25">
      <c r="A813" s="37"/>
      <c r="B813" s="37"/>
      <c r="C813" s="37"/>
      <c r="D813" s="37"/>
      <c r="E813" s="37"/>
      <c r="F813" s="166"/>
      <c r="G813" s="35"/>
      <c r="H813" s="165"/>
      <c r="I813" s="36"/>
      <c r="J813" s="36"/>
      <c r="K813" s="36"/>
      <c r="L813" s="36"/>
    </row>
    <row r="814" spans="1:12" ht="12.75" customHeight="1" x14ac:dyDescent="0.25">
      <c r="A814" s="37"/>
      <c r="B814" s="37"/>
      <c r="C814" s="37"/>
      <c r="D814" s="37"/>
      <c r="E814" s="37"/>
      <c r="F814" s="166"/>
      <c r="G814" s="166"/>
      <c r="H814" s="165"/>
      <c r="I814" s="36"/>
      <c r="J814" s="36"/>
      <c r="K814" s="36"/>
      <c r="L814" s="36"/>
    </row>
    <row r="815" spans="1:12" ht="12.75" customHeight="1" x14ac:dyDescent="0.25">
      <c r="A815" s="37"/>
      <c r="B815" s="37"/>
      <c r="C815" s="37"/>
      <c r="D815" s="37"/>
      <c r="E815" s="37"/>
      <c r="F815" s="166"/>
      <c r="G815" s="295"/>
      <c r="H815" s="165"/>
      <c r="I815" s="36"/>
      <c r="J815" s="36"/>
      <c r="K815" s="36"/>
      <c r="L815" s="36"/>
    </row>
    <row r="816" spans="1:12" ht="12.75" customHeight="1" x14ac:dyDescent="0.25">
      <c r="A816" s="37"/>
      <c r="B816" s="37"/>
      <c r="C816" s="37"/>
      <c r="D816" s="37"/>
      <c r="E816" s="37"/>
      <c r="F816" s="166"/>
      <c r="G816" s="166"/>
      <c r="H816" s="165"/>
      <c r="I816" s="36"/>
      <c r="J816" s="36"/>
      <c r="K816" s="36"/>
      <c r="L816" s="36"/>
    </row>
    <row r="817" spans="1:12" ht="12.75" customHeight="1" x14ac:dyDescent="0.25">
      <c r="A817" s="37"/>
      <c r="B817" s="37"/>
      <c r="C817" s="37"/>
      <c r="D817" s="37"/>
      <c r="E817" s="37"/>
      <c r="F817" s="166"/>
      <c r="G817" s="166"/>
      <c r="H817" s="165"/>
      <c r="I817" s="36"/>
      <c r="J817" s="36"/>
      <c r="K817" s="36"/>
      <c r="L817" s="36"/>
    </row>
    <row r="818" spans="1:12" ht="12.75" customHeight="1" x14ac:dyDescent="0.25">
      <c r="A818" s="37"/>
      <c r="B818" s="37"/>
      <c r="C818" s="37"/>
      <c r="D818" s="37"/>
      <c r="E818" s="37"/>
      <c r="F818" s="166"/>
      <c r="G818" s="166"/>
      <c r="H818" s="165"/>
      <c r="I818" s="36"/>
      <c r="J818" s="36"/>
      <c r="K818" s="36"/>
      <c r="L818" s="36"/>
    </row>
    <row r="819" spans="1:12" ht="12.75" customHeight="1" x14ac:dyDescent="0.25">
      <c r="A819" s="37"/>
      <c r="B819" s="37"/>
      <c r="C819" s="37"/>
      <c r="D819" s="37"/>
      <c r="E819" s="37"/>
      <c r="F819" s="166"/>
      <c r="G819" s="166"/>
      <c r="H819" s="165"/>
      <c r="I819" s="36"/>
      <c r="J819" s="36"/>
      <c r="K819" s="36"/>
      <c r="L819" s="36"/>
    </row>
    <row r="820" spans="1:12" ht="12.75" customHeight="1" x14ac:dyDescent="0.25">
      <c r="A820" s="165"/>
      <c r="B820" s="37"/>
      <c r="C820" s="37"/>
      <c r="D820" s="37"/>
      <c r="E820" s="37"/>
      <c r="F820" s="166"/>
      <c r="G820" s="166"/>
      <c r="H820" s="165"/>
      <c r="I820" s="36"/>
      <c r="J820" s="36"/>
      <c r="K820" s="36"/>
      <c r="L820" s="36"/>
    </row>
    <row r="821" spans="1:12" ht="12.75" customHeight="1" x14ac:dyDescent="0.25">
      <c r="A821" s="165"/>
      <c r="B821" s="37"/>
      <c r="C821" s="37"/>
      <c r="D821" s="37"/>
      <c r="E821" s="37"/>
      <c r="F821" s="166"/>
      <c r="G821" s="166"/>
      <c r="H821" s="165"/>
      <c r="I821" s="36"/>
      <c r="J821" s="36"/>
      <c r="K821" s="36"/>
      <c r="L821" s="36"/>
    </row>
    <row r="822" spans="1:12" ht="12.75" customHeight="1" x14ac:dyDescent="0.25">
      <c r="A822" s="165"/>
      <c r="B822" s="37"/>
      <c r="C822" s="37"/>
      <c r="D822" s="37"/>
      <c r="E822" s="37"/>
      <c r="F822" s="37"/>
      <c r="G822" s="37"/>
      <c r="H822" s="165"/>
      <c r="I822" s="36"/>
      <c r="J822" s="36"/>
      <c r="K822" s="36"/>
      <c r="L822" s="36"/>
    </row>
    <row r="823" spans="1:12" ht="12.75" customHeight="1" x14ac:dyDescent="0.25">
      <c r="A823" s="165"/>
      <c r="B823" s="37"/>
      <c r="C823" s="37"/>
      <c r="D823" s="37"/>
      <c r="E823" s="37"/>
      <c r="F823" s="166"/>
      <c r="G823" s="167"/>
      <c r="H823" s="165"/>
      <c r="I823" s="36"/>
      <c r="J823" s="36"/>
      <c r="K823" s="36"/>
      <c r="L823" s="36"/>
    </row>
    <row r="824" spans="1:12" ht="12.75" customHeight="1" x14ac:dyDescent="0.25">
      <c r="A824" s="165"/>
      <c r="B824" s="37"/>
      <c r="C824" s="37"/>
      <c r="D824" s="37"/>
      <c r="E824" s="37"/>
      <c r="F824" s="166"/>
      <c r="G824" s="167"/>
      <c r="H824" s="165"/>
      <c r="I824" s="36"/>
      <c r="J824" s="36"/>
      <c r="K824" s="36"/>
      <c r="L824" s="36"/>
    </row>
    <row r="825" spans="1:12" ht="12.75" customHeight="1" x14ac:dyDescent="0.25">
      <c r="A825" s="165"/>
      <c r="B825" s="37"/>
      <c r="C825" s="37"/>
      <c r="D825" s="37"/>
      <c r="E825" s="37"/>
      <c r="F825" s="166"/>
      <c r="G825" s="167"/>
      <c r="H825" s="165"/>
      <c r="I825" s="36"/>
      <c r="J825" s="36"/>
      <c r="K825" s="36"/>
      <c r="L825" s="36"/>
    </row>
    <row r="826" spans="1:12" ht="12.75" customHeight="1" x14ac:dyDescent="0.25">
      <c r="A826" s="165"/>
      <c r="B826" s="37"/>
      <c r="C826" s="37"/>
      <c r="D826" s="37"/>
      <c r="E826" s="37"/>
      <c r="F826" s="166"/>
      <c r="G826" s="167"/>
      <c r="H826" s="165"/>
      <c r="I826" s="36"/>
      <c r="J826" s="36"/>
      <c r="K826" s="36"/>
      <c r="L826" s="36"/>
    </row>
    <row r="827" spans="1:12" ht="12.75" customHeight="1" x14ac:dyDescent="0.25">
      <c r="A827" s="165"/>
      <c r="B827" s="37"/>
      <c r="C827" s="37"/>
      <c r="D827" s="37"/>
      <c r="E827" s="37"/>
      <c r="F827" s="166"/>
      <c r="G827" s="167"/>
      <c r="H827" s="165"/>
      <c r="I827" s="36"/>
      <c r="J827" s="36"/>
      <c r="K827" s="36"/>
      <c r="L827" s="36"/>
    </row>
    <row r="828" spans="1:12" ht="12.75" customHeight="1" x14ac:dyDescent="0.25">
      <c r="A828" s="165"/>
      <c r="B828" s="37"/>
      <c r="C828" s="37"/>
      <c r="D828" s="37"/>
      <c r="E828" s="37"/>
      <c r="F828" s="166"/>
      <c r="G828" s="167"/>
      <c r="H828" s="165"/>
      <c r="I828" s="36"/>
      <c r="J828" s="36"/>
      <c r="K828" s="36"/>
      <c r="L828" s="36"/>
    </row>
    <row r="829" spans="1:12" ht="12.75" customHeight="1" x14ac:dyDescent="0.25">
      <c r="A829" s="165"/>
      <c r="B829" s="37"/>
      <c r="C829" s="37"/>
      <c r="D829" s="37"/>
      <c r="E829" s="37"/>
      <c r="F829" s="166"/>
      <c r="G829" s="167"/>
      <c r="H829" s="165"/>
      <c r="I829" s="36"/>
      <c r="J829" s="36"/>
      <c r="K829" s="36"/>
      <c r="L829" s="36"/>
    </row>
    <row r="830" spans="1:12" ht="12.75" customHeight="1" x14ac:dyDescent="0.25">
      <c r="A830" s="165"/>
      <c r="B830" s="37"/>
      <c r="C830" s="37"/>
      <c r="D830" s="37"/>
      <c r="E830" s="37"/>
      <c r="F830" s="166"/>
      <c r="G830" s="167"/>
      <c r="H830" s="165"/>
      <c r="I830" s="36"/>
      <c r="J830" s="36"/>
      <c r="K830" s="36"/>
      <c r="L830" s="36"/>
    </row>
    <row r="831" spans="1:12" ht="12.75" customHeight="1" x14ac:dyDescent="0.25">
      <c r="A831" s="165"/>
      <c r="B831" s="37"/>
      <c r="C831" s="37"/>
      <c r="D831" s="37"/>
      <c r="E831" s="37"/>
      <c r="F831" s="166"/>
      <c r="G831" s="167"/>
      <c r="H831" s="165"/>
      <c r="I831" s="36"/>
      <c r="J831" s="36"/>
      <c r="K831" s="36"/>
      <c r="L831" s="36"/>
    </row>
    <row r="832" spans="1:12" ht="12.75" customHeight="1" x14ac:dyDescent="0.25">
      <c r="A832" s="165"/>
      <c r="B832" s="37"/>
      <c r="C832" s="37"/>
      <c r="D832" s="37"/>
      <c r="E832" s="37"/>
      <c r="F832" s="166"/>
      <c r="G832" s="167"/>
      <c r="H832" s="165"/>
      <c r="I832" s="36"/>
      <c r="J832" s="36"/>
      <c r="K832" s="36"/>
      <c r="L832" s="36"/>
    </row>
    <row r="833" spans="1:12" ht="12.75" customHeight="1" x14ac:dyDescent="0.25">
      <c r="A833" s="165"/>
      <c r="B833" s="37"/>
      <c r="C833" s="37"/>
      <c r="D833" s="37"/>
      <c r="E833" s="37"/>
      <c r="F833" s="166"/>
      <c r="G833" s="167"/>
      <c r="H833" s="165"/>
      <c r="I833" s="36"/>
      <c r="J833" s="36"/>
      <c r="K833" s="36"/>
      <c r="L833" s="36"/>
    </row>
    <row r="834" spans="1:12" ht="12.75" customHeight="1" x14ac:dyDescent="0.25">
      <c r="A834" s="165"/>
      <c r="B834" s="37"/>
      <c r="C834" s="37"/>
      <c r="D834" s="37"/>
      <c r="E834" s="37"/>
      <c r="F834" s="166"/>
      <c r="G834" s="167"/>
      <c r="H834" s="165"/>
      <c r="I834" s="36"/>
      <c r="J834" s="36"/>
      <c r="K834" s="36"/>
      <c r="L834" s="36"/>
    </row>
    <row r="835" spans="1:12" ht="12.75" customHeight="1" x14ac:dyDescent="0.25">
      <c r="A835" s="165"/>
      <c r="B835" s="37"/>
      <c r="C835" s="37"/>
      <c r="D835" s="37"/>
      <c r="E835" s="37"/>
      <c r="F835" s="166"/>
      <c r="G835" s="167"/>
      <c r="H835" s="165"/>
      <c r="I835" s="36"/>
      <c r="J835" s="36"/>
      <c r="K835" s="36"/>
      <c r="L835" s="36"/>
    </row>
    <row r="836" spans="1:12" ht="12.75" customHeight="1" x14ac:dyDescent="0.25">
      <c r="A836" s="165"/>
      <c r="B836" s="37"/>
      <c r="C836" s="37"/>
      <c r="D836" s="37"/>
      <c r="E836" s="37"/>
      <c r="F836" s="166"/>
      <c r="G836" s="167"/>
      <c r="H836" s="165"/>
      <c r="I836" s="36"/>
      <c r="J836" s="36"/>
      <c r="K836" s="36"/>
      <c r="L836" s="36"/>
    </row>
    <row r="837" spans="1:12" ht="12.75" customHeight="1" x14ac:dyDescent="0.25">
      <c r="A837" s="165"/>
      <c r="B837" s="37"/>
      <c r="C837" s="37"/>
      <c r="D837" s="37"/>
      <c r="E837" s="37"/>
      <c r="F837" s="166"/>
      <c r="G837" s="167"/>
      <c r="H837" s="165"/>
      <c r="I837" s="36"/>
      <c r="J837" s="36"/>
      <c r="K837" s="36"/>
      <c r="L837" s="36"/>
    </row>
    <row r="838" spans="1:12" ht="12.75" customHeight="1" x14ac:dyDescent="0.25">
      <c r="A838" s="165"/>
      <c r="B838" s="37"/>
      <c r="C838" s="37"/>
      <c r="D838" s="37"/>
      <c r="E838" s="37"/>
      <c r="F838" s="166"/>
      <c r="G838" s="167"/>
      <c r="H838" s="165"/>
      <c r="I838" s="36"/>
      <c r="J838" s="36"/>
      <c r="K838" s="36"/>
      <c r="L838" s="36"/>
    </row>
    <row r="839" spans="1:12" ht="12.75" customHeight="1" x14ac:dyDescent="0.25">
      <c r="A839" s="165"/>
      <c r="B839" s="37"/>
      <c r="C839" s="37"/>
      <c r="D839" s="37"/>
      <c r="E839" s="37"/>
      <c r="F839" s="166"/>
      <c r="G839" s="167"/>
      <c r="H839" s="165"/>
      <c r="I839" s="36"/>
      <c r="J839" s="36"/>
      <c r="K839" s="36"/>
      <c r="L839" s="36"/>
    </row>
    <row r="840" spans="1:12" ht="12.75" customHeight="1" x14ac:dyDescent="0.25">
      <c r="A840" s="165"/>
      <c r="B840" s="37"/>
      <c r="C840" s="37"/>
      <c r="D840" s="37"/>
      <c r="E840" s="37"/>
      <c r="F840" s="166"/>
      <c r="G840" s="167"/>
      <c r="H840" s="165"/>
      <c r="I840" s="36"/>
      <c r="J840" s="36"/>
      <c r="K840" s="36"/>
      <c r="L840" s="36"/>
    </row>
    <row r="841" spans="1:12" ht="12.75" customHeight="1" x14ac:dyDescent="0.25">
      <c r="A841" s="165"/>
      <c r="B841" s="37"/>
      <c r="C841" s="37"/>
      <c r="D841" s="37"/>
      <c r="E841" s="37"/>
      <c r="F841" s="166"/>
      <c r="G841" s="167"/>
      <c r="H841" s="165"/>
      <c r="I841" s="36"/>
      <c r="J841" s="36"/>
      <c r="K841" s="36"/>
      <c r="L841" s="36"/>
    </row>
    <row r="842" spans="1:12" ht="12.75" customHeight="1" x14ac:dyDescent="0.25">
      <c r="A842" s="165"/>
      <c r="B842" s="37"/>
      <c r="C842" s="37"/>
      <c r="D842" s="37"/>
      <c r="E842" s="37"/>
      <c r="F842" s="166"/>
      <c r="G842" s="167"/>
      <c r="H842" s="165"/>
      <c r="I842" s="36"/>
      <c r="J842" s="36"/>
      <c r="K842" s="36"/>
      <c r="L842" s="36"/>
    </row>
    <row r="843" spans="1:12" ht="12.75" customHeight="1" x14ac:dyDescent="0.25">
      <c r="A843" s="165"/>
      <c r="B843" s="37"/>
      <c r="C843" s="37"/>
      <c r="D843" s="37"/>
      <c r="E843" s="37"/>
      <c r="F843" s="166"/>
      <c r="G843" s="167"/>
      <c r="H843" s="165"/>
      <c r="I843" s="36"/>
      <c r="J843" s="36"/>
      <c r="K843" s="36"/>
      <c r="L843" s="36"/>
    </row>
    <row r="844" spans="1:12" ht="12.75" customHeight="1" x14ac:dyDescent="0.25">
      <c r="A844" s="165"/>
      <c r="B844" s="37"/>
      <c r="C844" s="37"/>
      <c r="D844" s="37"/>
      <c r="E844" s="37"/>
      <c r="F844" s="166"/>
      <c r="G844" s="167"/>
      <c r="H844" s="165"/>
      <c r="I844" s="36"/>
      <c r="J844" s="36"/>
      <c r="K844" s="36"/>
      <c r="L844" s="36"/>
    </row>
    <row r="845" spans="1:12" ht="12.75" customHeight="1" x14ac:dyDescent="0.25">
      <c r="A845" s="165"/>
      <c r="B845" s="37"/>
      <c r="C845" s="37"/>
      <c r="D845" s="37"/>
      <c r="E845" s="37"/>
      <c r="F845" s="166"/>
      <c r="G845" s="167"/>
      <c r="H845" s="165"/>
      <c r="I845" s="36"/>
      <c r="J845" s="36"/>
      <c r="K845" s="36"/>
      <c r="L845" s="36"/>
    </row>
    <row r="846" spans="1:12" ht="12.75" customHeight="1" x14ac:dyDescent="0.25">
      <c r="A846" s="165"/>
      <c r="B846" s="37"/>
      <c r="C846" s="37"/>
      <c r="D846" s="37"/>
      <c r="E846" s="37"/>
      <c r="F846" s="166"/>
      <c r="G846" s="167"/>
      <c r="H846" s="165"/>
      <c r="I846" s="36"/>
      <c r="J846" s="36"/>
      <c r="K846" s="36"/>
      <c r="L846" s="36"/>
    </row>
    <row r="847" spans="1:12" ht="12.75" customHeight="1" x14ac:dyDescent="0.25">
      <c r="A847" s="165"/>
      <c r="B847" s="37"/>
      <c r="C847" s="37"/>
      <c r="D847" s="37"/>
      <c r="E847" s="37"/>
      <c r="F847" s="166"/>
      <c r="G847" s="167"/>
      <c r="H847" s="165"/>
      <c r="I847" s="36"/>
      <c r="J847" s="36"/>
      <c r="K847" s="36"/>
      <c r="L847" s="36"/>
    </row>
    <row r="848" spans="1:12" ht="12.75" customHeight="1" x14ac:dyDescent="0.25">
      <c r="A848" s="165"/>
      <c r="B848" s="37"/>
      <c r="C848" s="37"/>
      <c r="D848" s="37"/>
      <c r="E848" s="37"/>
      <c r="F848" s="166"/>
      <c r="G848" s="167"/>
      <c r="H848" s="165"/>
      <c r="I848" s="36"/>
      <c r="J848" s="36"/>
      <c r="K848" s="36"/>
      <c r="L848" s="36"/>
    </row>
    <row r="849" spans="1:12" ht="12.75" customHeight="1" x14ac:dyDescent="0.25">
      <c r="A849" s="165"/>
      <c r="B849" s="37"/>
      <c r="C849" s="37"/>
      <c r="D849" s="37"/>
      <c r="E849" s="37"/>
      <c r="F849" s="166"/>
      <c r="G849" s="167"/>
      <c r="H849" s="165"/>
      <c r="I849" s="36"/>
      <c r="J849" s="36"/>
      <c r="K849" s="36"/>
      <c r="L849" s="36"/>
    </row>
    <row r="850" spans="1:12" ht="12.75" customHeight="1" x14ac:dyDescent="0.25">
      <c r="A850" s="165"/>
      <c r="B850" s="37"/>
      <c r="C850" s="37"/>
      <c r="D850" s="37"/>
      <c r="E850" s="37"/>
      <c r="F850" s="166"/>
      <c r="G850" s="167"/>
      <c r="H850" s="165"/>
      <c r="I850" s="36"/>
      <c r="J850" s="36"/>
      <c r="K850" s="36"/>
      <c r="L850" s="36"/>
    </row>
    <row r="851" spans="1:12" ht="12.75" customHeight="1" x14ac:dyDescent="0.25">
      <c r="A851" s="165"/>
      <c r="B851" s="37"/>
      <c r="C851" s="37"/>
      <c r="D851" s="37"/>
      <c r="E851" s="37"/>
      <c r="F851" s="166"/>
      <c r="G851" s="167"/>
      <c r="H851" s="165"/>
      <c r="I851" s="36"/>
      <c r="J851" s="36"/>
      <c r="K851" s="36"/>
      <c r="L851" s="36"/>
    </row>
    <row r="852" spans="1:12" ht="12.75" customHeight="1" x14ac:dyDescent="0.25">
      <c r="A852" s="165"/>
      <c r="B852" s="37"/>
      <c r="C852" s="37"/>
      <c r="D852" s="37"/>
      <c r="E852" s="37"/>
      <c r="F852" s="166"/>
      <c r="G852" s="167"/>
      <c r="H852" s="165"/>
      <c r="I852" s="36"/>
      <c r="J852" s="36"/>
      <c r="K852" s="36"/>
      <c r="L852" s="36"/>
    </row>
    <row r="853" spans="1:12" ht="12.75" customHeight="1" x14ac:dyDescent="0.25">
      <c r="A853" s="165"/>
      <c r="B853" s="37"/>
      <c r="C853" s="37"/>
      <c r="D853" s="37"/>
      <c r="E853" s="37"/>
      <c r="F853" s="166"/>
      <c r="G853" s="167"/>
      <c r="H853" s="165"/>
      <c r="I853" s="36"/>
      <c r="J853" s="36"/>
      <c r="K853" s="36"/>
      <c r="L853" s="36"/>
    </row>
    <row r="854" spans="1:12" ht="12.75" customHeight="1" x14ac:dyDescent="0.25">
      <c r="A854" s="165"/>
      <c r="B854" s="37"/>
      <c r="C854" s="37"/>
      <c r="D854" s="37"/>
      <c r="E854" s="37"/>
      <c r="F854" s="166"/>
      <c r="G854" s="167"/>
      <c r="H854" s="165"/>
      <c r="I854" s="36"/>
      <c r="J854" s="36"/>
      <c r="K854" s="36"/>
      <c r="L854" s="36"/>
    </row>
    <row r="855" spans="1:12" ht="12.75" customHeight="1" x14ac:dyDescent="0.25">
      <c r="A855" s="165"/>
      <c r="B855" s="37"/>
      <c r="C855" s="37"/>
      <c r="D855" s="37"/>
      <c r="E855" s="37"/>
      <c r="F855" s="166"/>
      <c r="G855" s="167"/>
      <c r="H855" s="165"/>
      <c r="I855" s="36"/>
      <c r="J855" s="36"/>
      <c r="K855" s="36"/>
      <c r="L855" s="36"/>
    </row>
    <row r="856" spans="1:12" ht="12.75" customHeight="1" x14ac:dyDescent="0.25">
      <c r="A856" s="165"/>
      <c r="B856" s="37"/>
      <c r="C856" s="37"/>
      <c r="D856" s="37"/>
      <c r="E856" s="37"/>
      <c r="F856" s="166"/>
      <c r="G856" s="167"/>
      <c r="H856" s="165"/>
      <c r="I856" s="36"/>
      <c r="J856" s="36"/>
      <c r="K856" s="36"/>
      <c r="L856" s="36"/>
    </row>
    <row r="857" spans="1:12" ht="12.75" customHeight="1" x14ac:dyDescent="0.25">
      <c r="A857" s="165"/>
      <c r="B857" s="37"/>
      <c r="C857" s="37"/>
      <c r="D857" s="37"/>
      <c r="E857" s="37"/>
      <c r="F857" s="166"/>
      <c r="G857" s="167"/>
      <c r="H857" s="165"/>
      <c r="I857" s="36"/>
      <c r="J857" s="36"/>
      <c r="K857" s="36"/>
      <c r="L857" s="36"/>
    </row>
    <row r="858" spans="1:12" ht="12.75" customHeight="1" x14ac:dyDescent="0.25">
      <c r="A858" s="165"/>
      <c r="B858" s="37"/>
      <c r="C858" s="37"/>
      <c r="D858" s="37"/>
      <c r="E858" s="37"/>
      <c r="F858" s="166"/>
      <c r="G858" s="167"/>
      <c r="H858" s="165"/>
      <c r="I858" s="36"/>
      <c r="J858" s="36"/>
      <c r="K858" s="36"/>
      <c r="L858" s="36"/>
    </row>
    <row r="859" spans="1:12" ht="12.75" customHeight="1" x14ac:dyDescent="0.25">
      <c r="A859" s="165"/>
      <c r="B859" s="37"/>
      <c r="C859" s="37"/>
      <c r="D859" s="37"/>
      <c r="E859" s="37"/>
      <c r="F859" s="166"/>
      <c r="G859" s="167"/>
      <c r="H859" s="165"/>
      <c r="I859" s="36"/>
      <c r="J859" s="36"/>
      <c r="K859" s="36"/>
      <c r="L859" s="36"/>
    </row>
    <row r="860" spans="1:12" ht="12.75" customHeight="1" x14ac:dyDescent="0.25">
      <c r="A860" s="165"/>
      <c r="B860" s="37"/>
      <c r="C860" s="37"/>
      <c r="D860" s="37"/>
      <c r="E860" s="37"/>
      <c r="F860" s="166"/>
      <c r="G860" s="167"/>
      <c r="H860" s="165"/>
      <c r="I860" s="36"/>
      <c r="J860" s="36"/>
      <c r="K860" s="36"/>
      <c r="L860" s="36"/>
    </row>
    <row r="861" spans="1:12" ht="12.75" customHeight="1" x14ac:dyDescent="0.25">
      <c r="A861" s="165"/>
      <c r="B861" s="37"/>
      <c r="C861" s="37"/>
      <c r="D861" s="37"/>
      <c r="E861" s="37"/>
      <c r="F861" s="166"/>
      <c r="G861" s="167"/>
      <c r="H861" s="165"/>
      <c r="I861" s="36"/>
      <c r="J861" s="36"/>
      <c r="K861" s="36"/>
      <c r="L861" s="36"/>
    </row>
    <row r="862" spans="1:12" ht="12.75" customHeight="1" x14ac:dyDescent="0.25">
      <c r="A862" s="165"/>
      <c r="B862" s="37"/>
      <c r="C862" s="37"/>
      <c r="D862" s="37"/>
      <c r="E862" s="37"/>
      <c r="F862" s="166"/>
      <c r="G862" s="167"/>
      <c r="H862" s="165"/>
      <c r="I862" s="36"/>
      <c r="J862" s="36"/>
      <c r="K862" s="36"/>
      <c r="L862" s="36"/>
    </row>
    <row r="863" spans="1:12" ht="12.75" customHeight="1" x14ac:dyDescent="0.25">
      <c r="A863" s="165"/>
      <c r="B863" s="37"/>
      <c r="C863" s="37"/>
      <c r="D863" s="37"/>
      <c r="E863" s="37"/>
      <c r="F863" s="166"/>
      <c r="G863" s="167"/>
      <c r="H863" s="165"/>
      <c r="I863" s="36"/>
      <c r="J863" s="36"/>
      <c r="K863" s="36"/>
      <c r="L863" s="36"/>
    </row>
    <row r="864" spans="1:12" ht="12.75" customHeight="1" x14ac:dyDescent="0.25">
      <c r="A864" s="165"/>
      <c r="B864" s="37"/>
      <c r="C864" s="37"/>
      <c r="D864" s="37"/>
      <c r="E864" s="37"/>
      <c r="F864" s="166"/>
      <c r="G864" s="167"/>
      <c r="H864" s="165"/>
      <c r="I864" s="36"/>
      <c r="J864" s="36"/>
      <c r="K864" s="36"/>
      <c r="L864" s="36"/>
    </row>
    <row r="865" spans="1:12" ht="12.75" customHeight="1" x14ac:dyDescent="0.25">
      <c r="A865" s="165"/>
      <c r="B865" s="37"/>
      <c r="C865" s="37"/>
      <c r="D865" s="37"/>
      <c r="E865" s="37"/>
      <c r="F865" s="166"/>
      <c r="G865" s="167"/>
      <c r="H865" s="165"/>
      <c r="I865" s="36"/>
      <c r="J865" s="36"/>
      <c r="K865" s="36"/>
      <c r="L865" s="36"/>
    </row>
    <row r="866" spans="1:12" ht="12.75" customHeight="1" x14ac:dyDescent="0.25">
      <c r="A866" s="165"/>
      <c r="B866" s="37"/>
      <c r="C866" s="37"/>
      <c r="D866" s="37"/>
      <c r="E866" s="37"/>
      <c r="F866" s="166"/>
      <c r="G866" s="167"/>
      <c r="H866" s="165"/>
      <c r="I866" s="36"/>
      <c r="J866" s="36"/>
      <c r="K866" s="36"/>
      <c r="L866" s="36"/>
    </row>
    <row r="867" spans="1:12" ht="12.75" customHeight="1" x14ac:dyDescent="0.25">
      <c r="A867" s="165"/>
      <c r="B867" s="37"/>
      <c r="C867" s="37"/>
      <c r="D867" s="37"/>
      <c r="E867" s="37"/>
      <c r="F867" s="166"/>
      <c r="G867" s="167"/>
      <c r="H867" s="165"/>
      <c r="I867" s="36"/>
      <c r="J867" s="36"/>
      <c r="K867" s="36"/>
      <c r="L867" s="36"/>
    </row>
    <row r="868" spans="1:12" ht="12.75" customHeight="1" x14ac:dyDescent="0.25">
      <c r="A868" s="165"/>
      <c r="B868" s="37"/>
      <c r="C868" s="37"/>
      <c r="D868" s="37"/>
      <c r="E868" s="37"/>
      <c r="F868" s="166"/>
      <c r="G868" s="167"/>
      <c r="H868" s="165"/>
      <c r="I868" s="36"/>
      <c r="J868" s="36"/>
      <c r="K868" s="36"/>
      <c r="L868" s="36"/>
    </row>
    <row r="869" spans="1:12" ht="12.75" customHeight="1" x14ac:dyDescent="0.25">
      <c r="A869" s="165"/>
      <c r="B869" s="37"/>
      <c r="C869" s="37"/>
      <c r="D869" s="37"/>
      <c r="E869" s="37"/>
      <c r="F869" s="166"/>
      <c r="G869" s="167"/>
      <c r="H869" s="165"/>
      <c r="I869" s="36"/>
      <c r="J869" s="36"/>
      <c r="K869" s="36"/>
      <c r="L869" s="36"/>
    </row>
    <row r="870" spans="1:12" ht="12.75" customHeight="1" x14ac:dyDescent="0.25">
      <c r="A870" s="165"/>
      <c r="B870" s="37"/>
      <c r="C870" s="37"/>
      <c r="D870" s="37"/>
      <c r="E870" s="37"/>
      <c r="F870" s="166"/>
      <c r="G870" s="167"/>
      <c r="H870" s="165"/>
      <c r="I870" s="36"/>
      <c r="J870" s="36"/>
      <c r="K870" s="36"/>
      <c r="L870" s="36"/>
    </row>
    <row r="871" spans="1:12" ht="12.75" customHeight="1" x14ac:dyDescent="0.25">
      <c r="A871" s="165"/>
      <c r="B871" s="37"/>
      <c r="C871" s="37"/>
      <c r="D871" s="37"/>
      <c r="E871" s="37"/>
      <c r="F871" s="166"/>
      <c r="G871" s="167"/>
      <c r="H871" s="165"/>
      <c r="I871" s="36"/>
      <c r="J871" s="36"/>
      <c r="K871" s="36"/>
      <c r="L871" s="36"/>
    </row>
    <row r="872" spans="1:12" ht="12.75" customHeight="1" x14ac:dyDescent="0.25">
      <c r="A872" s="165"/>
      <c r="B872" s="37"/>
      <c r="C872" s="37"/>
      <c r="D872" s="37"/>
      <c r="E872" s="37"/>
      <c r="F872" s="166"/>
      <c r="G872" s="167"/>
      <c r="H872" s="165"/>
      <c r="I872" s="36"/>
      <c r="J872" s="36"/>
      <c r="K872" s="36"/>
      <c r="L872" s="36"/>
    </row>
    <row r="873" spans="1:12" ht="12.75" customHeight="1" x14ac:dyDescent="0.25">
      <c r="A873" s="165"/>
      <c r="B873" s="37"/>
      <c r="C873" s="37"/>
      <c r="D873" s="37"/>
      <c r="E873" s="37"/>
      <c r="F873" s="166"/>
      <c r="G873" s="167"/>
      <c r="H873" s="165"/>
      <c r="I873" s="36"/>
      <c r="J873" s="36"/>
      <c r="K873" s="36"/>
      <c r="L873" s="36"/>
    </row>
    <row r="874" spans="1:12" ht="12.75" customHeight="1" x14ac:dyDescent="0.25">
      <c r="A874" s="165"/>
      <c r="B874" s="37"/>
      <c r="C874" s="37"/>
      <c r="D874" s="37"/>
      <c r="E874" s="37"/>
      <c r="F874" s="166"/>
      <c r="G874" s="167"/>
      <c r="H874" s="165"/>
      <c r="I874" s="36"/>
      <c r="J874" s="36"/>
      <c r="K874" s="36"/>
      <c r="L874" s="36"/>
    </row>
    <row r="875" spans="1:12" ht="12.75" customHeight="1" x14ac:dyDescent="0.25">
      <c r="A875" s="165"/>
      <c r="B875" s="37"/>
      <c r="C875" s="37"/>
      <c r="D875" s="37"/>
      <c r="E875" s="37"/>
      <c r="F875" s="166"/>
      <c r="G875" s="167"/>
      <c r="H875" s="165"/>
      <c r="I875" s="36"/>
      <c r="J875" s="36"/>
      <c r="K875" s="36"/>
      <c r="L875" s="36"/>
    </row>
    <row r="876" spans="1:12" ht="12.75" customHeight="1" x14ac:dyDescent="0.25">
      <c r="A876" s="165"/>
      <c r="B876" s="37"/>
      <c r="C876" s="37"/>
      <c r="D876" s="37"/>
      <c r="E876" s="37"/>
      <c r="F876" s="166"/>
      <c r="G876" s="167"/>
      <c r="H876" s="165"/>
      <c r="I876" s="36"/>
      <c r="J876" s="36"/>
      <c r="K876" s="36"/>
      <c r="L876" s="36"/>
    </row>
    <row r="877" spans="1:12" ht="12.75" customHeight="1" x14ac:dyDescent="0.25">
      <c r="A877" s="165"/>
      <c r="B877" s="37"/>
      <c r="C877" s="37"/>
      <c r="D877" s="37"/>
      <c r="E877" s="37"/>
      <c r="F877" s="166"/>
      <c r="G877" s="167"/>
      <c r="H877" s="165"/>
      <c r="I877" s="36"/>
      <c r="J877" s="36"/>
      <c r="K877" s="36"/>
      <c r="L877" s="36"/>
    </row>
    <row r="878" spans="1:12" ht="12.75" customHeight="1" x14ac:dyDescent="0.25">
      <c r="A878" s="165"/>
      <c r="B878" s="37"/>
      <c r="C878" s="37"/>
      <c r="D878" s="37"/>
      <c r="E878" s="37"/>
      <c r="F878" s="166"/>
      <c r="G878" s="167"/>
      <c r="H878" s="165"/>
      <c r="I878" s="36"/>
      <c r="J878" s="36"/>
      <c r="K878" s="36"/>
      <c r="L878" s="36"/>
    </row>
    <row r="879" spans="1:12" ht="12.75" customHeight="1" x14ac:dyDescent="0.25">
      <c r="A879" s="165"/>
      <c r="B879" s="37"/>
      <c r="C879" s="37"/>
      <c r="D879" s="37"/>
      <c r="E879" s="37"/>
      <c r="F879" s="166"/>
      <c r="G879" s="167"/>
      <c r="H879" s="165"/>
      <c r="I879" s="36"/>
      <c r="J879" s="36"/>
      <c r="K879" s="36"/>
      <c r="L879" s="36"/>
    </row>
    <row r="880" spans="1:12" ht="12.75" customHeight="1" x14ac:dyDescent="0.25">
      <c r="A880" s="165"/>
      <c r="B880" s="37"/>
      <c r="C880" s="37"/>
      <c r="D880" s="37"/>
      <c r="E880" s="37"/>
      <c r="F880" s="166"/>
      <c r="G880" s="167"/>
      <c r="H880" s="165"/>
      <c r="I880" s="36"/>
      <c r="J880" s="36"/>
      <c r="K880" s="36"/>
      <c r="L880" s="36"/>
    </row>
    <row r="881" spans="1:12" ht="12.75" customHeight="1" x14ac:dyDescent="0.25">
      <c r="A881" s="165"/>
      <c r="B881" s="37"/>
      <c r="C881" s="37"/>
      <c r="D881" s="37"/>
      <c r="E881" s="37"/>
      <c r="F881" s="166"/>
      <c r="G881" s="167"/>
      <c r="H881" s="165"/>
      <c r="I881" s="36"/>
      <c r="J881" s="36"/>
      <c r="K881" s="36"/>
      <c r="L881" s="36"/>
    </row>
    <row r="882" spans="1:12" ht="12.75" customHeight="1" x14ac:dyDescent="0.25">
      <c r="A882" s="165"/>
      <c r="B882" s="37"/>
      <c r="C882" s="37"/>
      <c r="D882" s="37"/>
      <c r="E882" s="37"/>
      <c r="F882" s="166"/>
      <c r="G882" s="167"/>
      <c r="H882" s="165"/>
      <c r="I882" s="36"/>
      <c r="J882" s="36"/>
      <c r="K882" s="36"/>
      <c r="L882" s="36"/>
    </row>
    <row r="883" spans="1:12" ht="12.75" customHeight="1" x14ac:dyDescent="0.25">
      <c r="A883" s="165"/>
      <c r="B883" s="37"/>
      <c r="C883" s="37"/>
      <c r="D883" s="37"/>
      <c r="E883" s="37"/>
      <c r="F883" s="166"/>
      <c r="G883" s="167"/>
      <c r="H883" s="165"/>
      <c r="I883" s="36"/>
      <c r="J883" s="36"/>
      <c r="K883" s="36"/>
      <c r="L883" s="36"/>
    </row>
    <row r="884" spans="1:12" ht="12.75" customHeight="1" x14ac:dyDescent="0.25">
      <c r="A884" s="165"/>
      <c r="B884" s="37"/>
      <c r="C884" s="37"/>
      <c r="D884" s="37"/>
      <c r="E884" s="37"/>
      <c r="F884" s="166"/>
      <c r="G884" s="167"/>
      <c r="H884" s="165"/>
      <c r="I884" s="36"/>
      <c r="J884" s="36"/>
      <c r="K884" s="36"/>
      <c r="L884" s="36"/>
    </row>
    <row r="885" spans="1:12" ht="12.75" customHeight="1" x14ac:dyDescent="0.25">
      <c r="A885" s="165"/>
      <c r="B885" s="37"/>
      <c r="C885" s="37"/>
      <c r="D885" s="37"/>
      <c r="E885" s="37"/>
      <c r="F885" s="166"/>
      <c r="G885" s="167"/>
      <c r="H885" s="165"/>
      <c r="I885" s="36"/>
      <c r="J885" s="36"/>
      <c r="K885" s="36"/>
      <c r="L885" s="36"/>
    </row>
    <row r="886" spans="1:12" ht="12.75" customHeight="1" x14ac:dyDescent="0.25">
      <c r="A886" s="165"/>
      <c r="B886" s="37"/>
      <c r="C886" s="37"/>
      <c r="D886" s="37"/>
      <c r="E886" s="37"/>
      <c r="F886" s="166"/>
      <c r="G886" s="167"/>
      <c r="H886" s="165"/>
      <c r="I886" s="36"/>
      <c r="J886" s="36"/>
      <c r="K886" s="36"/>
      <c r="L886" s="36"/>
    </row>
    <row r="887" spans="1:12" ht="12.75" customHeight="1" x14ac:dyDescent="0.25">
      <c r="A887" s="165"/>
      <c r="B887" s="37"/>
      <c r="C887" s="37"/>
      <c r="D887" s="37"/>
      <c r="E887" s="37"/>
      <c r="F887" s="166"/>
      <c r="G887" s="167"/>
      <c r="H887" s="165"/>
      <c r="I887" s="36"/>
      <c r="J887" s="36"/>
      <c r="K887" s="36"/>
      <c r="L887" s="36"/>
    </row>
    <row r="888" spans="1:12" ht="12.75" customHeight="1" x14ac:dyDescent="0.25">
      <c r="A888" s="165"/>
      <c r="B888" s="37"/>
      <c r="C888" s="37"/>
      <c r="D888" s="37"/>
      <c r="E888" s="37"/>
      <c r="F888" s="166"/>
      <c r="G888" s="167"/>
      <c r="H888" s="165"/>
      <c r="I888" s="36"/>
      <c r="J888" s="36"/>
      <c r="K888" s="36"/>
      <c r="L888" s="36"/>
    </row>
    <row r="889" spans="1:12" ht="12.75" customHeight="1" x14ac:dyDescent="0.25">
      <c r="A889" s="165"/>
      <c r="B889" s="37"/>
      <c r="C889" s="37"/>
      <c r="D889" s="37"/>
      <c r="E889" s="37"/>
      <c r="F889" s="166"/>
      <c r="G889" s="167"/>
      <c r="H889" s="165"/>
      <c r="I889" s="36"/>
      <c r="J889" s="36"/>
      <c r="K889" s="36"/>
      <c r="L889" s="36"/>
    </row>
    <row r="890" spans="1:12" ht="12.75" customHeight="1" x14ac:dyDescent="0.25">
      <c r="A890" s="165"/>
      <c r="B890" s="37"/>
      <c r="C890" s="37"/>
      <c r="D890" s="37"/>
      <c r="E890" s="37"/>
      <c r="F890" s="166"/>
      <c r="G890" s="167"/>
      <c r="H890" s="165"/>
      <c r="I890" s="36"/>
      <c r="J890" s="36"/>
      <c r="K890" s="36"/>
      <c r="L890" s="36"/>
    </row>
    <row r="891" spans="1:12" ht="12.75" customHeight="1" x14ac:dyDescent="0.25">
      <c r="A891" s="165"/>
      <c r="B891" s="37"/>
      <c r="C891" s="37"/>
      <c r="D891" s="37"/>
      <c r="E891" s="37"/>
      <c r="F891" s="166"/>
      <c r="G891" s="167"/>
      <c r="H891" s="165"/>
      <c r="I891" s="36"/>
      <c r="J891" s="36"/>
      <c r="K891" s="36"/>
      <c r="L891" s="36"/>
    </row>
    <row r="892" spans="1:12" ht="12.75" customHeight="1" x14ac:dyDescent="0.25">
      <c r="A892" s="165"/>
      <c r="B892" s="37"/>
      <c r="C892" s="37"/>
      <c r="D892" s="37"/>
      <c r="E892" s="37"/>
      <c r="F892" s="166"/>
      <c r="G892" s="167"/>
      <c r="H892" s="165"/>
      <c r="I892" s="36"/>
      <c r="J892" s="36"/>
      <c r="K892" s="36"/>
      <c r="L892" s="36"/>
    </row>
    <row r="893" spans="1:12" ht="12.75" customHeight="1" x14ac:dyDescent="0.25">
      <c r="A893" s="165"/>
      <c r="B893" s="37"/>
      <c r="C893" s="37"/>
      <c r="D893" s="37"/>
      <c r="E893" s="37"/>
      <c r="F893" s="166"/>
      <c r="G893" s="167"/>
      <c r="H893" s="165"/>
      <c r="I893" s="36"/>
      <c r="J893" s="36"/>
      <c r="K893" s="36"/>
      <c r="L893" s="36"/>
    </row>
    <row r="894" spans="1:12" ht="12.75" customHeight="1" x14ac:dyDescent="0.25">
      <c r="A894" s="165"/>
      <c r="B894" s="37"/>
      <c r="C894" s="37"/>
      <c r="D894" s="37"/>
      <c r="E894" s="37"/>
      <c r="F894" s="166"/>
      <c r="G894" s="167"/>
      <c r="H894" s="165"/>
      <c r="I894" s="36"/>
      <c r="J894" s="36"/>
      <c r="K894" s="36"/>
      <c r="L894" s="36"/>
    </row>
    <row r="895" spans="1:12" ht="12.75" customHeight="1" x14ac:dyDescent="0.25">
      <c r="A895" s="165"/>
      <c r="B895" s="37"/>
      <c r="C895" s="37"/>
      <c r="D895" s="37"/>
      <c r="E895" s="37"/>
      <c r="F895" s="166"/>
      <c r="G895" s="167"/>
      <c r="H895" s="165"/>
      <c r="I895" s="36"/>
      <c r="J895" s="36"/>
      <c r="K895" s="36"/>
      <c r="L895" s="36"/>
    </row>
    <row r="896" spans="1:12" ht="12.75" customHeight="1" x14ac:dyDescent="0.25">
      <c r="A896" s="165"/>
      <c r="B896" s="37"/>
      <c r="C896" s="37"/>
      <c r="D896" s="37"/>
      <c r="E896" s="37"/>
      <c r="F896" s="166"/>
      <c r="G896" s="167"/>
      <c r="H896" s="165"/>
      <c r="I896" s="36"/>
      <c r="J896" s="36"/>
      <c r="K896" s="36"/>
      <c r="L896" s="36"/>
    </row>
    <row r="897" spans="1:12" ht="12.75" customHeight="1" x14ac:dyDescent="0.25">
      <c r="A897" s="165"/>
      <c r="B897" s="37"/>
      <c r="C897" s="37"/>
      <c r="D897" s="37"/>
      <c r="E897" s="37"/>
      <c r="F897" s="166"/>
      <c r="G897" s="167"/>
      <c r="H897" s="165"/>
      <c r="I897" s="36"/>
      <c r="J897" s="36"/>
      <c r="K897" s="36"/>
      <c r="L897" s="36"/>
    </row>
    <row r="898" spans="1:12" ht="12.75" customHeight="1" x14ac:dyDescent="0.25">
      <c r="A898" s="165"/>
      <c r="B898" s="37"/>
      <c r="C898" s="37"/>
      <c r="D898" s="37"/>
      <c r="E898" s="37"/>
      <c r="F898" s="166"/>
      <c r="G898" s="167"/>
      <c r="H898" s="165"/>
      <c r="I898" s="36"/>
      <c r="J898" s="36"/>
      <c r="K898" s="36"/>
      <c r="L898" s="36"/>
    </row>
    <row r="899" spans="1:12" ht="12.75" customHeight="1" x14ac:dyDescent="0.25">
      <c r="A899" s="165"/>
      <c r="B899" s="37"/>
      <c r="C899" s="37"/>
      <c r="D899" s="37"/>
      <c r="E899" s="37"/>
      <c r="F899" s="166"/>
      <c r="G899" s="167"/>
      <c r="H899" s="165"/>
      <c r="I899" s="36"/>
      <c r="J899" s="36"/>
      <c r="K899" s="36"/>
      <c r="L899" s="36"/>
    </row>
    <row r="900" spans="1:12" ht="12.75" customHeight="1" x14ac:dyDescent="0.25">
      <c r="A900" s="165"/>
      <c r="B900" s="37"/>
      <c r="C900" s="37"/>
      <c r="D900" s="37"/>
      <c r="E900" s="37"/>
      <c r="F900" s="166"/>
      <c r="G900" s="167"/>
      <c r="H900" s="165"/>
      <c r="I900" s="36"/>
      <c r="J900" s="36"/>
      <c r="K900" s="36"/>
      <c r="L900" s="36"/>
    </row>
    <row r="901" spans="1:12" ht="12.75" customHeight="1" x14ac:dyDescent="0.25">
      <c r="A901" s="165"/>
      <c r="B901" s="37"/>
      <c r="C901" s="37"/>
      <c r="D901" s="37"/>
      <c r="E901" s="37"/>
      <c r="F901" s="166"/>
      <c r="G901" s="167"/>
      <c r="H901" s="165"/>
      <c r="I901" s="36"/>
      <c r="J901" s="36"/>
      <c r="K901" s="36"/>
      <c r="L901" s="36"/>
    </row>
    <row r="902" spans="1:12" ht="12.75" customHeight="1" x14ac:dyDescent="0.25">
      <c r="A902" s="165"/>
      <c r="B902" s="37"/>
      <c r="C902" s="37"/>
      <c r="D902" s="37"/>
      <c r="E902" s="37"/>
      <c r="F902" s="166"/>
      <c r="G902" s="167"/>
      <c r="H902" s="165"/>
      <c r="I902" s="36"/>
      <c r="J902" s="36"/>
      <c r="K902" s="36"/>
      <c r="L902" s="36"/>
    </row>
    <row r="903" spans="1:12" ht="12.75" customHeight="1" x14ac:dyDescent="0.25">
      <c r="A903" s="165"/>
      <c r="B903" s="37"/>
      <c r="C903" s="37"/>
      <c r="D903" s="37"/>
      <c r="E903" s="37"/>
      <c r="F903" s="166"/>
      <c r="G903" s="167"/>
      <c r="H903" s="165"/>
      <c r="I903" s="36"/>
      <c r="J903" s="36"/>
      <c r="K903" s="36"/>
      <c r="L903" s="36"/>
    </row>
    <row r="904" spans="1:12" ht="12.75" customHeight="1" x14ac:dyDescent="0.25">
      <c r="A904" s="165"/>
      <c r="B904" s="37"/>
      <c r="C904" s="37"/>
      <c r="D904" s="37"/>
      <c r="E904" s="37"/>
      <c r="F904" s="166"/>
      <c r="G904" s="167"/>
      <c r="H904" s="165"/>
      <c r="I904" s="36"/>
      <c r="J904" s="36"/>
      <c r="K904" s="36"/>
      <c r="L904" s="36"/>
    </row>
    <row r="905" spans="1:12" ht="12.75" customHeight="1" x14ac:dyDescent="0.25">
      <c r="A905" s="165"/>
      <c r="B905" s="37"/>
      <c r="C905" s="37"/>
      <c r="D905" s="37"/>
      <c r="E905" s="37"/>
      <c r="F905" s="166"/>
      <c r="G905" s="167"/>
      <c r="H905" s="165"/>
      <c r="I905" s="36"/>
      <c r="J905" s="36"/>
      <c r="K905" s="36"/>
      <c r="L905" s="36"/>
    </row>
    <row r="906" spans="1:12" ht="12.75" customHeight="1" x14ac:dyDescent="0.25">
      <c r="A906" s="165"/>
      <c r="B906" s="37"/>
      <c r="C906" s="37"/>
      <c r="D906" s="37"/>
      <c r="E906" s="37"/>
      <c r="F906" s="166"/>
      <c r="G906" s="167"/>
      <c r="H906" s="165"/>
      <c r="I906" s="36"/>
      <c r="J906" s="36"/>
      <c r="K906" s="36"/>
      <c r="L906" s="36"/>
    </row>
    <row r="907" spans="1:12" ht="12.75" customHeight="1" x14ac:dyDescent="0.25">
      <c r="A907" s="165"/>
      <c r="B907" s="37"/>
      <c r="C907" s="37"/>
      <c r="D907" s="37"/>
      <c r="E907" s="37"/>
      <c r="F907" s="166"/>
      <c r="G907" s="167"/>
      <c r="H907" s="165"/>
      <c r="I907" s="36"/>
      <c r="J907" s="36"/>
      <c r="K907" s="36"/>
      <c r="L907" s="36"/>
    </row>
    <row r="908" spans="1:12" ht="12.75" customHeight="1" x14ac:dyDescent="0.25">
      <c r="A908" s="165"/>
      <c r="B908" s="37"/>
      <c r="C908" s="37"/>
      <c r="D908" s="37"/>
      <c r="E908" s="37"/>
      <c r="F908" s="166"/>
      <c r="G908" s="167"/>
      <c r="H908" s="165"/>
      <c r="I908" s="36"/>
      <c r="J908" s="36"/>
      <c r="K908" s="36"/>
      <c r="L908" s="36"/>
    </row>
    <row r="909" spans="1:12" ht="12.75" customHeight="1" x14ac:dyDescent="0.25">
      <c r="A909" s="165"/>
      <c r="B909" s="37"/>
      <c r="C909" s="37"/>
      <c r="D909" s="37"/>
      <c r="E909" s="37"/>
      <c r="F909" s="166"/>
      <c r="G909" s="167"/>
      <c r="H909" s="165"/>
      <c r="I909" s="36"/>
      <c r="J909" s="36"/>
      <c r="K909" s="36"/>
      <c r="L909" s="36"/>
    </row>
    <row r="910" spans="1:12" ht="12.75" customHeight="1" x14ac:dyDescent="0.25">
      <c r="A910" s="165"/>
      <c r="B910" s="37"/>
      <c r="C910" s="37"/>
      <c r="D910" s="37"/>
      <c r="E910" s="37"/>
      <c r="F910" s="166"/>
      <c r="G910" s="167"/>
      <c r="H910" s="165"/>
      <c r="I910" s="36"/>
      <c r="J910" s="36"/>
      <c r="K910" s="36"/>
      <c r="L910" s="36"/>
    </row>
    <row r="911" spans="1:12" ht="12.75" customHeight="1" x14ac:dyDescent="0.25">
      <c r="A911" s="165"/>
      <c r="B911" s="37"/>
      <c r="C911" s="37"/>
      <c r="D911" s="37"/>
      <c r="E911" s="37"/>
      <c r="F911" s="166"/>
      <c r="G911" s="167"/>
      <c r="H911" s="165"/>
      <c r="I911" s="36"/>
      <c r="J911" s="36"/>
      <c r="K911" s="36"/>
      <c r="L911" s="36"/>
    </row>
    <row r="912" spans="1:12" ht="12.75" customHeight="1" x14ac:dyDescent="0.25">
      <c r="A912" s="165"/>
      <c r="B912" s="37"/>
      <c r="C912" s="37"/>
      <c r="D912" s="37"/>
      <c r="E912" s="37"/>
      <c r="F912" s="166"/>
      <c r="G912" s="167"/>
      <c r="H912" s="165"/>
      <c r="I912" s="36"/>
      <c r="J912" s="36"/>
      <c r="K912" s="36"/>
      <c r="L912" s="36"/>
    </row>
    <row r="913" spans="1:12" ht="12.75" customHeight="1" x14ac:dyDescent="0.25">
      <c r="A913" s="165"/>
      <c r="B913" s="37"/>
      <c r="C913" s="37"/>
      <c r="D913" s="37"/>
      <c r="E913" s="37"/>
      <c r="F913" s="166"/>
      <c r="G913" s="167"/>
      <c r="H913" s="165"/>
      <c r="I913" s="36"/>
      <c r="J913" s="36"/>
      <c r="K913" s="36"/>
      <c r="L913" s="36"/>
    </row>
    <row r="914" spans="1:12" ht="12.75" customHeight="1" x14ac:dyDescent="0.25">
      <c r="A914" s="165"/>
      <c r="B914" s="37"/>
      <c r="C914" s="37"/>
      <c r="D914" s="37"/>
      <c r="E914" s="37"/>
      <c r="F914" s="166"/>
      <c r="G914" s="167"/>
      <c r="H914" s="165"/>
      <c r="I914" s="36"/>
      <c r="J914" s="36"/>
      <c r="K914" s="36"/>
      <c r="L914" s="36"/>
    </row>
    <row r="915" spans="1:12" ht="12.75" customHeight="1" x14ac:dyDescent="0.25">
      <c r="A915" s="165"/>
      <c r="B915" s="37"/>
      <c r="C915" s="37"/>
      <c r="D915" s="37"/>
      <c r="E915" s="37"/>
      <c r="F915" s="166"/>
      <c r="G915" s="167"/>
      <c r="H915" s="165"/>
      <c r="I915" s="36"/>
      <c r="J915" s="36"/>
      <c r="K915" s="36"/>
      <c r="L915" s="36"/>
    </row>
    <row r="916" spans="1:12" ht="12.75" customHeight="1" x14ac:dyDescent="0.25">
      <c r="A916" s="165"/>
      <c r="B916" s="37"/>
      <c r="C916" s="37"/>
      <c r="D916" s="37"/>
      <c r="E916" s="37"/>
      <c r="F916" s="166"/>
      <c r="G916" s="167"/>
      <c r="H916" s="165"/>
      <c r="I916" s="36"/>
      <c r="J916" s="36"/>
      <c r="K916" s="36"/>
      <c r="L916" s="36"/>
    </row>
    <row r="917" spans="1:12" ht="12.75" customHeight="1" x14ac:dyDescent="0.25">
      <c r="A917" s="165"/>
      <c r="B917" s="37"/>
      <c r="C917" s="37"/>
      <c r="D917" s="37"/>
      <c r="E917" s="37"/>
      <c r="F917" s="166"/>
      <c r="G917" s="167"/>
      <c r="H917" s="165"/>
      <c r="I917" s="36"/>
      <c r="J917" s="36"/>
      <c r="K917" s="36"/>
      <c r="L917" s="36"/>
    </row>
    <row r="918" spans="1:12" ht="12.75" customHeight="1" x14ac:dyDescent="0.25">
      <c r="A918" s="165"/>
      <c r="B918" s="37"/>
      <c r="C918" s="37"/>
      <c r="D918" s="37"/>
      <c r="E918" s="37"/>
      <c r="F918" s="166"/>
      <c r="G918" s="167"/>
      <c r="H918" s="165"/>
      <c r="I918" s="36"/>
      <c r="J918" s="36"/>
      <c r="K918" s="36"/>
      <c r="L918" s="36"/>
    </row>
    <row r="919" spans="1:12" ht="12.75" customHeight="1" x14ac:dyDescent="0.25">
      <c r="A919" s="165"/>
      <c r="B919" s="37"/>
      <c r="C919" s="37"/>
      <c r="D919" s="37"/>
      <c r="E919" s="37"/>
      <c r="F919" s="166"/>
      <c r="G919" s="167"/>
      <c r="H919" s="165"/>
      <c r="I919" s="36"/>
      <c r="J919" s="36"/>
      <c r="K919" s="36"/>
      <c r="L919" s="36"/>
    </row>
    <row r="920" spans="1:12" ht="12.75" customHeight="1" x14ac:dyDescent="0.25">
      <c r="A920" s="165"/>
      <c r="B920" s="37"/>
      <c r="C920" s="37"/>
      <c r="D920" s="37"/>
      <c r="E920" s="37"/>
      <c r="F920" s="166"/>
      <c r="G920" s="167"/>
      <c r="H920" s="165"/>
      <c r="I920" s="36"/>
      <c r="J920" s="36"/>
      <c r="K920" s="36"/>
      <c r="L920" s="36"/>
    </row>
    <row r="921" spans="1:12" ht="12.75" customHeight="1" x14ac:dyDescent="0.25">
      <c r="A921" s="165"/>
      <c r="B921" s="37"/>
      <c r="C921" s="37"/>
      <c r="D921" s="37"/>
      <c r="E921" s="37"/>
      <c r="F921" s="166"/>
      <c r="G921" s="167"/>
      <c r="H921" s="165"/>
      <c r="I921" s="36"/>
      <c r="J921" s="36"/>
      <c r="K921" s="36"/>
      <c r="L921" s="36"/>
    </row>
    <row r="922" spans="1:12" ht="12.75" customHeight="1" x14ac:dyDescent="0.25">
      <c r="A922" s="165"/>
      <c r="B922" s="37"/>
      <c r="C922" s="37"/>
      <c r="D922" s="37"/>
      <c r="E922" s="37"/>
      <c r="F922" s="166"/>
      <c r="G922" s="167"/>
      <c r="H922" s="165"/>
      <c r="I922" s="36"/>
      <c r="J922" s="36"/>
      <c r="K922" s="36"/>
      <c r="L922" s="36"/>
    </row>
    <row r="923" spans="1:12" ht="12.75" customHeight="1" x14ac:dyDescent="0.25">
      <c r="A923" s="165"/>
      <c r="B923" s="37"/>
      <c r="C923" s="37"/>
      <c r="D923" s="37"/>
      <c r="E923" s="37"/>
      <c r="F923" s="166"/>
      <c r="G923" s="167"/>
      <c r="H923" s="165"/>
      <c r="I923" s="36"/>
      <c r="J923" s="36"/>
      <c r="K923" s="36"/>
      <c r="L923" s="36"/>
    </row>
    <row r="924" spans="1:12" ht="12.75" customHeight="1" x14ac:dyDescent="0.25">
      <c r="A924" s="165"/>
      <c r="B924" s="37"/>
      <c r="C924" s="37"/>
      <c r="D924" s="37"/>
      <c r="E924" s="37"/>
      <c r="F924" s="166"/>
      <c r="G924" s="167"/>
      <c r="H924" s="165"/>
      <c r="I924" s="36"/>
      <c r="J924" s="36"/>
      <c r="K924" s="36"/>
      <c r="L924" s="36"/>
    </row>
    <row r="925" spans="1:12" ht="12.75" customHeight="1" x14ac:dyDescent="0.25">
      <c r="A925" s="165"/>
      <c r="B925" s="37"/>
      <c r="C925" s="37"/>
      <c r="D925" s="37"/>
      <c r="E925" s="37"/>
      <c r="F925" s="166"/>
      <c r="G925" s="167"/>
      <c r="H925" s="165"/>
      <c r="I925" s="36"/>
      <c r="J925" s="36"/>
      <c r="K925" s="36"/>
      <c r="L925" s="36"/>
    </row>
    <row r="926" spans="1:12" ht="12.75" customHeight="1" x14ac:dyDescent="0.25">
      <c r="A926" s="165"/>
      <c r="B926" s="37"/>
      <c r="C926" s="37"/>
      <c r="D926" s="37"/>
      <c r="E926" s="37"/>
      <c r="F926" s="166"/>
      <c r="G926" s="167"/>
      <c r="H926" s="165"/>
      <c r="I926" s="36"/>
      <c r="J926" s="36"/>
      <c r="K926" s="36"/>
      <c r="L926" s="36"/>
    </row>
    <row r="927" spans="1:12" ht="12.75" customHeight="1" x14ac:dyDescent="0.25">
      <c r="A927" s="165"/>
      <c r="B927" s="37"/>
      <c r="C927" s="37"/>
      <c r="D927" s="37"/>
      <c r="E927" s="37"/>
      <c r="F927" s="166"/>
      <c r="G927" s="167"/>
      <c r="H927" s="165"/>
      <c r="I927" s="36"/>
      <c r="J927" s="36"/>
      <c r="K927" s="36"/>
      <c r="L927" s="36"/>
    </row>
    <row r="928" spans="1:12" ht="12.75" customHeight="1" x14ac:dyDescent="0.25">
      <c r="A928" s="165"/>
      <c r="B928" s="37"/>
      <c r="C928" s="37"/>
      <c r="D928" s="37"/>
      <c r="E928" s="37"/>
      <c r="F928" s="166"/>
      <c r="G928" s="167"/>
      <c r="H928" s="165"/>
      <c r="I928" s="36"/>
      <c r="J928" s="36"/>
      <c r="K928" s="36"/>
      <c r="L928" s="36"/>
    </row>
    <row r="929" spans="1:12" ht="12.75" customHeight="1" x14ac:dyDescent="0.25">
      <c r="A929" s="165"/>
      <c r="B929" s="37"/>
      <c r="C929" s="37"/>
      <c r="D929" s="37"/>
      <c r="E929" s="37"/>
      <c r="F929" s="166"/>
      <c r="G929" s="167"/>
      <c r="H929" s="165"/>
      <c r="I929" s="36"/>
      <c r="J929" s="36"/>
      <c r="K929" s="36"/>
      <c r="L929" s="36"/>
    </row>
    <row r="930" spans="1:12" ht="12.75" customHeight="1" x14ac:dyDescent="0.25">
      <c r="A930" s="165"/>
      <c r="B930" s="37"/>
      <c r="C930" s="37"/>
      <c r="D930" s="37"/>
      <c r="E930" s="37"/>
      <c r="F930" s="166"/>
      <c r="G930" s="167"/>
      <c r="H930" s="165"/>
      <c r="I930" s="36"/>
      <c r="J930" s="36"/>
      <c r="K930" s="36"/>
      <c r="L930" s="36"/>
    </row>
    <row r="931" spans="1:12" ht="12.75" customHeight="1" x14ac:dyDescent="0.25">
      <c r="A931" s="165"/>
      <c r="B931" s="37"/>
      <c r="C931" s="37"/>
      <c r="D931" s="37"/>
      <c r="E931" s="37"/>
      <c r="F931" s="166"/>
      <c r="G931" s="167"/>
      <c r="H931" s="165"/>
      <c r="I931" s="36"/>
      <c r="J931" s="36"/>
      <c r="K931" s="36"/>
      <c r="L931" s="36"/>
    </row>
    <row r="932" spans="1:12" ht="12.75" customHeight="1" x14ac:dyDescent="0.25">
      <c r="A932" s="165"/>
      <c r="B932" s="37"/>
      <c r="C932" s="37"/>
      <c r="D932" s="37"/>
      <c r="E932" s="37"/>
      <c r="F932" s="166"/>
      <c r="G932" s="167"/>
      <c r="H932" s="165"/>
      <c r="I932" s="36"/>
      <c r="J932" s="36"/>
      <c r="K932" s="36"/>
      <c r="L932" s="36"/>
    </row>
    <row r="933" spans="1:12" ht="12.75" customHeight="1" x14ac:dyDescent="0.25">
      <c r="A933" s="165"/>
      <c r="B933" s="37"/>
      <c r="C933" s="37"/>
      <c r="D933" s="37"/>
      <c r="E933" s="37"/>
      <c r="F933" s="166"/>
      <c r="G933" s="167"/>
      <c r="H933" s="165"/>
      <c r="I933" s="36"/>
      <c r="J933" s="36"/>
      <c r="K933" s="36"/>
      <c r="L933" s="36"/>
    </row>
    <row r="934" spans="1:12" ht="12.75" customHeight="1" x14ac:dyDescent="0.25">
      <c r="A934" s="165"/>
      <c r="B934" s="37"/>
      <c r="C934" s="37"/>
      <c r="D934" s="37"/>
      <c r="E934" s="37"/>
      <c r="F934" s="166"/>
      <c r="G934" s="167"/>
      <c r="H934" s="165"/>
      <c r="I934" s="36"/>
      <c r="J934" s="36"/>
      <c r="K934" s="36"/>
      <c r="L934" s="36"/>
    </row>
    <row r="935" spans="1:12" ht="12.75" customHeight="1" x14ac:dyDescent="0.25">
      <c r="A935" s="165"/>
      <c r="B935" s="37"/>
      <c r="C935" s="37"/>
      <c r="D935" s="37"/>
      <c r="E935" s="37"/>
      <c r="F935" s="166"/>
      <c r="G935" s="167"/>
      <c r="H935" s="165"/>
      <c r="I935" s="36"/>
      <c r="J935" s="36"/>
      <c r="K935" s="36"/>
      <c r="L935" s="36"/>
    </row>
    <row r="936" spans="1:12" ht="12.75" customHeight="1" x14ac:dyDescent="0.25">
      <c r="A936" s="165"/>
      <c r="B936" s="37"/>
      <c r="C936" s="37"/>
      <c r="D936" s="37"/>
      <c r="E936" s="37"/>
      <c r="F936" s="166"/>
      <c r="G936" s="167"/>
      <c r="H936" s="165"/>
      <c r="I936" s="36"/>
      <c r="J936" s="36"/>
      <c r="K936" s="36"/>
      <c r="L936" s="36"/>
    </row>
    <row r="937" spans="1:12" ht="12.75" customHeight="1" x14ac:dyDescent="0.25">
      <c r="A937" s="165"/>
      <c r="B937" s="37"/>
      <c r="C937" s="37"/>
      <c r="D937" s="37"/>
      <c r="E937" s="37"/>
      <c r="F937" s="166"/>
      <c r="G937" s="167"/>
      <c r="H937" s="165"/>
      <c r="I937" s="36"/>
      <c r="J937" s="36"/>
      <c r="K937" s="36"/>
      <c r="L937" s="36"/>
    </row>
    <row r="938" spans="1:12" ht="12.75" customHeight="1" x14ac:dyDescent="0.25">
      <c r="A938" s="165"/>
      <c r="B938" s="37"/>
      <c r="C938" s="37"/>
      <c r="D938" s="37"/>
      <c r="E938" s="37"/>
      <c r="F938" s="166"/>
      <c r="G938" s="167"/>
      <c r="H938" s="165"/>
      <c r="I938" s="36"/>
      <c r="J938" s="36"/>
      <c r="K938" s="36"/>
      <c r="L938" s="36"/>
    </row>
    <row r="939" spans="1:12" ht="12.75" customHeight="1" x14ac:dyDescent="0.25">
      <c r="A939" s="165"/>
      <c r="B939" s="37"/>
      <c r="C939" s="37"/>
      <c r="D939" s="37"/>
      <c r="E939" s="37"/>
      <c r="F939" s="166"/>
      <c r="G939" s="167"/>
      <c r="H939" s="165"/>
      <c r="I939" s="36"/>
      <c r="J939" s="36"/>
      <c r="K939" s="36"/>
      <c r="L939" s="36"/>
    </row>
    <row r="940" spans="1:12" ht="12.75" customHeight="1" x14ac:dyDescent="0.25">
      <c r="A940" s="165"/>
      <c r="B940" s="37"/>
      <c r="C940" s="37"/>
      <c r="D940" s="37"/>
      <c r="E940" s="37"/>
      <c r="F940" s="166"/>
      <c r="G940" s="167"/>
      <c r="H940" s="165"/>
      <c r="I940" s="36"/>
      <c r="J940" s="36"/>
      <c r="K940" s="36"/>
      <c r="L940" s="36"/>
    </row>
    <row r="941" spans="1:12" ht="12.75" customHeight="1" x14ac:dyDescent="0.25">
      <c r="A941" s="165"/>
      <c r="B941" s="37"/>
      <c r="C941" s="37"/>
      <c r="D941" s="37"/>
      <c r="E941" s="37"/>
      <c r="F941" s="166"/>
      <c r="G941" s="167"/>
      <c r="H941" s="165"/>
      <c r="I941" s="36"/>
      <c r="J941" s="36"/>
      <c r="K941" s="36"/>
      <c r="L941" s="36"/>
    </row>
    <row r="942" spans="1:12" ht="12.75" customHeight="1" x14ac:dyDescent="0.25">
      <c r="A942" s="165"/>
      <c r="B942" s="37"/>
      <c r="C942" s="37"/>
      <c r="D942" s="37"/>
      <c r="E942" s="37"/>
      <c r="F942" s="166"/>
      <c r="G942" s="167"/>
      <c r="H942" s="165"/>
      <c r="I942" s="36"/>
      <c r="J942" s="36"/>
      <c r="K942" s="36"/>
      <c r="L942" s="36"/>
    </row>
    <row r="943" spans="1:12" ht="12.75" customHeight="1" x14ac:dyDescent="0.25">
      <c r="A943" s="165"/>
      <c r="B943" s="37"/>
      <c r="C943" s="37"/>
      <c r="D943" s="37"/>
      <c r="E943" s="37"/>
      <c r="F943" s="166"/>
      <c r="G943" s="167"/>
      <c r="H943" s="165"/>
      <c r="I943" s="36"/>
      <c r="J943" s="36"/>
      <c r="K943" s="36"/>
      <c r="L943" s="36"/>
    </row>
    <row r="944" spans="1:12" ht="12.75" customHeight="1" x14ac:dyDescent="0.25">
      <c r="A944" s="165"/>
      <c r="B944" s="37"/>
      <c r="C944" s="37"/>
      <c r="D944" s="37"/>
      <c r="E944" s="37"/>
      <c r="F944" s="166"/>
      <c r="G944" s="167"/>
      <c r="H944" s="165"/>
      <c r="I944" s="36"/>
      <c r="J944" s="36"/>
      <c r="K944" s="36"/>
      <c r="L944" s="36"/>
    </row>
    <row r="945" spans="1:12" ht="12.75" customHeight="1" x14ac:dyDescent="0.25">
      <c r="A945" s="165"/>
      <c r="B945" s="37"/>
      <c r="C945" s="37"/>
      <c r="D945" s="37"/>
      <c r="E945" s="37"/>
      <c r="F945" s="166"/>
      <c r="G945" s="167"/>
      <c r="H945" s="165"/>
      <c r="I945" s="36"/>
      <c r="J945" s="36"/>
      <c r="K945" s="36"/>
      <c r="L945" s="36"/>
    </row>
    <row r="946" spans="1:12" ht="12.75" customHeight="1" x14ac:dyDescent="0.25">
      <c r="A946" s="165"/>
      <c r="B946" s="37"/>
      <c r="C946" s="37"/>
      <c r="D946" s="37"/>
      <c r="E946" s="37"/>
      <c r="F946" s="166"/>
      <c r="G946" s="167"/>
      <c r="H946" s="165"/>
      <c r="I946" s="36"/>
      <c r="J946" s="36"/>
      <c r="K946" s="36"/>
      <c r="L946" s="36"/>
    </row>
    <row r="947" spans="1:12" ht="12.75" customHeight="1" x14ac:dyDescent="0.25">
      <c r="A947" s="165"/>
      <c r="B947" s="37"/>
      <c r="C947" s="37"/>
      <c r="D947" s="37"/>
      <c r="E947" s="37"/>
      <c r="F947" s="166"/>
      <c r="G947" s="167"/>
      <c r="H947" s="165"/>
      <c r="I947" s="36"/>
      <c r="J947" s="36"/>
      <c r="K947" s="36"/>
      <c r="L947" s="36"/>
    </row>
    <row r="948" spans="1:12" ht="12.75" customHeight="1" x14ac:dyDescent="0.25">
      <c r="A948" s="165"/>
      <c r="B948" s="37"/>
      <c r="C948" s="37"/>
      <c r="D948" s="37"/>
      <c r="E948" s="37"/>
      <c r="F948" s="166"/>
      <c r="G948" s="167"/>
      <c r="H948" s="165"/>
      <c r="I948" s="36"/>
      <c r="J948" s="36"/>
      <c r="K948" s="36"/>
      <c r="L948" s="36"/>
    </row>
    <row r="949" spans="1:12" ht="12.75" customHeight="1" x14ac:dyDescent="0.25">
      <c r="A949" s="165"/>
      <c r="B949" s="37"/>
      <c r="C949" s="37"/>
      <c r="D949" s="37"/>
      <c r="E949" s="37"/>
      <c r="F949" s="166"/>
      <c r="G949" s="167"/>
      <c r="H949" s="165"/>
      <c r="I949" s="36"/>
      <c r="J949" s="36"/>
      <c r="K949" s="36"/>
      <c r="L949" s="36"/>
    </row>
    <row r="950" spans="1:12" ht="12.75" customHeight="1" x14ac:dyDescent="0.25">
      <c r="A950" s="165"/>
      <c r="B950" s="37"/>
      <c r="C950" s="37"/>
      <c r="D950" s="37"/>
      <c r="E950" s="37"/>
      <c r="F950" s="166"/>
      <c r="G950" s="167"/>
      <c r="H950" s="165"/>
      <c r="I950" s="36"/>
      <c r="J950" s="36"/>
      <c r="K950" s="36"/>
      <c r="L950" s="36"/>
    </row>
    <row r="951" spans="1:12" ht="12.75" customHeight="1" x14ac:dyDescent="0.25">
      <c r="A951" s="165"/>
      <c r="B951" s="37"/>
      <c r="C951" s="37"/>
      <c r="D951" s="37"/>
      <c r="E951" s="37"/>
      <c r="F951" s="166"/>
      <c r="G951" s="167"/>
      <c r="H951" s="165"/>
      <c r="I951" s="36"/>
      <c r="J951" s="36"/>
      <c r="K951" s="36"/>
      <c r="L951" s="36"/>
    </row>
    <row r="952" spans="1:12" ht="12.75" customHeight="1" x14ac:dyDescent="0.25">
      <c r="A952" s="165"/>
      <c r="B952" s="37"/>
      <c r="C952" s="37"/>
      <c r="D952" s="37"/>
      <c r="E952" s="37"/>
      <c r="F952" s="166"/>
      <c r="G952" s="167"/>
      <c r="H952" s="165"/>
      <c r="I952" s="36"/>
      <c r="J952" s="36"/>
      <c r="K952" s="36"/>
      <c r="L952" s="36"/>
    </row>
    <row r="953" spans="1:12" ht="12.75" customHeight="1" x14ac:dyDescent="0.25">
      <c r="A953" s="165"/>
      <c r="B953" s="37"/>
      <c r="C953" s="37"/>
      <c r="D953" s="37"/>
      <c r="E953" s="37"/>
      <c r="F953" s="166"/>
      <c r="G953" s="167"/>
      <c r="H953" s="165"/>
      <c r="I953" s="36"/>
      <c r="J953" s="36"/>
      <c r="K953" s="36"/>
      <c r="L953" s="36"/>
    </row>
    <row r="954" spans="1:12" ht="12.75" customHeight="1" x14ac:dyDescent="0.25">
      <c r="A954" s="165"/>
      <c r="B954" s="37"/>
      <c r="C954" s="37"/>
      <c r="D954" s="37"/>
      <c r="E954" s="37"/>
      <c r="F954" s="166"/>
      <c r="G954" s="167"/>
      <c r="H954" s="165"/>
      <c r="I954" s="36"/>
      <c r="J954" s="36"/>
      <c r="K954" s="36"/>
      <c r="L954" s="36"/>
    </row>
    <row r="955" spans="1:12" ht="12.75" customHeight="1" x14ac:dyDescent="0.25">
      <c r="A955" s="165"/>
      <c r="B955" s="37"/>
      <c r="C955" s="37"/>
      <c r="D955" s="37"/>
      <c r="E955" s="37"/>
      <c r="F955" s="166"/>
      <c r="G955" s="167"/>
      <c r="H955" s="165"/>
      <c r="I955" s="36"/>
      <c r="J955" s="36"/>
      <c r="K955" s="36"/>
      <c r="L955" s="36"/>
    </row>
    <row r="956" spans="1:12" ht="12.75" customHeight="1" x14ac:dyDescent="0.25">
      <c r="A956" s="165"/>
      <c r="B956" s="37"/>
      <c r="C956" s="37"/>
      <c r="D956" s="37"/>
      <c r="E956" s="37"/>
      <c r="F956" s="166"/>
      <c r="G956" s="167"/>
      <c r="H956" s="165"/>
      <c r="I956" s="36"/>
      <c r="J956" s="36"/>
      <c r="K956" s="36"/>
      <c r="L956" s="36"/>
    </row>
    <row r="957" spans="1:12" ht="12.75" customHeight="1" x14ac:dyDescent="0.25">
      <c r="A957" s="165"/>
      <c r="B957" s="37"/>
      <c r="C957" s="37"/>
      <c r="D957" s="37"/>
      <c r="E957" s="37"/>
      <c r="F957" s="166"/>
      <c r="G957" s="167"/>
      <c r="H957" s="165"/>
      <c r="I957" s="36"/>
      <c r="J957" s="36"/>
      <c r="K957" s="36"/>
      <c r="L957" s="36"/>
    </row>
    <row r="958" spans="1:12" ht="12.75" customHeight="1" x14ac:dyDescent="0.25">
      <c r="A958" s="165"/>
      <c r="B958" s="37"/>
      <c r="C958" s="37"/>
      <c r="D958" s="37"/>
      <c r="E958" s="37"/>
      <c r="F958" s="166"/>
      <c r="G958" s="167"/>
      <c r="H958" s="165"/>
      <c r="I958" s="36"/>
      <c r="J958" s="36"/>
      <c r="K958" s="36"/>
      <c r="L958" s="36"/>
    </row>
    <row r="959" spans="1:12" ht="12.75" customHeight="1" x14ac:dyDescent="0.25">
      <c r="A959" s="165"/>
      <c r="B959" s="37"/>
      <c r="C959" s="37"/>
      <c r="D959" s="37"/>
      <c r="E959" s="37"/>
      <c r="F959" s="166"/>
      <c r="G959" s="167"/>
      <c r="H959" s="165"/>
      <c r="I959" s="36"/>
      <c r="J959" s="36"/>
      <c r="K959" s="36"/>
      <c r="L959" s="36"/>
    </row>
    <row r="960" spans="1:12" ht="12.75" customHeight="1" x14ac:dyDescent="0.25">
      <c r="A960" s="165"/>
      <c r="B960" s="37"/>
      <c r="C960" s="37"/>
      <c r="D960" s="37"/>
      <c r="E960" s="37"/>
      <c r="F960" s="166"/>
      <c r="G960" s="167"/>
      <c r="H960" s="165"/>
      <c r="I960" s="36"/>
      <c r="J960" s="36"/>
      <c r="K960" s="36"/>
      <c r="L960" s="36"/>
    </row>
    <row r="961" spans="1:12" ht="12.75" customHeight="1" x14ac:dyDescent="0.25">
      <c r="A961" s="165"/>
      <c r="B961" s="37"/>
      <c r="C961" s="37"/>
      <c r="D961" s="37"/>
      <c r="E961" s="37"/>
      <c r="F961" s="166"/>
      <c r="G961" s="167"/>
      <c r="H961" s="165"/>
      <c r="I961" s="36"/>
      <c r="J961" s="36"/>
      <c r="K961" s="36"/>
      <c r="L961" s="36"/>
    </row>
    <row r="962" spans="1:12" ht="12.75" customHeight="1" x14ac:dyDescent="0.25">
      <c r="A962" s="165"/>
      <c r="B962" s="37"/>
      <c r="C962" s="37"/>
      <c r="D962" s="37"/>
      <c r="E962" s="37"/>
      <c r="F962" s="166"/>
      <c r="G962" s="167"/>
      <c r="H962" s="165"/>
      <c r="I962" s="36"/>
      <c r="J962" s="36"/>
      <c r="K962" s="36"/>
      <c r="L962" s="36"/>
    </row>
    <row r="963" spans="1:12" ht="12.75" customHeight="1" x14ac:dyDescent="0.25">
      <c r="A963" s="165"/>
      <c r="B963" s="37"/>
      <c r="C963" s="37"/>
      <c r="D963" s="37"/>
      <c r="E963" s="37"/>
      <c r="F963" s="166"/>
      <c r="G963" s="167"/>
      <c r="H963" s="165"/>
      <c r="I963" s="36"/>
      <c r="J963" s="36"/>
      <c r="K963" s="36"/>
      <c r="L963" s="36"/>
    </row>
    <row r="964" spans="1:12" ht="12.75" customHeight="1" x14ac:dyDescent="0.25">
      <c r="A964" s="165"/>
      <c r="B964" s="37"/>
      <c r="C964" s="37"/>
      <c r="D964" s="37"/>
      <c r="E964" s="37"/>
      <c r="F964" s="166"/>
      <c r="G964" s="167"/>
      <c r="H964" s="165"/>
      <c r="I964" s="36"/>
      <c r="J964" s="36"/>
      <c r="K964" s="36"/>
      <c r="L964" s="36"/>
    </row>
    <row r="965" spans="1:12" ht="12.75" customHeight="1" x14ac:dyDescent="0.25">
      <c r="A965" s="165"/>
      <c r="B965" s="37"/>
      <c r="C965" s="37"/>
      <c r="D965" s="37"/>
      <c r="E965" s="37"/>
      <c r="F965" s="166"/>
      <c r="G965" s="167"/>
      <c r="H965" s="165"/>
      <c r="I965" s="36"/>
      <c r="J965" s="36"/>
      <c r="K965" s="36"/>
      <c r="L965" s="36"/>
    </row>
    <row r="966" spans="1:12" ht="12.75" customHeight="1" x14ac:dyDescent="0.25">
      <c r="A966" s="165"/>
      <c r="B966" s="37"/>
      <c r="C966" s="37"/>
      <c r="D966" s="37"/>
      <c r="E966" s="37"/>
      <c r="F966" s="166"/>
      <c r="G966" s="167"/>
      <c r="H966" s="165"/>
      <c r="I966" s="36"/>
      <c r="J966" s="36"/>
      <c r="K966" s="36"/>
      <c r="L966" s="36"/>
    </row>
    <row r="967" spans="1:12" ht="12.75" customHeight="1" x14ac:dyDescent="0.25">
      <c r="A967" s="165"/>
      <c r="B967" s="37"/>
      <c r="C967" s="37"/>
      <c r="D967" s="37"/>
      <c r="E967" s="37"/>
      <c r="F967" s="166"/>
      <c r="G967" s="167"/>
      <c r="H967" s="165"/>
      <c r="I967" s="36"/>
      <c r="J967" s="36"/>
      <c r="K967" s="36"/>
      <c r="L967" s="36"/>
    </row>
    <row r="968" spans="1:12" ht="12.75" customHeight="1" x14ac:dyDescent="0.25">
      <c r="A968" s="165"/>
      <c r="B968" s="37"/>
      <c r="C968" s="37"/>
      <c r="D968" s="37"/>
      <c r="E968" s="37"/>
      <c r="F968" s="166"/>
      <c r="G968" s="167"/>
      <c r="H968" s="165"/>
      <c r="I968" s="36"/>
      <c r="J968" s="36"/>
      <c r="K968" s="36"/>
      <c r="L968" s="36"/>
    </row>
    <row r="969" spans="1:12" ht="12.75" customHeight="1" x14ac:dyDescent="0.25">
      <c r="A969" s="165"/>
      <c r="B969" s="37"/>
      <c r="C969" s="37"/>
      <c r="D969" s="37"/>
      <c r="E969" s="37"/>
      <c r="F969" s="166"/>
      <c r="G969" s="167"/>
      <c r="H969" s="165"/>
      <c r="I969" s="36"/>
      <c r="J969" s="36"/>
      <c r="K969" s="36"/>
      <c r="L969" s="36"/>
    </row>
    <row r="970" spans="1:12" ht="12.75" customHeight="1" x14ac:dyDescent="0.25">
      <c r="A970" s="165"/>
      <c r="B970" s="37"/>
      <c r="C970" s="37"/>
      <c r="D970" s="37"/>
      <c r="E970" s="37"/>
      <c r="F970" s="166"/>
      <c r="G970" s="167"/>
      <c r="H970" s="165"/>
      <c r="I970" s="36"/>
      <c r="J970" s="36"/>
      <c r="K970" s="36"/>
      <c r="L970" s="36"/>
    </row>
    <row r="971" spans="1:12" ht="12.75" customHeight="1" x14ac:dyDescent="0.25">
      <c r="A971" s="165"/>
      <c r="B971" s="37"/>
      <c r="C971" s="37"/>
      <c r="D971" s="37"/>
      <c r="E971" s="37"/>
      <c r="F971" s="166"/>
      <c r="G971" s="167"/>
      <c r="H971" s="165"/>
      <c r="I971" s="36"/>
      <c r="J971" s="36"/>
      <c r="K971" s="36"/>
      <c r="L971" s="36"/>
    </row>
    <row r="972" spans="1:12" ht="12.75" customHeight="1" x14ac:dyDescent="0.25">
      <c r="A972" s="165"/>
      <c r="B972" s="37"/>
      <c r="C972" s="37"/>
      <c r="D972" s="37"/>
      <c r="E972" s="37"/>
      <c r="F972" s="166"/>
      <c r="G972" s="167"/>
      <c r="H972" s="165"/>
      <c r="I972" s="36"/>
      <c r="J972" s="36"/>
      <c r="K972" s="36"/>
      <c r="L972" s="36"/>
    </row>
    <row r="973" spans="1:12" ht="12.75" customHeight="1" x14ac:dyDescent="0.25">
      <c r="A973" s="165"/>
      <c r="B973" s="37"/>
      <c r="C973" s="37"/>
      <c r="D973" s="37"/>
      <c r="E973" s="37"/>
      <c r="F973" s="166"/>
      <c r="G973" s="167"/>
      <c r="H973" s="165"/>
      <c r="I973" s="36"/>
      <c r="J973" s="36"/>
      <c r="K973" s="36"/>
      <c r="L973" s="36"/>
    </row>
    <row r="974" spans="1:12" ht="12.75" customHeight="1" x14ac:dyDescent="0.25">
      <c r="A974" s="165"/>
      <c r="B974" s="37"/>
      <c r="C974" s="37"/>
      <c r="D974" s="37"/>
      <c r="E974" s="37"/>
      <c r="F974" s="166"/>
      <c r="G974" s="167"/>
      <c r="H974" s="165"/>
      <c r="I974" s="36"/>
      <c r="J974" s="36"/>
      <c r="K974" s="36"/>
      <c r="L974" s="36"/>
    </row>
    <row r="975" spans="1:12" ht="12.75" customHeight="1" x14ac:dyDescent="0.25">
      <c r="A975" s="165"/>
      <c r="B975" s="37"/>
      <c r="C975" s="37"/>
      <c r="D975" s="37"/>
      <c r="E975" s="37"/>
      <c r="F975" s="166"/>
      <c r="G975" s="167"/>
      <c r="H975" s="165"/>
      <c r="I975" s="36"/>
      <c r="J975" s="36"/>
      <c r="K975" s="36"/>
      <c r="L975" s="36"/>
    </row>
    <row r="976" spans="1:12" ht="12.75" customHeight="1" x14ac:dyDescent="0.25">
      <c r="A976" s="165"/>
      <c r="B976" s="37"/>
      <c r="C976" s="37"/>
      <c r="D976" s="37"/>
      <c r="E976" s="37"/>
      <c r="F976" s="166"/>
      <c r="G976" s="167"/>
      <c r="H976" s="165"/>
      <c r="I976" s="36"/>
      <c r="J976" s="36"/>
      <c r="K976" s="36"/>
      <c r="L976" s="36"/>
    </row>
    <row r="977" spans="1:12" ht="12.75" customHeight="1" x14ac:dyDescent="0.25">
      <c r="A977" s="165"/>
      <c r="B977" s="37"/>
      <c r="C977" s="37"/>
      <c r="D977" s="37"/>
      <c r="E977" s="37"/>
      <c r="F977" s="166"/>
      <c r="G977" s="167"/>
      <c r="H977" s="165"/>
      <c r="I977" s="36"/>
      <c r="J977" s="36"/>
      <c r="K977" s="36"/>
      <c r="L977" s="36"/>
    </row>
    <row r="978" spans="1:12" ht="12.75" customHeight="1" x14ac:dyDescent="0.25">
      <c r="A978" s="165"/>
      <c r="B978" s="37"/>
      <c r="C978" s="37"/>
      <c r="D978" s="37"/>
      <c r="E978" s="37"/>
      <c r="F978" s="166"/>
      <c r="G978" s="167"/>
      <c r="H978" s="165"/>
      <c r="I978" s="36"/>
      <c r="J978" s="36"/>
      <c r="K978" s="36"/>
      <c r="L978" s="36"/>
    </row>
    <row r="979" spans="1:12" ht="12.75" customHeight="1" x14ac:dyDescent="0.25">
      <c r="A979" s="165"/>
      <c r="B979" s="37"/>
      <c r="C979" s="37"/>
      <c r="D979" s="37"/>
      <c r="E979" s="37"/>
      <c r="F979" s="166"/>
      <c r="G979" s="167"/>
      <c r="H979" s="165"/>
      <c r="I979" s="36"/>
      <c r="J979" s="36"/>
      <c r="K979" s="36"/>
      <c r="L979" s="36"/>
    </row>
    <row r="980" spans="1:12" ht="12.75" customHeight="1" x14ac:dyDescent="0.25">
      <c r="A980" s="165"/>
      <c r="B980" s="37"/>
      <c r="C980" s="37"/>
      <c r="D980" s="37"/>
      <c r="E980" s="37"/>
      <c r="F980" s="166"/>
      <c r="G980" s="167"/>
      <c r="H980" s="165"/>
      <c r="I980" s="36"/>
      <c r="J980" s="36"/>
      <c r="K980" s="36"/>
      <c r="L980" s="36"/>
    </row>
    <row r="981" spans="1:12" ht="12.75" customHeight="1" x14ac:dyDescent="0.25">
      <c r="A981" s="165"/>
      <c r="B981" s="37"/>
      <c r="C981" s="37"/>
      <c r="D981" s="37"/>
      <c r="E981" s="37"/>
      <c r="F981" s="166"/>
      <c r="G981" s="167"/>
      <c r="H981" s="165"/>
      <c r="I981" s="36"/>
      <c r="J981" s="36"/>
      <c r="K981" s="36"/>
      <c r="L981" s="36"/>
    </row>
    <row r="982" spans="1:12" ht="12.75" customHeight="1" x14ac:dyDescent="0.25">
      <c r="A982" s="165"/>
      <c r="B982" s="37"/>
      <c r="C982" s="37"/>
      <c r="D982" s="37"/>
      <c r="E982" s="37"/>
      <c r="F982" s="166"/>
      <c r="G982" s="167"/>
      <c r="H982" s="165"/>
      <c r="I982" s="36"/>
      <c r="J982" s="36"/>
      <c r="K982" s="36"/>
      <c r="L982" s="36"/>
    </row>
    <row r="983" spans="1:12" ht="12.75" customHeight="1" x14ac:dyDescent="0.25">
      <c r="A983" s="165"/>
      <c r="B983" s="37"/>
      <c r="C983" s="37"/>
      <c r="D983" s="37"/>
      <c r="E983" s="37"/>
      <c r="F983" s="166"/>
      <c r="G983" s="167"/>
      <c r="H983" s="165"/>
      <c r="I983" s="36"/>
      <c r="J983" s="36"/>
      <c r="K983" s="36"/>
      <c r="L983" s="36"/>
    </row>
    <row r="984" spans="1:12" ht="12.75" customHeight="1" x14ac:dyDescent="0.25">
      <c r="A984" s="165"/>
      <c r="B984" s="37"/>
      <c r="C984" s="37"/>
      <c r="D984" s="37"/>
      <c r="E984" s="37"/>
      <c r="F984" s="166"/>
      <c r="G984" s="167"/>
      <c r="H984" s="165"/>
      <c r="I984" s="36"/>
      <c r="J984" s="36"/>
      <c r="K984" s="36"/>
      <c r="L984" s="36"/>
    </row>
    <row r="985" spans="1:12" ht="12.75" customHeight="1" x14ac:dyDescent="0.25">
      <c r="A985" s="165"/>
      <c r="B985" s="37"/>
      <c r="C985" s="37"/>
      <c r="D985" s="37"/>
      <c r="E985" s="37"/>
      <c r="F985" s="166"/>
      <c r="G985" s="167"/>
      <c r="H985" s="165"/>
      <c r="I985" s="36"/>
      <c r="J985" s="36"/>
      <c r="K985" s="36"/>
      <c r="L985" s="36"/>
    </row>
    <row r="986" spans="1:12" ht="12.75" customHeight="1" x14ac:dyDescent="0.25">
      <c r="A986" s="165"/>
      <c r="B986" s="37"/>
      <c r="C986" s="37"/>
      <c r="D986" s="37"/>
      <c r="E986" s="37"/>
      <c r="F986" s="166"/>
      <c r="G986" s="167"/>
      <c r="H986" s="165"/>
      <c r="I986" s="36"/>
      <c r="J986" s="36"/>
      <c r="K986" s="36"/>
      <c r="L986" s="36"/>
    </row>
    <row r="987" spans="1:12" ht="12.75" customHeight="1" x14ac:dyDescent="0.25">
      <c r="A987" s="165"/>
      <c r="B987" s="37"/>
      <c r="C987" s="37"/>
      <c r="D987" s="37"/>
      <c r="E987" s="37"/>
      <c r="F987" s="166"/>
      <c r="G987" s="167"/>
      <c r="H987" s="165"/>
      <c r="I987" s="36"/>
      <c r="J987" s="36"/>
      <c r="K987" s="36"/>
      <c r="L987" s="36"/>
    </row>
    <row r="988" spans="1:12" ht="12.75" customHeight="1" x14ac:dyDescent="0.25">
      <c r="A988" s="165"/>
      <c r="B988" s="37"/>
      <c r="C988" s="37"/>
      <c r="D988" s="37"/>
      <c r="E988" s="37"/>
      <c r="F988" s="166"/>
      <c r="G988" s="167"/>
      <c r="H988" s="165"/>
      <c r="I988" s="36"/>
      <c r="J988" s="36"/>
      <c r="K988" s="36"/>
      <c r="L988" s="36"/>
    </row>
    <row r="989" spans="1:12" ht="12.75" customHeight="1" x14ac:dyDescent="0.25">
      <c r="A989" s="165"/>
      <c r="B989" s="37"/>
      <c r="C989" s="37"/>
      <c r="D989" s="37"/>
      <c r="E989" s="37"/>
      <c r="F989" s="166"/>
      <c r="G989" s="167"/>
      <c r="H989" s="165"/>
      <c r="I989" s="36"/>
      <c r="J989" s="36"/>
      <c r="K989" s="36"/>
      <c r="L989" s="36"/>
    </row>
    <row r="990" spans="1:12" ht="12.75" customHeight="1" x14ac:dyDescent="0.25">
      <c r="A990" s="165"/>
      <c r="B990" s="37"/>
      <c r="C990" s="37"/>
      <c r="D990" s="37"/>
      <c r="E990" s="37"/>
      <c r="F990" s="166"/>
      <c r="G990" s="167"/>
      <c r="H990" s="165"/>
      <c r="I990" s="36"/>
      <c r="J990" s="36"/>
      <c r="K990" s="36"/>
      <c r="L990" s="36"/>
    </row>
    <row r="991" spans="1:12" ht="12.75" customHeight="1" x14ac:dyDescent="0.25">
      <c r="A991" s="165"/>
      <c r="B991" s="37"/>
      <c r="C991" s="37"/>
      <c r="D991" s="37"/>
      <c r="E991" s="37"/>
      <c r="F991" s="166"/>
      <c r="G991" s="167"/>
      <c r="H991" s="165"/>
      <c r="I991" s="36"/>
      <c r="J991" s="36"/>
      <c r="K991" s="36"/>
      <c r="L991" s="36"/>
    </row>
    <row r="992" spans="1:12" ht="12.75" customHeight="1" x14ac:dyDescent="0.25">
      <c r="A992" s="165"/>
      <c r="B992" s="37"/>
      <c r="C992" s="37"/>
      <c r="D992" s="37"/>
      <c r="E992" s="37"/>
      <c r="F992" s="166"/>
      <c r="G992" s="167"/>
      <c r="H992" s="165"/>
      <c r="I992" s="36"/>
      <c r="J992" s="36"/>
      <c r="K992" s="36"/>
      <c r="L992" s="36"/>
    </row>
    <row r="993" spans="1:12" ht="12.75" customHeight="1" x14ac:dyDescent="0.25">
      <c r="A993" s="165"/>
      <c r="B993" s="37"/>
      <c r="C993" s="37"/>
      <c r="D993" s="37"/>
      <c r="E993" s="37"/>
      <c r="F993" s="166"/>
      <c r="G993" s="167"/>
      <c r="H993" s="165"/>
      <c r="I993" s="36"/>
      <c r="J993" s="36"/>
      <c r="K993" s="36"/>
      <c r="L993" s="36"/>
    </row>
    <row r="994" spans="1:12" ht="12.75" customHeight="1" x14ac:dyDescent="0.25">
      <c r="A994" s="165"/>
      <c r="B994" s="37"/>
      <c r="C994" s="37"/>
      <c r="D994" s="37"/>
      <c r="E994" s="37"/>
      <c r="F994" s="166"/>
      <c r="G994" s="167"/>
      <c r="H994" s="165"/>
      <c r="I994" s="36"/>
      <c r="J994" s="36"/>
      <c r="K994" s="36"/>
      <c r="L994" s="36"/>
    </row>
    <row r="995" spans="1:12" ht="12.75" customHeight="1" x14ac:dyDescent="0.25">
      <c r="A995" s="165"/>
      <c r="B995" s="37"/>
      <c r="C995" s="37"/>
      <c r="D995" s="37"/>
      <c r="E995" s="37"/>
      <c r="F995" s="166"/>
      <c r="G995" s="167"/>
      <c r="H995" s="165"/>
      <c r="I995" s="36"/>
      <c r="J995" s="36"/>
      <c r="K995" s="36"/>
      <c r="L995" s="36"/>
    </row>
    <row r="996" spans="1:12" ht="12.75" customHeight="1" x14ac:dyDescent="0.25">
      <c r="A996" s="165"/>
      <c r="B996" s="37"/>
      <c r="C996" s="37"/>
      <c r="D996" s="37"/>
      <c r="E996" s="37"/>
      <c r="F996" s="166"/>
      <c r="G996" s="167"/>
      <c r="H996" s="165"/>
      <c r="I996" s="36"/>
      <c r="J996" s="36"/>
      <c r="K996" s="36"/>
      <c r="L996" s="36"/>
    </row>
    <row r="997" spans="1:12" ht="12.75" customHeight="1" x14ac:dyDescent="0.25">
      <c r="A997" s="165"/>
      <c r="B997" s="37"/>
      <c r="C997" s="37"/>
      <c r="D997" s="37"/>
      <c r="E997" s="37"/>
      <c r="F997" s="166"/>
      <c r="G997" s="167"/>
      <c r="H997" s="165"/>
      <c r="I997" s="36"/>
      <c r="J997" s="36"/>
      <c r="K997" s="36"/>
      <c r="L997" s="36"/>
    </row>
    <row r="998" spans="1:12" ht="12.75" customHeight="1" x14ac:dyDescent="0.25">
      <c r="A998" s="165"/>
      <c r="B998" s="37"/>
      <c r="C998" s="37"/>
      <c r="D998" s="37"/>
      <c r="E998" s="37"/>
      <c r="F998" s="166"/>
      <c r="G998" s="167"/>
      <c r="H998" s="165"/>
      <c r="I998" s="36"/>
      <c r="J998" s="36"/>
      <c r="K998" s="36"/>
      <c r="L998" s="36"/>
    </row>
    <row r="999" spans="1:12" ht="12.75" customHeight="1" x14ac:dyDescent="0.25">
      <c r="A999" s="165"/>
      <c r="B999" s="37"/>
      <c r="C999" s="37"/>
      <c r="D999" s="37"/>
      <c r="E999" s="37"/>
      <c r="F999" s="166"/>
      <c r="G999" s="167"/>
      <c r="H999" s="165"/>
      <c r="I999" s="36"/>
      <c r="J999" s="36"/>
      <c r="K999" s="36"/>
      <c r="L999" s="36"/>
    </row>
    <row r="1000" spans="1:12" ht="12.75" customHeight="1" x14ac:dyDescent="0.25">
      <c r="A1000" s="165"/>
      <c r="B1000" s="37"/>
      <c r="C1000" s="37"/>
      <c r="D1000" s="37"/>
      <c r="E1000" s="37"/>
      <c r="F1000" s="166"/>
      <c r="G1000" s="167"/>
      <c r="H1000" s="165"/>
      <c r="I1000" s="36"/>
      <c r="J1000" s="36"/>
      <c r="K1000" s="36"/>
      <c r="L1000" s="36"/>
    </row>
    <row r="1001" spans="1:12" ht="12.75" customHeight="1" x14ac:dyDescent="0.25">
      <c r="A1001" s="165"/>
      <c r="B1001" s="37"/>
      <c r="C1001" s="37"/>
      <c r="D1001" s="37"/>
      <c r="E1001" s="37"/>
      <c r="F1001" s="166"/>
      <c r="G1001" s="167"/>
      <c r="H1001" s="165"/>
      <c r="I1001" s="36"/>
      <c r="J1001" s="36"/>
      <c r="K1001" s="36"/>
      <c r="L1001" s="36"/>
    </row>
    <row r="1002" spans="1:12" ht="12.75" customHeight="1" x14ac:dyDescent="0.25">
      <c r="A1002" s="165"/>
      <c r="B1002" s="37"/>
      <c r="C1002" s="37"/>
      <c r="D1002" s="37"/>
      <c r="E1002" s="37"/>
      <c r="F1002" s="166"/>
      <c r="G1002" s="167"/>
      <c r="H1002" s="165"/>
      <c r="I1002" s="36"/>
      <c r="J1002" s="36"/>
      <c r="K1002" s="36"/>
      <c r="L1002" s="36"/>
    </row>
    <row r="1003" spans="1:12" ht="12.75" customHeight="1" x14ac:dyDescent="0.25">
      <c r="A1003" s="165"/>
      <c r="B1003" s="37"/>
      <c r="C1003" s="37"/>
      <c r="D1003" s="37"/>
      <c r="E1003" s="37"/>
      <c r="F1003" s="166"/>
      <c r="G1003" s="167"/>
      <c r="H1003" s="165"/>
      <c r="I1003" s="36"/>
      <c r="J1003" s="36"/>
      <c r="K1003" s="36"/>
      <c r="L1003" s="36"/>
    </row>
    <row r="1004" spans="1:12" ht="12.75" customHeight="1" x14ac:dyDescent="0.25">
      <c r="A1004" s="165"/>
      <c r="B1004" s="37"/>
      <c r="C1004" s="37"/>
      <c r="D1004" s="37"/>
      <c r="E1004" s="37"/>
      <c r="F1004" s="166"/>
      <c r="G1004" s="167"/>
      <c r="H1004" s="165"/>
      <c r="I1004" s="36"/>
      <c r="J1004" s="36"/>
      <c r="K1004" s="36"/>
      <c r="L1004" s="36"/>
    </row>
    <row r="1005" spans="1:12" ht="12.75" customHeight="1" x14ac:dyDescent="0.25">
      <c r="A1005" s="165"/>
      <c r="B1005" s="37"/>
      <c r="C1005" s="37"/>
      <c r="D1005" s="37"/>
      <c r="E1005" s="37"/>
      <c r="F1005" s="166"/>
      <c r="G1005" s="167"/>
      <c r="H1005" s="165"/>
      <c r="I1005" s="36"/>
      <c r="J1005" s="36"/>
      <c r="K1005" s="36"/>
      <c r="L1005" s="36"/>
    </row>
    <row r="1006" spans="1:12" ht="12.75" customHeight="1" x14ac:dyDescent="0.25">
      <c r="A1006" s="165"/>
      <c r="B1006" s="37"/>
      <c r="C1006" s="37"/>
      <c r="D1006" s="37"/>
      <c r="E1006" s="37"/>
      <c r="F1006" s="166"/>
      <c r="G1006" s="167"/>
      <c r="H1006" s="165"/>
      <c r="I1006" s="36"/>
      <c r="J1006" s="36"/>
      <c r="K1006" s="36"/>
      <c r="L1006" s="36"/>
    </row>
    <row r="1007" spans="1:12" ht="12.75" customHeight="1" x14ac:dyDescent="0.25">
      <c r="A1007" s="165"/>
      <c r="B1007" s="37"/>
      <c r="C1007" s="37"/>
      <c r="D1007" s="37"/>
      <c r="E1007" s="37"/>
      <c r="F1007" s="166"/>
      <c r="G1007" s="167"/>
      <c r="H1007" s="165"/>
      <c r="I1007" s="36"/>
      <c r="J1007" s="36"/>
      <c r="K1007" s="36"/>
      <c r="L1007" s="36"/>
    </row>
    <row r="1008" spans="1:12" ht="12.75" customHeight="1" x14ac:dyDescent="0.25">
      <c r="A1008" s="165"/>
      <c r="B1008" s="37"/>
      <c r="C1008" s="37"/>
      <c r="D1008" s="37"/>
      <c r="E1008" s="37"/>
      <c r="F1008" s="166"/>
      <c r="G1008" s="167"/>
      <c r="H1008" s="165"/>
      <c r="I1008" s="36"/>
      <c r="J1008" s="36"/>
      <c r="K1008" s="36"/>
      <c r="L1008" s="36"/>
    </row>
    <row r="1009" spans="1:12" ht="12.75" customHeight="1" x14ac:dyDescent="0.25">
      <c r="A1009" s="165"/>
      <c r="B1009" s="37"/>
      <c r="C1009" s="37"/>
      <c r="D1009" s="37"/>
      <c r="E1009" s="37"/>
      <c r="F1009" s="166"/>
      <c r="G1009" s="167"/>
      <c r="H1009" s="165"/>
      <c r="I1009" s="36"/>
      <c r="J1009" s="36"/>
      <c r="K1009" s="36"/>
      <c r="L1009" s="36"/>
    </row>
    <row r="1010" spans="1:12" ht="12.75" customHeight="1" x14ac:dyDescent="0.25">
      <c r="A1010" s="165"/>
      <c r="B1010" s="37"/>
      <c r="C1010" s="37"/>
      <c r="D1010" s="37"/>
      <c r="E1010" s="37"/>
      <c r="F1010" s="166"/>
      <c r="G1010" s="167"/>
      <c r="H1010" s="165"/>
      <c r="I1010" s="36"/>
      <c r="J1010" s="36"/>
      <c r="K1010" s="36"/>
      <c r="L1010" s="36"/>
    </row>
    <row r="1011" spans="1:12" ht="12.75" customHeight="1" x14ac:dyDescent="0.25">
      <c r="A1011" s="165"/>
      <c r="B1011" s="37"/>
      <c r="C1011" s="37"/>
      <c r="D1011" s="37"/>
      <c r="E1011" s="37"/>
      <c r="F1011" s="166"/>
      <c r="G1011" s="167"/>
      <c r="H1011" s="165"/>
      <c r="I1011" s="36"/>
      <c r="J1011" s="36"/>
      <c r="K1011" s="36"/>
      <c r="L1011" s="36"/>
    </row>
    <row r="1012" spans="1:12" ht="12.75" customHeight="1" x14ac:dyDescent="0.25">
      <c r="A1012" s="165"/>
      <c r="B1012" s="37"/>
      <c r="C1012" s="37"/>
      <c r="D1012" s="37"/>
      <c r="E1012" s="37"/>
      <c r="F1012" s="166"/>
      <c r="G1012" s="167"/>
      <c r="H1012" s="165"/>
      <c r="I1012" s="36"/>
      <c r="J1012" s="36"/>
      <c r="K1012" s="36"/>
      <c r="L1012" s="36"/>
    </row>
    <row r="1013" spans="1:12" ht="12.75" customHeight="1" x14ac:dyDescent="0.25">
      <c r="A1013" s="165"/>
      <c r="B1013" s="37"/>
      <c r="C1013" s="37"/>
      <c r="D1013" s="37"/>
      <c r="E1013" s="37"/>
      <c r="F1013" s="166"/>
      <c r="G1013" s="167"/>
      <c r="H1013" s="165"/>
      <c r="I1013" s="36"/>
      <c r="J1013" s="36"/>
      <c r="K1013" s="36"/>
      <c r="L1013" s="36"/>
    </row>
    <row r="1014" spans="1:12" ht="12.75" customHeight="1" x14ac:dyDescent="0.25">
      <c r="A1014" s="165"/>
      <c r="B1014" s="37"/>
      <c r="C1014" s="37"/>
      <c r="D1014" s="37"/>
      <c r="E1014" s="37"/>
      <c r="F1014" s="166"/>
      <c r="G1014" s="167"/>
      <c r="H1014" s="165"/>
      <c r="I1014" s="36"/>
      <c r="J1014" s="36"/>
      <c r="K1014" s="36"/>
      <c r="L1014" s="36"/>
    </row>
    <row r="1015" spans="1:12" ht="12.75" customHeight="1" x14ac:dyDescent="0.25">
      <c r="A1015" s="165"/>
      <c r="B1015" s="37"/>
      <c r="C1015" s="37"/>
      <c r="D1015" s="37"/>
      <c r="E1015" s="37"/>
      <c r="F1015" s="166"/>
      <c r="G1015" s="167"/>
      <c r="H1015" s="165"/>
      <c r="I1015" s="36"/>
      <c r="J1015" s="36"/>
      <c r="K1015" s="36"/>
      <c r="L1015" s="36"/>
    </row>
    <row r="1016" spans="1:12" ht="12.75" customHeight="1" x14ac:dyDescent="0.25">
      <c r="A1016" s="165"/>
      <c r="B1016" s="37"/>
      <c r="C1016" s="37"/>
      <c r="D1016" s="37"/>
      <c r="E1016" s="37"/>
      <c r="F1016" s="166"/>
      <c r="G1016" s="167"/>
      <c r="H1016" s="165"/>
      <c r="I1016" s="36"/>
      <c r="J1016" s="36"/>
      <c r="K1016" s="36"/>
      <c r="L1016" s="36"/>
    </row>
    <row r="1017" spans="1:12" ht="12.75" customHeight="1" x14ac:dyDescent="0.25">
      <c r="A1017" s="165"/>
      <c r="B1017" s="37"/>
      <c r="C1017" s="37"/>
      <c r="D1017" s="37"/>
      <c r="E1017" s="37"/>
      <c r="F1017" s="166"/>
      <c r="G1017" s="167"/>
      <c r="H1017" s="165"/>
      <c r="I1017" s="36"/>
      <c r="J1017" s="36"/>
      <c r="K1017" s="36"/>
      <c r="L1017" s="36"/>
    </row>
    <row r="1018" spans="1:12" ht="12.75" customHeight="1" x14ac:dyDescent="0.25">
      <c r="A1018" s="165"/>
      <c r="B1018" s="37"/>
      <c r="C1018" s="37"/>
      <c r="D1018" s="37"/>
      <c r="E1018" s="37"/>
      <c r="F1018" s="166"/>
      <c r="G1018" s="167"/>
      <c r="H1018" s="165"/>
      <c r="I1018" s="36"/>
      <c r="J1018" s="36"/>
      <c r="K1018" s="36"/>
      <c r="L1018" s="36"/>
    </row>
    <row r="1019" spans="1:12" ht="12.75" customHeight="1" x14ac:dyDescent="0.25">
      <c r="A1019" s="165"/>
      <c r="B1019" s="37"/>
      <c r="C1019" s="37"/>
      <c r="D1019" s="37"/>
      <c r="E1019" s="37"/>
      <c r="F1019" s="166"/>
      <c r="G1019" s="167"/>
      <c r="H1019" s="165"/>
      <c r="I1019" s="36"/>
      <c r="J1019" s="36"/>
      <c r="K1019" s="36"/>
      <c r="L1019" s="36"/>
    </row>
    <row r="1020" spans="1:12" ht="12.75" customHeight="1" x14ac:dyDescent="0.25">
      <c r="A1020" s="165"/>
      <c r="B1020" s="37"/>
      <c r="C1020" s="37"/>
      <c r="D1020" s="37"/>
      <c r="E1020" s="37"/>
      <c r="F1020" s="166"/>
      <c r="G1020" s="167"/>
      <c r="H1020" s="165"/>
      <c r="I1020" s="36"/>
      <c r="J1020" s="36"/>
      <c r="K1020" s="36"/>
      <c r="L1020" s="36"/>
    </row>
    <row r="1021" spans="1:12" ht="12.75" customHeight="1" x14ac:dyDescent="0.25">
      <c r="A1021" s="165"/>
      <c r="B1021" s="37"/>
      <c r="C1021" s="37"/>
      <c r="D1021" s="37"/>
      <c r="E1021" s="37"/>
      <c r="F1021" s="166"/>
      <c r="G1021" s="167"/>
      <c r="H1021" s="165"/>
      <c r="I1021" s="36"/>
      <c r="J1021" s="36"/>
      <c r="K1021" s="36"/>
      <c r="L1021" s="36"/>
    </row>
    <row r="1022" spans="1:12" ht="12.75" customHeight="1" x14ac:dyDescent="0.25">
      <c r="A1022" s="165"/>
      <c r="B1022" s="37"/>
      <c r="C1022" s="37"/>
      <c r="D1022" s="37"/>
      <c r="E1022" s="37"/>
      <c r="F1022" s="166"/>
      <c r="G1022" s="167"/>
      <c r="H1022" s="165"/>
      <c r="I1022" s="36"/>
      <c r="J1022" s="36"/>
      <c r="K1022" s="36"/>
      <c r="L1022" s="36"/>
    </row>
    <row r="1023" spans="1:12" ht="12.75" customHeight="1" x14ac:dyDescent="0.25">
      <c r="A1023" s="165"/>
      <c r="B1023" s="37"/>
      <c r="C1023" s="37"/>
      <c r="D1023" s="37"/>
      <c r="E1023" s="37"/>
      <c r="F1023" s="166"/>
      <c r="G1023" s="167"/>
      <c r="H1023" s="165"/>
      <c r="I1023" s="36"/>
      <c r="J1023" s="36"/>
      <c r="K1023" s="36"/>
      <c r="L1023" s="36"/>
    </row>
    <row r="1024" spans="1:12" ht="12.75" customHeight="1" x14ac:dyDescent="0.25">
      <c r="A1024" s="165"/>
      <c r="B1024" s="37"/>
      <c r="C1024" s="37"/>
      <c r="D1024" s="37"/>
      <c r="E1024" s="37"/>
      <c r="F1024" s="166"/>
      <c r="G1024" s="167"/>
      <c r="H1024" s="165"/>
      <c r="I1024" s="36"/>
      <c r="J1024" s="36"/>
      <c r="K1024" s="36"/>
      <c r="L1024" s="36"/>
    </row>
    <row r="1025" spans="1:12" ht="12.75" customHeight="1" x14ac:dyDescent="0.25">
      <c r="A1025" s="165"/>
      <c r="B1025" s="37"/>
      <c r="C1025" s="37"/>
      <c r="D1025" s="37"/>
      <c r="E1025" s="37"/>
      <c r="F1025" s="166"/>
      <c r="G1025" s="167"/>
      <c r="H1025" s="165"/>
      <c r="I1025" s="36"/>
      <c r="J1025" s="36"/>
      <c r="K1025" s="36"/>
      <c r="L1025" s="36"/>
    </row>
    <row r="1026" spans="1:12" ht="12.75" customHeight="1" x14ac:dyDescent="0.25">
      <c r="A1026" s="165"/>
      <c r="B1026" s="37"/>
      <c r="C1026" s="37"/>
      <c r="D1026" s="37"/>
      <c r="E1026" s="37"/>
      <c r="F1026" s="166"/>
      <c r="G1026" s="167"/>
      <c r="H1026" s="165"/>
      <c r="I1026" s="36"/>
      <c r="J1026" s="36"/>
      <c r="K1026" s="36"/>
      <c r="L1026" s="36"/>
    </row>
    <row r="1027" spans="1:12" ht="12.75" customHeight="1" x14ac:dyDescent="0.25">
      <c r="A1027" s="165"/>
      <c r="B1027" s="37"/>
      <c r="C1027" s="37"/>
      <c r="D1027" s="37"/>
      <c r="E1027" s="37"/>
      <c r="F1027" s="166"/>
      <c r="G1027" s="167"/>
      <c r="H1027" s="165"/>
      <c r="I1027" s="36"/>
      <c r="J1027" s="36"/>
      <c r="K1027" s="36"/>
      <c r="L1027" s="36"/>
    </row>
    <row r="1028" spans="1:12" ht="12.75" customHeight="1" x14ac:dyDescent="0.25">
      <c r="A1028" s="165"/>
      <c r="B1028" s="37"/>
      <c r="C1028" s="37"/>
      <c r="D1028" s="37"/>
      <c r="E1028" s="37"/>
      <c r="F1028" s="166"/>
      <c r="G1028" s="167"/>
      <c r="H1028" s="165"/>
      <c r="I1028" s="36"/>
      <c r="J1028" s="36"/>
      <c r="K1028" s="36"/>
      <c r="L1028" s="36"/>
    </row>
    <row r="1029" spans="1:12" ht="12.75" customHeight="1" x14ac:dyDescent="0.25">
      <c r="A1029" s="165"/>
      <c r="B1029" s="37"/>
      <c r="C1029" s="37"/>
      <c r="D1029" s="37"/>
      <c r="E1029" s="37"/>
      <c r="F1029" s="166"/>
      <c r="G1029" s="167"/>
      <c r="H1029" s="165"/>
      <c r="I1029" s="36"/>
      <c r="J1029" s="36"/>
      <c r="K1029" s="36"/>
      <c r="L1029" s="36"/>
    </row>
    <row r="1030" spans="1:12" ht="12.75" customHeight="1" x14ac:dyDescent="0.25">
      <c r="A1030" s="165"/>
      <c r="B1030" s="37"/>
      <c r="C1030" s="37"/>
      <c r="D1030" s="37"/>
      <c r="E1030" s="37"/>
      <c r="F1030" s="166"/>
      <c r="G1030" s="167"/>
      <c r="H1030" s="165"/>
      <c r="I1030" s="36"/>
      <c r="J1030" s="36"/>
      <c r="K1030" s="36"/>
      <c r="L1030" s="36"/>
    </row>
    <row r="1031" spans="1:12" ht="12.75" customHeight="1" x14ac:dyDescent="0.25">
      <c r="A1031" s="165"/>
      <c r="B1031" s="37"/>
      <c r="C1031" s="37"/>
      <c r="D1031" s="37"/>
      <c r="E1031" s="37"/>
      <c r="F1031" s="166"/>
      <c r="G1031" s="167"/>
      <c r="H1031" s="165"/>
      <c r="I1031" s="36"/>
      <c r="J1031" s="36"/>
      <c r="K1031" s="36"/>
      <c r="L1031" s="36"/>
    </row>
    <row r="1032" spans="1:12" ht="12.75" customHeight="1" x14ac:dyDescent="0.25">
      <c r="A1032" s="165"/>
      <c r="B1032" s="37"/>
      <c r="C1032" s="37"/>
      <c r="D1032" s="37"/>
      <c r="E1032" s="37"/>
      <c r="F1032" s="166"/>
      <c r="G1032" s="167"/>
      <c r="H1032" s="165"/>
      <c r="I1032" s="36"/>
      <c r="J1032" s="36"/>
      <c r="K1032" s="36"/>
      <c r="L1032" s="36"/>
    </row>
    <row r="1033" spans="1:12" ht="12.75" customHeight="1" x14ac:dyDescent="0.25">
      <c r="A1033" s="165"/>
      <c r="B1033" s="37"/>
      <c r="C1033" s="37"/>
      <c r="D1033" s="37"/>
      <c r="E1033" s="37"/>
      <c r="F1033" s="166"/>
      <c r="G1033" s="167"/>
      <c r="H1033" s="165"/>
      <c r="I1033" s="36"/>
      <c r="J1033" s="36"/>
      <c r="K1033" s="36"/>
      <c r="L1033" s="36"/>
    </row>
    <row r="1034" spans="1:12" ht="12.75" customHeight="1" x14ac:dyDescent="0.25">
      <c r="A1034" s="165"/>
      <c r="B1034" s="37"/>
      <c r="C1034" s="37"/>
      <c r="D1034" s="37"/>
      <c r="E1034" s="37"/>
      <c r="F1034" s="166"/>
      <c r="G1034" s="167"/>
      <c r="H1034" s="165"/>
      <c r="I1034" s="36"/>
      <c r="J1034" s="36"/>
      <c r="K1034" s="36"/>
      <c r="L1034" s="36"/>
    </row>
    <row r="1035" spans="1:12" ht="12.75" customHeight="1" x14ac:dyDescent="0.25">
      <c r="A1035" s="165"/>
      <c r="B1035" s="37"/>
      <c r="C1035" s="37"/>
      <c r="D1035" s="37"/>
      <c r="E1035" s="37"/>
      <c r="F1035" s="166"/>
      <c r="G1035" s="167"/>
      <c r="H1035" s="165"/>
      <c r="I1035" s="36"/>
      <c r="J1035" s="36"/>
      <c r="K1035" s="36"/>
      <c r="L1035" s="36"/>
    </row>
    <row r="1036" spans="1:12" ht="12.75" customHeight="1" x14ac:dyDescent="0.25">
      <c r="A1036" s="165"/>
      <c r="B1036" s="37"/>
      <c r="C1036" s="37"/>
      <c r="D1036" s="37"/>
      <c r="E1036" s="37"/>
      <c r="F1036" s="166"/>
      <c r="G1036" s="167"/>
      <c r="H1036" s="165"/>
      <c r="I1036" s="36"/>
      <c r="J1036" s="36"/>
      <c r="K1036" s="36"/>
      <c r="L1036" s="36"/>
    </row>
    <row r="1037" spans="1:12" ht="12.75" customHeight="1" x14ac:dyDescent="0.25">
      <c r="A1037" s="165"/>
      <c r="B1037" s="37"/>
      <c r="C1037" s="37"/>
      <c r="D1037" s="37"/>
      <c r="E1037" s="37"/>
      <c r="F1037" s="166"/>
      <c r="G1037" s="167"/>
      <c r="H1037" s="165"/>
      <c r="I1037" s="36"/>
      <c r="J1037" s="36"/>
      <c r="K1037" s="36"/>
      <c r="L1037" s="36"/>
    </row>
    <row r="1038" spans="1:12" ht="12.75" customHeight="1" x14ac:dyDescent="0.25">
      <c r="A1038" s="165"/>
      <c r="B1038" s="37"/>
      <c r="C1038" s="37"/>
      <c r="D1038" s="37"/>
      <c r="E1038" s="37"/>
      <c r="F1038" s="166"/>
      <c r="G1038" s="167"/>
      <c r="H1038" s="165"/>
      <c r="I1038" s="36"/>
      <c r="J1038" s="36"/>
      <c r="K1038" s="36"/>
      <c r="L1038" s="36"/>
    </row>
    <row r="1039" spans="1:12" ht="12.75" customHeight="1" x14ac:dyDescent="0.25">
      <c r="A1039" s="165"/>
      <c r="B1039" s="37"/>
      <c r="C1039" s="37"/>
      <c r="D1039" s="37"/>
      <c r="E1039" s="37"/>
      <c r="F1039" s="166"/>
      <c r="G1039" s="167"/>
      <c r="H1039" s="165"/>
      <c r="I1039" s="36"/>
      <c r="J1039" s="36"/>
      <c r="K1039" s="36"/>
      <c r="L1039" s="36"/>
    </row>
    <row r="1040" spans="1:12" ht="12.75" customHeight="1" x14ac:dyDescent="0.25">
      <c r="A1040" s="165"/>
      <c r="B1040" s="37"/>
      <c r="C1040" s="37"/>
      <c r="D1040" s="37"/>
      <c r="E1040" s="37"/>
      <c r="F1040" s="166"/>
      <c r="G1040" s="167"/>
      <c r="H1040" s="165"/>
      <c r="I1040" s="36"/>
      <c r="J1040" s="36"/>
      <c r="K1040" s="36"/>
      <c r="L1040" s="36"/>
    </row>
    <row r="1041" spans="1:12" ht="12.75" customHeight="1" x14ac:dyDescent="0.25">
      <c r="A1041" s="165"/>
      <c r="B1041" s="37"/>
      <c r="C1041" s="37"/>
      <c r="D1041" s="37"/>
      <c r="E1041" s="37"/>
      <c r="F1041" s="166"/>
      <c r="G1041" s="167"/>
      <c r="H1041" s="165"/>
      <c r="I1041" s="36"/>
      <c r="J1041" s="36"/>
      <c r="K1041" s="36"/>
      <c r="L1041" s="36"/>
    </row>
    <row r="1042" spans="1:12" ht="12.75" customHeight="1" x14ac:dyDescent="0.25">
      <c r="A1042" s="165"/>
      <c r="B1042" s="37"/>
      <c r="C1042" s="37"/>
      <c r="D1042" s="37"/>
      <c r="E1042" s="37"/>
      <c r="F1042" s="166"/>
      <c r="G1042" s="167"/>
      <c r="H1042" s="165"/>
      <c r="I1042" s="36"/>
      <c r="J1042" s="36"/>
      <c r="K1042" s="36"/>
      <c r="L1042" s="36"/>
    </row>
    <row r="1043" spans="1:12" ht="12.75" customHeight="1" x14ac:dyDescent="0.25">
      <c r="A1043" s="165"/>
      <c r="B1043" s="37"/>
      <c r="C1043" s="37"/>
      <c r="D1043" s="37"/>
      <c r="E1043" s="37"/>
      <c r="F1043" s="166"/>
      <c r="G1043" s="167"/>
      <c r="H1043" s="165"/>
      <c r="I1043" s="36"/>
      <c r="J1043" s="36"/>
      <c r="K1043" s="36"/>
      <c r="L1043" s="36"/>
    </row>
    <row r="1044" spans="1:12" ht="12.75" customHeight="1" x14ac:dyDescent="0.25">
      <c r="A1044" s="165"/>
      <c r="B1044" s="37"/>
      <c r="C1044" s="37"/>
      <c r="D1044" s="37"/>
      <c r="E1044" s="37"/>
      <c r="F1044" s="166"/>
      <c r="G1044" s="167"/>
      <c r="H1044" s="165"/>
      <c r="I1044" s="36"/>
      <c r="J1044" s="36"/>
      <c r="K1044" s="36"/>
      <c r="L1044" s="36"/>
    </row>
    <row r="1045" spans="1:12" ht="12.75" customHeight="1" x14ac:dyDescent="0.25">
      <c r="A1045" s="165"/>
      <c r="B1045" s="37"/>
      <c r="C1045" s="37"/>
      <c r="D1045" s="37"/>
      <c r="E1045" s="37"/>
      <c r="F1045" s="166"/>
      <c r="G1045" s="167"/>
      <c r="H1045" s="165"/>
      <c r="I1045" s="36"/>
      <c r="J1045" s="36"/>
      <c r="K1045" s="36"/>
      <c r="L1045" s="36"/>
    </row>
    <row r="1046" spans="1:12" ht="12.75" customHeight="1" x14ac:dyDescent="0.25">
      <c r="A1046" s="165"/>
      <c r="B1046" s="37"/>
      <c r="C1046" s="37"/>
      <c r="D1046" s="37"/>
      <c r="E1046" s="37"/>
      <c r="F1046" s="166"/>
      <c r="G1046" s="167"/>
      <c r="H1046" s="165"/>
      <c r="I1046" s="36"/>
      <c r="J1046" s="36"/>
      <c r="K1046" s="36"/>
      <c r="L1046" s="36"/>
    </row>
    <row r="1047" spans="1:12" ht="12.75" customHeight="1" x14ac:dyDescent="0.25">
      <c r="A1047" s="165"/>
      <c r="B1047" s="37"/>
      <c r="C1047" s="37"/>
      <c r="D1047" s="37"/>
      <c r="E1047" s="37"/>
      <c r="F1047" s="166"/>
      <c r="G1047" s="167"/>
      <c r="H1047" s="165"/>
      <c r="I1047" s="36"/>
      <c r="J1047" s="36"/>
      <c r="K1047" s="36"/>
      <c r="L1047" s="36"/>
    </row>
    <row r="1048" spans="1:12" ht="12.75" customHeight="1" x14ac:dyDescent="0.25">
      <c r="A1048" s="165"/>
      <c r="B1048" s="37"/>
      <c r="C1048" s="37"/>
      <c r="D1048" s="37"/>
      <c r="E1048" s="37"/>
      <c r="F1048" s="166"/>
      <c r="G1048" s="167"/>
      <c r="H1048" s="165"/>
      <c r="I1048" s="36"/>
      <c r="J1048" s="36"/>
      <c r="K1048" s="36"/>
      <c r="L1048" s="36"/>
    </row>
    <row r="1049" spans="1:12" ht="12.75" customHeight="1" x14ac:dyDescent="0.25">
      <c r="A1049" s="165"/>
      <c r="B1049" s="37"/>
      <c r="C1049" s="37"/>
      <c r="D1049" s="37"/>
      <c r="E1049" s="37"/>
      <c r="F1049" s="166"/>
      <c r="G1049" s="167"/>
      <c r="H1049" s="165"/>
      <c r="I1049" s="36"/>
      <c r="J1049" s="36"/>
      <c r="K1049" s="36"/>
      <c r="L1049" s="36"/>
    </row>
    <row r="1050" spans="1:12" ht="12.75" customHeight="1" x14ac:dyDescent="0.25">
      <c r="A1050" s="165"/>
      <c r="B1050" s="37"/>
      <c r="C1050" s="37"/>
      <c r="D1050" s="37"/>
      <c r="E1050" s="37"/>
      <c r="F1050" s="166"/>
      <c r="G1050" s="167"/>
      <c r="H1050" s="165"/>
      <c r="I1050" s="36"/>
      <c r="J1050" s="36"/>
      <c r="K1050" s="36"/>
      <c r="L1050" s="36"/>
    </row>
    <row r="1051" spans="1:12" ht="12.75" customHeight="1" x14ac:dyDescent="0.25">
      <c r="A1051" s="165"/>
      <c r="B1051" s="37"/>
      <c r="C1051" s="37"/>
      <c r="D1051" s="37"/>
      <c r="E1051" s="37"/>
      <c r="F1051" s="166"/>
      <c r="G1051" s="167"/>
      <c r="H1051" s="165"/>
      <c r="I1051" s="36"/>
      <c r="J1051" s="36"/>
      <c r="K1051" s="36"/>
      <c r="L1051" s="36"/>
    </row>
    <row r="1052" spans="1:12" ht="12.75" customHeight="1" x14ac:dyDescent="0.25">
      <c r="A1052" s="165"/>
      <c r="B1052" s="37"/>
      <c r="C1052" s="37"/>
      <c r="D1052" s="37"/>
      <c r="E1052" s="37"/>
      <c r="F1052" s="166"/>
      <c r="G1052" s="167"/>
      <c r="H1052" s="165"/>
      <c r="I1052" s="36"/>
      <c r="J1052" s="36"/>
      <c r="K1052" s="36"/>
      <c r="L1052" s="36"/>
    </row>
    <row r="1053" spans="1:12" ht="12.75" customHeight="1" x14ac:dyDescent="0.25">
      <c r="A1053" s="165"/>
      <c r="B1053" s="37"/>
      <c r="C1053" s="37"/>
      <c r="D1053" s="37"/>
      <c r="E1053" s="37"/>
      <c r="F1053" s="166"/>
      <c r="G1053" s="167"/>
      <c r="H1053" s="165"/>
      <c r="I1053" s="36"/>
      <c r="J1053" s="36"/>
      <c r="K1053" s="36"/>
      <c r="L1053" s="36"/>
    </row>
    <row r="1054" spans="1:12" ht="12.75" customHeight="1" x14ac:dyDescent="0.25">
      <c r="A1054" s="165"/>
      <c r="B1054" s="37"/>
      <c r="C1054" s="37"/>
      <c r="D1054" s="37"/>
      <c r="E1054" s="37"/>
      <c r="F1054" s="166"/>
      <c r="G1054" s="167"/>
      <c r="H1054" s="165"/>
      <c r="I1054" s="36"/>
      <c r="J1054" s="36"/>
      <c r="K1054" s="36"/>
      <c r="L1054" s="36"/>
    </row>
    <row r="1055" spans="1:12" ht="12.75" customHeight="1" x14ac:dyDescent="0.25">
      <c r="A1055" s="165"/>
      <c r="B1055" s="37"/>
      <c r="C1055" s="37"/>
      <c r="D1055" s="37"/>
      <c r="E1055" s="37"/>
      <c r="F1055" s="166"/>
      <c r="G1055" s="167"/>
      <c r="H1055" s="165"/>
      <c r="I1055" s="36"/>
      <c r="J1055" s="36"/>
      <c r="K1055" s="36"/>
      <c r="L1055" s="36"/>
    </row>
    <row r="1056" spans="1:12" ht="12.75" customHeight="1" x14ac:dyDescent="0.25">
      <c r="A1056" s="165"/>
      <c r="B1056" s="37"/>
      <c r="C1056" s="37"/>
      <c r="D1056" s="37"/>
      <c r="E1056" s="37"/>
      <c r="F1056" s="166"/>
      <c r="G1056" s="167"/>
      <c r="H1056" s="165"/>
      <c r="I1056" s="36"/>
      <c r="J1056" s="36"/>
      <c r="K1056" s="36"/>
      <c r="L1056" s="36"/>
    </row>
    <row r="1057" spans="1:12" ht="12.75" customHeight="1" x14ac:dyDescent="0.25">
      <c r="A1057" s="165"/>
      <c r="B1057" s="37"/>
      <c r="C1057" s="37"/>
      <c r="D1057" s="37"/>
      <c r="E1057" s="37"/>
      <c r="F1057" s="166"/>
      <c r="G1057" s="167"/>
      <c r="H1057" s="165"/>
      <c r="I1057" s="36"/>
      <c r="J1057" s="36"/>
      <c r="K1057" s="36"/>
      <c r="L1057" s="36"/>
    </row>
    <row r="1058" spans="1:12" ht="12.75" customHeight="1" x14ac:dyDescent="0.25">
      <c r="A1058" s="165"/>
      <c r="B1058" s="37"/>
      <c r="C1058" s="37"/>
      <c r="D1058" s="37"/>
      <c r="E1058" s="37"/>
      <c r="F1058" s="166"/>
      <c r="G1058" s="167"/>
      <c r="H1058" s="165"/>
      <c r="I1058" s="36"/>
      <c r="J1058" s="36"/>
      <c r="K1058" s="36"/>
      <c r="L1058" s="36"/>
    </row>
    <row r="1059" spans="1:12" ht="12.75" customHeight="1" x14ac:dyDescent="0.25">
      <c r="A1059" s="165"/>
      <c r="B1059" s="37"/>
      <c r="C1059" s="37"/>
      <c r="D1059" s="37"/>
      <c r="E1059" s="37"/>
      <c r="F1059" s="166"/>
      <c r="G1059" s="167"/>
      <c r="H1059" s="165"/>
      <c r="I1059" s="36"/>
      <c r="J1059" s="36"/>
      <c r="K1059" s="36"/>
      <c r="L1059" s="36"/>
    </row>
    <row r="1060" spans="1:12" ht="12.75" customHeight="1" x14ac:dyDescent="0.25">
      <c r="A1060" s="165"/>
      <c r="B1060" s="37"/>
      <c r="C1060" s="37"/>
      <c r="D1060" s="37"/>
      <c r="E1060" s="37"/>
      <c r="F1060" s="166"/>
      <c r="G1060" s="167"/>
      <c r="H1060" s="165"/>
      <c r="I1060" s="36"/>
      <c r="J1060" s="36"/>
      <c r="K1060" s="36"/>
      <c r="L1060" s="36"/>
    </row>
    <row r="1061" spans="1:12" ht="12.75" customHeight="1" x14ac:dyDescent="0.25">
      <c r="A1061" s="165"/>
      <c r="B1061" s="37"/>
      <c r="C1061" s="37"/>
      <c r="D1061" s="37"/>
      <c r="E1061" s="37"/>
      <c r="F1061" s="166"/>
      <c r="G1061" s="167"/>
      <c r="H1061" s="165"/>
      <c r="I1061" s="36"/>
      <c r="J1061" s="36"/>
      <c r="K1061" s="36"/>
      <c r="L1061" s="36"/>
    </row>
    <row r="1062" spans="1:12" ht="12.75" customHeight="1" x14ac:dyDescent="0.25">
      <c r="A1062" s="165"/>
      <c r="B1062" s="37"/>
      <c r="C1062" s="37"/>
      <c r="D1062" s="37"/>
      <c r="E1062" s="37"/>
      <c r="F1062" s="166"/>
      <c r="G1062" s="167"/>
      <c r="H1062" s="165"/>
      <c r="I1062" s="36"/>
      <c r="J1062" s="36"/>
      <c r="K1062" s="36"/>
      <c r="L1062" s="36"/>
    </row>
    <row r="1063" spans="1:12" ht="12.75" customHeight="1" x14ac:dyDescent="0.25">
      <c r="A1063" s="165"/>
      <c r="B1063" s="37"/>
      <c r="C1063" s="37"/>
      <c r="D1063" s="37"/>
      <c r="E1063" s="37"/>
      <c r="F1063" s="166"/>
      <c r="G1063" s="167"/>
      <c r="H1063" s="165"/>
      <c r="I1063" s="36"/>
      <c r="J1063" s="36"/>
      <c r="K1063" s="36"/>
      <c r="L1063" s="36"/>
    </row>
    <row r="1064" spans="1:12" ht="12.75" customHeight="1" x14ac:dyDescent="0.25">
      <c r="A1064" s="165"/>
      <c r="B1064" s="37"/>
      <c r="C1064" s="37"/>
      <c r="D1064" s="37"/>
      <c r="E1064" s="37"/>
      <c r="F1064" s="166"/>
      <c r="G1064" s="167"/>
      <c r="H1064" s="165"/>
      <c r="I1064" s="36"/>
      <c r="J1064" s="36"/>
      <c r="K1064" s="36"/>
      <c r="L1064" s="36"/>
    </row>
    <row r="1065" spans="1:12" ht="12.75" customHeight="1" x14ac:dyDescent="0.25">
      <c r="A1065" s="165"/>
      <c r="B1065" s="37"/>
      <c r="C1065" s="37"/>
      <c r="D1065" s="37"/>
      <c r="E1065" s="37"/>
      <c r="F1065" s="166"/>
      <c r="G1065" s="167"/>
      <c r="H1065" s="165"/>
      <c r="I1065" s="36"/>
      <c r="J1065" s="36"/>
      <c r="K1065" s="36"/>
      <c r="L1065" s="36"/>
    </row>
    <row r="1066" spans="1:12" ht="12.75" customHeight="1" x14ac:dyDescent="0.25">
      <c r="A1066" s="165"/>
      <c r="B1066" s="37"/>
      <c r="C1066" s="37"/>
      <c r="D1066" s="37"/>
      <c r="E1066" s="37"/>
      <c r="F1066" s="166"/>
      <c r="G1066" s="167"/>
      <c r="H1066" s="165"/>
      <c r="I1066" s="36"/>
      <c r="J1066" s="36"/>
      <c r="K1066" s="36"/>
      <c r="L1066" s="36"/>
    </row>
    <row r="1067" spans="1:12" ht="12.75" customHeight="1" x14ac:dyDescent="0.25">
      <c r="A1067" s="165"/>
      <c r="B1067" s="37"/>
      <c r="C1067" s="37"/>
      <c r="D1067" s="37"/>
      <c r="E1067" s="37"/>
      <c r="F1067" s="166"/>
      <c r="G1067" s="167"/>
      <c r="H1067" s="165"/>
      <c r="I1067" s="36"/>
      <c r="J1067" s="36"/>
      <c r="K1067" s="36"/>
      <c r="L1067" s="36"/>
    </row>
    <row r="1068" spans="1:12" ht="12.75" customHeight="1" x14ac:dyDescent="0.25">
      <c r="A1068" s="165"/>
      <c r="B1068" s="37"/>
      <c r="C1068" s="37"/>
      <c r="D1068" s="37"/>
      <c r="E1068" s="37"/>
      <c r="F1068" s="166"/>
      <c r="G1068" s="167"/>
      <c r="H1068" s="165"/>
      <c r="I1068" s="36"/>
      <c r="J1068" s="36"/>
      <c r="K1068" s="36"/>
      <c r="L1068" s="36"/>
    </row>
    <row r="1069" spans="1:12" ht="12.75" customHeight="1" x14ac:dyDescent="0.25">
      <c r="A1069" s="165"/>
      <c r="B1069" s="37"/>
      <c r="C1069" s="37"/>
      <c r="D1069" s="37"/>
      <c r="E1069" s="37"/>
      <c r="F1069" s="166"/>
      <c r="G1069" s="167"/>
      <c r="H1069" s="165"/>
      <c r="I1069" s="36"/>
      <c r="J1069" s="36"/>
      <c r="K1069" s="36"/>
      <c r="L1069" s="36"/>
    </row>
    <row r="1070" spans="1:12" ht="12.75" customHeight="1" x14ac:dyDescent="0.25">
      <c r="A1070" s="165"/>
      <c r="B1070" s="37"/>
      <c r="C1070" s="37"/>
      <c r="D1070" s="37"/>
      <c r="E1070" s="37"/>
      <c r="F1070" s="166"/>
      <c r="G1070" s="167"/>
      <c r="H1070" s="165"/>
      <c r="I1070" s="36"/>
      <c r="J1070" s="36"/>
      <c r="K1070" s="36"/>
      <c r="L1070" s="36"/>
    </row>
    <row r="1071" spans="1:12" ht="12.75" customHeight="1" x14ac:dyDescent="0.25">
      <c r="A1071" s="165"/>
      <c r="B1071" s="37"/>
      <c r="C1071" s="37"/>
      <c r="D1071" s="37"/>
      <c r="E1071" s="37"/>
      <c r="F1071" s="166"/>
      <c r="G1071" s="167"/>
      <c r="H1071" s="165"/>
      <c r="I1071" s="36"/>
      <c r="J1071" s="36"/>
      <c r="K1071" s="36"/>
      <c r="L1071" s="36"/>
    </row>
    <row r="1072" spans="1:12" ht="12.75" customHeight="1" x14ac:dyDescent="0.25">
      <c r="A1072" s="165"/>
      <c r="B1072" s="37"/>
      <c r="C1072" s="37"/>
      <c r="D1072" s="37"/>
      <c r="E1072" s="37"/>
      <c r="F1072" s="166"/>
      <c r="G1072" s="167"/>
      <c r="H1072" s="165"/>
      <c r="I1072" s="36"/>
      <c r="J1072" s="36"/>
      <c r="K1072" s="36"/>
      <c r="L1072" s="36"/>
    </row>
    <row r="1073" spans="1:12" ht="12.75" customHeight="1" x14ac:dyDescent="0.25">
      <c r="A1073" s="165"/>
      <c r="B1073" s="37"/>
      <c r="C1073" s="37"/>
      <c r="D1073" s="37"/>
      <c r="E1073" s="37"/>
      <c r="F1073" s="166"/>
      <c r="G1073" s="167"/>
      <c r="H1073" s="165"/>
      <c r="I1073" s="36"/>
      <c r="J1073" s="36"/>
      <c r="K1073" s="36"/>
      <c r="L1073" s="36"/>
    </row>
    <row r="1074" spans="1:12" ht="12.75" customHeight="1" x14ac:dyDescent="0.25">
      <c r="A1074" s="165"/>
      <c r="B1074" s="37"/>
      <c r="C1074" s="37"/>
      <c r="D1074" s="37"/>
      <c r="E1074" s="37"/>
      <c r="F1074" s="166"/>
      <c r="G1074" s="167"/>
      <c r="H1074" s="165"/>
      <c r="I1074" s="36"/>
      <c r="J1074" s="36"/>
      <c r="K1074" s="36"/>
      <c r="L1074" s="36"/>
    </row>
    <row r="1075" spans="1:12" ht="12.75" customHeight="1" x14ac:dyDescent="0.25">
      <c r="A1075" s="165"/>
      <c r="B1075" s="37"/>
      <c r="C1075" s="37"/>
      <c r="D1075" s="37"/>
      <c r="E1075" s="37"/>
      <c r="F1075" s="166"/>
      <c r="G1075" s="167"/>
      <c r="H1075" s="165"/>
      <c r="I1075" s="36"/>
      <c r="J1075" s="36"/>
      <c r="K1075" s="36"/>
      <c r="L1075" s="36"/>
    </row>
    <row r="1076" spans="1:12" ht="12.75" customHeight="1" x14ac:dyDescent="0.25">
      <c r="A1076" s="165"/>
      <c r="B1076" s="37"/>
      <c r="C1076" s="37"/>
      <c r="D1076" s="37"/>
      <c r="E1076" s="37"/>
      <c r="F1076" s="166"/>
      <c r="G1076" s="167"/>
      <c r="H1076" s="165"/>
      <c r="I1076" s="36"/>
      <c r="J1076" s="36"/>
      <c r="K1076" s="36"/>
      <c r="L1076" s="36"/>
    </row>
    <row r="1077" spans="1:12" ht="12.75" customHeight="1" x14ac:dyDescent="0.25">
      <c r="A1077" s="165"/>
      <c r="B1077" s="37"/>
      <c r="C1077" s="37"/>
      <c r="D1077" s="37"/>
      <c r="E1077" s="37"/>
      <c r="F1077" s="166"/>
      <c r="G1077" s="167"/>
      <c r="H1077" s="165"/>
      <c r="I1077" s="36"/>
      <c r="J1077" s="36"/>
      <c r="K1077" s="36"/>
      <c r="L1077" s="36"/>
    </row>
    <row r="1078" spans="1:12" ht="12.75" customHeight="1" x14ac:dyDescent="0.25">
      <c r="A1078" s="165"/>
      <c r="B1078" s="37"/>
      <c r="C1078" s="37"/>
      <c r="D1078" s="37"/>
      <c r="E1078" s="37"/>
      <c r="F1078" s="166"/>
      <c r="G1078" s="167"/>
      <c r="H1078" s="165"/>
      <c r="I1078" s="36"/>
      <c r="J1078" s="36"/>
      <c r="K1078" s="36"/>
      <c r="L1078" s="36"/>
    </row>
    <row r="1079" spans="1:12" ht="12.75" customHeight="1" x14ac:dyDescent="0.25">
      <c r="A1079" s="165"/>
      <c r="B1079" s="37"/>
      <c r="C1079" s="37"/>
      <c r="D1079" s="37"/>
      <c r="E1079" s="37"/>
      <c r="F1079" s="166"/>
      <c r="G1079" s="167"/>
      <c r="H1079" s="165"/>
      <c r="I1079" s="36"/>
      <c r="J1079" s="36"/>
      <c r="K1079" s="36"/>
      <c r="L1079" s="36"/>
    </row>
    <row r="1080" spans="1:12" ht="12.75" customHeight="1" x14ac:dyDescent="0.25">
      <c r="A1080" s="165"/>
      <c r="B1080" s="37"/>
      <c r="C1080" s="37"/>
      <c r="D1080" s="37"/>
      <c r="E1080" s="37"/>
      <c r="F1080" s="166"/>
      <c r="G1080" s="167"/>
      <c r="H1080" s="165"/>
      <c r="I1080" s="36"/>
      <c r="J1080" s="36"/>
      <c r="K1080" s="36"/>
      <c r="L1080" s="36"/>
    </row>
    <row r="1081" spans="1:12" ht="12.75" customHeight="1" x14ac:dyDescent="0.25">
      <c r="A1081" s="165"/>
      <c r="B1081" s="37"/>
      <c r="C1081" s="37"/>
      <c r="D1081" s="37"/>
      <c r="E1081" s="37"/>
      <c r="F1081" s="166"/>
      <c r="G1081" s="167"/>
      <c r="H1081" s="165"/>
      <c r="I1081" s="36"/>
      <c r="J1081" s="36"/>
      <c r="K1081" s="36"/>
      <c r="L1081" s="36"/>
    </row>
    <row r="1082" spans="1:12" ht="12.75" customHeight="1" x14ac:dyDescent="0.25">
      <c r="A1082" s="165"/>
      <c r="B1082" s="37"/>
      <c r="C1082" s="37"/>
      <c r="D1082" s="37"/>
      <c r="E1082" s="37"/>
      <c r="F1082" s="166"/>
      <c r="G1082" s="167"/>
      <c r="H1082" s="165"/>
      <c r="I1082" s="36"/>
      <c r="J1082" s="36"/>
      <c r="K1082" s="36"/>
      <c r="L1082" s="36"/>
    </row>
    <row r="1083" spans="1:12" ht="12.75" customHeight="1" x14ac:dyDescent="0.25">
      <c r="A1083" s="165"/>
      <c r="B1083" s="37"/>
      <c r="C1083" s="37"/>
      <c r="D1083" s="37"/>
      <c r="E1083" s="37"/>
      <c r="F1083" s="166"/>
      <c r="G1083" s="167"/>
      <c r="H1083" s="165"/>
      <c r="I1083" s="36"/>
      <c r="J1083" s="36"/>
      <c r="K1083" s="36"/>
      <c r="L1083" s="36"/>
    </row>
    <row r="1084" spans="1:12" ht="12.75" customHeight="1" x14ac:dyDescent="0.25">
      <c r="A1084" s="165"/>
      <c r="B1084" s="37"/>
      <c r="C1084" s="37"/>
      <c r="D1084" s="37"/>
      <c r="E1084" s="37"/>
      <c r="F1084" s="166"/>
      <c r="G1084" s="167"/>
      <c r="H1084" s="165"/>
      <c r="I1084" s="36"/>
      <c r="J1084" s="36"/>
      <c r="K1084" s="36"/>
      <c r="L1084" s="36"/>
    </row>
    <row r="1085" spans="1:12" ht="12.75" customHeight="1" x14ac:dyDescent="0.25">
      <c r="A1085" s="165"/>
      <c r="B1085" s="37"/>
      <c r="C1085" s="37"/>
      <c r="D1085" s="37"/>
      <c r="E1085" s="37"/>
      <c r="F1085" s="166"/>
      <c r="G1085" s="167"/>
      <c r="H1085" s="165"/>
      <c r="I1085" s="36"/>
      <c r="J1085" s="36"/>
      <c r="K1085" s="36"/>
      <c r="L1085" s="36"/>
    </row>
    <row r="1086" spans="1:12" ht="12.75" customHeight="1" x14ac:dyDescent="0.25">
      <c r="A1086" s="165"/>
      <c r="B1086" s="37"/>
      <c r="C1086" s="37"/>
      <c r="D1086" s="37"/>
      <c r="E1086" s="37"/>
      <c r="F1086" s="166"/>
      <c r="G1086" s="167"/>
      <c r="H1086" s="165"/>
      <c r="I1086" s="36"/>
      <c r="J1086" s="36"/>
      <c r="K1086" s="36"/>
      <c r="L1086" s="36"/>
    </row>
    <row r="1087" spans="1:12" ht="12.75" customHeight="1" x14ac:dyDescent="0.25">
      <c r="A1087" s="165"/>
      <c r="B1087" s="37"/>
      <c r="C1087" s="37"/>
      <c r="D1087" s="37"/>
      <c r="E1087" s="37"/>
      <c r="F1087" s="166"/>
      <c r="G1087" s="167"/>
      <c r="H1087" s="165"/>
      <c r="I1087" s="36"/>
      <c r="J1087" s="36"/>
      <c r="K1087" s="36"/>
      <c r="L1087" s="36"/>
    </row>
    <row r="1088" spans="1:12" ht="12.75" customHeight="1" x14ac:dyDescent="0.25">
      <c r="A1088" s="165"/>
      <c r="B1088" s="37"/>
      <c r="C1088" s="37"/>
      <c r="D1088" s="37"/>
      <c r="E1088" s="37"/>
      <c r="F1088" s="166"/>
      <c r="G1088" s="167"/>
      <c r="H1088" s="165"/>
      <c r="I1088" s="36"/>
      <c r="J1088" s="36"/>
      <c r="K1088" s="36"/>
      <c r="L1088" s="36"/>
    </row>
    <row r="1089" spans="1:12" ht="12.75" customHeight="1" x14ac:dyDescent="0.25">
      <c r="A1089" s="165"/>
      <c r="B1089" s="37"/>
      <c r="C1089" s="37"/>
      <c r="D1089" s="37"/>
      <c r="E1089" s="37"/>
      <c r="F1089" s="166"/>
      <c r="G1089" s="167"/>
      <c r="H1089" s="165"/>
      <c r="I1089" s="36"/>
      <c r="J1089" s="36"/>
      <c r="K1089" s="36"/>
      <c r="L1089" s="36"/>
    </row>
    <row r="1090" spans="1:12" ht="12.75" customHeight="1" x14ac:dyDescent="0.25">
      <c r="A1090" s="165"/>
      <c r="B1090" s="37"/>
      <c r="C1090" s="37"/>
      <c r="D1090" s="37"/>
      <c r="E1090" s="37"/>
      <c r="F1090" s="166"/>
      <c r="G1090" s="167"/>
      <c r="H1090" s="165"/>
      <c r="I1090" s="36"/>
      <c r="J1090" s="36"/>
      <c r="K1090" s="36"/>
      <c r="L1090" s="36"/>
    </row>
    <row r="1091" spans="1:12" ht="12.75" customHeight="1" x14ac:dyDescent="0.25">
      <c r="A1091" s="165"/>
      <c r="B1091" s="37"/>
      <c r="C1091" s="37"/>
      <c r="D1091" s="37"/>
      <c r="E1091" s="37"/>
      <c r="F1091" s="166"/>
      <c r="G1091" s="167"/>
      <c r="H1091" s="165"/>
      <c r="I1091" s="36"/>
      <c r="J1091" s="36"/>
      <c r="K1091" s="36"/>
      <c r="L1091" s="36"/>
    </row>
    <row r="1092" spans="1:12" ht="12.75" customHeight="1" x14ac:dyDescent="0.25">
      <c r="A1092" s="165"/>
      <c r="B1092" s="37"/>
      <c r="C1092" s="37"/>
      <c r="D1092" s="37"/>
      <c r="E1092" s="37"/>
      <c r="F1092" s="166"/>
      <c r="G1092" s="167"/>
      <c r="H1092" s="165"/>
      <c r="I1092" s="36"/>
      <c r="J1092" s="36"/>
      <c r="K1092" s="36"/>
      <c r="L1092" s="36"/>
    </row>
    <row r="1093" spans="1:12" ht="12.75" customHeight="1" x14ac:dyDescent="0.25">
      <c r="A1093" s="165"/>
      <c r="B1093" s="37"/>
      <c r="C1093" s="37"/>
      <c r="D1093" s="37"/>
      <c r="E1093" s="37"/>
      <c r="F1093" s="166"/>
      <c r="G1093" s="167"/>
      <c r="H1093" s="165"/>
      <c r="I1093" s="36"/>
      <c r="J1093" s="36"/>
      <c r="K1093" s="36"/>
      <c r="L1093" s="36"/>
    </row>
    <row r="1094" spans="1:12" ht="12.75" customHeight="1" x14ac:dyDescent="0.25">
      <c r="A1094" s="165"/>
      <c r="B1094" s="37"/>
      <c r="C1094" s="37"/>
      <c r="D1094" s="37"/>
      <c r="E1094" s="37"/>
      <c r="F1094" s="166"/>
      <c r="G1094" s="167"/>
      <c r="H1094" s="165"/>
      <c r="I1094" s="36"/>
      <c r="J1094" s="36"/>
      <c r="K1094" s="36"/>
      <c r="L1094" s="36"/>
    </row>
    <row r="1095" spans="1:12" ht="12.75" customHeight="1" x14ac:dyDescent="0.25">
      <c r="A1095" s="165"/>
      <c r="B1095" s="37"/>
      <c r="C1095" s="37"/>
      <c r="D1095" s="37"/>
      <c r="E1095" s="37"/>
      <c r="F1095" s="166"/>
      <c r="G1095" s="167"/>
      <c r="H1095" s="165"/>
      <c r="I1095" s="36"/>
      <c r="J1095" s="36"/>
      <c r="K1095" s="36"/>
      <c r="L1095" s="36"/>
    </row>
    <row r="1096" spans="1:12" ht="12.75" customHeight="1" x14ac:dyDescent="0.25">
      <c r="A1096" s="165"/>
      <c r="B1096" s="37"/>
      <c r="C1096" s="37"/>
      <c r="D1096" s="37"/>
      <c r="E1096" s="37"/>
      <c r="F1096" s="166"/>
      <c r="G1096" s="167"/>
      <c r="H1096" s="165"/>
      <c r="I1096" s="36"/>
      <c r="J1096" s="36"/>
      <c r="K1096" s="36"/>
      <c r="L1096" s="36"/>
    </row>
    <row r="1097" spans="1:12" ht="12.75" customHeight="1" x14ac:dyDescent="0.25">
      <c r="A1097" s="165"/>
      <c r="B1097" s="37"/>
      <c r="C1097" s="37"/>
      <c r="D1097" s="37"/>
      <c r="E1097" s="37"/>
      <c r="F1097" s="166"/>
      <c r="G1097" s="167"/>
      <c r="H1097" s="165"/>
      <c r="I1097" s="36"/>
      <c r="J1097" s="36"/>
      <c r="K1097" s="36"/>
      <c r="L1097" s="36"/>
    </row>
    <row r="1098" spans="1:12" ht="12.75" customHeight="1" x14ac:dyDescent="0.25">
      <c r="A1098" s="165"/>
      <c r="B1098" s="37"/>
      <c r="C1098" s="37"/>
      <c r="D1098" s="37"/>
      <c r="E1098" s="37"/>
      <c r="F1098" s="166"/>
      <c r="G1098" s="167"/>
      <c r="H1098" s="165"/>
      <c r="I1098" s="36"/>
      <c r="J1098" s="36"/>
      <c r="K1098" s="36"/>
      <c r="L1098" s="36"/>
    </row>
    <row r="1099" spans="1:12" ht="12.75" customHeight="1" x14ac:dyDescent="0.25">
      <c r="A1099" s="165"/>
      <c r="B1099" s="37"/>
      <c r="C1099" s="37"/>
      <c r="D1099" s="37"/>
      <c r="E1099" s="37"/>
      <c r="F1099" s="166"/>
      <c r="G1099" s="167"/>
      <c r="H1099" s="165"/>
      <c r="I1099" s="36"/>
      <c r="J1099" s="36"/>
      <c r="K1099" s="36"/>
      <c r="L1099" s="36"/>
    </row>
    <row r="1100" spans="1:12" ht="12.75" customHeight="1" x14ac:dyDescent="0.25">
      <c r="A1100" s="165"/>
      <c r="B1100" s="37"/>
      <c r="C1100" s="37"/>
      <c r="D1100" s="37"/>
      <c r="E1100" s="37"/>
      <c r="F1100" s="166"/>
      <c r="G1100" s="167"/>
      <c r="H1100" s="165"/>
      <c r="I1100" s="36"/>
      <c r="J1100" s="36"/>
      <c r="K1100" s="36"/>
      <c r="L1100" s="36"/>
    </row>
    <row r="1101" spans="1:12" ht="12.75" customHeight="1" x14ac:dyDescent="0.25">
      <c r="A1101" s="165"/>
      <c r="B1101" s="37"/>
      <c r="C1101" s="37"/>
      <c r="D1101" s="37"/>
      <c r="E1101" s="37"/>
      <c r="F1101" s="166"/>
      <c r="G1101" s="167"/>
      <c r="H1101" s="165"/>
      <c r="I1101" s="36"/>
      <c r="J1101" s="36"/>
      <c r="K1101" s="36"/>
      <c r="L1101" s="36"/>
    </row>
    <row r="1102" spans="1:12" ht="12.75" customHeight="1" x14ac:dyDescent="0.25">
      <c r="A1102" s="165"/>
      <c r="B1102" s="37"/>
      <c r="C1102" s="37"/>
      <c r="D1102" s="37"/>
      <c r="E1102" s="37"/>
      <c r="F1102" s="166"/>
      <c r="G1102" s="167"/>
      <c r="H1102" s="165"/>
      <c r="I1102" s="36"/>
      <c r="J1102" s="36"/>
      <c r="K1102" s="36"/>
      <c r="L1102" s="36"/>
    </row>
    <row r="1103" spans="1:12" ht="12.75" customHeight="1" x14ac:dyDescent="0.25">
      <c r="A1103" s="165"/>
      <c r="B1103" s="37"/>
      <c r="C1103" s="37"/>
      <c r="D1103" s="37"/>
      <c r="E1103" s="37"/>
      <c r="F1103" s="166"/>
      <c r="G1103" s="167"/>
      <c r="H1103" s="165"/>
      <c r="I1103" s="36"/>
      <c r="J1103" s="36"/>
      <c r="K1103" s="36"/>
      <c r="L1103" s="36"/>
    </row>
    <row r="1104" spans="1:12" ht="12.75" customHeight="1" x14ac:dyDescent="0.25">
      <c r="A1104" s="165"/>
      <c r="B1104" s="37"/>
      <c r="C1104" s="37"/>
      <c r="D1104" s="37"/>
      <c r="E1104" s="37"/>
      <c r="F1104" s="166"/>
      <c r="G1104" s="167"/>
      <c r="H1104" s="165"/>
      <c r="I1104" s="36"/>
      <c r="J1104" s="36"/>
      <c r="K1104" s="36"/>
      <c r="L1104" s="36"/>
    </row>
    <row r="1105" spans="1:12" ht="12.75" customHeight="1" x14ac:dyDescent="0.25">
      <c r="A1105" s="165"/>
      <c r="B1105" s="37"/>
      <c r="C1105" s="37"/>
      <c r="D1105" s="37"/>
      <c r="E1105" s="37"/>
      <c r="F1105" s="166"/>
      <c r="G1105" s="167"/>
      <c r="H1105" s="165"/>
      <c r="I1105" s="36"/>
      <c r="J1105" s="36"/>
      <c r="K1105" s="36"/>
      <c r="L1105" s="36"/>
    </row>
    <row r="1106" spans="1:12" ht="12.75" customHeight="1" x14ac:dyDescent="0.25">
      <c r="A1106" s="165"/>
      <c r="B1106" s="37"/>
      <c r="C1106" s="37"/>
      <c r="D1106" s="37"/>
      <c r="E1106" s="37"/>
      <c r="F1106" s="166"/>
      <c r="G1106" s="167"/>
      <c r="H1106" s="165"/>
      <c r="I1106" s="36"/>
      <c r="J1106" s="36"/>
      <c r="K1106" s="36"/>
      <c r="L1106" s="36"/>
    </row>
    <row r="1107" spans="1:12" ht="12.75" customHeight="1" x14ac:dyDescent="0.25">
      <c r="A1107" s="165"/>
      <c r="B1107" s="37"/>
      <c r="C1107" s="37"/>
      <c r="D1107" s="37"/>
      <c r="E1107" s="37"/>
      <c r="F1107" s="166"/>
      <c r="G1107" s="167"/>
      <c r="H1107" s="165"/>
      <c r="I1107" s="36"/>
      <c r="J1107" s="36"/>
      <c r="K1107" s="36"/>
      <c r="L1107" s="36"/>
    </row>
    <row r="1108" spans="1:12" ht="12.75" customHeight="1" x14ac:dyDescent="0.25">
      <c r="A1108" s="165"/>
      <c r="B1108" s="37"/>
      <c r="C1108" s="37"/>
      <c r="D1108" s="37"/>
      <c r="E1108" s="37"/>
      <c r="F1108" s="166"/>
      <c r="G1108" s="167"/>
      <c r="H1108" s="165"/>
      <c r="I1108" s="36"/>
      <c r="J1108" s="36"/>
      <c r="K1108" s="36"/>
      <c r="L1108" s="36"/>
    </row>
    <row r="1109" spans="1:12" ht="12.75" customHeight="1" x14ac:dyDescent="0.25">
      <c r="A1109" s="165"/>
      <c r="B1109" s="37"/>
      <c r="C1109" s="37"/>
      <c r="D1109" s="37"/>
      <c r="E1109" s="37"/>
      <c r="F1109" s="166"/>
      <c r="G1109" s="167"/>
      <c r="H1109" s="165"/>
      <c r="I1109" s="36"/>
      <c r="J1109" s="36"/>
      <c r="K1109" s="36"/>
      <c r="L1109" s="36"/>
    </row>
    <row r="1110" spans="1:12" ht="12.75" customHeight="1" x14ac:dyDescent="0.25">
      <c r="A1110" s="165"/>
      <c r="B1110" s="37"/>
      <c r="C1110" s="37"/>
      <c r="D1110" s="37"/>
      <c r="E1110" s="37"/>
      <c r="F1110" s="166"/>
      <c r="G1110" s="167"/>
      <c r="H1110" s="165"/>
      <c r="I1110" s="36"/>
      <c r="J1110" s="36"/>
      <c r="K1110" s="36"/>
      <c r="L1110" s="36"/>
    </row>
    <row r="1111" spans="1:12" ht="12.75" customHeight="1" x14ac:dyDescent="0.25">
      <c r="A1111" s="165"/>
      <c r="B1111" s="37"/>
      <c r="C1111" s="37"/>
      <c r="D1111" s="37"/>
      <c r="E1111" s="37"/>
      <c r="F1111" s="166"/>
      <c r="G1111" s="167"/>
      <c r="H1111" s="165"/>
      <c r="I1111" s="36"/>
      <c r="J1111" s="36"/>
      <c r="K1111" s="36"/>
      <c r="L1111" s="36"/>
    </row>
    <row r="1112" spans="1:12" ht="12.75" customHeight="1" x14ac:dyDescent="0.25">
      <c r="A1112" s="165"/>
      <c r="B1112" s="37"/>
      <c r="C1112" s="37"/>
      <c r="D1112" s="37"/>
      <c r="E1112" s="37"/>
      <c r="F1112" s="166"/>
      <c r="G1112" s="167"/>
      <c r="H1112" s="165"/>
      <c r="I1112" s="36"/>
      <c r="J1112" s="36"/>
      <c r="K1112" s="36"/>
      <c r="L1112" s="36"/>
    </row>
    <row r="1113" spans="1:12" ht="12.75" customHeight="1" x14ac:dyDescent="0.25">
      <c r="A1113" s="165"/>
      <c r="B1113" s="37"/>
      <c r="C1113" s="37"/>
      <c r="D1113" s="37"/>
      <c r="E1113" s="37"/>
      <c r="F1113" s="166"/>
      <c r="G1113" s="167"/>
      <c r="H1113" s="165"/>
      <c r="I1113" s="36"/>
      <c r="J1113" s="36"/>
      <c r="K1113" s="36"/>
      <c r="L1113" s="36"/>
    </row>
    <row r="1114" spans="1:12" ht="12.75" customHeight="1" x14ac:dyDescent="0.25">
      <c r="A1114" s="165"/>
      <c r="B1114" s="37"/>
      <c r="C1114" s="37"/>
      <c r="D1114" s="37"/>
      <c r="E1114" s="37"/>
      <c r="F1114" s="166"/>
      <c r="G1114" s="167"/>
      <c r="H1114" s="165"/>
      <c r="I1114" s="36"/>
      <c r="J1114" s="36"/>
      <c r="K1114" s="36"/>
      <c r="L1114" s="36"/>
    </row>
    <row r="1115" spans="1:12" ht="12.75" customHeight="1" x14ac:dyDescent="0.25">
      <c r="A1115" s="165"/>
      <c r="B1115" s="37"/>
      <c r="C1115" s="37"/>
      <c r="D1115" s="37"/>
      <c r="E1115" s="37"/>
      <c r="F1115" s="166"/>
      <c r="G1115" s="167"/>
      <c r="H1115" s="165"/>
      <c r="I1115" s="36"/>
      <c r="J1115" s="36"/>
      <c r="K1115" s="36"/>
      <c r="L1115" s="36"/>
    </row>
    <row r="1116" spans="1:12" ht="12.75" customHeight="1" x14ac:dyDescent="0.25">
      <c r="A1116" s="165"/>
      <c r="B1116" s="37"/>
      <c r="C1116" s="37"/>
      <c r="D1116" s="37"/>
      <c r="E1116" s="37"/>
      <c r="F1116" s="166"/>
      <c r="G1116" s="167"/>
      <c r="H1116" s="165"/>
      <c r="I1116" s="36"/>
      <c r="J1116" s="36"/>
      <c r="K1116" s="36"/>
      <c r="L1116" s="36"/>
    </row>
    <row r="1117" spans="1:12" ht="12.75" customHeight="1" x14ac:dyDescent="0.25">
      <c r="A1117" s="165"/>
      <c r="B1117" s="37"/>
      <c r="C1117" s="37"/>
      <c r="D1117" s="37"/>
      <c r="E1117" s="37"/>
      <c r="F1117" s="166"/>
      <c r="G1117" s="167"/>
      <c r="H1117" s="165"/>
      <c r="I1117" s="36"/>
      <c r="J1117" s="36"/>
      <c r="K1117" s="36"/>
      <c r="L1117" s="36"/>
    </row>
    <row r="1118" spans="1:12" ht="12.75" customHeight="1" x14ac:dyDescent="0.25">
      <c r="A1118" s="165"/>
      <c r="B1118" s="37"/>
      <c r="C1118" s="37"/>
      <c r="D1118" s="37"/>
      <c r="E1118" s="37"/>
      <c r="F1118" s="166"/>
      <c r="G1118" s="167"/>
      <c r="H1118" s="165"/>
      <c r="I1118" s="36"/>
      <c r="J1118" s="36"/>
      <c r="K1118" s="36"/>
      <c r="L1118" s="36"/>
    </row>
    <row r="1119" spans="1:12" ht="12.75" customHeight="1" x14ac:dyDescent="0.25">
      <c r="A1119" s="165"/>
      <c r="B1119" s="37"/>
      <c r="C1119" s="37"/>
      <c r="D1119" s="37"/>
      <c r="E1119" s="37"/>
      <c r="F1119" s="166"/>
      <c r="G1119" s="167"/>
      <c r="H1119" s="165"/>
      <c r="I1119" s="36"/>
      <c r="J1119" s="36"/>
      <c r="K1119" s="36"/>
      <c r="L1119" s="36"/>
    </row>
    <row r="1120" spans="1:12" ht="12.75" customHeight="1" x14ac:dyDescent="0.25">
      <c r="A1120" s="165"/>
      <c r="B1120" s="37"/>
      <c r="C1120" s="37"/>
      <c r="D1120" s="37"/>
      <c r="E1120" s="37"/>
      <c r="F1120" s="166"/>
      <c r="G1120" s="167"/>
      <c r="H1120" s="165"/>
      <c r="I1120" s="36"/>
      <c r="J1120" s="36"/>
      <c r="K1120" s="36"/>
      <c r="L1120" s="36"/>
    </row>
    <row r="1121" spans="1:12" ht="12.75" customHeight="1" x14ac:dyDescent="0.25">
      <c r="A1121" s="165"/>
      <c r="B1121" s="37"/>
      <c r="C1121" s="37"/>
      <c r="D1121" s="37"/>
      <c r="E1121" s="37"/>
      <c r="F1121" s="166"/>
      <c r="G1121" s="167"/>
      <c r="H1121" s="165"/>
      <c r="I1121" s="36"/>
      <c r="J1121" s="36"/>
      <c r="K1121" s="36"/>
      <c r="L1121" s="36"/>
    </row>
    <row r="1122" spans="1:12" ht="12.75" customHeight="1" x14ac:dyDescent="0.25">
      <c r="A1122" s="165"/>
      <c r="B1122" s="37"/>
      <c r="C1122" s="37"/>
      <c r="D1122" s="37"/>
      <c r="E1122" s="37"/>
      <c r="F1122" s="166"/>
      <c r="G1122" s="167"/>
      <c r="H1122" s="165"/>
      <c r="I1122" s="36"/>
      <c r="J1122" s="36"/>
      <c r="K1122" s="36"/>
      <c r="L1122" s="36"/>
    </row>
    <row r="1123" spans="1:12" ht="12.75" customHeight="1" x14ac:dyDescent="0.25">
      <c r="A1123" s="165"/>
      <c r="B1123" s="37"/>
      <c r="C1123" s="37"/>
      <c r="D1123" s="37"/>
      <c r="E1123" s="37"/>
      <c r="F1123" s="166"/>
      <c r="G1123" s="167"/>
      <c r="H1123" s="165"/>
      <c r="I1123" s="36"/>
      <c r="J1123" s="36"/>
      <c r="K1123" s="36"/>
      <c r="L1123" s="36"/>
    </row>
    <row r="1124" spans="1:12" ht="12.75" customHeight="1" x14ac:dyDescent="0.25">
      <c r="A1124" s="165"/>
      <c r="B1124" s="37"/>
      <c r="C1124" s="37"/>
      <c r="D1124" s="37"/>
      <c r="E1124" s="37"/>
      <c r="F1124" s="166"/>
      <c r="G1124" s="167"/>
      <c r="H1124" s="165"/>
      <c r="I1124" s="36"/>
      <c r="J1124" s="36"/>
      <c r="K1124" s="36"/>
      <c r="L1124" s="36"/>
    </row>
    <row r="1125" spans="1:12" ht="12.75" customHeight="1" x14ac:dyDescent="0.25">
      <c r="A1125" s="165"/>
      <c r="B1125" s="37"/>
      <c r="C1125" s="37"/>
      <c r="D1125" s="37"/>
      <c r="E1125" s="37"/>
      <c r="F1125" s="166"/>
      <c r="G1125" s="167"/>
      <c r="H1125" s="165"/>
      <c r="I1125" s="36"/>
      <c r="J1125" s="36"/>
      <c r="K1125" s="36"/>
      <c r="L1125" s="36"/>
    </row>
    <row r="1126" spans="1:12" ht="12.75" customHeight="1" x14ac:dyDescent="0.25">
      <c r="A1126" s="165"/>
      <c r="B1126" s="37"/>
      <c r="C1126" s="37"/>
      <c r="D1126" s="37"/>
      <c r="E1126" s="37"/>
      <c r="F1126" s="166"/>
      <c r="G1126" s="167"/>
      <c r="H1126" s="165"/>
      <c r="I1126" s="36"/>
      <c r="J1126" s="36"/>
      <c r="K1126" s="36"/>
      <c r="L1126" s="36"/>
    </row>
    <row r="1127" spans="1:12" ht="12.75" customHeight="1" x14ac:dyDescent="0.25">
      <c r="A1127" s="165"/>
      <c r="B1127" s="37"/>
      <c r="C1127" s="37"/>
      <c r="D1127" s="37"/>
      <c r="E1127" s="37"/>
      <c r="F1127" s="166"/>
      <c r="G1127" s="167"/>
      <c r="H1127" s="165"/>
      <c r="I1127" s="36"/>
      <c r="J1127" s="36"/>
      <c r="K1127" s="36"/>
      <c r="L1127" s="36"/>
    </row>
    <row r="1128" spans="1:12" ht="12.75" customHeight="1" x14ac:dyDescent="0.25">
      <c r="A1128" s="165"/>
      <c r="B1128" s="37"/>
      <c r="C1128" s="37"/>
      <c r="D1128" s="37"/>
      <c r="E1128" s="37"/>
      <c r="F1128" s="166"/>
      <c r="G1128" s="167"/>
      <c r="H1128" s="165"/>
      <c r="I1128" s="36"/>
      <c r="J1128" s="36"/>
      <c r="K1128" s="36"/>
      <c r="L1128" s="36"/>
    </row>
    <row r="1129" spans="1:12" ht="12.75" customHeight="1" x14ac:dyDescent="0.25">
      <c r="A1129" s="165"/>
      <c r="B1129" s="37"/>
      <c r="C1129" s="37"/>
      <c r="D1129" s="37"/>
      <c r="E1129" s="37"/>
      <c r="F1129" s="166"/>
      <c r="G1129" s="167"/>
      <c r="H1129" s="165"/>
      <c r="I1129" s="36"/>
      <c r="J1129" s="36"/>
      <c r="K1129" s="36"/>
      <c r="L1129" s="36"/>
    </row>
    <row r="1130" spans="1:12" ht="12.75" customHeight="1" x14ac:dyDescent="0.25">
      <c r="A1130" s="165"/>
      <c r="B1130" s="37"/>
      <c r="C1130" s="37"/>
      <c r="D1130" s="37"/>
      <c r="E1130" s="37"/>
      <c r="F1130" s="166"/>
      <c r="G1130" s="167"/>
      <c r="H1130" s="165"/>
      <c r="I1130" s="36"/>
      <c r="J1130" s="36"/>
      <c r="K1130" s="36"/>
      <c r="L1130" s="36"/>
    </row>
    <row r="1131" spans="1:12" ht="12.75" customHeight="1" x14ac:dyDescent="0.25">
      <c r="A1131" s="165"/>
      <c r="B1131" s="37"/>
      <c r="C1131" s="37"/>
      <c r="D1131" s="37"/>
      <c r="E1131" s="37"/>
      <c r="F1131" s="166"/>
      <c r="G1131" s="167"/>
      <c r="H1131" s="165"/>
      <c r="I1131" s="36"/>
      <c r="J1131" s="36"/>
      <c r="K1131" s="36"/>
      <c r="L1131" s="36"/>
    </row>
    <row r="1132" spans="1:12" ht="12.75" customHeight="1" x14ac:dyDescent="0.25">
      <c r="A1132" s="165"/>
      <c r="B1132" s="37"/>
      <c r="C1132" s="37"/>
      <c r="D1132" s="37"/>
      <c r="E1132" s="37"/>
      <c r="F1132" s="166"/>
      <c r="G1132" s="167"/>
      <c r="H1132" s="165"/>
      <c r="I1132" s="36"/>
      <c r="J1132" s="36"/>
      <c r="K1132" s="36"/>
      <c r="L1132" s="36"/>
    </row>
    <row r="1133" spans="1:12" ht="12.75" customHeight="1" x14ac:dyDescent="0.25">
      <c r="A1133" s="165"/>
      <c r="B1133" s="37"/>
      <c r="C1133" s="37"/>
      <c r="D1133" s="37"/>
      <c r="E1133" s="37"/>
      <c r="F1133" s="166"/>
      <c r="G1133" s="167"/>
      <c r="H1133" s="165"/>
      <c r="I1133" s="36"/>
      <c r="J1133" s="36"/>
      <c r="K1133" s="36"/>
      <c r="L1133" s="36"/>
    </row>
    <row r="1134" spans="1:12" ht="12.75" customHeight="1" x14ac:dyDescent="0.25">
      <c r="A1134" s="165"/>
      <c r="B1134" s="37"/>
      <c r="C1134" s="37"/>
      <c r="D1134" s="37"/>
      <c r="E1134" s="37"/>
      <c r="F1134" s="166"/>
      <c r="G1134" s="167"/>
      <c r="H1134" s="165"/>
      <c r="I1134" s="36"/>
      <c r="J1134" s="36"/>
      <c r="K1134" s="36"/>
      <c r="L1134" s="36"/>
    </row>
    <row r="1135" spans="1:12" ht="12.75" customHeight="1" x14ac:dyDescent="0.25">
      <c r="A1135" s="165"/>
      <c r="B1135" s="37"/>
      <c r="C1135" s="37"/>
      <c r="D1135" s="37"/>
      <c r="E1135" s="37"/>
      <c r="F1135" s="166"/>
      <c r="G1135" s="167"/>
      <c r="H1135" s="165"/>
      <c r="I1135" s="36"/>
      <c r="J1135" s="36"/>
      <c r="K1135" s="36"/>
      <c r="L1135" s="36"/>
    </row>
    <row r="1136" spans="1:12" ht="12.75" customHeight="1" x14ac:dyDescent="0.25">
      <c r="A1136" s="165"/>
      <c r="B1136" s="37"/>
      <c r="C1136" s="37"/>
      <c r="D1136" s="37"/>
      <c r="E1136" s="37"/>
      <c r="F1136" s="166"/>
      <c r="G1136" s="167"/>
      <c r="H1136" s="165"/>
      <c r="I1136" s="36"/>
      <c r="J1136" s="36"/>
      <c r="K1136" s="36"/>
      <c r="L1136" s="36"/>
    </row>
    <row r="1137" spans="1:12" ht="12.75" customHeight="1" x14ac:dyDescent="0.25">
      <c r="A1137" s="165"/>
      <c r="B1137" s="37"/>
      <c r="C1137" s="37"/>
      <c r="D1137" s="37"/>
      <c r="E1137" s="37"/>
      <c r="F1137" s="166"/>
      <c r="G1137" s="167"/>
      <c r="H1137" s="165"/>
      <c r="I1137" s="36"/>
      <c r="J1137" s="36"/>
      <c r="K1137" s="36"/>
      <c r="L1137" s="36"/>
    </row>
    <row r="1138" spans="1:12" ht="12.75" customHeight="1" x14ac:dyDescent="0.25">
      <c r="A1138" s="165"/>
      <c r="B1138" s="37"/>
      <c r="C1138" s="37"/>
      <c r="D1138" s="37"/>
      <c r="E1138" s="37"/>
      <c r="F1138" s="166"/>
      <c r="G1138" s="167"/>
      <c r="H1138" s="165"/>
      <c r="I1138" s="36"/>
      <c r="J1138" s="36"/>
      <c r="K1138" s="36"/>
      <c r="L1138" s="36"/>
    </row>
    <row r="1139" spans="1:12" ht="12.75" customHeight="1" x14ac:dyDescent="0.25">
      <c r="A1139" s="165"/>
      <c r="B1139" s="37"/>
      <c r="C1139" s="37"/>
      <c r="D1139" s="37"/>
      <c r="E1139" s="37"/>
      <c r="F1139" s="166"/>
      <c r="G1139" s="167"/>
      <c r="H1139" s="165"/>
      <c r="I1139" s="36"/>
      <c r="J1139" s="36"/>
      <c r="K1139" s="36"/>
      <c r="L1139" s="36"/>
    </row>
    <row r="1140" spans="1:12" ht="12.75" customHeight="1" x14ac:dyDescent="0.25">
      <c r="A1140" s="165"/>
      <c r="B1140" s="37"/>
      <c r="C1140" s="37"/>
      <c r="D1140" s="37"/>
      <c r="E1140" s="37"/>
      <c r="F1140" s="166"/>
      <c r="G1140" s="167"/>
      <c r="H1140" s="165"/>
      <c r="I1140" s="36"/>
      <c r="J1140" s="36"/>
      <c r="K1140" s="36"/>
      <c r="L1140" s="36"/>
    </row>
    <row r="1141" spans="1:12" ht="12.75" customHeight="1" x14ac:dyDescent="0.25">
      <c r="A1141" s="165"/>
      <c r="B1141" s="37"/>
      <c r="C1141" s="37"/>
      <c r="D1141" s="37"/>
      <c r="E1141" s="37"/>
      <c r="F1141" s="166"/>
      <c r="G1141" s="167"/>
      <c r="H1141" s="165"/>
      <c r="I1141" s="36"/>
      <c r="J1141" s="36"/>
      <c r="K1141" s="36"/>
      <c r="L1141" s="36"/>
    </row>
    <row r="1142" spans="1:12" ht="12.75" customHeight="1" x14ac:dyDescent="0.25">
      <c r="A1142" s="165"/>
      <c r="B1142" s="37"/>
      <c r="C1142" s="37"/>
      <c r="D1142" s="37"/>
      <c r="E1142" s="37"/>
      <c r="F1142" s="166"/>
      <c r="G1142" s="167"/>
      <c r="H1142" s="165"/>
      <c r="I1142" s="36"/>
      <c r="J1142" s="36"/>
      <c r="K1142" s="36"/>
      <c r="L1142" s="36"/>
    </row>
    <row r="1143" spans="1:12" ht="12.75" customHeight="1" x14ac:dyDescent="0.25">
      <c r="A1143" s="165"/>
      <c r="B1143" s="37"/>
      <c r="C1143" s="37"/>
      <c r="D1143" s="37"/>
      <c r="E1143" s="37"/>
      <c r="F1143" s="166"/>
      <c r="G1143" s="167"/>
      <c r="H1143" s="165"/>
      <c r="I1143" s="36"/>
      <c r="J1143" s="36"/>
      <c r="K1143" s="36"/>
      <c r="L1143" s="36"/>
    </row>
    <row r="1144" spans="1:12" ht="12.75" customHeight="1" x14ac:dyDescent="0.25">
      <c r="A1144" s="165"/>
      <c r="B1144" s="37"/>
      <c r="C1144" s="37"/>
      <c r="D1144" s="37"/>
      <c r="E1144" s="37"/>
      <c r="F1144" s="166"/>
      <c r="G1144" s="167"/>
      <c r="H1144" s="165"/>
      <c r="I1144" s="36"/>
      <c r="J1144" s="36"/>
      <c r="K1144" s="36"/>
      <c r="L1144" s="36"/>
    </row>
    <row r="1145" spans="1:12" ht="12.75" customHeight="1" x14ac:dyDescent="0.25">
      <c r="A1145" s="165"/>
      <c r="B1145" s="37"/>
      <c r="C1145" s="37"/>
      <c r="D1145" s="37"/>
      <c r="E1145" s="37"/>
      <c r="F1145" s="166"/>
      <c r="G1145" s="167"/>
      <c r="H1145" s="165"/>
      <c r="I1145" s="36"/>
      <c r="J1145" s="36"/>
      <c r="K1145" s="36"/>
      <c r="L1145" s="36"/>
    </row>
    <row r="1146" spans="1:12" ht="12.75" customHeight="1" x14ac:dyDescent="0.25">
      <c r="A1146" s="165"/>
      <c r="B1146" s="37"/>
      <c r="C1146" s="37"/>
      <c r="D1146" s="37"/>
      <c r="E1146" s="37"/>
      <c r="F1146" s="166"/>
      <c r="G1146" s="167"/>
      <c r="H1146" s="165"/>
      <c r="I1146" s="36"/>
      <c r="J1146" s="36"/>
      <c r="K1146" s="36"/>
      <c r="L1146" s="36"/>
    </row>
    <row r="1147" spans="1:12" ht="12.75" customHeight="1" x14ac:dyDescent="0.25">
      <c r="A1147" s="165"/>
      <c r="B1147" s="37"/>
      <c r="C1147" s="37"/>
      <c r="D1147" s="37"/>
      <c r="E1147" s="37"/>
      <c r="F1147" s="166"/>
      <c r="G1147" s="167"/>
      <c r="H1147" s="165"/>
      <c r="I1147" s="36"/>
      <c r="J1147" s="36"/>
      <c r="K1147" s="36"/>
      <c r="L1147" s="36"/>
    </row>
    <row r="1148" spans="1:12" ht="12.75" customHeight="1" x14ac:dyDescent="0.25">
      <c r="A1148" s="165"/>
      <c r="B1148" s="37"/>
      <c r="C1148" s="37"/>
      <c r="D1148" s="37"/>
      <c r="E1148" s="37"/>
      <c r="F1148" s="166"/>
      <c r="G1148" s="167"/>
      <c r="H1148" s="165"/>
      <c r="I1148" s="36"/>
      <c r="J1148" s="36"/>
      <c r="K1148" s="36"/>
      <c r="L1148" s="36"/>
    </row>
    <row r="1149" spans="1:12" ht="12.75" customHeight="1" x14ac:dyDescent="0.25">
      <c r="A1149" s="165"/>
      <c r="B1149" s="37"/>
      <c r="C1149" s="37"/>
      <c r="D1149" s="37"/>
      <c r="E1149" s="37"/>
      <c r="F1149" s="166"/>
      <c r="G1149" s="167"/>
      <c r="H1149" s="165"/>
      <c r="I1149" s="36"/>
      <c r="J1149" s="36"/>
      <c r="K1149" s="36"/>
      <c r="L1149" s="36"/>
    </row>
    <row r="1150" spans="1:12" ht="12.75" customHeight="1" x14ac:dyDescent="0.25">
      <c r="A1150" s="165"/>
      <c r="B1150" s="37"/>
      <c r="C1150" s="37"/>
      <c r="D1150" s="37"/>
      <c r="E1150" s="37"/>
      <c r="F1150" s="166"/>
      <c r="G1150" s="167"/>
      <c r="H1150" s="165"/>
      <c r="I1150" s="36"/>
      <c r="J1150" s="36"/>
      <c r="K1150" s="36"/>
      <c r="L1150" s="36"/>
    </row>
    <row r="1151" spans="1:12" ht="12.75" customHeight="1" x14ac:dyDescent="0.25">
      <c r="A1151" s="165"/>
      <c r="B1151" s="37"/>
      <c r="C1151" s="37"/>
      <c r="D1151" s="37"/>
      <c r="E1151" s="37"/>
      <c r="F1151" s="166"/>
      <c r="G1151" s="167"/>
      <c r="H1151" s="165"/>
      <c r="I1151" s="36"/>
      <c r="J1151" s="36"/>
      <c r="K1151" s="36"/>
      <c r="L1151" s="36"/>
    </row>
    <row r="1152" spans="1:12" ht="12.75" customHeight="1" x14ac:dyDescent="0.25">
      <c r="A1152" s="165"/>
      <c r="B1152" s="37"/>
      <c r="C1152" s="37"/>
      <c r="D1152" s="37"/>
      <c r="E1152" s="37"/>
      <c r="F1152" s="166"/>
      <c r="G1152" s="167"/>
      <c r="H1152" s="165"/>
      <c r="I1152" s="36"/>
      <c r="J1152" s="36"/>
      <c r="K1152" s="36"/>
      <c r="L1152" s="36"/>
    </row>
    <row r="1153" spans="1:12" ht="12.75" customHeight="1" x14ac:dyDescent="0.25">
      <c r="A1153" s="165"/>
      <c r="B1153" s="37"/>
      <c r="C1153" s="37"/>
      <c r="D1153" s="37"/>
      <c r="E1153" s="37"/>
      <c r="F1153" s="166"/>
      <c r="G1153" s="167"/>
      <c r="H1153" s="165"/>
      <c r="I1153" s="36"/>
      <c r="J1153" s="36"/>
      <c r="K1153" s="36"/>
      <c r="L1153" s="36"/>
    </row>
    <row r="1154" spans="1:12" ht="12.75" customHeight="1" x14ac:dyDescent="0.25">
      <c r="A1154" s="165"/>
      <c r="B1154" s="37"/>
      <c r="C1154" s="37"/>
      <c r="D1154" s="37"/>
      <c r="E1154" s="37"/>
      <c r="F1154" s="166"/>
      <c r="G1154" s="167"/>
      <c r="H1154" s="165"/>
      <c r="I1154" s="36"/>
      <c r="J1154" s="36"/>
      <c r="K1154" s="36"/>
      <c r="L1154" s="36"/>
    </row>
    <row r="1155" spans="1:12" ht="12.75" customHeight="1" x14ac:dyDescent="0.25">
      <c r="A1155" s="165"/>
      <c r="B1155" s="37"/>
      <c r="C1155" s="37"/>
      <c r="D1155" s="37"/>
      <c r="E1155" s="37"/>
      <c r="F1155" s="166"/>
      <c r="G1155" s="167"/>
      <c r="H1155" s="165"/>
      <c r="I1155" s="36"/>
      <c r="J1155" s="36"/>
      <c r="K1155" s="36"/>
      <c r="L1155" s="36"/>
    </row>
    <row r="1156" spans="1:12" ht="12.75" customHeight="1" x14ac:dyDescent="0.25">
      <c r="A1156" s="165"/>
      <c r="B1156" s="37"/>
      <c r="C1156" s="37"/>
      <c r="D1156" s="37"/>
      <c r="E1156" s="37"/>
      <c r="F1156" s="166"/>
      <c r="G1156" s="167"/>
      <c r="H1156" s="165"/>
      <c r="I1156" s="36"/>
      <c r="J1156" s="36"/>
      <c r="K1156" s="36"/>
      <c r="L1156" s="36"/>
    </row>
    <row r="1157" spans="1:12" ht="12.75" customHeight="1" x14ac:dyDescent="0.25">
      <c r="A1157" s="165"/>
      <c r="B1157" s="37"/>
      <c r="C1157" s="37"/>
      <c r="D1157" s="37"/>
      <c r="E1157" s="37"/>
      <c r="F1157" s="166"/>
      <c r="G1157" s="167"/>
      <c r="H1157" s="165"/>
      <c r="I1157" s="36"/>
      <c r="J1157" s="36"/>
      <c r="K1157" s="36"/>
      <c r="L1157" s="36"/>
    </row>
    <row r="1158" spans="1:12" ht="12.75" customHeight="1" x14ac:dyDescent="0.25">
      <c r="A1158" s="165"/>
      <c r="B1158" s="37"/>
      <c r="C1158" s="37"/>
      <c r="D1158" s="37"/>
      <c r="E1158" s="37"/>
      <c r="F1158" s="166"/>
      <c r="G1158" s="167"/>
      <c r="H1158" s="165"/>
      <c r="I1158" s="36"/>
      <c r="J1158" s="36"/>
      <c r="K1158" s="36"/>
      <c r="L1158" s="36"/>
    </row>
    <row r="1159" spans="1:12" ht="12.75" customHeight="1" x14ac:dyDescent="0.25">
      <c r="A1159" s="165"/>
      <c r="B1159" s="37"/>
      <c r="C1159" s="37"/>
      <c r="D1159" s="37"/>
      <c r="E1159" s="37"/>
      <c r="F1159" s="166"/>
      <c r="G1159" s="167"/>
      <c r="H1159" s="165"/>
      <c r="I1159" s="36"/>
      <c r="J1159" s="36"/>
      <c r="K1159" s="36"/>
      <c r="L1159" s="36"/>
    </row>
    <row r="1160" spans="1:12" ht="12.75" customHeight="1" x14ac:dyDescent="0.25">
      <c r="A1160" s="165"/>
      <c r="B1160" s="37"/>
      <c r="C1160" s="37"/>
      <c r="D1160" s="37"/>
      <c r="E1160" s="37"/>
      <c r="F1160" s="166"/>
      <c r="G1160" s="167"/>
      <c r="H1160" s="165"/>
      <c r="I1160" s="36"/>
      <c r="J1160" s="36"/>
      <c r="K1160" s="36"/>
      <c r="L1160" s="36"/>
    </row>
    <row r="1161" spans="1:12" ht="12.75" customHeight="1" x14ac:dyDescent="0.25">
      <c r="A1161" s="165"/>
      <c r="B1161" s="37"/>
      <c r="C1161" s="37"/>
      <c r="D1161" s="37"/>
      <c r="E1161" s="37"/>
      <c r="F1161" s="166"/>
      <c r="G1161" s="167"/>
      <c r="H1161" s="165"/>
      <c r="I1161" s="36"/>
      <c r="J1161" s="36"/>
      <c r="K1161" s="36"/>
      <c r="L1161" s="36"/>
    </row>
    <row r="1162" spans="1:12" ht="12.75" customHeight="1" x14ac:dyDescent="0.25">
      <c r="A1162" s="165"/>
      <c r="B1162" s="37"/>
      <c r="C1162" s="37"/>
      <c r="D1162" s="37"/>
      <c r="E1162" s="37"/>
      <c r="F1162" s="166"/>
      <c r="G1162" s="167"/>
      <c r="H1162" s="165"/>
      <c r="I1162" s="36"/>
      <c r="J1162" s="36"/>
      <c r="K1162" s="36"/>
      <c r="L1162" s="36"/>
    </row>
    <row r="1163" spans="1:12" ht="12.75" customHeight="1" x14ac:dyDescent="0.25">
      <c r="A1163" s="165"/>
      <c r="B1163" s="37"/>
      <c r="C1163" s="37"/>
      <c r="D1163" s="37"/>
      <c r="E1163" s="37"/>
      <c r="F1163" s="166"/>
      <c r="G1163" s="167"/>
      <c r="H1163" s="165"/>
      <c r="I1163" s="36"/>
      <c r="J1163" s="36"/>
      <c r="K1163" s="36"/>
      <c r="L1163" s="36"/>
    </row>
    <row r="1164" spans="1:12" ht="12.75" customHeight="1" x14ac:dyDescent="0.25">
      <c r="A1164" s="165"/>
      <c r="B1164" s="37"/>
      <c r="C1164" s="37"/>
      <c r="D1164" s="37"/>
      <c r="E1164" s="37"/>
      <c r="F1164" s="166"/>
      <c r="G1164" s="167"/>
      <c r="H1164" s="165"/>
      <c r="I1164" s="36"/>
      <c r="J1164" s="36"/>
      <c r="K1164" s="36"/>
      <c r="L1164" s="36"/>
    </row>
    <row r="1165" spans="1:12" ht="12.75" customHeight="1" x14ac:dyDescent="0.25">
      <c r="A1165" s="165"/>
      <c r="B1165" s="37"/>
      <c r="C1165" s="37"/>
      <c r="D1165" s="37"/>
      <c r="E1165" s="37"/>
      <c r="F1165" s="166"/>
      <c r="G1165" s="167"/>
      <c r="H1165" s="165"/>
      <c r="I1165" s="36"/>
      <c r="J1165" s="36"/>
      <c r="K1165" s="36"/>
      <c r="L1165" s="36"/>
    </row>
    <row r="1166" spans="1:12" ht="12.75" customHeight="1" x14ac:dyDescent="0.25">
      <c r="A1166" s="165"/>
      <c r="B1166" s="37"/>
      <c r="C1166" s="37"/>
      <c r="D1166" s="37"/>
      <c r="E1166" s="37"/>
      <c r="F1166" s="166"/>
      <c r="G1166" s="167"/>
      <c r="H1166" s="165"/>
      <c r="I1166" s="36"/>
      <c r="J1166" s="36"/>
      <c r="K1166" s="36"/>
      <c r="L1166" s="36"/>
    </row>
    <row r="1167" spans="1:12" ht="12.75" customHeight="1" x14ac:dyDescent="0.25">
      <c r="A1167" s="165"/>
      <c r="B1167" s="37"/>
      <c r="C1167" s="37"/>
      <c r="D1167" s="37"/>
      <c r="E1167" s="37"/>
      <c r="F1167" s="166"/>
      <c r="G1167" s="167"/>
      <c r="H1167" s="165"/>
      <c r="I1167" s="36"/>
      <c r="J1167" s="36"/>
      <c r="K1167" s="36"/>
      <c r="L1167" s="36"/>
    </row>
    <row r="1168" spans="1:12" ht="12.75" customHeight="1" x14ac:dyDescent="0.25">
      <c r="A1168" s="165"/>
      <c r="B1168" s="37"/>
      <c r="C1168" s="37"/>
      <c r="D1168" s="37"/>
      <c r="E1168" s="37"/>
      <c r="F1168" s="166"/>
      <c r="G1168" s="167"/>
      <c r="H1168" s="165"/>
      <c r="I1168" s="36"/>
      <c r="J1168" s="36"/>
      <c r="K1168" s="36"/>
      <c r="L1168" s="36"/>
    </row>
    <row r="1169" spans="1:12" ht="12.75" customHeight="1" x14ac:dyDescent="0.25">
      <c r="A1169" s="165"/>
      <c r="B1169" s="37"/>
      <c r="C1169" s="37"/>
      <c r="D1169" s="37"/>
      <c r="E1169" s="37"/>
      <c r="F1169" s="166"/>
      <c r="G1169" s="167"/>
      <c r="H1169" s="165"/>
      <c r="I1169" s="36"/>
      <c r="J1169" s="36"/>
      <c r="K1169" s="36"/>
      <c r="L1169" s="36"/>
    </row>
    <row r="1170" spans="1:12" ht="12.75" customHeight="1" x14ac:dyDescent="0.25">
      <c r="A1170" s="165"/>
      <c r="B1170" s="37"/>
      <c r="C1170" s="37"/>
      <c r="D1170" s="37"/>
      <c r="E1170" s="37"/>
      <c r="F1170" s="166"/>
      <c r="G1170" s="167"/>
      <c r="H1170" s="165"/>
      <c r="I1170" s="36"/>
      <c r="J1170" s="36"/>
      <c r="K1170" s="36"/>
      <c r="L1170" s="36"/>
    </row>
    <row r="1171" spans="1:12" ht="12.75" customHeight="1" x14ac:dyDescent="0.25">
      <c r="A1171" s="165"/>
      <c r="B1171" s="37"/>
      <c r="C1171" s="37"/>
      <c r="D1171" s="37"/>
      <c r="E1171" s="37"/>
      <c r="F1171" s="166"/>
      <c r="G1171" s="167"/>
      <c r="H1171" s="165"/>
      <c r="I1171" s="36"/>
      <c r="J1171" s="36"/>
      <c r="K1171" s="36"/>
      <c r="L1171" s="36"/>
    </row>
    <row r="1172" spans="1:12" ht="12.75" customHeight="1" x14ac:dyDescent="0.25">
      <c r="A1172" s="165"/>
      <c r="B1172" s="37"/>
      <c r="C1172" s="37"/>
      <c r="D1172" s="37"/>
      <c r="E1172" s="37"/>
      <c r="F1172" s="166"/>
      <c r="G1172" s="167"/>
      <c r="H1172" s="165"/>
      <c r="I1172" s="36"/>
      <c r="J1172" s="36"/>
      <c r="K1172" s="36"/>
      <c r="L1172" s="36"/>
    </row>
    <row r="1173" spans="1:12" ht="12.75" customHeight="1" x14ac:dyDescent="0.25">
      <c r="A1173" s="165"/>
      <c r="B1173" s="37"/>
      <c r="C1173" s="37"/>
      <c r="D1173" s="37"/>
      <c r="E1173" s="37"/>
      <c r="F1173" s="166"/>
      <c r="G1173" s="167"/>
      <c r="H1173" s="165"/>
      <c r="I1173" s="36"/>
      <c r="J1173" s="36"/>
      <c r="K1173" s="36"/>
      <c r="L1173" s="36"/>
    </row>
    <row r="1174" spans="1:12" ht="12.75" customHeight="1" x14ac:dyDescent="0.25">
      <c r="A1174" s="165"/>
      <c r="B1174" s="37"/>
      <c r="C1174" s="37"/>
      <c r="D1174" s="37"/>
      <c r="E1174" s="37"/>
      <c r="F1174" s="166"/>
      <c r="G1174" s="167"/>
      <c r="H1174" s="165"/>
      <c r="I1174" s="36"/>
      <c r="J1174" s="36"/>
      <c r="K1174" s="36"/>
      <c r="L1174" s="36"/>
    </row>
    <row r="1175" spans="1:12" ht="12.75" customHeight="1" x14ac:dyDescent="0.25">
      <c r="A1175" s="165"/>
      <c r="B1175" s="37"/>
      <c r="C1175" s="37"/>
      <c r="D1175" s="37"/>
      <c r="E1175" s="37"/>
      <c r="F1175" s="166"/>
      <c r="G1175" s="167"/>
      <c r="H1175" s="165"/>
      <c r="I1175" s="36"/>
      <c r="J1175" s="36"/>
      <c r="K1175" s="36"/>
      <c r="L1175" s="36"/>
    </row>
    <row r="1176" spans="1:12" ht="12.75" customHeight="1" x14ac:dyDescent="0.25">
      <c r="A1176" s="165"/>
      <c r="B1176" s="37"/>
      <c r="C1176" s="37"/>
      <c r="D1176" s="37"/>
      <c r="E1176" s="37"/>
      <c r="F1176" s="166"/>
      <c r="G1176" s="167"/>
      <c r="H1176" s="165"/>
      <c r="I1176" s="36"/>
      <c r="J1176" s="36"/>
      <c r="K1176" s="36"/>
      <c r="L1176" s="36"/>
    </row>
    <row r="1177" spans="1:12" ht="12.75" customHeight="1" x14ac:dyDescent="0.25">
      <c r="A1177" s="165"/>
      <c r="B1177" s="37"/>
      <c r="C1177" s="37"/>
      <c r="D1177" s="37"/>
      <c r="E1177" s="37"/>
      <c r="F1177" s="166"/>
      <c r="G1177" s="167"/>
      <c r="H1177" s="165"/>
      <c r="I1177" s="36"/>
      <c r="J1177" s="36"/>
      <c r="K1177" s="36"/>
      <c r="L1177" s="36"/>
    </row>
    <row r="1178" spans="1:12" ht="12.75" customHeight="1" x14ac:dyDescent="0.25">
      <c r="A1178" s="165"/>
      <c r="B1178" s="37"/>
      <c r="C1178" s="37"/>
      <c r="D1178" s="37"/>
      <c r="E1178" s="37"/>
      <c r="F1178" s="166"/>
      <c r="G1178" s="167"/>
      <c r="H1178" s="165"/>
      <c r="I1178" s="36"/>
      <c r="J1178" s="36"/>
      <c r="K1178" s="36"/>
      <c r="L1178" s="36"/>
    </row>
    <row r="1179" spans="1:12" ht="12.75" customHeight="1" x14ac:dyDescent="0.25">
      <c r="A1179" s="165"/>
      <c r="B1179" s="37"/>
      <c r="C1179" s="37"/>
      <c r="D1179" s="37"/>
      <c r="E1179" s="37"/>
      <c r="F1179" s="166"/>
      <c r="G1179" s="167"/>
      <c r="H1179" s="165"/>
      <c r="I1179" s="36"/>
      <c r="J1179" s="36"/>
      <c r="K1179" s="36"/>
      <c r="L1179" s="36"/>
    </row>
    <row r="1180" spans="1:12" ht="12.75" customHeight="1" x14ac:dyDescent="0.25">
      <c r="A1180" s="165"/>
      <c r="B1180" s="37"/>
      <c r="C1180" s="37"/>
      <c r="D1180" s="37"/>
      <c r="E1180" s="37"/>
      <c r="F1180" s="166"/>
      <c r="G1180" s="167"/>
      <c r="H1180" s="165"/>
      <c r="I1180" s="36"/>
      <c r="J1180" s="36"/>
      <c r="K1180" s="36"/>
      <c r="L1180" s="36"/>
    </row>
    <row r="1181" spans="1:12" ht="12.75" customHeight="1" x14ac:dyDescent="0.25">
      <c r="A1181" s="165"/>
      <c r="B1181" s="37"/>
      <c r="C1181" s="37"/>
      <c r="D1181" s="37"/>
      <c r="E1181" s="37"/>
      <c r="F1181" s="166"/>
      <c r="G1181" s="167"/>
      <c r="H1181" s="165"/>
      <c r="I1181" s="36"/>
      <c r="J1181" s="36"/>
      <c r="K1181" s="36"/>
      <c r="L1181" s="36"/>
    </row>
    <row r="1182" spans="1:12" ht="12.75" customHeight="1" x14ac:dyDescent="0.25">
      <c r="A1182" s="165"/>
      <c r="B1182" s="37"/>
      <c r="C1182" s="37"/>
      <c r="D1182" s="37"/>
      <c r="E1182" s="37"/>
      <c r="F1182" s="166"/>
      <c r="G1182" s="167"/>
      <c r="H1182" s="165"/>
      <c r="I1182" s="36"/>
      <c r="J1182" s="36"/>
      <c r="K1182" s="36"/>
      <c r="L1182" s="36"/>
    </row>
    <row r="1183" spans="1:12" ht="12.75" customHeight="1" x14ac:dyDescent="0.25">
      <c r="A1183" s="165"/>
      <c r="B1183" s="37"/>
      <c r="C1183" s="37"/>
      <c r="D1183" s="37"/>
      <c r="E1183" s="37"/>
      <c r="F1183" s="166"/>
      <c r="G1183" s="167"/>
      <c r="H1183" s="165"/>
      <c r="I1183" s="36"/>
      <c r="J1183" s="36"/>
      <c r="K1183" s="36"/>
      <c r="L1183" s="36"/>
    </row>
    <row r="1184" spans="1:12" ht="12.75" customHeight="1" x14ac:dyDescent="0.25">
      <c r="A1184" s="165"/>
      <c r="B1184" s="37"/>
      <c r="C1184" s="37"/>
      <c r="D1184" s="37"/>
      <c r="E1184" s="37"/>
      <c r="F1184" s="166"/>
      <c r="G1184" s="167"/>
      <c r="H1184" s="165"/>
      <c r="I1184" s="36"/>
      <c r="J1184" s="36"/>
      <c r="K1184" s="36"/>
      <c r="L1184" s="36"/>
    </row>
    <row r="1185" spans="1:12" ht="12.75" customHeight="1" x14ac:dyDescent="0.25">
      <c r="A1185" s="165"/>
      <c r="B1185" s="37"/>
      <c r="C1185" s="37"/>
      <c r="D1185" s="37"/>
      <c r="E1185" s="37"/>
      <c r="F1185" s="166"/>
      <c r="G1185" s="167"/>
      <c r="H1185" s="165"/>
      <c r="I1185" s="36"/>
      <c r="J1185" s="36"/>
      <c r="K1185" s="36"/>
      <c r="L1185" s="36"/>
    </row>
    <row r="1186" spans="1:12" ht="12.75" customHeight="1" x14ac:dyDescent="0.25">
      <c r="A1186" s="165"/>
      <c r="B1186" s="37"/>
      <c r="C1186" s="37"/>
      <c r="D1186" s="37"/>
      <c r="E1186" s="37"/>
      <c r="F1186" s="166"/>
      <c r="G1186" s="167"/>
      <c r="H1186" s="165"/>
      <c r="I1186" s="36"/>
      <c r="J1186" s="36"/>
      <c r="K1186" s="36"/>
      <c r="L1186" s="36"/>
    </row>
    <row r="1187" spans="1:12" ht="12.75" customHeight="1" x14ac:dyDescent="0.25">
      <c r="A1187" s="165"/>
      <c r="B1187" s="37"/>
      <c r="C1187" s="37"/>
      <c r="D1187" s="37"/>
      <c r="E1187" s="37"/>
      <c r="F1187" s="166"/>
      <c r="G1187" s="167"/>
      <c r="H1187" s="165"/>
      <c r="I1187" s="36"/>
      <c r="J1187" s="36"/>
      <c r="K1187" s="36"/>
      <c r="L1187" s="36"/>
    </row>
    <row r="1188" spans="1:12" ht="12.75" customHeight="1" x14ac:dyDescent="0.25">
      <c r="A1188" s="165"/>
      <c r="B1188" s="37"/>
      <c r="C1188" s="37"/>
      <c r="D1188" s="37"/>
      <c r="E1188" s="37"/>
      <c r="F1188" s="166"/>
      <c r="G1188" s="167"/>
      <c r="H1188" s="165"/>
      <c r="I1188" s="36"/>
      <c r="J1188" s="36"/>
      <c r="K1188" s="36"/>
      <c r="L1188" s="36"/>
    </row>
    <row r="1189" spans="1:12" ht="12.75" customHeight="1" x14ac:dyDescent="0.25">
      <c r="A1189" s="165"/>
      <c r="B1189" s="37"/>
      <c r="C1189" s="37"/>
      <c r="D1189" s="37"/>
      <c r="E1189" s="37"/>
      <c r="F1189" s="166"/>
      <c r="G1189" s="167"/>
      <c r="H1189" s="165"/>
      <c r="I1189" s="36"/>
      <c r="J1189" s="36"/>
      <c r="K1189" s="36"/>
      <c r="L1189" s="36"/>
    </row>
    <row r="1190" spans="1:12" ht="12.75" customHeight="1" x14ac:dyDescent="0.25">
      <c r="A1190" s="165"/>
      <c r="B1190" s="37"/>
      <c r="C1190" s="37"/>
      <c r="D1190" s="37"/>
      <c r="E1190" s="37"/>
      <c r="F1190" s="166"/>
      <c r="G1190" s="167"/>
      <c r="H1190" s="165"/>
      <c r="I1190" s="36"/>
      <c r="J1190" s="36"/>
      <c r="K1190" s="36"/>
      <c r="L1190" s="36"/>
    </row>
    <row r="1191" spans="1:12" ht="12.75" customHeight="1" x14ac:dyDescent="0.25">
      <c r="A1191" s="165"/>
      <c r="B1191" s="37"/>
      <c r="C1191" s="37"/>
      <c r="D1191" s="37"/>
      <c r="E1191" s="37"/>
      <c r="F1191" s="166"/>
      <c r="G1191" s="167"/>
      <c r="H1191" s="165"/>
      <c r="I1191" s="36"/>
      <c r="J1191" s="36"/>
      <c r="K1191" s="36"/>
      <c r="L1191" s="36"/>
    </row>
    <row r="1192" spans="1:12" ht="12.75" customHeight="1" x14ac:dyDescent="0.25">
      <c r="A1192" s="165"/>
      <c r="B1192" s="37"/>
      <c r="C1192" s="37"/>
      <c r="D1192" s="37"/>
      <c r="E1192" s="37"/>
      <c r="F1192" s="166"/>
      <c r="G1192" s="167"/>
      <c r="H1192" s="165"/>
      <c r="I1192" s="36"/>
      <c r="J1192" s="36"/>
      <c r="K1192" s="36"/>
      <c r="L1192" s="36"/>
    </row>
    <row r="1193" spans="1:12" ht="12.75" customHeight="1" x14ac:dyDescent="0.25">
      <c r="A1193" s="165"/>
      <c r="B1193" s="37"/>
      <c r="C1193" s="37"/>
      <c r="D1193" s="37"/>
      <c r="E1193" s="37"/>
      <c r="F1193" s="166"/>
      <c r="G1193" s="167"/>
      <c r="H1193" s="165"/>
      <c r="I1193" s="36"/>
      <c r="J1193" s="36"/>
      <c r="K1193" s="36"/>
      <c r="L1193" s="36"/>
    </row>
    <row r="1194" spans="1:12" ht="12.75" customHeight="1" x14ac:dyDescent="0.25">
      <c r="A1194" s="165"/>
      <c r="B1194" s="37"/>
      <c r="C1194" s="37"/>
      <c r="D1194" s="37"/>
      <c r="E1194" s="37"/>
      <c r="F1194" s="166"/>
      <c r="G1194" s="167"/>
      <c r="H1194" s="165"/>
      <c r="I1194" s="36"/>
      <c r="J1194" s="36"/>
      <c r="K1194" s="36"/>
      <c r="L1194" s="36"/>
    </row>
    <row r="1195" spans="1:12" ht="12.75" customHeight="1" x14ac:dyDescent="0.25">
      <c r="A1195" s="165"/>
      <c r="B1195" s="37"/>
      <c r="C1195" s="37"/>
      <c r="D1195" s="37"/>
      <c r="E1195" s="37"/>
      <c r="F1195" s="166"/>
      <c r="G1195" s="167"/>
      <c r="H1195" s="165"/>
      <c r="I1195" s="36"/>
      <c r="J1195" s="36"/>
      <c r="K1195" s="36"/>
      <c r="L1195" s="36"/>
    </row>
    <row r="1196" spans="1:12" ht="12.75" customHeight="1" x14ac:dyDescent="0.25">
      <c r="A1196" s="165"/>
      <c r="B1196" s="37"/>
      <c r="C1196" s="37"/>
      <c r="D1196" s="37"/>
      <c r="E1196" s="37"/>
      <c r="F1196" s="166"/>
      <c r="G1196" s="167"/>
      <c r="H1196" s="165"/>
      <c r="I1196" s="36"/>
      <c r="J1196" s="36"/>
      <c r="K1196" s="36"/>
      <c r="L1196" s="36"/>
    </row>
    <row r="1197" spans="1:12" ht="12.75" customHeight="1" x14ac:dyDescent="0.25">
      <c r="A1197" s="165"/>
      <c r="B1197" s="37"/>
      <c r="C1197" s="37"/>
      <c r="D1197" s="37"/>
      <c r="E1197" s="37"/>
      <c r="F1197" s="166"/>
      <c r="G1197" s="167"/>
      <c r="H1197" s="165"/>
      <c r="I1197" s="36"/>
      <c r="J1197" s="36"/>
      <c r="K1197" s="36"/>
      <c r="L1197" s="36"/>
    </row>
    <row r="1198" spans="1:12" ht="12.75" customHeight="1" x14ac:dyDescent="0.25">
      <c r="A1198" s="165"/>
      <c r="B1198" s="37"/>
      <c r="C1198" s="37"/>
      <c r="D1198" s="37"/>
      <c r="E1198" s="37"/>
      <c r="F1198" s="166"/>
      <c r="G1198" s="167"/>
      <c r="H1198" s="165"/>
      <c r="I1198" s="36"/>
      <c r="J1198" s="36"/>
      <c r="K1198" s="36"/>
      <c r="L1198" s="36"/>
    </row>
    <row r="1199" spans="1:12" ht="12.75" customHeight="1" x14ac:dyDescent="0.25">
      <c r="A1199" s="165"/>
      <c r="B1199" s="37"/>
      <c r="C1199" s="37"/>
      <c r="D1199" s="37"/>
      <c r="E1199" s="37"/>
      <c r="F1199" s="166"/>
      <c r="G1199" s="167"/>
      <c r="H1199" s="165"/>
      <c r="I1199" s="36"/>
      <c r="J1199" s="36"/>
      <c r="K1199" s="36"/>
      <c r="L1199" s="36"/>
    </row>
    <row r="1200" spans="1:12" ht="12.75" customHeight="1" x14ac:dyDescent="0.25">
      <c r="A1200" s="165"/>
      <c r="B1200" s="37"/>
      <c r="C1200" s="37"/>
      <c r="D1200" s="37"/>
      <c r="E1200" s="37"/>
      <c r="F1200" s="166"/>
      <c r="G1200" s="167"/>
      <c r="H1200" s="165"/>
      <c r="I1200" s="36"/>
      <c r="J1200" s="36"/>
      <c r="K1200" s="36"/>
      <c r="L1200" s="36"/>
    </row>
    <row r="1201" spans="1:12" ht="12.75" customHeight="1" x14ac:dyDescent="0.25">
      <c r="A1201" s="165"/>
      <c r="B1201" s="37"/>
      <c r="C1201" s="37"/>
      <c r="D1201" s="37"/>
      <c r="E1201" s="37"/>
      <c r="F1201" s="166"/>
      <c r="G1201" s="167"/>
      <c r="H1201" s="165"/>
      <c r="I1201" s="36"/>
      <c r="J1201" s="36"/>
      <c r="K1201" s="36"/>
      <c r="L1201" s="36"/>
    </row>
    <row r="1202" spans="1:12" ht="12.75" customHeight="1" x14ac:dyDescent="0.25">
      <c r="A1202" s="165"/>
      <c r="B1202" s="37"/>
      <c r="C1202" s="37"/>
      <c r="D1202" s="37"/>
      <c r="E1202" s="37"/>
      <c r="F1202" s="166"/>
      <c r="G1202" s="167"/>
      <c r="H1202" s="165"/>
      <c r="I1202" s="36"/>
      <c r="J1202" s="36"/>
      <c r="K1202" s="36"/>
      <c r="L1202" s="36"/>
    </row>
    <row r="1203" spans="1:12" ht="12.75" customHeight="1" x14ac:dyDescent="0.25">
      <c r="A1203" s="165"/>
      <c r="B1203" s="37"/>
      <c r="C1203" s="37"/>
      <c r="D1203" s="37"/>
      <c r="E1203" s="37"/>
      <c r="F1203" s="166"/>
      <c r="G1203" s="167"/>
      <c r="H1203" s="165"/>
      <c r="I1203" s="36"/>
      <c r="J1203" s="36"/>
      <c r="K1203" s="36"/>
      <c r="L1203" s="36"/>
    </row>
    <row r="1204" spans="1:12" ht="12.75" customHeight="1" x14ac:dyDescent="0.25">
      <c r="A1204" s="165"/>
      <c r="B1204" s="37"/>
      <c r="C1204" s="37"/>
      <c r="D1204" s="37"/>
      <c r="E1204" s="37"/>
      <c r="F1204" s="166"/>
      <c r="G1204" s="167"/>
      <c r="H1204" s="165"/>
      <c r="I1204" s="36"/>
      <c r="J1204" s="36"/>
      <c r="K1204" s="36"/>
      <c r="L1204" s="36"/>
    </row>
    <row r="1205" spans="1:12" ht="12.75" customHeight="1" x14ac:dyDescent="0.25">
      <c r="A1205" s="165"/>
      <c r="B1205" s="37"/>
      <c r="C1205" s="37"/>
      <c r="D1205" s="37"/>
      <c r="E1205" s="37"/>
      <c r="F1205" s="166"/>
      <c r="G1205" s="167"/>
      <c r="H1205" s="165"/>
      <c r="I1205" s="36"/>
      <c r="J1205" s="36"/>
      <c r="K1205" s="36"/>
      <c r="L1205" s="36"/>
    </row>
    <row r="1206" spans="1:12" ht="12.75" customHeight="1" x14ac:dyDescent="0.25">
      <c r="A1206" s="165"/>
      <c r="B1206" s="37"/>
      <c r="C1206" s="37"/>
      <c r="D1206" s="37"/>
      <c r="E1206" s="37"/>
      <c r="F1206" s="166"/>
      <c r="G1206" s="167"/>
      <c r="H1206" s="165"/>
      <c r="I1206" s="36"/>
      <c r="J1206" s="36"/>
      <c r="K1206" s="36"/>
      <c r="L1206" s="36"/>
    </row>
    <row r="1207" spans="1:12" ht="12.75" customHeight="1" x14ac:dyDescent="0.25">
      <c r="A1207" s="165"/>
      <c r="B1207" s="37"/>
      <c r="C1207" s="37"/>
      <c r="D1207" s="37"/>
      <c r="E1207" s="37"/>
      <c r="F1207" s="166"/>
      <c r="G1207" s="167"/>
      <c r="H1207" s="165"/>
      <c r="I1207" s="36"/>
      <c r="J1207" s="36"/>
      <c r="K1207" s="36"/>
      <c r="L1207" s="36"/>
    </row>
    <row r="1208" spans="1:12" ht="12.75" customHeight="1" x14ac:dyDescent="0.25">
      <c r="A1208" s="165"/>
      <c r="B1208" s="37"/>
      <c r="C1208" s="37"/>
      <c r="D1208" s="37"/>
      <c r="E1208" s="37"/>
      <c r="F1208" s="166"/>
      <c r="G1208" s="167"/>
      <c r="H1208" s="165"/>
      <c r="I1208" s="36"/>
      <c r="J1208" s="36"/>
      <c r="K1208" s="36"/>
      <c r="L1208" s="36"/>
    </row>
    <row r="1209" spans="1:12" ht="12.75" customHeight="1" x14ac:dyDescent="0.25">
      <c r="A1209" s="165"/>
      <c r="B1209" s="37"/>
      <c r="C1209" s="37"/>
      <c r="D1209" s="37"/>
      <c r="E1209" s="37"/>
      <c r="F1209" s="166"/>
      <c r="G1209" s="167"/>
      <c r="H1209" s="165"/>
      <c r="I1209" s="36"/>
      <c r="J1209" s="36"/>
      <c r="K1209" s="36"/>
      <c r="L1209" s="36"/>
    </row>
    <row r="1210" spans="1:12" ht="12.75" customHeight="1" x14ac:dyDescent="0.25">
      <c r="A1210" s="165"/>
      <c r="B1210" s="37"/>
      <c r="C1210" s="37"/>
      <c r="D1210" s="37"/>
      <c r="E1210" s="37"/>
      <c r="F1210" s="166"/>
      <c r="G1210" s="167"/>
      <c r="H1210" s="165"/>
      <c r="I1210" s="36"/>
      <c r="J1210" s="36"/>
      <c r="K1210" s="36"/>
      <c r="L1210" s="36"/>
    </row>
    <row r="1211" spans="1:12" ht="12.75" customHeight="1" x14ac:dyDescent="0.25">
      <c r="A1211" s="165"/>
      <c r="B1211" s="37"/>
      <c r="C1211" s="37"/>
      <c r="D1211" s="37"/>
      <c r="E1211" s="37"/>
      <c r="F1211" s="166"/>
      <c r="G1211" s="167"/>
      <c r="H1211" s="165"/>
      <c r="I1211" s="36"/>
      <c r="J1211" s="36"/>
      <c r="K1211" s="36"/>
      <c r="L1211" s="36"/>
    </row>
    <row r="1212" spans="1:12" ht="12.75" customHeight="1" x14ac:dyDescent="0.25">
      <c r="A1212" s="165"/>
      <c r="B1212" s="37"/>
      <c r="C1212" s="37"/>
      <c r="D1212" s="37"/>
      <c r="E1212" s="37"/>
      <c r="F1212" s="166"/>
      <c r="G1212" s="167"/>
      <c r="H1212" s="165"/>
      <c r="I1212" s="36"/>
      <c r="J1212" s="36"/>
      <c r="K1212" s="36"/>
      <c r="L1212" s="36"/>
    </row>
    <row r="1213" spans="1:12" ht="12.75" customHeight="1" x14ac:dyDescent="0.25">
      <c r="A1213" s="165"/>
      <c r="B1213" s="37"/>
      <c r="C1213" s="37"/>
      <c r="D1213" s="37"/>
      <c r="E1213" s="37"/>
      <c r="F1213" s="166"/>
      <c r="G1213" s="167"/>
      <c r="H1213" s="165"/>
      <c r="I1213" s="36"/>
      <c r="J1213" s="36"/>
      <c r="K1213" s="36"/>
      <c r="L1213" s="36"/>
    </row>
    <row r="1214" spans="1:12" ht="12.75" customHeight="1" x14ac:dyDescent="0.25">
      <c r="A1214" s="165"/>
      <c r="B1214" s="37"/>
      <c r="C1214" s="37"/>
      <c r="D1214" s="37"/>
      <c r="E1214" s="37"/>
      <c r="F1214" s="166"/>
      <c r="G1214" s="167"/>
      <c r="H1214" s="165"/>
      <c r="I1214" s="36"/>
      <c r="J1214" s="36"/>
      <c r="K1214" s="36"/>
      <c r="L1214" s="36"/>
    </row>
    <row r="1215" spans="1:12" ht="12.75" customHeight="1" x14ac:dyDescent="0.25">
      <c r="A1215" s="165"/>
      <c r="B1215" s="37"/>
      <c r="C1215" s="37"/>
      <c r="D1215" s="37"/>
      <c r="E1215" s="37"/>
      <c r="F1215" s="166"/>
      <c r="G1215" s="167"/>
      <c r="H1215" s="165"/>
      <c r="I1215" s="36"/>
      <c r="J1215" s="36"/>
      <c r="K1215" s="36"/>
      <c r="L1215" s="36"/>
    </row>
    <row r="1216" spans="1:12" ht="12.75" customHeight="1" x14ac:dyDescent="0.25">
      <c r="A1216" s="165"/>
      <c r="B1216" s="37"/>
      <c r="C1216" s="37"/>
      <c r="D1216" s="37"/>
      <c r="E1216" s="37"/>
      <c r="F1216" s="166"/>
      <c r="G1216" s="167"/>
      <c r="H1216" s="165"/>
      <c r="I1216" s="36"/>
      <c r="J1216" s="36"/>
      <c r="K1216" s="36"/>
      <c r="L1216" s="36"/>
    </row>
    <row r="1217" spans="1:12" ht="12.75" customHeight="1" x14ac:dyDescent="0.25">
      <c r="A1217" s="165"/>
      <c r="B1217" s="37"/>
      <c r="C1217" s="37"/>
      <c r="D1217" s="37"/>
      <c r="E1217" s="37"/>
      <c r="F1217" s="166"/>
      <c r="G1217" s="167"/>
      <c r="H1217" s="165"/>
      <c r="I1217" s="36"/>
      <c r="J1217" s="36"/>
      <c r="K1217" s="36"/>
      <c r="L1217" s="36"/>
    </row>
    <row r="1218" spans="1:12" ht="12.75" customHeight="1" x14ac:dyDescent="0.25">
      <c r="A1218" s="165"/>
      <c r="B1218" s="37"/>
      <c r="C1218" s="37"/>
      <c r="D1218" s="37"/>
      <c r="E1218" s="37"/>
      <c r="F1218" s="166"/>
      <c r="G1218" s="167"/>
      <c r="H1218" s="165"/>
      <c r="I1218" s="36"/>
      <c r="J1218" s="36"/>
      <c r="K1218" s="36"/>
      <c r="L1218" s="36"/>
    </row>
    <row r="1219" spans="1:12" ht="12.75" customHeight="1" x14ac:dyDescent="0.25">
      <c r="A1219" s="165"/>
      <c r="B1219" s="37"/>
      <c r="C1219" s="37"/>
      <c r="D1219" s="37"/>
      <c r="E1219" s="37"/>
      <c r="F1219" s="166"/>
      <c r="G1219" s="167"/>
      <c r="H1219" s="165"/>
      <c r="I1219" s="36"/>
      <c r="J1219" s="36"/>
      <c r="K1219" s="36"/>
      <c r="L1219" s="36"/>
    </row>
    <row r="1220" spans="1:12" ht="12.75" customHeight="1" x14ac:dyDescent="0.25">
      <c r="A1220" s="165"/>
      <c r="B1220" s="37"/>
      <c r="C1220" s="37"/>
      <c r="D1220" s="37"/>
      <c r="E1220" s="37"/>
      <c r="F1220" s="166"/>
      <c r="G1220" s="167"/>
      <c r="H1220" s="165"/>
      <c r="I1220" s="36"/>
      <c r="J1220" s="36"/>
      <c r="K1220" s="36"/>
      <c r="L1220" s="36"/>
    </row>
    <row r="1221" spans="1:12" ht="12.75" customHeight="1" x14ac:dyDescent="0.25">
      <c r="A1221" s="165"/>
      <c r="B1221" s="37"/>
      <c r="C1221" s="37"/>
      <c r="D1221" s="37"/>
      <c r="E1221" s="37"/>
      <c r="F1221" s="166"/>
      <c r="G1221" s="167"/>
      <c r="H1221" s="165"/>
      <c r="I1221" s="36"/>
      <c r="J1221" s="36"/>
      <c r="K1221" s="36"/>
      <c r="L1221" s="36"/>
    </row>
    <row r="1222" spans="1:12" ht="12.75" customHeight="1" x14ac:dyDescent="0.25">
      <c r="A1222" s="165"/>
      <c r="B1222" s="37"/>
      <c r="C1222" s="37"/>
      <c r="D1222" s="37"/>
      <c r="E1222" s="37"/>
      <c r="F1222" s="166"/>
      <c r="G1222" s="167"/>
      <c r="H1222" s="165"/>
      <c r="I1222" s="36"/>
      <c r="J1222" s="36"/>
      <c r="K1222" s="36"/>
      <c r="L1222" s="36"/>
    </row>
    <row r="1223" spans="1:12" ht="12.75" customHeight="1" x14ac:dyDescent="0.25">
      <c r="A1223" s="165"/>
      <c r="B1223" s="37"/>
      <c r="C1223" s="37"/>
      <c r="D1223" s="37"/>
      <c r="E1223" s="37"/>
      <c r="F1223" s="166"/>
      <c r="G1223" s="167"/>
      <c r="H1223" s="165"/>
      <c r="I1223" s="36"/>
      <c r="J1223" s="36"/>
      <c r="K1223" s="36"/>
      <c r="L1223" s="36"/>
    </row>
    <row r="1224" spans="1:12" ht="12.75" customHeight="1" x14ac:dyDescent="0.25">
      <c r="A1224" s="165"/>
      <c r="B1224" s="37"/>
      <c r="C1224" s="37"/>
      <c r="D1224" s="37"/>
      <c r="E1224" s="37"/>
      <c r="F1224" s="166"/>
      <c r="G1224" s="167"/>
      <c r="H1224" s="165"/>
      <c r="I1224" s="36"/>
      <c r="J1224" s="36"/>
      <c r="K1224" s="36"/>
      <c r="L1224" s="36"/>
    </row>
    <row r="1225" spans="1:12" ht="12.75" customHeight="1" x14ac:dyDescent="0.25">
      <c r="A1225" s="165"/>
      <c r="B1225" s="37"/>
      <c r="C1225" s="37"/>
      <c r="D1225" s="37"/>
      <c r="E1225" s="37"/>
      <c r="F1225" s="166"/>
      <c r="G1225" s="167"/>
      <c r="H1225" s="165"/>
      <c r="I1225" s="36"/>
      <c r="J1225" s="36"/>
      <c r="K1225" s="36"/>
      <c r="L1225" s="36"/>
    </row>
    <row r="1226" spans="1:12" ht="12.75" customHeight="1" x14ac:dyDescent="0.25">
      <c r="A1226" s="165"/>
      <c r="B1226" s="37"/>
      <c r="C1226" s="37"/>
      <c r="D1226" s="37"/>
      <c r="E1226" s="37"/>
      <c r="F1226" s="166"/>
      <c r="G1226" s="167"/>
      <c r="H1226" s="165"/>
      <c r="I1226" s="36"/>
      <c r="J1226" s="36"/>
      <c r="K1226" s="36"/>
      <c r="L1226" s="36"/>
    </row>
    <row r="1227" spans="1:12" ht="12.75" customHeight="1" x14ac:dyDescent="0.25">
      <c r="A1227" s="165"/>
      <c r="B1227" s="37"/>
      <c r="C1227" s="37"/>
      <c r="D1227" s="37"/>
      <c r="E1227" s="37"/>
      <c r="F1227" s="166"/>
      <c r="G1227" s="167"/>
      <c r="H1227" s="165"/>
      <c r="I1227" s="36"/>
      <c r="J1227" s="36"/>
      <c r="K1227" s="36"/>
      <c r="L1227" s="36"/>
    </row>
    <row r="1228" spans="1:12" ht="12.75" customHeight="1" x14ac:dyDescent="0.25">
      <c r="A1228" s="165"/>
      <c r="B1228" s="37"/>
      <c r="C1228" s="37"/>
      <c r="D1228" s="37"/>
      <c r="E1228" s="37"/>
      <c r="F1228" s="166"/>
      <c r="G1228" s="167"/>
      <c r="H1228" s="165"/>
      <c r="I1228" s="36"/>
      <c r="J1228" s="36"/>
      <c r="K1228" s="36"/>
      <c r="L1228" s="36"/>
    </row>
    <row r="1229" spans="1:12" ht="12.75" customHeight="1" x14ac:dyDescent="0.25">
      <c r="A1229" s="165"/>
      <c r="B1229" s="37"/>
      <c r="C1229" s="37"/>
      <c r="D1229" s="37"/>
      <c r="E1229" s="37"/>
      <c r="F1229" s="166"/>
      <c r="G1229" s="167"/>
      <c r="H1229" s="165"/>
      <c r="I1229" s="36"/>
      <c r="J1229" s="36"/>
      <c r="K1229" s="36"/>
      <c r="L1229" s="36"/>
    </row>
    <row r="1230" spans="1:12" ht="12.75" customHeight="1" x14ac:dyDescent="0.25">
      <c r="A1230" s="165"/>
      <c r="B1230" s="37"/>
      <c r="C1230" s="37"/>
      <c r="D1230" s="37"/>
      <c r="E1230" s="37"/>
      <c r="F1230" s="166"/>
      <c r="G1230" s="167"/>
      <c r="H1230" s="165"/>
      <c r="I1230" s="36"/>
      <c r="J1230" s="36"/>
      <c r="K1230" s="36"/>
      <c r="L1230" s="36"/>
    </row>
    <row r="1231" spans="1:12" ht="12.75" customHeight="1" x14ac:dyDescent="0.25">
      <c r="A1231" s="165"/>
      <c r="B1231" s="37"/>
      <c r="C1231" s="37"/>
      <c r="D1231" s="37"/>
      <c r="E1231" s="37"/>
      <c r="F1231" s="166"/>
      <c r="G1231" s="167"/>
      <c r="H1231" s="165"/>
      <c r="I1231" s="36"/>
      <c r="J1231" s="36"/>
      <c r="K1231" s="36"/>
      <c r="L1231" s="36"/>
    </row>
    <row r="1232" spans="1:12" ht="12.75" customHeight="1" x14ac:dyDescent="0.25">
      <c r="A1232" s="165"/>
      <c r="B1232" s="37"/>
      <c r="C1232" s="37"/>
      <c r="D1232" s="37"/>
      <c r="E1232" s="37"/>
      <c r="F1232" s="166"/>
      <c r="G1232" s="167"/>
      <c r="H1232" s="165"/>
      <c r="I1232" s="36"/>
      <c r="J1232" s="36"/>
      <c r="K1232" s="36"/>
      <c r="L1232" s="36"/>
    </row>
    <row r="1233" spans="1:12" ht="12.75" customHeight="1" x14ac:dyDescent="0.25">
      <c r="A1233" s="165"/>
      <c r="B1233" s="37"/>
      <c r="C1233" s="37"/>
      <c r="D1233" s="37"/>
      <c r="E1233" s="37"/>
      <c r="F1233" s="166"/>
      <c r="G1233" s="167"/>
      <c r="H1233" s="165"/>
      <c r="I1233" s="36"/>
      <c r="J1233" s="36"/>
      <c r="K1233" s="36"/>
      <c r="L1233" s="36"/>
    </row>
    <row r="1234" spans="1:12" ht="12.75" customHeight="1" x14ac:dyDescent="0.25">
      <c r="A1234" s="165"/>
      <c r="B1234" s="37"/>
      <c r="C1234" s="37"/>
      <c r="D1234" s="37"/>
      <c r="E1234" s="37"/>
      <c r="F1234" s="166"/>
      <c r="G1234" s="167"/>
      <c r="H1234" s="165"/>
      <c r="I1234" s="36"/>
      <c r="J1234" s="36"/>
      <c r="K1234" s="36"/>
      <c r="L1234" s="36"/>
    </row>
    <row r="1235" spans="1:12" ht="12.75" customHeight="1" x14ac:dyDescent="0.25">
      <c r="A1235" s="165"/>
      <c r="B1235" s="37"/>
      <c r="C1235" s="37"/>
      <c r="D1235" s="37"/>
      <c r="E1235" s="37"/>
      <c r="F1235" s="166"/>
      <c r="G1235" s="167"/>
      <c r="H1235" s="165"/>
      <c r="I1235" s="36"/>
      <c r="J1235" s="36"/>
      <c r="K1235" s="36"/>
      <c r="L1235" s="36"/>
    </row>
    <row r="1236" spans="1:12" ht="12.75" customHeight="1" x14ac:dyDescent="0.25">
      <c r="A1236" s="165"/>
      <c r="B1236" s="37"/>
      <c r="C1236" s="37"/>
      <c r="D1236" s="37"/>
      <c r="E1236" s="37"/>
      <c r="F1236" s="166"/>
      <c r="G1236" s="167"/>
      <c r="H1236" s="165"/>
      <c r="I1236" s="36"/>
      <c r="J1236" s="36"/>
      <c r="K1236" s="36"/>
      <c r="L1236" s="36"/>
    </row>
    <row r="1237" spans="1:12" ht="12.75" customHeight="1" x14ac:dyDescent="0.25">
      <c r="A1237" s="165"/>
      <c r="B1237" s="37"/>
      <c r="C1237" s="37"/>
      <c r="D1237" s="37"/>
      <c r="E1237" s="37"/>
      <c r="F1237" s="166"/>
      <c r="G1237" s="167"/>
      <c r="H1237" s="165"/>
      <c r="I1237" s="36"/>
      <c r="J1237" s="36"/>
      <c r="K1237" s="36"/>
      <c r="L1237" s="36"/>
    </row>
    <row r="1238" spans="1:12" ht="12.75" customHeight="1" x14ac:dyDescent="0.25">
      <c r="A1238" s="165"/>
      <c r="B1238" s="37"/>
      <c r="C1238" s="37"/>
      <c r="D1238" s="37"/>
      <c r="E1238" s="37"/>
      <c r="F1238" s="166"/>
      <c r="G1238" s="167"/>
      <c r="H1238" s="165"/>
      <c r="I1238" s="36"/>
      <c r="J1238" s="36"/>
      <c r="K1238" s="36"/>
      <c r="L1238" s="36"/>
    </row>
    <row r="1239" spans="1:12" ht="12.75" customHeight="1" x14ac:dyDescent="0.25">
      <c r="A1239" s="165"/>
      <c r="B1239" s="37"/>
      <c r="C1239" s="37"/>
      <c r="D1239" s="37"/>
      <c r="E1239" s="37"/>
      <c r="F1239" s="166"/>
      <c r="G1239" s="167"/>
      <c r="H1239" s="165"/>
      <c r="I1239" s="36"/>
      <c r="J1239" s="36"/>
      <c r="K1239" s="36"/>
      <c r="L1239" s="36"/>
    </row>
    <row r="1240" spans="1:12" ht="12.75" customHeight="1" x14ac:dyDescent="0.25">
      <c r="A1240" s="165"/>
      <c r="B1240" s="37"/>
      <c r="C1240" s="37"/>
      <c r="D1240" s="37"/>
      <c r="E1240" s="37"/>
      <c r="F1240" s="166"/>
      <c r="G1240" s="167"/>
      <c r="H1240" s="165"/>
      <c r="I1240" s="36"/>
      <c r="J1240" s="36"/>
      <c r="K1240" s="36"/>
      <c r="L1240" s="36"/>
    </row>
    <row r="1241" spans="1:12" ht="12.75" customHeight="1" x14ac:dyDescent="0.25">
      <c r="A1241" s="165"/>
      <c r="B1241" s="37"/>
      <c r="C1241" s="37"/>
      <c r="D1241" s="37"/>
      <c r="E1241" s="37"/>
      <c r="F1241" s="166"/>
      <c r="G1241" s="167"/>
      <c r="H1241" s="165"/>
      <c r="I1241" s="36"/>
      <c r="J1241" s="36"/>
      <c r="K1241" s="36"/>
      <c r="L1241" s="36"/>
    </row>
    <row r="1242" spans="1:12" ht="12.75" customHeight="1" x14ac:dyDescent="0.25">
      <c r="A1242" s="165"/>
      <c r="B1242" s="37"/>
      <c r="C1242" s="37"/>
      <c r="D1242" s="37"/>
      <c r="E1242" s="37"/>
      <c r="F1242" s="166"/>
      <c r="G1242" s="167"/>
      <c r="H1242" s="165"/>
      <c r="I1242" s="36"/>
      <c r="J1242" s="36"/>
      <c r="K1242" s="36"/>
      <c r="L1242" s="36"/>
    </row>
    <row r="1243" spans="1:12" ht="12.75" customHeight="1" x14ac:dyDescent="0.25">
      <c r="A1243" s="165"/>
      <c r="B1243" s="37"/>
      <c r="C1243" s="37"/>
      <c r="D1243" s="37"/>
      <c r="E1243" s="37"/>
      <c r="F1243" s="166"/>
      <c r="G1243" s="167"/>
      <c r="H1243" s="165"/>
      <c r="I1243" s="36"/>
      <c r="J1243" s="36"/>
      <c r="K1243" s="36"/>
      <c r="L1243" s="36"/>
    </row>
    <row r="1244" spans="1:12" ht="12.75" customHeight="1" x14ac:dyDescent="0.25">
      <c r="A1244" s="165"/>
      <c r="B1244" s="37"/>
      <c r="C1244" s="37"/>
      <c r="D1244" s="37"/>
      <c r="E1244" s="37"/>
      <c r="F1244" s="166"/>
      <c r="G1244" s="167"/>
      <c r="H1244" s="165"/>
      <c r="I1244" s="36"/>
      <c r="J1244" s="36"/>
      <c r="K1244" s="36"/>
      <c r="L1244" s="36"/>
    </row>
    <row r="1245" spans="1:12" ht="12.75" customHeight="1" x14ac:dyDescent="0.25">
      <c r="A1245" s="165"/>
      <c r="B1245" s="37"/>
      <c r="C1245" s="37"/>
      <c r="D1245" s="37"/>
      <c r="E1245" s="37"/>
      <c r="F1245" s="166"/>
      <c r="G1245" s="167"/>
      <c r="H1245" s="165"/>
      <c r="I1245" s="36"/>
      <c r="J1245" s="36"/>
      <c r="K1245" s="36"/>
      <c r="L1245" s="36"/>
    </row>
    <row r="1246" spans="1:12" ht="12.75" customHeight="1" x14ac:dyDescent="0.25">
      <c r="A1246" s="165"/>
      <c r="B1246" s="37"/>
      <c r="C1246" s="37"/>
      <c r="D1246" s="37"/>
      <c r="E1246" s="37"/>
      <c r="F1246" s="166"/>
      <c r="G1246" s="167"/>
      <c r="H1246" s="165"/>
      <c r="I1246" s="36"/>
      <c r="J1246" s="36"/>
      <c r="K1246" s="36"/>
      <c r="L1246" s="36"/>
    </row>
    <row r="1247" spans="1:12" ht="12.75" customHeight="1" x14ac:dyDescent="0.25">
      <c r="A1247" s="165"/>
      <c r="B1247" s="37"/>
      <c r="C1247" s="37"/>
      <c r="D1247" s="37"/>
      <c r="E1247" s="37"/>
      <c r="F1247" s="166"/>
      <c r="G1247" s="167"/>
      <c r="H1247" s="165"/>
      <c r="I1247" s="36"/>
      <c r="J1247" s="36"/>
      <c r="K1247" s="36"/>
      <c r="L1247" s="36"/>
    </row>
    <row r="1248" spans="1:12" ht="12.75" customHeight="1" x14ac:dyDescent="0.25">
      <c r="A1248" s="165"/>
      <c r="B1248" s="37"/>
      <c r="C1248" s="37"/>
      <c r="D1248" s="37"/>
      <c r="E1248" s="37"/>
      <c r="F1248" s="166"/>
      <c r="G1248" s="167"/>
      <c r="H1248" s="165"/>
      <c r="I1248" s="36"/>
      <c r="J1248" s="36"/>
      <c r="K1248" s="36"/>
      <c r="L1248" s="36"/>
    </row>
    <row r="1249" spans="1:12" ht="12.75" customHeight="1" x14ac:dyDescent="0.25">
      <c r="A1249" s="165"/>
      <c r="B1249" s="37"/>
      <c r="C1249" s="37"/>
      <c r="D1249" s="37"/>
      <c r="E1249" s="37"/>
      <c r="F1249" s="166"/>
      <c r="G1249" s="167"/>
      <c r="H1249" s="165"/>
      <c r="I1249" s="36"/>
      <c r="J1249" s="36"/>
      <c r="K1249" s="36"/>
      <c r="L1249" s="36"/>
    </row>
    <row r="1250" spans="1:12" ht="12.75" customHeight="1" x14ac:dyDescent="0.25">
      <c r="A1250" s="165"/>
      <c r="B1250" s="37"/>
      <c r="C1250" s="37"/>
      <c r="D1250" s="37"/>
      <c r="E1250" s="37"/>
      <c r="F1250" s="166"/>
      <c r="G1250" s="167"/>
      <c r="H1250" s="165"/>
      <c r="I1250" s="36"/>
      <c r="J1250" s="36"/>
      <c r="K1250" s="36"/>
      <c r="L1250" s="36"/>
    </row>
    <row r="1251" spans="1:12" ht="12.75" customHeight="1" x14ac:dyDescent="0.25">
      <c r="A1251" s="165"/>
      <c r="B1251" s="37"/>
      <c r="C1251" s="37"/>
      <c r="D1251" s="37"/>
      <c r="E1251" s="37"/>
      <c r="F1251" s="166"/>
      <c r="G1251" s="167"/>
      <c r="H1251" s="165"/>
      <c r="I1251" s="36"/>
      <c r="J1251" s="36"/>
      <c r="K1251" s="36"/>
      <c r="L1251" s="36"/>
    </row>
    <row r="1252" spans="1:12" ht="12.75" customHeight="1" x14ac:dyDescent="0.25">
      <c r="A1252" s="165"/>
      <c r="B1252" s="37"/>
      <c r="C1252" s="37"/>
      <c r="D1252" s="37"/>
      <c r="E1252" s="37"/>
      <c r="F1252" s="166"/>
      <c r="G1252" s="167"/>
      <c r="H1252" s="165"/>
      <c r="I1252" s="36"/>
      <c r="J1252" s="36"/>
      <c r="K1252" s="36"/>
      <c r="L1252" s="36"/>
    </row>
    <row r="1253" spans="1:12" ht="12.75" customHeight="1" x14ac:dyDescent="0.25">
      <c r="A1253" s="165"/>
      <c r="B1253" s="37"/>
      <c r="C1253" s="37"/>
      <c r="D1253" s="37"/>
      <c r="E1253" s="37"/>
      <c r="F1253" s="166"/>
      <c r="G1253" s="167"/>
      <c r="H1253" s="165"/>
      <c r="I1253" s="36"/>
      <c r="J1253" s="36"/>
      <c r="K1253" s="36"/>
      <c r="L1253" s="36"/>
    </row>
    <row r="1254" spans="1:12" ht="12.75" customHeight="1" x14ac:dyDescent="0.25">
      <c r="A1254" s="165"/>
      <c r="B1254" s="37"/>
      <c r="C1254" s="37"/>
      <c r="D1254" s="37"/>
      <c r="E1254" s="37"/>
      <c r="F1254" s="166"/>
      <c r="G1254" s="167"/>
      <c r="H1254" s="165"/>
      <c r="I1254" s="36"/>
      <c r="J1254" s="36"/>
      <c r="K1254" s="36"/>
      <c r="L1254" s="36"/>
    </row>
    <row r="1255" spans="1:12" ht="12.75" customHeight="1" x14ac:dyDescent="0.25">
      <c r="A1255" s="165"/>
      <c r="B1255" s="37"/>
      <c r="C1255" s="37"/>
      <c r="D1255" s="37"/>
      <c r="E1255" s="37"/>
      <c r="F1255" s="166"/>
      <c r="G1255" s="167"/>
      <c r="H1255" s="165"/>
      <c r="I1255" s="36"/>
      <c r="J1255" s="36"/>
      <c r="K1255" s="36"/>
      <c r="L1255" s="36"/>
    </row>
    <row r="1256" spans="1:12" ht="12.75" customHeight="1" x14ac:dyDescent="0.25">
      <c r="A1256" s="165"/>
      <c r="B1256" s="37"/>
      <c r="C1256" s="37"/>
      <c r="D1256" s="37"/>
      <c r="E1256" s="37"/>
      <c r="F1256" s="166"/>
      <c r="G1256" s="167"/>
      <c r="H1256" s="165"/>
      <c r="I1256" s="36"/>
      <c r="J1256" s="36"/>
      <c r="K1256" s="36"/>
      <c r="L1256" s="36"/>
    </row>
    <row r="1257" spans="1:12" ht="12.75" customHeight="1" x14ac:dyDescent="0.25">
      <c r="A1257" s="165"/>
      <c r="B1257" s="37"/>
      <c r="C1257" s="37"/>
      <c r="D1257" s="37"/>
      <c r="E1257" s="37"/>
      <c r="F1257" s="166"/>
      <c r="G1257" s="167"/>
      <c r="H1257" s="165"/>
      <c r="I1257" s="36"/>
      <c r="J1257" s="36"/>
      <c r="K1257" s="36"/>
      <c r="L1257" s="36"/>
    </row>
    <row r="1258" spans="1:12" ht="12.75" customHeight="1" x14ac:dyDescent="0.25">
      <c r="A1258" s="165"/>
      <c r="B1258" s="37"/>
      <c r="C1258" s="37"/>
      <c r="D1258" s="37"/>
      <c r="E1258" s="37"/>
      <c r="F1258" s="166"/>
      <c r="G1258" s="167"/>
      <c r="H1258" s="165"/>
      <c r="I1258" s="36"/>
      <c r="J1258" s="36"/>
      <c r="K1258" s="36"/>
      <c r="L1258" s="36"/>
    </row>
    <row r="1259" spans="1:12" ht="12.75" customHeight="1" x14ac:dyDescent="0.25">
      <c r="A1259" s="165"/>
      <c r="B1259" s="37"/>
      <c r="C1259" s="37"/>
      <c r="D1259" s="37"/>
      <c r="E1259" s="37"/>
      <c r="F1259" s="166"/>
      <c r="G1259" s="167"/>
      <c r="H1259" s="165"/>
      <c r="I1259" s="36"/>
      <c r="J1259" s="36"/>
      <c r="K1259" s="36"/>
      <c r="L1259" s="36"/>
    </row>
    <row r="1260" spans="1:12" ht="12.75" customHeight="1" x14ac:dyDescent="0.25">
      <c r="A1260" s="165"/>
      <c r="B1260" s="37"/>
      <c r="C1260" s="37"/>
      <c r="D1260" s="37"/>
      <c r="E1260" s="37"/>
      <c r="F1260" s="166"/>
      <c r="G1260" s="167"/>
      <c r="H1260" s="165"/>
      <c r="I1260" s="36"/>
      <c r="J1260" s="36"/>
      <c r="K1260" s="36"/>
      <c r="L1260" s="36"/>
    </row>
    <row r="1261" spans="1:12" ht="12.75" customHeight="1" x14ac:dyDescent="0.25">
      <c r="A1261" s="165"/>
      <c r="B1261" s="37"/>
      <c r="C1261" s="37"/>
      <c r="D1261" s="37"/>
      <c r="E1261" s="37"/>
      <c r="F1261" s="166"/>
      <c r="G1261" s="167"/>
      <c r="H1261" s="165"/>
      <c r="I1261" s="36"/>
      <c r="J1261" s="36"/>
      <c r="K1261" s="36"/>
      <c r="L1261" s="36"/>
    </row>
    <row r="1262" spans="1:12" ht="12.75" customHeight="1" x14ac:dyDescent="0.25">
      <c r="A1262" s="165"/>
      <c r="B1262" s="37"/>
      <c r="C1262" s="37"/>
      <c r="D1262" s="37"/>
      <c r="E1262" s="37"/>
      <c r="F1262" s="166"/>
      <c r="G1262" s="167"/>
      <c r="H1262" s="165"/>
      <c r="I1262" s="36"/>
      <c r="J1262" s="36"/>
      <c r="K1262" s="36"/>
      <c r="L1262" s="36"/>
    </row>
    <row r="1263" spans="1:12" ht="12.75" customHeight="1" x14ac:dyDescent="0.25">
      <c r="A1263" s="165"/>
      <c r="B1263" s="37"/>
      <c r="C1263" s="37"/>
      <c r="D1263" s="37"/>
      <c r="E1263" s="37"/>
      <c r="F1263" s="166"/>
      <c r="G1263" s="167"/>
      <c r="H1263" s="165"/>
      <c r="I1263" s="36"/>
      <c r="J1263" s="36"/>
      <c r="K1263" s="36"/>
      <c r="L1263" s="36"/>
    </row>
    <row r="1264" spans="1:12" ht="12.75" customHeight="1" x14ac:dyDescent="0.25">
      <c r="A1264" s="165"/>
      <c r="B1264" s="37"/>
      <c r="C1264" s="37"/>
      <c r="D1264" s="37"/>
      <c r="E1264" s="37"/>
      <c r="F1264" s="166"/>
      <c r="G1264" s="167"/>
      <c r="H1264" s="165"/>
      <c r="I1264" s="36"/>
      <c r="J1264" s="36"/>
      <c r="K1264" s="36"/>
      <c r="L1264" s="36"/>
    </row>
    <row r="1265" spans="1:12" ht="12.75" customHeight="1" x14ac:dyDescent="0.25">
      <c r="A1265" s="165"/>
      <c r="B1265" s="37"/>
      <c r="C1265" s="37"/>
      <c r="D1265" s="37"/>
      <c r="E1265" s="37"/>
      <c r="F1265" s="166"/>
      <c r="G1265" s="167"/>
      <c r="H1265" s="165"/>
      <c r="I1265" s="36"/>
      <c r="J1265" s="36"/>
      <c r="K1265" s="36"/>
      <c r="L1265" s="36"/>
    </row>
    <row r="1266" spans="1:12" ht="12.75" customHeight="1" x14ac:dyDescent="0.25">
      <c r="A1266" s="165"/>
      <c r="B1266" s="37"/>
      <c r="C1266" s="37"/>
      <c r="D1266" s="37"/>
      <c r="E1266" s="37"/>
      <c r="F1266" s="166"/>
      <c r="G1266" s="167"/>
      <c r="H1266" s="165"/>
      <c r="I1266" s="36"/>
      <c r="J1266" s="36"/>
      <c r="K1266" s="36"/>
      <c r="L1266" s="36"/>
    </row>
    <row r="1267" spans="1:12" ht="12.75" customHeight="1" x14ac:dyDescent="0.25">
      <c r="A1267" s="165"/>
      <c r="B1267" s="37"/>
      <c r="C1267" s="37"/>
      <c r="D1267" s="37"/>
      <c r="E1267" s="37"/>
      <c r="F1267" s="166"/>
      <c r="G1267" s="167"/>
      <c r="H1267" s="165"/>
      <c r="I1267" s="36"/>
      <c r="J1267" s="36"/>
      <c r="K1267" s="36"/>
      <c r="L1267" s="36"/>
    </row>
    <row r="1268" spans="1:12" ht="12.75" customHeight="1" x14ac:dyDescent="0.25">
      <c r="A1268" s="165"/>
      <c r="B1268" s="37"/>
      <c r="C1268" s="37"/>
      <c r="D1268" s="37"/>
      <c r="E1268" s="37"/>
      <c r="F1268" s="166"/>
      <c r="G1268" s="167"/>
      <c r="H1268" s="165"/>
      <c r="I1268" s="36"/>
      <c r="J1268" s="36"/>
      <c r="K1268" s="36"/>
      <c r="L1268" s="36"/>
    </row>
    <row r="1269" spans="1:12" ht="12.75" customHeight="1" x14ac:dyDescent="0.25">
      <c r="A1269" s="165"/>
      <c r="B1269" s="37"/>
      <c r="C1269" s="37"/>
      <c r="D1269" s="37"/>
      <c r="E1269" s="37"/>
      <c r="F1269" s="166"/>
      <c r="G1269" s="167"/>
      <c r="H1269" s="165"/>
      <c r="I1269" s="36"/>
      <c r="J1269" s="36"/>
      <c r="K1269" s="36"/>
      <c r="L1269" s="36"/>
    </row>
    <row r="1270" spans="1:12" ht="12.75" customHeight="1" x14ac:dyDescent="0.25">
      <c r="A1270" s="165"/>
      <c r="B1270" s="37"/>
      <c r="C1270" s="37"/>
      <c r="D1270" s="37"/>
      <c r="E1270" s="37"/>
      <c r="F1270" s="166"/>
      <c r="G1270" s="167"/>
      <c r="H1270" s="165"/>
      <c r="I1270" s="36"/>
      <c r="J1270" s="36"/>
      <c r="K1270" s="36"/>
      <c r="L1270" s="36"/>
    </row>
    <row r="1271" spans="1:12" ht="12.75" customHeight="1" x14ac:dyDescent="0.25">
      <c r="A1271" s="165"/>
      <c r="B1271" s="37"/>
      <c r="C1271" s="37"/>
      <c r="D1271" s="37"/>
      <c r="E1271" s="37"/>
      <c r="F1271" s="166"/>
      <c r="G1271" s="167"/>
      <c r="H1271" s="165"/>
      <c r="I1271" s="36"/>
      <c r="J1271" s="36"/>
      <c r="K1271" s="36"/>
      <c r="L1271" s="36"/>
    </row>
    <row r="1272" spans="1:12" ht="12.75" customHeight="1" x14ac:dyDescent="0.25">
      <c r="A1272" s="165"/>
      <c r="B1272" s="37"/>
      <c r="C1272" s="37"/>
      <c r="D1272" s="37"/>
      <c r="E1272" s="37"/>
      <c r="F1272" s="166"/>
      <c r="G1272" s="167"/>
      <c r="H1272" s="165"/>
      <c r="I1272" s="36"/>
      <c r="J1272" s="36"/>
      <c r="K1272" s="36"/>
      <c r="L1272" s="36"/>
    </row>
    <row r="1273" spans="1:12" ht="12.75" customHeight="1" x14ac:dyDescent="0.25">
      <c r="A1273" s="165"/>
      <c r="B1273" s="37"/>
      <c r="C1273" s="37"/>
      <c r="D1273" s="37"/>
      <c r="E1273" s="37"/>
      <c r="F1273" s="166"/>
      <c r="G1273" s="167"/>
      <c r="H1273" s="165"/>
      <c r="I1273" s="36"/>
      <c r="J1273" s="36"/>
      <c r="K1273" s="36"/>
      <c r="L1273" s="36"/>
    </row>
    <row r="1274" spans="1:12" ht="12.75" customHeight="1" x14ac:dyDescent="0.25">
      <c r="A1274" s="165"/>
      <c r="B1274" s="37"/>
      <c r="C1274" s="37"/>
      <c r="D1274" s="37"/>
      <c r="E1274" s="37"/>
      <c r="F1274" s="166"/>
      <c r="G1274" s="167"/>
      <c r="H1274" s="165"/>
      <c r="I1274" s="36"/>
      <c r="J1274" s="36"/>
      <c r="K1274" s="36"/>
      <c r="L1274" s="36"/>
    </row>
    <row r="1275" spans="1:12" ht="12.75" customHeight="1" x14ac:dyDescent="0.25">
      <c r="A1275" s="165"/>
      <c r="B1275" s="37"/>
      <c r="C1275" s="37"/>
      <c r="D1275" s="37"/>
      <c r="E1275" s="37"/>
      <c r="F1275" s="166"/>
      <c r="G1275" s="167"/>
      <c r="H1275" s="165"/>
      <c r="I1275" s="36"/>
      <c r="J1275" s="36"/>
      <c r="K1275" s="36"/>
      <c r="L1275" s="36"/>
    </row>
    <row r="1276" spans="1:12" ht="12.75" customHeight="1" x14ac:dyDescent="0.25">
      <c r="A1276" s="165"/>
      <c r="B1276" s="37"/>
      <c r="C1276" s="37"/>
      <c r="D1276" s="37"/>
      <c r="E1276" s="37"/>
      <c r="F1276" s="166"/>
      <c r="G1276" s="167"/>
      <c r="H1276" s="165"/>
      <c r="I1276" s="36"/>
      <c r="J1276" s="36"/>
      <c r="K1276" s="36"/>
      <c r="L1276" s="36"/>
    </row>
    <row r="1277" spans="1:12" ht="12.75" customHeight="1" x14ac:dyDescent="0.25">
      <c r="A1277" s="165"/>
      <c r="B1277" s="37"/>
      <c r="C1277" s="37"/>
      <c r="D1277" s="37"/>
      <c r="E1277" s="37"/>
      <c r="F1277" s="166"/>
      <c r="G1277" s="167"/>
      <c r="H1277" s="165"/>
      <c r="I1277" s="36"/>
      <c r="J1277" s="36"/>
      <c r="K1277" s="36"/>
      <c r="L1277" s="36"/>
    </row>
    <row r="1278" spans="1:12" ht="12.75" customHeight="1" x14ac:dyDescent="0.25">
      <c r="A1278" s="165"/>
      <c r="B1278" s="37"/>
      <c r="C1278" s="37"/>
      <c r="D1278" s="37"/>
      <c r="E1278" s="37"/>
      <c r="F1278" s="166"/>
      <c r="G1278" s="167"/>
      <c r="H1278" s="165"/>
      <c r="I1278" s="36"/>
      <c r="J1278" s="36"/>
      <c r="K1278" s="36"/>
      <c r="L1278" s="36"/>
    </row>
    <row r="1279" spans="1:12" ht="12.75" customHeight="1" x14ac:dyDescent="0.25">
      <c r="A1279" s="165"/>
      <c r="B1279" s="37"/>
      <c r="C1279" s="37"/>
      <c r="D1279" s="37"/>
      <c r="E1279" s="37"/>
      <c r="F1279" s="166"/>
      <c r="G1279" s="167"/>
      <c r="H1279" s="165"/>
      <c r="I1279" s="36"/>
      <c r="J1279" s="36"/>
      <c r="K1279" s="36"/>
      <c r="L1279" s="36"/>
    </row>
    <row r="1280" spans="1:12" ht="12.75" customHeight="1" x14ac:dyDescent="0.25">
      <c r="A1280" s="165"/>
      <c r="B1280" s="37"/>
      <c r="C1280" s="37"/>
      <c r="D1280" s="37"/>
      <c r="E1280" s="37"/>
      <c r="F1280" s="166"/>
      <c r="G1280" s="167"/>
      <c r="H1280" s="165"/>
      <c r="I1280" s="36"/>
      <c r="J1280" s="36"/>
      <c r="K1280" s="36"/>
      <c r="L1280" s="36"/>
    </row>
    <row r="1281" spans="1:12" ht="12.75" customHeight="1" x14ac:dyDescent="0.25">
      <c r="A1281" s="165"/>
      <c r="B1281" s="37"/>
      <c r="C1281" s="37"/>
      <c r="D1281" s="37"/>
      <c r="E1281" s="37"/>
      <c r="F1281" s="166"/>
      <c r="G1281" s="167"/>
      <c r="H1281" s="165"/>
      <c r="I1281" s="36"/>
      <c r="J1281" s="36"/>
      <c r="K1281" s="36"/>
      <c r="L1281" s="36"/>
    </row>
    <row r="1282" spans="1:12" ht="12.75" customHeight="1" x14ac:dyDescent="0.25">
      <c r="A1282" s="165"/>
      <c r="B1282" s="37"/>
      <c r="C1282" s="37"/>
      <c r="D1282" s="37"/>
      <c r="E1282" s="37"/>
      <c r="F1282" s="166"/>
      <c r="G1282" s="167"/>
      <c r="H1282" s="165"/>
      <c r="I1282" s="36"/>
      <c r="J1282" s="36"/>
      <c r="K1282" s="36"/>
      <c r="L1282" s="36"/>
    </row>
    <row r="1283" spans="1:12" ht="12.75" customHeight="1" x14ac:dyDescent="0.25">
      <c r="A1283" s="165"/>
      <c r="B1283" s="37"/>
      <c r="C1283" s="37"/>
      <c r="D1283" s="37"/>
      <c r="E1283" s="37"/>
      <c r="F1283" s="166"/>
      <c r="G1283" s="167"/>
      <c r="H1283" s="165"/>
      <c r="I1283" s="36"/>
      <c r="J1283" s="36"/>
      <c r="K1283" s="36"/>
      <c r="L1283" s="36"/>
    </row>
    <row r="1284" spans="1:12" ht="12.75" customHeight="1" x14ac:dyDescent="0.25">
      <c r="A1284" s="165"/>
      <c r="B1284" s="37"/>
      <c r="C1284" s="37"/>
      <c r="D1284" s="37"/>
      <c r="E1284" s="37"/>
      <c r="F1284" s="166"/>
      <c r="G1284" s="167"/>
      <c r="H1284" s="165"/>
      <c r="I1284" s="36"/>
      <c r="J1284" s="36"/>
      <c r="K1284" s="36"/>
      <c r="L1284" s="36"/>
    </row>
    <row r="1285" spans="1:12" ht="12.75" customHeight="1" x14ac:dyDescent="0.25">
      <c r="A1285" s="165"/>
      <c r="B1285" s="37"/>
      <c r="C1285" s="37"/>
      <c r="D1285" s="37"/>
      <c r="E1285" s="37"/>
      <c r="F1285" s="166"/>
      <c r="G1285" s="167"/>
      <c r="H1285" s="165"/>
      <c r="I1285" s="36"/>
      <c r="J1285" s="36"/>
      <c r="K1285" s="36"/>
      <c r="L1285" s="36"/>
    </row>
    <row r="1286" spans="1:12" ht="12.75" customHeight="1" x14ac:dyDescent="0.25">
      <c r="A1286" s="165"/>
      <c r="B1286" s="37"/>
      <c r="C1286" s="37"/>
      <c r="D1286" s="37"/>
      <c r="E1286" s="37"/>
      <c r="F1286" s="166"/>
      <c r="G1286" s="167"/>
      <c r="H1286" s="165"/>
      <c r="I1286" s="36"/>
      <c r="J1286" s="36"/>
      <c r="K1286" s="36"/>
      <c r="L1286" s="36"/>
    </row>
    <row r="1287" spans="1:12" ht="12.75" customHeight="1" x14ac:dyDescent="0.25">
      <c r="A1287" s="165"/>
      <c r="B1287" s="37"/>
      <c r="C1287" s="37"/>
      <c r="D1287" s="37"/>
      <c r="E1287" s="37"/>
      <c r="F1287" s="166"/>
      <c r="G1287" s="167"/>
      <c r="H1287" s="165"/>
      <c r="I1287" s="36"/>
      <c r="J1287" s="36"/>
      <c r="K1287" s="36"/>
      <c r="L1287" s="36"/>
    </row>
    <row r="1288" spans="1:12" ht="12.75" customHeight="1" x14ac:dyDescent="0.25">
      <c r="A1288" s="165"/>
      <c r="B1288" s="37"/>
      <c r="C1288" s="37"/>
      <c r="D1288" s="37"/>
      <c r="E1288" s="37"/>
      <c r="F1288" s="166"/>
      <c r="G1288" s="167"/>
      <c r="H1288" s="165"/>
      <c r="I1288" s="36"/>
      <c r="J1288" s="36"/>
      <c r="K1288" s="36"/>
      <c r="L1288" s="36"/>
    </row>
    <row r="1289" spans="1:12" ht="12.75" customHeight="1" x14ac:dyDescent="0.25">
      <c r="A1289" s="165"/>
      <c r="B1289" s="37"/>
      <c r="C1289" s="37"/>
      <c r="D1289" s="37"/>
      <c r="E1289" s="37"/>
      <c r="F1289" s="166"/>
      <c r="G1289" s="167"/>
      <c r="H1289" s="165"/>
      <c r="I1289" s="36"/>
      <c r="J1289" s="36"/>
      <c r="K1289" s="36"/>
      <c r="L1289" s="36"/>
    </row>
    <row r="1290" spans="1:12" ht="12.75" customHeight="1" x14ac:dyDescent="0.25">
      <c r="A1290" s="165"/>
      <c r="B1290" s="37"/>
      <c r="C1290" s="37"/>
      <c r="D1290" s="37"/>
      <c r="E1290" s="37"/>
      <c r="F1290" s="166"/>
      <c r="G1290" s="167"/>
      <c r="H1290" s="165"/>
      <c r="I1290" s="36"/>
      <c r="J1290" s="36"/>
      <c r="K1290" s="36"/>
      <c r="L1290" s="36"/>
    </row>
    <row r="1291" spans="1:12" ht="12.75" customHeight="1" x14ac:dyDescent="0.25">
      <c r="A1291" s="165"/>
      <c r="B1291" s="37"/>
      <c r="C1291" s="37"/>
      <c r="D1291" s="37"/>
      <c r="E1291" s="37"/>
      <c r="F1291" s="166"/>
      <c r="G1291" s="167"/>
      <c r="H1291" s="165"/>
      <c r="I1291" s="36"/>
      <c r="J1291" s="36"/>
      <c r="K1291" s="36"/>
      <c r="L1291" s="36"/>
    </row>
    <row r="1292" spans="1:12" ht="12.75" customHeight="1" x14ac:dyDescent="0.25">
      <c r="A1292" s="165"/>
      <c r="B1292" s="37"/>
      <c r="C1292" s="37"/>
      <c r="D1292" s="37"/>
      <c r="E1292" s="37"/>
      <c r="F1292" s="166"/>
      <c r="G1292" s="167"/>
      <c r="H1292" s="165"/>
      <c r="I1292" s="36"/>
      <c r="J1292" s="36"/>
      <c r="K1292" s="36"/>
      <c r="L1292" s="36"/>
    </row>
    <row r="1293" spans="1:12" ht="12.75" customHeight="1" x14ac:dyDescent="0.25">
      <c r="A1293" s="165"/>
      <c r="B1293" s="37"/>
      <c r="C1293" s="37"/>
      <c r="D1293" s="37"/>
      <c r="E1293" s="37"/>
      <c r="F1293" s="166"/>
      <c r="G1293" s="167"/>
      <c r="H1293" s="165"/>
      <c r="I1293" s="36"/>
      <c r="J1293" s="36"/>
      <c r="K1293" s="36"/>
      <c r="L1293" s="36"/>
    </row>
    <row r="1294" spans="1:12" ht="12.75" customHeight="1" x14ac:dyDescent="0.25">
      <c r="A1294" s="165"/>
      <c r="B1294" s="37"/>
      <c r="C1294" s="37"/>
      <c r="D1294" s="37"/>
      <c r="E1294" s="37"/>
      <c r="F1294" s="166"/>
      <c r="G1294" s="167"/>
      <c r="H1294" s="165"/>
      <c r="I1294" s="36"/>
      <c r="J1294" s="36"/>
      <c r="K1294" s="36"/>
      <c r="L1294" s="36"/>
    </row>
    <row r="1295" spans="1:12" ht="12.75" customHeight="1" x14ac:dyDescent="0.25">
      <c r="A1295" s="165"/>
      <c r="B1295" s="37"/>
      <c r="C1295" s="37"/>
      <c r="D1295" s="37"/>
      <c r="E1295" s="37"/>
      <c r="F1295" s="166"/>
      <c r="G1295" s="167"/>
      <c r="H1295" s="165"/>
      <c r="I1295" s="36"/>
      <c r="J1295" s="36"/>
      <c r="K1295" s="36"/>
      <c r="L1295" s="36"/>
    </row>
    <row r="1296" spans="1:12" ht="12.75" customHeight="1" x14ac:dyDescent="0.25">
      <c r="A1296" s="165"/>
      <c r="B1296" s="37"/>
      <c r="C1296" s="37"/>
      <c r="D1296" s="37"/>
      <c r="E1296" s="37"/>
      <c r="F1296" s="166"/>
      <c r="G1296" s="167"/>
      <c r="H1296" s="165"/>
      <c r="I1296" s="36"/>
      <c r="J1296" s="36"/>
      <c r="K1296" s="36"/>
      <c r="L1296" s="36"/>
    </row>
    <row r="1297" spans="1:12" ht="12.75" customHeight="1" x14ac:dyDescent="0.25">
      <c r="A1297" s="165"/>
      <c r="B1297" s="37"/>
      <c r="C1297" s="37"/>
      <c r="D1297" s="37"/>
      <c r="E1297" s="37"/>
      <c r="F1297" s="166"/>
      <c r="G1297" s="167"/>
      <c r="H1297" s="165"/>
      <c r="I1297" s="36"/>
      <c r="J1297" s="36"/>
      <c r="K1297" s="36"/>
      <c r="L1297" s="36"/>
    </row>
    <row r="1298" spans="1:12" ht="12.75" customHeight="1" x14ac:dyDescent="0.25">
      <c r="A1298" s="165"/>
      <c r="B1298" s="37"/>
      <c r="C1298" s="37"/>
      <c r="D1298" s="37"/>
      <c r="E1298" s="37"/>
      <c r="F1298" s="166"/>
      <c r="G1298" s="167"/>
      <c r="H1298" s="165"/>
      <c r="I1298" s="36"/>
      <c r="J1298" s="36"/>
      <c r="K1298" s="36"/>
      <c r="L1298" s="36"/>
    </row>
    <row r="1299" spans="1:12" ht="12.75" customHeight="1" x14ac:dyDescent="0.25">
      <c r="A1299" s="165"/>
      <c r="B1299" s="37"/>
      <c r="C1299" s="37"/>
      <c r="D1299" s="37"/>
      <c r="E1299" s="37"/>
      <c r="F1299" s="166"/>
      <c r="G1299" s="167"/>
      <c r="H1299" s="165"/>
      <c r="I1299" s="36"/>
      <c r="J1299" s="36"/>
      <c r="K1299" s="36"/>
      <c r="L1299" s="36"/>
    </row>
    <row r="1300" spans="1:12" ht="12.75" customHeight="1" x14ac:dyDescent="0.25">
      <c r="A1300" s="165"/>
      <c r="B1300" s="37"/>
      <c r="C1300" s="37"/>
      <c r="D1300" s="37"/>
      <c r="E1300" s="37"/>
      <c r="F1300" s="166"/>
      <c r="G1300" s="167"/>
      <c r="H1300" s="165"/>
      <c r="I1300" s="36"/>
      <c r="J1300" s="36"/>
      <c r="K1300" s="36"/>
      <c r="L1300" s="36"/>
    </row>
    <row r="1301" spans="1:12" ht="12.75" customHeight="1" x14ac:dyDescent="0.25">
      <c r="A1301" s="165"/>
      <c r="B1301" s="37"/>
      <c r="C1301" s="37"/>
      <c r="D1301" s="37"/>
      <c r="E1301" s="37"/>
      <c r="F1301" s="166"/>
      <c r="G1301" s="167"/>
      <c r="H1301" s="165"/>
      <c r="I1301" s="36"/>
      <c r="J1301" s="36"/>
      <c r="K1301" s="36"/>
      <c r="L1301" s="36"/>
    </row>
    <row r="1302" spans="1:12" ht="12.75" customHeight="1" x14ac:dyDescent="0.25">
      <c r="A1302" s="165"/>
      <c r="B1302" s="37"/>
      <c r="C1302" s="37"/>
      <c r="D1302" s="37"/>
      <c r="E1302" s="37"/>
      <c r="F1302" s="166"/>
      <c r="G1302" s="167"/>
      <c r="H1302" s="165"/>
      <c r="I1302" s="36"/>
      <c r="J1302" s="36"/>
      <c r="K1302" s="36"/>
      <c r="L1302" s="36"/>
    </row>
    <row r="1303" spans="1:12" ht="12.75" customHeight="1" x14ac:dyDescent="0.25">
      <c r="A1303" s="165"/>
      <c r="B1303" s="37"/>
      <c r="C1303" s="37"/>
      <c r="D1303" s="37"/>
      <c r="E1303" s="37"/>
      <c r="F1303" s="166"/>
      <c r="G1303" s="167"/>
      <c r="H1303" s="165"/>
      <c r="I1303" s="36"/>
      <c r="J1303" s="36"/>
      <c r="K1303" s="36"/>
      <c r="L1303" s="36"/>
    </row>
    <row r="1304" spans="1:12" ht="12.75" customHeight="1" x14ac:dyDescent="0.25">
      <c r="A1304" s="165"/>
      <c r="B1304" s="37"/>
      <c r="C1304" s="37"/>
      <c r="D1304" s="37"/>
      <c r="E1304" s="37"/>
      <c r="F1304" s="166"/>
      <c r="G1304" s="167"/>
      <c r="H1304" s="165"/>
      <c r="I1304" s="36"/>
      <c r="J1304" s="36"/>
      <c r="K1304" s="36"/>
      <c r="L1304" s="36"/>
    </row>
    <row r="1305" spans="1:12" ht="12.75" customHeight="1" x14ac:dyDescent="0.25">
      <c r="A1305" s="165"/>
      <c r="B1305" s="37"/>
      <c r="C1305" s="37"/>
      <c r="D1305" s="37"/>
      <c r="E1305" s="37"/>
      <c r="F1305" s="166"/>
      <c r="G1305" s="167"/>
      <c r="H1305" s="165"/>
      <c r="I1305" s="36"/>
      <c r="J1305" s="36"/>
      <c r="K1305" s="36"/>
      <c r="L1305" s="36"/>
    </row>
    <row r="1306" spans="1:12" ht="12.75" customHeight="1" x14ac:dyDescent="0.25">
      <c r="A1306" s="165"/>
      <c r="B1306" s="37"/>
      <c r="C1306" s="37"/>
      <c r="D1306" s="37"/>
      <c r="E1306" s="37"/>
      <c r="F1306" s="166"/>
      <c r="G1306" s="167"/>
      <c r="H1306" s="165"/>
      <c r="I1306" s="36"/>
      <c r="J1306" s="36"/>
      <c r="K1306" s="36"/>
      <c r="L1306" s="36"/>
    </row>
    <row r="1307" spans="1:12" ht="12.75" customHeight="1" x14ac:dyDescent="0.25">
      <c r="A1307" s="165"/>
      <c r="B1307" s="37"/>
      <c r="C1307" s="37"/>
      <c r="D1307" s="37"/>
      <c r="E1307" s="37"/>
      <c r="F1307" s="166"/>
      <c r="G1307" s="167"/>
      <c r="H1307" s="165"/>
      <c r="I1307" s="36"/>
      <c r="J1307" s="36"/>
      <c r="K1307" s="36"/>
      <c r="L1307" s="36"/>
    </row>
    <row r="1308" spans="1:12" ht="12.75" customHeight="1" x14ac:dyDescent="0.25">
      <c r="A1308" s="165"/>
      <c r="B1308" s="37"/>
      <c r="C1308" s="37"/>
      <c r="D1308" s="37"/>
      <c r="E1308" s="37"/>
      <c r="F1308" s="166"/>
      <c r="G1308" s="167"/>
      <c r="H1308" s="165"/>
      <c r="I1308" s="36"/>
      <c r="J1308" s="36"/>
      <c r="K1308" s="36"/>
      <c r="L1308" s="36"/>
    </row>
    <row r="1309" spans="1:12" ht="12.75" customHeight="1" x14ac:dyDescent="0.25">
      <c r="A1309" s="165"/>
      <c r="B1309" s="37"/>
      <c r="C1309" s="37"/>
      <c r="D1309" s="37"/>
      <c r="E1309" s="37"/>
      <c r="F1309" s="166"/>
      <c r="G1309" s="167"/>
      <c r="H1309" s="165"/>
      <c r="I1309" s="36"/>
      <c r="J1309" s="36"/>
      <c r="K1309" s="36"/>
      <c r="L1309" s="36"/>
    </row>
    <row r="1310" spans="1:12" ht="12.75" customHeight="1" x14ac:dyDescent="0.25">
      <c r="A1310" s="165"/>
      <c r="B1310" s="37"/>
      <c r="C1310" s="37"/>
      <c r="D1310" s="37"/>
      <c r="E1310" s="37"/>
      <c r="F1310" s="166"/>
      <c r="G1310" s="167"/>
      <c r="H1310" s="165"/>
      <c r="I1310" s="36"/>
      <c r="J1310" s="36"/>
      <c r="K1310" s="36"/>
      <c r="L1310" s="36"/>
    </row>
    <row r="1311" spans="1:12" ht="12.75" customHeight="1" x14ac:dyDescent="0.25">
      <c r="A1311" s="165"/>
      <c r="B1311" s="37"/>
      <c r="C1311" s="37"/>
      <c r="D1311" s="37"/>
      <c r="E1311" s="37"/>
      <c r="F1311" s="166"/>
      <c r="G1311" s="167"/>
      <c r="H1311" s="165"/>
      <c r="I1311" s="36"/>
      <c r="J1311" s="36"/>
      <c r="K1311" s="36"/>
      <c r="L1311" s="36"/>
    </row>
    <row r="1312" spans="1:12" ht="12.75" customHeight="1" x14ac:dyDescent="0.25">
      <c r="A1312" s="165"/>
      <c r="B1312" s="37"/>
      <c r="C1312" s="37"/>
      <c r="D1312" s="37"/>
      <c r="E1312" s="37"/>
      <c r="F1312" s="166"/>
      <c r="G1312" s="167"/>
      <c r="H1312" s="165"/>
      <c r="I1312" s="36"/>
      <c r="J1312" s="36"/>
      <c r="K1312" s="36"/>
      <c r="L1312" s="36"/>
    </row>
    <row r="1313" spans="1:12" ht="12.75" customHeight="1" x14ac:dyDescent="0.25">
      <c r="A1313" s="165"/>
      <c r="B1313" s="37"/>
      <c r="C1313" s="37"/>
      <c r="D1313" s="37"/>
      <c r="E1313" s="37"/>
      <c r="F1313" s="166"/>
      <c r="G1313" s="167"/>
      <c r="H1313" s="165"/>
      <c r="I1313" s="36"/>
      <c r="J1313" s="36"/>
      <c r="K1313" s="36"/>
      <c r="L1313" s="36"/>
    </row>
    <row r="1314" spans="1:12" ht="12.75" customHeight="1" x14ac:dyDescent="0.25">
      <c r="A1314" s="165"/>
      <c r="B1314" s="37"/>
      <c r="C1314" s="37"/>
      <c r="D1314" s="37"/>
      <c r="E1314" s="37"/>
      <c r="F1314" s="166"/>
      <c r="G1314" s="167"/>
      <c r="H1314" s="165"/>
      <c r="I1314" s="36"/>
      <c r="J1314" s="36"/>
      <c r="K1314" s="36"/>
      <c r="L1314" s="36"/>
    </row>
    <row r="1315" spans="1:12" ht="12.75" customHeight="1" x14ac:dyDescent="0.25">
      <c r="A1315" s="165"/>
      <c r="B1315" s="37"/>
      <c r="C1315" s="37"/>
      <c r="D1315" s="37"/>
      <c r="E1315" s="37"/>
      <c r="F1315" s="166"/>
      <c r="G1315" s="167"/>
      <c r="H1315" s="165"/>
      <c r="I1315" s="36"/>
      <c r="J1315" s="36"/>
      <c r="K1315" s="36"/>
      <c r="L1315" s="36"/>
    </row>
    <row r="1316" spans="1:12" ht="12.75" customHeight="1" x14ac:dyDescent="0.25">
      <c r="A1316" s="165"/>
      <c r="B1316" s="37"/>
      <c r="C1316" s="37"/>
      <c r="D1316" s="37"/>
      <c r="E1316" s="37"/>
      <c r="F1316" s="166"/>
      <c r="G1316" s="167"/>
      <c r="H1316" s="165"/>
      <c r="I1316" s="36"/>
      <c r="J1316" s="36"/>
      <c r="K1316" s="36"/>
      <c r="L1316" s="36"/>
    </row>
    <row r="1317" spans="1:12" ht="12.75" customHeight="1" x14ac:dyDescent="0.25">
      <c r="A1317" s="165"/>
      <c r="B1317" s="37"/>
      <c r="C1317" s="37"/>
      <c r="D1317" s="37"/>
      <c r="E1317" s="37"/>
      <c r="F1317" s="166"/>
      <c r="G1317" s="167"/>
      <c r="H1317" s="165"/>
      <c r="I1317" s="36"/>
      <c r="J1317" s="36"/>
      <c r="K1317" s="36"/>
      <c r="L1317" s="36"/>
    </row>
    <row r="1318" spans="1:12" ht="12.75" customHeight="1" x14ac:dyDescent="0.25">
      <c r="A1318" s="165"/>
      <c r="B1318" s="37"/>
      <c r="C1318" s="37"/>
      <c r="D1318" s="37"/>
      <c r="E1318" s="37"/>
      <c r="F1318" s="166"/>
      <c r="G1318" s="167"/>
      <c r="H1318" s="165"/>
      <c r="I1318" s="36"/>
      <c r="J1318" s="36"/>
      <c r="K1318" s="36"/>
      <c r="L1318" s="36"/>
    </row>
    <row r="1319" spans="1:12" ht="12.75" customHeight="1" x14ac:dyDescent="0.25">
      <c r="A1319" s="165"/>
      <c r="B1319" s="37"/>
      <c r="C1319" s="37"/>
      <c r="D1319" s="37"/>
      <c r="E1319" s="37"/>
      <c r="F1319" s="166"/>
      <c r="G1319" s="167"/>
      <c r="H1319" s="165"/>
      <c r="I1319" s="36"/>
      <c r="J1319" s="36"/>
      <c r="K1319" s="36"/>
      <c r="L1319" s="36"/>
    </row>
    <row r="1320" spans="1:12" ht="12.75" customHeight="1" x14ac:dyDescent="0.25">
      <c r="A1320" s="165"/>
      <c r="B1320" s="37"/>
      <c r="C1320" s="37"/>
      <c r="D1320" s="37"/>
      <c r="E1320" s="37"/>
      <c r="F1320" s="166"/>
      <c r="G1320" s="167"/>
      <c r="H1320" s="165"/>
      <c r="I1320" s="36"/>
      <c r="J1320" s="36"/>
      <c r="K1320" s="36"/>
      <c r="L1320" s="36"/>
    </row>
    <row r="1321" spans="1:12" ht="12.75" customHeight="1" x14ac:dyDescent="0.25">
      <c r="A1321" s="165"/>
      <c r="B1321" s="37"/>
      <c r="C1321" s="37"/>
      <c r="D1321" s="37"/>
      <c r="E1321" s="37"/>
      <c r="F1321" s="166"/>
      <c r="G1321" s="167"/>
      <c r="H1321" s="165"/>
      <c r="I1321" s="36"/>
      <c r="J1321" s="36"/>
      <c r="K1321" s="36"/>
      <c r="L1321" s="36"/>
    </row>
    <row r="1322" spans="1:12" ht="12.75" customHeight="1" x14ac:dyDescent="0.25">
      <c r="A1322" s="165"/>
      <c r="B1322" s="37"/>
      <c r="C1322" s="37"/>
      <c r="D1322" s="37"/>
      <c r="E1322" s="37"/>
      <c r="F1322" s="166"/>
      <c r="G1322" s="167"/>
      <c r="H1322" s="165"/>
      <c r="I1322" s="36"/>
      <c r="J1322" s="36"/>
      <c r="K1322" s="36"/>
      <c r="L1322" s="36"/>
    </row>
    <row r="1323" spans="1:12" ht="12.75" customHeight="1" x14ac:dyDescent="0.25">
      <c r="A1323" s="165"/>
      <c r="B1323" s="37"/>
      <c r="C1323" s="37"/>
      <c r="D1323" s="37"/>
      <c r="E1323" s="37"/>
      <c r="F1323" s="166"/>
      <c r="G1323" s="167"/>
      <c r="H1323" s="165"/>
      <c r="I1323" s="36"/>
      <c r="J1323" s="36"/>
      <c r="K1323" s="36"/>
      <c r="L1323" s="36"/>
    </row>
    <row r="1324" spans="1:12" ht="12.75" customHeight="1" x14ac:dyDescent="0.25">
      <c r="A1324" s="165"/>
      <c r="B1324" s="37"/>
      <c r="C1324" s="37"/>
      <c r="D1324" s="37"/>
      <c r="E1324" s="37"/>
      <c r="F1324" s="166"/>
      <c r="G1324" s="167"/>
      <c r="H1324" s="165"/>
      <c r="I1324" s="36"/>
      <c r="J1324" s="36"/>
      <c r="K1324" s="36"/>
      <c r="L1324" s="36"/>
    </row>
    <row r="1325" spans="1:12" ht="12.75" customHeight="1" x14ac:dyDescent="0.25">
      <c r="A1325" s="165"/>
      <c r="B1325" s="37"/>
      <c r="C1325" s="37"/>
      <c r="D1325" s="37"/>
      <c r="E1325" s="37"/>
      <c r="F1325" s="166"/>
      <c r="G1325" s="167"/>
      <c r="H1325" s="165"/>
      <c r="I1325" s="36"/>
      <c r="J1325" s="36"/>
      <c r="K1325" s="36"/>
      <c r="L1325" s="36"/>
    </row>
    <row r="1326" spans="1:12" ht="12.75" customHeight="1" x14ac:dyDescent="0.25">
      <c r="A1326" s="165"/>
      <c r="B1326" s="37"/>
      <c r="C1326" s="37"/>
      <c r="D1326" s="37"/>
      <c r="E1326" s="37"/>
      <c r="F1326" s="166"/>
      <c r="G1326" s="167"/>
      <c r="H1326" s="165"/>
      <c r="I1326" s="36"/>
      <c r="J1326" s="36"/>
      <c r="K1326" s="36"/>
      <c r="L1326" s="36"/>
    </row>
    <row r="1327" spans="1:12" ht="12.75" customHeight="1" x14ac:dyDescent="0.25">
      <c r="A1327" s="165"/>
      <c r="B1327" s="37"/>
      <c r="C1327" s="37"/>
      <c r="D1327" s="37"/>
      <c r="E1327" s="37"/>
      <c r="F1327" s="166"/>
      <c r="G1327" s="167"/>
      <c r="H1327" s="165"/>
      <c r="I1327" s="36"/>
      <c r="J1327" s="36"/>
      <c r="K1327" s="36"/>
      <c r="L1327" s="36"/>
    </row>
    <row r="1328" spans="1:12" ht="12.75" customHeight="1" x14ac:dyDescent="0.25">
      <c r="A1328" s="165"/>
      <c r="B1328" s="37"/>
      <c r="C1328" s="37"/>
      <c r="D1328" s="37"/>
      <c r="E1328" s="37"/>
      <c r="F1328" s="166"/>
      <c r="G1328" s="167"/>
      <c r="H1328" s="165"/>
      <c r="I1328" s="36"/>
      <c r="J1328" s="36"/>
      <c r="K1328" s="36"/>
      <c r="L1328" s="36"/>
    </row>
    <row r="1329" spans="1:12" ht="12.75" customHeight="1" x14ac:dyDescent="0.25">
      <c r="A1329" s="165"/>
      <c r="B1329" s="37"/>
      <c r="C1329" s="37"/>
      <c r="D1329" s="37"/>
      <c r="E1329" s="37"/>
      <c r="F1329" s="166"/>
      <c r="G1329" s="167"/>
      <c r="H1329" s="165"/>
      <c r="I1329" s="36"/>
      <c r="J1329" s="36"/>
      <c r="K1329" s="36"/>
      <c r="L1329" s="36"/>
    </row>
    <row r="1330" spans="1:12" ht="12.75" customHeight="1" x14ac:dyDescent="0.25">
      <c r="A1330" s="165"/>
      <c r="B1330" s="37"/>
      <c r="C1330" s="37"/>
      <c r="D1330" s="37"/>
      <c r="E1330" s="37"/>
      <c r="F1330" s="166"/>
      <c r="G1330" s="167"/>
      <c r="H1330" s="165"/>
      <c r="I1330" s="36"/>
      <c r="J1330" s="36"/>
      <c r="K1330" s="36"/>
      <c r="L1330" s="36"/>
    </row>
    <row r="1331" spans="1:12" ht="12.75" customHeight="1" x14ac:dyDescent="0.25">
      <c r="A1331" s="165"/>
      <c r="B1331" s="37"/>
      <c r="C1331" s="37"/>
      <c r="D1331" s="37"/>
      <c r="E1331" s="37"/>
      <c r="F1331" s="166"/>
      <c r="G1331" s="167"/>
      <c r="H1331" s="165"/>
      <c r="I1331" s="36"/>
      <c r="J1331" s="36"/>
      <c r="K1331" s="36"/>
      <c r="L1331" s="36"/>
    </row>
    <row r="1332" spans="1:12" ht="12.75" customHeight="1" x14ac:dyDescent="0.25">
      <c r="A1332" s="165"/>
      <c r="B1332" s="37"/>
      <c r="C1332" s="37"/>
      <c r="D1332" s="37"/>
      <c r="E1332" s="37"/>
      <c r="F1332" s="166"/>
      <c r="G1332" s="167"/>
      <c r="H1332" s="165"/>
      <c r="I1332" s="36"/>
      <c r="J1332" s="36"/>
      <c r="K1332" s="36"/>
      <c r="L1332" s="36"/>
    </row>
    <row r="1333" spans="1:12" ht="12.75" customHeight="1" x14ac:dyDescent="0.25">
      <c r="A1333" s="165"/>
      <c r="B1333" s="37"/>
      <c r="C1333" s="37"/>
      <c r="D1333" s="37"/>
      <c r="E1333" s="37"/>
      <c r="F1333" s="166"/>
      <c r="G1333" s="167"/>
      <c r="H1333" s="165"/>
      <c r="I1333" s="36"/>
      <c r="J1333" s="36"/>
      <c r="K1333" s="36"/>
      <c r="L1333" s="36"/>
    </row>
    <row r="1334" spans="1:12" ht="12.75" customHeight="1" x14ac:dyDescent="0.25">
      <c r="A1334" s="165"/>
      <c r="B1334" s="37"/>
      <c r="C1334" s="37"/>
      <c r="D1334" s="37"/>
      <c r="E1334" s="37"/>
      <c r="F1334" s="166"/>
      <c r="G1334" s="167"/>
      <c r="H1334" s="165"/>
      <c r="I1334" s="36"/>
      <c r="J1334" s="36"/>
      <c r="K1334" s="36"/>
      <c r="L1334" s="36"/>
    </row>
    <row r="1335" spans="1:12" ht="12.75" customHeight="1" x14ac:dyDescent="0.25">
      <c r="A1335" s="165"/>
      <c r="B1335" s="37"/>
      <c r="C1335" s="37"/>
      <c r="D1335" s="37"/>
      <c r="E1335" s="37"/>
      <c r="F1335" s="166"/>
      <c r="G1335" s="167"/>
      <c r="H1335" s="165"/>
      <c r="I1335" s="36"/>
      <c r="J1335" s="36"/>
      <c r="K1335" s="36"/>
      <c r="L1335" s="36"/>
    </row>
    <row r="1336" spans="1:12" ht="12.75" customHeight="1" x14ac:dyDescent="0.25">
      <c r="A1336" s="165"/>
      <c r="B1336" s="37"/>
      <c r="C1336" s="37"/>
      <c r="D1336" s="37"/>
      <c r="E1336" s="37"/>
      <c r="F1336" s="166"/>
      <c r="G1336" s="167"/>
      <c r="H1336" s="165"/>
      <c r="I1336" s="36"/>
      <c r="J1336" s="36"/>
      <c r="K1336" s="36"/>
      <c r="L1336" s="36"/>
    </row>
    <row r="1337" spans="1:12" ht="12.75" customHeight="1" x14ac:dyDescent="0.25">
      <c r="A1337" s="165"/>
      <c r="B1337" s="37"/>
      <c r="C1337" s="37"/>
      <c r="D1337" s="37"/>
      <c r="E1337" s="37"/>
      <c r="F1337" s="166"/>
      <c r="G1337" s="167"/>
      <c r="H1337" s="165"/>
      <c r="I1337" s="36"/>
      <c r="J1337" s="36"/>
      <c r="K1337" s="36"/>
      <c r="L1337" s="36"/>
    </row>
    <row r="1338" spans="1:12" ht="12.75" customHeight="1" x14ac:dyDescent="0.25">
      <c r="A1338" s="165"/>
      <c r="B1338" s="37"/>
      <c r="C1338" s="37"/>
      <c r="D1338" s="37"/>
      <c r="E1338" s="37"/>
      <c r="F1338" s="166"/>
      <c r="G1338" s="167"/>
      <c r="H1338" s="165"/>
      <c r="I1338" s="36"/>
      <c r="J1338" s="36"/>
      <c r="K1338" s="36"/>
      <c r="L1338" s="36"/>
    </row>
    <row r="1339" spans="1:12" ht="12.75" customHeight="1" x14ac:dyDescent="0.25">
      <c r="A1339" s="165"/>
      <c r="B1339" s="37"/>
      <c r="C1339" s="37"/>
      <c r="D1339" s="37"/>
      <c r="E1339" s="37"/>
      <c r="F1339" s="166"/>
      <c r="G1339" s="167"/>
      <c r="H1339" s="165"/>
      <c r="I1339" s="36"/>
      <c r="J1339" s="36"/>
      <c r="K1339" s="36"/>
      <c r="L1339" s="36"/>
    </row>
    <row r="1340" spans="1:12" ht="12.75" customHeight="1" x14ac:dyDescent="0.25">
      <c r="A1340" s="165"/>
      <c r="B1340" s="37"/>
      <c r="C1340" s="37"/>
      <c r="D1340" s="37"/>
      <c r="E1340" s="37"/>
      <c r="F1340" s="166"/>
      <c r="G1340" s="167"/>
      <c r="H1340" s="165"/>
      <c r="I1340" s="36"/>
      <c r="J1340" s="36"/>
      <c r="K1340" s="36"/>
      <c r="L1340" s="36"/>
    </row>
    <row r="1341" spans="1:12" ht="12.75" customHeight="1" x14ac:dyDescent="0.25">
      <c r="A1341" s="165"/>
      <c r="B1341" s="37"/>
      <c r="C1341" s="37"/>
      <c r="D1341" s="37"/>
      <c r="E1341" s="37"/>
      <c r="F1341" s="166"/>
      <c r="G1341" s="167"/>
      <c r="H1341" s="165"/>
      <c r="I1341" s="36"/>
      <c r="J1341" s="36"/>
      <c r="K1341" s="36"/>
      <c r="L1341" s="36"/>
    </row>
    <row r="1342" spans="1:12" ht="12.75" customHeight="1" x14ac:dyDescent="0.25">
      <c r="A1342" s="165"/>
      <c r="B1342" s="37"/>
      <c r="C1342" s="37"/>
      <c r="D1342" s="37"/>
      <c r="E1342" s="37"/>
      <c r="F1342" s="166"/>
      <c r="G1342" s="167"/>
      <c r="H1342" s="165"/>
      <c r="I1342" s="36"/>
      <c r="J1342" s="36"/>
      <c r="K1342" s="36"/>
      <c r="L1342" s="36"/>
    </row>
    <row r="1343" spans="1:12" ht="12.75" customHeight="1" x14ac:dyDescent="0.25">
      <c r="A1343" s="165"/>
      <c r="B1343" s="37"/>
      <c r="C1343" s="37"/>
      <c r="D1343" s="37"/>
      <c r="E1343" s="37"/>
      <c r="F1343" s="166"/>
      <c r="G1343" s="167"/>
      <c r="H1343" s="165"/>
      <c r="I1343" s="36"/>
      <c r="J1343" s="36"/>
      <c r="K1343" s="36"/>
      <c r="L1343" s="36"/>
    </row>
    <row r="1344" spans="1:12" ht="12.75" customHeight="1" x14ac:dyDescent="0.25">
      <c r="A1344" s="165"/>
      <c r="B1344" s="37"/>
      <c r="C1344" s="37"/>
      <c r="D1344" s="37"/>
      <c r="E1344" s="37"/>
      <c r="F1344" s="166"/>
      <c r="G1344" s="167"/>
      <c r="H1344" s="165"/>
      <c r="I1344" s="36"/>
      <c r="J1344" s="36"/>
      <c r="K1344" s="36"/>
      <c r="L1344" s="36"/>
    </row>
    <row r="1345" spans="1:12" ht="12.75" customHeight="1" x14ac:dyDescent="0.25">
      <c r="A1345" s="165"/>
      <c r="B1345" s="37"/>
      <c r="C1345" s="37"/>
      <c r="D1345" s="37"/>
      <c r="E1345" s="37"/>
      <c r="F1345" s="166"/>
      <c r="G1345" s="167"/>
      <c r="H1345" s="165"/>
      <c r="I1345" s="36"/>
      <c r="J1345" s="36"/>
      <c r="K1345" s="36"/>
      <c r="L1345" s="36"/>
    </row>
    <row r="1346" spans="1:12" ht="12.75" customHeight="1" x14ac:dyDescent="0.25">
      <c r="A1346" s="165"/>
      <c r="B1346" s="37"/>
      <c r="C1346" s="37"/>
      <c r="D1346" s="37"/>
      <c r="E1346" s="37"/>
      <c r="F1346" s="166"/>
      <c r="G1346" s="167"/>
      <c r="H1346" s="165"/>
      <c r="I1346" s="36"/>
      <c r="J1346" s="36"/>
      <c r="K1346" s="36"/>
      <c r="L1346" s="36"/>
    </row>
    <row r="1347" spans="1:12" ht="12.75" customHeight="1" x14ac:dyDescent="0.25">
      <c r="A1347" s="165"/>
      <c r="B1347" s="37"/>
      <c r="C1347" s="37"/>
      <c r="D1347" s="37"/>
      <c r="E1347" s="37"/>
      <c r="F1347" s="166"/>
      <c r="G1347" s="167"/>
      <c r="H1347" s="165"/>
      <c r="I1347" s="36"/>
      <c r="J1347" s="36"/>
      <c r="K1347" s="36"/>
      <c r="L1347" s="36"/>
    </row>
    <row r="1348" spans="1:12" ht="12.75" customHeight="1" x14ac:dyDescent="0.25">
      <c r="A1348" s="165"/>
      <c r="B1348" s="37"/>
      <c r="C1348" s="37"/>
      <c r="D1348" s="37"/>
      <c r="E1348" s="37"/>
      <c r="F1348" s="166"/>
      <c r="G1348" s="167"/>
      <c r="H1348" s="165"/>
      <c r="I1348" s="36"/>
      <c r="J1348" s="36"/>
      <c r="K1348" s="36"/>
      <c r="L1348" s="36"/>
    </row>
    <row r="1349" spans="1:12" ht="12.75" customHeight="1" x14ac:dyDescent="0.25">
      <c r="A1349" s="165"/>
      <c r="B1349" s="37"/>
      <c r="C1349" s="37"/>
      <c r="D1349" s="37"/>
      <c r="E1349" s="37"/>
      <c r="F1349" s="166"/>
      <c r="G1349" s="167"/>
      <c r="H1349" s="165"/>
      <c r="I1349" s="36"/>
      <c r="J1349" s="36"/>
      <c r="K1349" s="36"/>
      <c r="L1349" s="36"/>
    </row>
    <row r="1350" spans="1:12" ht="12.75" customHeight="1" x14ac:dyDescent="0.25">
      <c r="A1350" s="165"/>
      <c r="B1350" s="37"/>
      <c r="C1350" s="37"/>
      <c r="D1350" s="37"/>
      <c r="E1350" s="37"/>
      <c r="F1350" s="166"/>
      <c r="G1350" s="167"/>
      <c r="H1350" s="165"/>
      <c r="I1350" s="36"/>
      <c r="J1350" s="36"/>
      <c r="K1350" s="36"/>
      <c r="L1350" s="36"/>
    </row>
    <row r="1351" spans="1:12" ht="12.75" customHeight="1" x14ac:dyDescent="0.25">
      <c r="A1351" s="165"/>
      <c r="B1351" s="37"/>
      <c r="C1351" s="37"/>
      <c r="D1351" s="37"/>
      <c r="E1351" s="37"/>
      <c r="F1351" s="166"/>
      <c r="G1351" s="167"/>
      <c r="H1351" s="165"/>
      <c r="I1351" s="36"/>
      <c r="J1351" s="36"/>
      <c r="K1351" s="36"/>
      <c r="L1351" s="36"/>
    </row>
    <row r="1352" spans="1:12" ht="12.75" customHeight="1" x14ac:dyDescent="0.25">
      <c r="A1352" s="165"/>
      <c r="B1352" s="37"/>
      <c r="C1352" s="37"/>
      <c r="D1352" s="37"/>
      <c r="E1352" s="37"/>
      <c r="F1352" s="166"/>
      <c r="G1352" s="167"/>
      <c r="H1352" s="165"/>
      <c r="I1352" s="36"/>
      <c r="J1352" s="36"/>
      <c r="K1352" s="36"/>
      <c r="L1352" s="36"/>
    </row>
    <row r="1353" spans="1:12" ht="12.75" customHeight="1" x14ac:dyDescent="0.25">
      <c r="A1353" s="165"/>
      <c r="B1353" s="37"/>
      <c r="C1353" s="37"/>
      <c r="D1353" s="37"/>
      <c r="E1353" s="37"/>
      <c r="F1353" s="166"/>
      <c r="G1353" s="167"/>
      <c r="H1353" s="165"/>
      <c r="I1353" s="36"/>
      <c r="J1353" s="36"/>
      <c r="K1353" s="36"/>
      <c r="L1353" s="36"/>
    </row>
    <row r="1354" spans="1:12" ht="12.75" customHeight="1" x14ac:dyDescent="0.25">
      <c r="A1354" s="165"/>
      <c r="B1354" s="37"/>
      <c r="C1354" s="37"/>
      <c r="D1354" s="37"/>
      <c r="E1354" s="37"/>
      <c r="F1354" s="166"/>
      <c r="G1354" s="167"/>
      <c r="H1354" s="165"/>
      <c r="I1354" s="36"/>
      <c r="J1354" s="36"/>
      <c r="K1354" s="36"/>
      <c r="L1354" s="36"/>
    </row>
    <row r="1355" spans="1:12" ht="12.75" customHeight="1" x14ac:dyDescent="0.25">
      <c r="A1355" s="165"/>
      <c r="B1355" s="37"/>
      <c r="C1355" s="37"/>
      <c r="D1355" s="37"/>
      <c r="E1355" s="37"/>
      <c r="F1355" s="166"/>
      <c r="G1355" s="167"/>
      <c r="H1355" s="165"/>
      <c r="I1355" s="36"/>
      <c r="J1355" s="36"/>
      <c r="K1355" s="36"/>
      <c r="L1355" s="36"/>
    </row>
    <row r="1356" spans="1:12" ht="12.75" customHeight="1" x14ac:dyDescent="0.25">
      <c r="A1356" s="165"/>
      <c r="B1356" s="37"/>
      <c r="C1356" s="37"/>
      <c r="D1356" s="37"/>
      <c r="E1356" s="37"/>
      <c r="F1356" s="166"/>
      <c r="G1356" s="167"/>
      <c r="H1356" s="165"/>
      <c r="I1356" s="36"/>
      <c r="J1356" s="36"/>
      <c r="K1356" s="36"/>
      <c r="L1356" s="36"/>
    </row>
    <row r="1357" spans="1:12" ht="12.75" customHeight="1" x14ac:dyDescent="0.25">
      <c r="A1357" s="165"/>
      <c r="B1357" s="37"/>
      <c r="C1357" s="37"/>
      <c r="D1357" s="37"/>
      <c r="E1357" s="37"/>
      <c r="F1357" s="166"/>
      <c r="G1357" s="167"/>
      <c r="H1357" s="165"/>
      <c r="I1357" s="36"/>
      <c r="J1357" s="36"/>
      <c r="K1357" s="36"/>
      <c r="L1357" s="36"/>
    </row>
    <row r="1358" spans="1:12" ht="12.75" customHeight="1" x14ac:dyDescent="0.25">
      <c r="A1358" s="165"/>
      <c r="B1358" s="37"/>
      <c r="C1358" s="37"/>
      <c r="D1358" s="37"/>
      <c r="E1358" s="37"/>
      <c r="F1358" s="166"/>
      <c r="G1358" s="167"/>
      <c r="H1358" s="165"/>
      <c r="I1358" s="36"/>
      <c r="J1358" s="36"/>
      <c r="K1358" s="36"/>
      <c r="L1358" s="36"/>
    </row>
    <row r="1359" spans="1:12" ht="12.75" customHeight="1" x14ac:dyDescent="0.25">
      <c r="A1359" s="165"/>
      <c r="B1359" s="37"/>
      <c r="C1359" s="37"/>
      <c r="D1359" s="37"/>
      <c r="E1359" s="37"/>
      <c r="F1359" s="166"/>
      <c r="G1359" s="167"/>
      <c r="H1359" s="165"/>
      <c r="I1359" s="36"/>
      <c r="J1359" s="36"/>
      <c r="K1359" s="36"/>
      <c r="L1359" s="36"/>
    </row>
    <row r="1360" spans="1:12" ht="12.75" customHeight="1" x14ac:dyDescent="0.25">
      <c r="A1360" s="165"/>
      <c r="B1360" s="37"/>
      <c r="C1360" s="37"/>
      <c r="D1360" s="37"/>
      <c r="E1360" s="37"/>
      <c r="F1360" s="166"/>
      <c r="G1360" s="167"/>
      <c r="H1360" s="165"/>
      <c r="I1360" s="36"/>
      <c r="J1360" s="36"/>
      <c r="K1360" s="36"/>
      <c r="L1360" s="36"/>
    </row>
    <row r="1361" spans="1:12" ht="12.75" customHeight="1" x14ac:dyDescent="0.25">
      <c r="A1361" s="165"/>
      <c r="B1361" s="37"/>
      <c r="C1361" s="37"/>
      <c r="D1361" s="37"/>
      <c r="E1361" s="37"/>
      <c r="F1361" s="166"/>
      <c r="G1361" s="167"/>
      <c r="H1361" s="165"/>
      <c r="I1361" s="36"/>
      <c r="J1361" s="36"/>
      <c r="K1361" s="36"/>
      <c r="L1361" s="36"/>
    </row>
    <row r="1362" spans="1:12" ht="12.75" customHeight="1" x14ac:dyDescent="0.25">
      <c r="A1362" s="165"/>
      <c r="B1362" s="37"/>
      <c r="C1362" s="37"/>
      <c r="D1362" s="37"/>
      <c r="E1362" s="37"/>
      <c r="F1362" s="166"/>
      <c r="G1362" s="167"/>
      <c r="H1362" s="165"/>
      <c r="I1362" s="36"/>
      <c r="J1362" s="36"/>
      <c r="K1362" s="36"/>
      <c r="L1362" s="36"/>
    </row>
    <row r="1363" spans="1:12" ht="12.75" customHeight="1" x14ac:dyDescent="0.25">
      <c r="A1363" s="165"/>
      <c r="B1363" s="37"/>
      <c r="C1363" s="37"/>
      <c r="D1363" s="37"/>
      <c r="E1363" s="37"/>
      <c r="F1363" s="166"/>
      <c r="G1363" s="167"/>
      <c r="H1363" s="165"/>
      <c r="I1363" s="36"/>
      <c r="J1363" s="36"/>
      <c r="K1363" s="36"/>
      <c r="L1363" s="36"/>
    </row>
    <row r="1364" spans="1:12" ht="12.75" customHeight="1" x14ac:dyDescent="0.25">
      <c r="A1364" s="165"/>
      <c r="B1364" s="37"/>
      <c r="C1364" s="37"/>
      <c r="D1364" s="37"/>
      <c r="E1364" s="37"/>
      <c r="F1364" s="166"/>
      <c r="G1364" s="167"/>
      <c r="H1364" s="165"/>
      <c r="I1364" s="36"/>
      <c r="J1364" s="36"/>
      <c r="K1364" s="36"/>
      <c r="L1364" s="36"/>
    </row>
    <row r="1365" spans="1:12" ht="12.75" customHeight="1" x14ac:dyDescent="0.25">
      <c r="A1365" s="165"/>
      <c r="B1365" s="37"/>
      <c r="C1365" s="37"/>
      <c r="D1365" s="37"/>
      <c r="E1365" s="37"/>
      <c r="F1365" s="166"/>
      <c r="G1365" s="167"/>
      <c r="H1365" s="165"/>
      <c r="I1365" s="36"/>
      <c r="J1365" s="36"/>
      <c r="K1365" s="36"/>
      <c r="L1365" s="36"/>
    </row>
    <row r="1366" spans="1:12" ht="12.75" customHeight="1" x14ac:dyDescent="0.25">
      <c r="A1366" s="165"/>
      <c r="B1366" s="37"/>
      <c r="C1366" s="37"/>
      <c r="D1366" s="37"/>
      <c r="E1366" s="37"/>
      <c r="F1366" s="166"/>
      <c r="G1366" s="167"/>
      <c r="H1366" s="165"/>
      <c r="I1366" s="36"/>
      <c r="J1366" s="36"/>
      <c r="K1366" s="36"/>
      <c r="L1366" s="36"/>
    </row>
    <row r="1367" spans="1:12" ht="12.75" customHeight="1" x14ac:dyDescent="0.25">
      <c r="A1367" s="165"/>
      <c r="B1367" s="37"/>
      <c r="C1367" s="37"/>
      <c r="D1367" s="37"/>
      <c r="E1367" s="37"/>
      <c r="F1367" s="166"/>
      <c r="G1367" s="167"/>
      <c r="H1367" s="165"/>
      <c r="I1367" s="36"/>
      <c r="J1367" s="36"/>
      <c r="K1367" s="36"/>
      <c r="L1367" s="36"/>
    </row>
    <row r="1368" spans="1:12" ht="12.75" customHeight="1" x14ac:dyDescent="0.25">
      <c r="A1368" s="165"/>
      <c r="B1368" s="37"/>
      <c r="C1368" s="37"/>
      <c r="D1368" s="37"/>
      <c r="E1368" s="37"/>
      <c r="F1368" s="166"/>
      <c r="G1368" s="167"/>
      <c r="H1368" s="165"/>
      <c r="I1368" s="36"/>
      <c r="J1368" s="36"/>
      <c r="K1368" s="36"/>
      <c r="L1368" s="36"/>
    </row>
    <row r="1369" spans="1:12" ht="12.75" customHeight="1" x14ac:dyDescent="0.25">
      <c r="A1369" s="165"/>
      <c r="B1369" s="37"/>
      <c r="C1369" s="37"/>
      <c r="D1369" s="37"/>
      <c r="E1369" s="37"/>
      <c r="F1369" s="166"/>
      <c r="G1369" s="167"/>
      <c r="H1369" s="165"/>
      <c r="I1369" s="36"/>
      <c r="J1369" s="36"/>
      <c r="K1369" s="36"/>
      <c r="L1369" s="36"/>
    </row>
    <row r="1370" spans="1:12" ht="12.75" customHeight="1" x14ac:dyDescent="0.25">
      <c r="A1370" s="165"/>
      <c r="B1370" s="37"/>
      <c r="C1370" s="37"/>
      <c r="D1370" s="37"/>
      <c r="E1370" s="37"/>
      <c r="F1370" s="166"/>
      <c r="G1370" s="167"/>
      <c r="H1370" s="165"/>
      <c r="I1370" s="36"/>
      <c r="J1370" s="36"/>
      <c r="K1370" s="36"/>
      <c r="L1370" s="36"/>
    </row>
    <row r="1371" spans="1:12" ht="12.75" customHeight="1" x14ac:dyDescent="0.25">
      <c r="A1371" s="165"/>
      <c r="B1371" s="37"/>
      <c r="C1371" s="37"/>
      <c r="D1371" s="37"/>
      <c r="E1371" s="37"/>
      <c r="F1371" s="166"/>
      <c r="G1371" s="167"/>
      <c r="H1371" s="165"/>
      <c r="I1371" s="36"/>
      <c r="J1371" s="36"/>
      <c r="K1371" s="36"/>
      <c r="L1371" s="36"/>
    </row>
    <row r="1372" spans="1:12" ht="12.75" customHeight="1" x14ac:dyDescent="0.25">
      <c r="A1372" s="165"/>
      <c r="B1372" s="37"/>
      <c r="C1372" s="37"/>
      <c r="D1372" s="37"/>
      <c r="E1372" s="37"/>
      <c r="F1372" s="166"/>
      <c r="G1372" s="167"/>
      <c r="H1372" s="165"/>
      <c r="I1372" s="36"/>
      <c r="J1372" s="36"/>
      <c r="K1372" s="36"/>
      <c r="L1372" s="36"/>
    </row>
    <row r="1373" spans="1:12" ht="12.75" customHeight="1" x14ac:dyDescent="0.25">
      <c r="A1373" s="165"/>
      <c r="B1373" s="37"/>
      <c r="C1373" s="37"/>
      <c r="D1373" s="37"/>
      <c r="E1373" s="37"/>
      <c r="F1373" s="166"/>
      <c r="G1373" s="167"/>
      <c r="H1373" s="165"/>
      <c r="I1373" s="36"/>
      <c r="J1373" s="36"/>
      <c r="K1373" s="36"/>
      <c r="L1373" s="36"/>
    </row>
    <row r="1374" spans="1:12" ht="12.75" customHeight="1" x14ac:dyDescent="0.25">
      <c r="A1374" s="165"/>
      <c r="B1374" s="37"/>
      <c r="C1374" s="37"/>
      <c r="D1374" s="37"/>
      <c r="E1374" s="37"/>
      <c r="F1374" s="166"/>
      <c r="G1374" s="167"/>
      <c r="H1374" s="165"/>
      <c r="I1374" s="36"/>
      <c r="J1374" s="36"/>
      <c r="K1374" s="36"/>
      <c r="L1374" s="36"/>
    </row>
    <row r="1375" spans="1:12" ht="12.75" customHeight="1" x14ac:dyDescent="0.25">
      <c r="A1375" s="165"/>
      <c r="B1375" s="37"/>
      <c r="C1375" s="37"/>
      <c r="D1375" s="37"/>
      <c r="E1375" s="37"/>
      <c r="F1375" s="166"/>
      <c r="G1375" s="167"/>
      <c r="H1375" s="165"/>
      <c r="I1375" s="36"/>
      <c r="J1375" s="36"/>
      <c r="K1375" s="36"/>
      <c r="L1375" s="36"/>
    </row>
    <row r="1376" spans="1:12" ht="12.75" customHeight="1" x14ac:dyDescent="0.25">
      <c r="A1376" s="165"/>
      <c r="B1376" s="37"/>
      <c r="C1376" s="37"/>
      <c r="D1376" s="37"/>
      <c r="E1376" s="37"/>
      <c r="F1376" s="166"/>
      <c r="G1376" s="167"/>
      <c r="H1376" s="165"/>
      <c r="I1376" s="36"/>
      <c r="J1376" s="36"/>
      <c r="K1376" s="36"/>
      <c r="L1376" s="36"/>
    </row>
    <row r="1377" spans="1:12" ht="12.75" customHeight="1" x14ac:dyDescent="0.25">
      <c r="A1377" s="165"/>
      <c r="B1377" s="37"/>
      <c r="C1377" s="37"/>
      <c r="D1377" s="37"/>
      <c r="E1377" s="37"/>
      <c r="F1377" s="166"/>
      <c r="G1377" s="167"/>
      <c r="H1377" s="165"/>
      <c r="I1377" s="36"/>
      <c r="J1377" s="36"/>
      <c r="K1377" s="36"/>
      <c r="L1377" s="36"/>
    </row>
    <row r="1378" spans="1:12" ht="12.75" customHeight="1" x14ac:dyDescent="0.25">
      <c r="A1378" s="165"/>
      <c r="B1378" s="37"/>
      <c r="C1378" s="37"/>
      <c r="D1378" s="37"/>
      <c r="E1378" s="37"/>
      <c r="F1378" s="166"/>
      <c r="G1378" s="167"/>
      <c r="H1378" s="165"/>
      <c r="I1378" s="36"/>
      <c r="J1378" s="36"/>
      <c r="K1378" s="36"/>
      <c r="L1378" s="36"/>
    </row>
    <row r="1379" spans="1:12" ht="12.75" customHeight="1" x14ac:dyDescent="0.25">
      <c r="A1379" s="165"/>
      <c r="B1379" s="37"/>
      <c r="C1379" s="37"/>
      <c r="D1379" s="37"/>
      <c r="E1379" s="37"/>
      <c r="F1379" s="166"/>
      <c r="G1379" s="167"/>
      <c r="H1379" s="165"/>
      <c r="I1379" s="36"/>
      <c r="J1379" s="36"/>
      <c r="K1379" s="36"/>
      <c r="L1379" s="36"/>
    </row>
    <row r="1380" spans="1:12" ht="12.75" customHeight="1" x14ac:dyDescent="0.25">
      <c r="A1380" s="165"/>
      <c r="B1380" s="37"/>
      <c r="C1380" s="37"/>
      <c r="D1380" s="37"/>
      <c r="E1380" s="37"/>
      <c r="F1380" s="166"/>
      <c r="G1380" s="167"/>
      <c r="H1380" s="165"/>
      <c r="I1380" s="36"/>
      <c r="J1380" s="36"/>
      <c r="K1380" s="36"/>
      <c r="L1380" s="36"/>
    </row>
    <row r="1381" spans="1:12" ht="12.75" customHeight="1" x14ac:dyDescent="0.25">
      <c r="A1381" s="165"/>
      <c r="B1381" s="37"/>
      <c r="C1381" s="37"/>
      <c r="D1381" s="37"/>
      <c r="E1381" s="37"/>
      <c r="F1381" s="166"/>
      <c r="G1381" s="167"/>
      <c r="H1381" s="165"/>
      <c r="I1381" s="36"/>
      <c r="J1381" s="36"/>
      <c r="K1381" s="36"/>
      <c r="L1381" s="36"/>
    </row>
    <row r="1382" spans="1:12" ht="12.75" customHeight="1" x14ac:dyDescent="0.25">
      <c r="A1382" s="165"/>
      <c r="B1382" s="37"/>
      <c r="C1382" s="37"/>
      <c r="D1382" s="37"/>
      <c r="E1382" s="37"/>
      <c r="F1382" s="166"/>
      <c r="G1382" s="167"/>
      <c r="H1382" s="165"/>
      <c r="I1382" s="36"/>
      <c r="J1382" s="36"/>
      <c r="K1382" s="36"/>
      <c r="L1382" s="36"/>
    </row>
    <row r="1383" spans="1:12" ht="12.75" customHeight="1" x14ac:dyDescent="0.25">
      <c r="A1383" s="165"/>
      <c r="B1383" s="37"/>
      <c r="C1383" s="37"/>
      <c r="D1383" s="37"/>
      <c r="E1383" s="37"/>
      <c r="F1383" s="166"/>
      <c r="G1383" s="167"/>
      <c r="H1383" s="165"/>
      <c r="I1383" s="36"/>
      <c r="J1383" s="36"/>
      <c r="K1383" s="36"/>
      <c r="L1383" s="36"/>
    </row>
    <row r="1384" spans="1:12" ht="12.75" customHeight="1" x14ac:dyDescent="0.25">
      <c r="A1384" s="165"/>
      <c r="B1384" s="37"/>
      <c r="C1384" s="37"/>
      <c r="D1384" s="37"/>
      <c r="E1384" s="37"/>
      <c r="F1384" s="166"/>
      <c r="G1384" s="167"/>
      <c r="H1384" s="165"/>
      <c r="I1384" s="36"/>
      <c r="J1384" s="36"/>
      <c r="K1384" s="36"/>
      <c r="L1384" s="36"/>
    </row>
    <row r="1385" spans="1:12" ht="12.75" customHeight="1" x14ac:dyDescent="0.25">
      <c r="A1385" s="165"/>
      <c r="B1385" s="37"/>
      <c r="C1385" s="37"/>
      <c r="D1385" s="37"/>
      <c r="E1385" s="37"/>
      <c r="F1385" s="166"/>
      <c r="G1385" s="167"/>
      <c r="H1385" s="165"/>
      <c r="I1385" s="36"/>
      <c r="J1385" s="36"/>
      <c r="K1385" s="36"/>
      <c r="L1385" s="36"/>
    </row>
    <row r="1386" spans="1:12" ht="12.75" customHeight="1" x14ac:dyDescent="0.25">
      <c r="A1386" s="165"/>
      <c r="B1386" s="37"/>
      <c r="C1386" s="37"/>
      <c r="D1386" s="37"/>
      <c r="E1386" s="37"/>
      <c r="F1386" s="166"/>
      <c r="G1386" s="167"/>
      <c r="H1386" s="165"/>
      <c r="I1386" s="36"/>
      <c r="J1386" s="36"/>
      <c r="K1386" s="36"/>
      <c r="L1386" s="36"/>
    </row>
    <row r="1387" spans="1:12" ht="12.75" customHeight="1" x14ac:dyDescent="0.25">
      <c r="A1387" s="165"/>
      <c r="B1387" s="37"/>
      <c r="C1387" s="37"/>
      <c r="D1387" s="37"/>
      <c r="E1387" s="37"/>
      <c r="F1387" s="166"/>
      <c r="G1387" s="167"/>
      <c r="H1387" s="165"/>
      <c r="I1387" s="36"/>
      <c r="J1387" s="36"/>
      <c r="K1387" s="36"/>
      <c r="L1387" s="36"/>
    </row>
    <row r="1388" spans="1:12" ht="12.75" customHeight="1" x14ac:dyDescent="0.25">
      <c r="A1388" s="165"/>
      <c r="B1388" s="37"/>
      <c r="C1388" s="37"/>
      <c r="D1388" s="37"/>
      <c r="E1388" s="37"/>
      <c r="F1388" s="166"/>
      <c r="G1388" s="167"/>
      <c r="H1388" s="165"/>
      <c r="I1388" s="36"/>
      <c r="J1388" s="36"/>
      <c r="K1388" s="36"/>
      <c r="L1388" s="36"/>
    </row>
    <row r="1389" spans="1:12" ht="12.75" customHeight="1" x14ac:dyDescent="0.25">
      <c r="A1389" s="165"/>
      <c r="B1389" s="37"/>
      <c r="C1389" s="37"/>
      <c r="D1389" s="37"/>
      <c r="E1389" s="37"/>
      <c r="F1389" s="166"/>
      <c r="G1389" s="167"/>
      <c r="H1389" s="165"/>
      <c r="I1389" s="36"/>
      <c r="J1389" s="36"/>
      <c r="K1389" s="36"/>
      <c r="L1389" s="36"/>
    </row>
    <row r="1390" spans="1:12" ht="12.75" customHeight="1" x14ac:dyDescent="0.25">
      <c r="A1390" s="165"/>
      <c r="B1390" s="37"/>
      <c r="C1390" s="37"/>
      <c r="D1390" s="37"/>
      <c r="E1390" s="37"/>
      <c r="F1390" s="166"/>
      <c r="G1390" s="167"/>
      <c r="H1390" s="165"/>
      <c r="I1390" s="36"/>
      <c r="J1390" s="36"/>
      <c r="K1390" s="36"/>
      <c r="L1390" s="36"/>
    </row>
    <row r="1391" spans="1:12" ht="12.75" customHeight="1" x14ac:dyDescent="0.25">
      <c r="A1391" s="165"/>
      <c r="B1391" s="37"/>
      <c r="C1391" s="37"/>
      <c r="D1391" s="37"/>
      <c r="E1391" s="37"/>
      <c r="F1391" s="166"/>
      <c r="G1391" s="167"/>
      <c r="H1391" s="165"/>
      <c r="I1391" s="36"/>
      <c r="J1391" s="36"/>
      <c r="K1391" s="36"/>
      <c r="L1391" s="36"/>
    </row>
    <row r="1392" spans="1:12" ht="12.75" customHeight="1" x14ac:dyDescent="0.25">
      <c r="A1392" s="165"/>
      <c r="B1392" s="37"/>
      <c r="C1392" s="37"/>
      <c r="D1392" s="37"/>
      <c r="E1392" s="37"/>
      <c r="F1392" s="166"/>
      <c r="G1392" s="167"/>
      <c r="H1392" s="165"/>
      <c r="I1392" s="36"/>
      <c r="J1392" s="36"/>
      <c r="K1392" s="36"/>
      <c r="L1392" s="36"/>
    </row>
    <row r="1393" spans="1:12" ht="12.75" customHeight="1" x14ac:dyDescent="0.25">
      <c r="A1393" s="165"/>
      <c r="B1393" s="37"/>
      <c r="C1393" s="37"/>
      <c r="D1393" s="37"/>
      <c r="E1393" s="37"/>
      <c r="F1393" s="166"/>
      <c r="G1393" s="167"/>
      <c r="H1393" s="165"/>
      <c r="I1393" s="36"/>
      <c r="J1393" s="36"/>
      <c r="K1393" s="36"/>
      <c r="L1393" s="36"/>
    </row>
    <row r="1394" spans="1:12" ht="12.75" customHeight="1" x14ac:dyDescent="0.25">
      <c r="A1394" s="165"/>
      <c r="B1394" s="37"/>
      <c r="C1394" s="37"/>
      <c r="D1394" s="37"/>
      <c r="E1394" s="37"/>
      <c r="F1394" s="166"/>
      <c r="G1394" s="167"/>
      <c r="H1394" s="165"/>
      <c r="I1394" s="36"/>
      <c r="J1394" s="36"/>
      <c r="K1394" s="36"/>
      <c r="L1394" s="36"/>
    </row>
    <row r="1395" spans="1:12" ht="12.75" customHeight="1" x14ac:dyDescent="0.25">
      <c r="A1395" s="165"/>
      <c r="B1395" s="37"/>
      <c r="C1395" s="37"/>
      <c r="D1395" s="37"/>
      <c r="E1395" s="37"/>
      <c r="F1395" s="166"/>
      <c r="G1395" s="167"/>
      <c r="H1395" s="165"/>
      <c r="I1395" s="36"/>
      <c r="J1395" s="36"/>
      <c r="K1395" s="36"/>
      <c r="L1395" s="36"/>
    </row>
    <row r="1396" spans="1:12" ht="12.75" customHeight="1" x14ac:dyDescent="0.25">
      <c r="A1396" s="165"/>
      <c r="B1396" s="37"/>
      <c r="C1396" s="37"/>
      <c r="D1396" s="37"/>
      <c r="E1396" s="37"/>
      <c r="F1396" s="166"/>
      <c r="G1396" s="167"/>
      <c r="H1396" s="165"/>
      <c r="I1396" s="36"/>
      <c r="J1396" s="36"/>
      <c r="K1396" s="36"/>
      <c r="L1396" s="36"/>
    </row>
    <row r="1397" spans="1:12" ht="12.75" customHeight="1" x14ac:dyDescent="0.25">
      <c r="A1397" s="165"/>
      <c r="B1397" s="37"/>
      <c r="C1397" s="37"/>
      <c r="D1397" s="37"/>
      <c r="E1397" s="37"/>
      <c r="F1397" s="166"/>
      <c r="G1397" s="167"/>
      <c r="H1397" s="165"/>
      <c r="I1397" s="36"/>
      <c r="J1397" s="36"/>
      <c r="K1397" s="36"/>
      <c r="L1397" s="36"/>
    </row>
    <row r="1398" spans="1:12" ht="12.75" customHeight="1" x14ac:dyDescent="0.25">
      <c r="A1398" s="165"/>
      <c r="B1398" s="37"/>
      <c r="C1398" s="37"/>
      <c r="D1398" s="37"/>
      <c r="E1398" s="37"/>
      <c r="F1398" s="166"/>
      <c r="G1398" s="167"/>
      <c r="H1398" s="165"/>
      <c r="I1398" s="36"/>
      <c r="J1398" s="36"/>
      <c r="K1398" s="36"/>
      <c r="L1398" s="36"/>
    </row>
    <row r="1399" spans="1:12" ht="12.75" customHeight="1" x14ac:dyDescent="0.25">
      <c r="A1399" s="165"/>
      <c r="B1399" s="37"/>
      <c r="C1399" s="37"/>
      <c r="D1399" s="37"/>
      <c r="E1399" s="37"/>
      <c r="F1399" s="166"/>
      <c r="G1399" s="167"/>
      <c r="H1399" s="165"/>
      <c r="I1399" s="36"/>
      <c r="J1399" s="36"/>
      <c r="K1399" s="36"/>
      <c r="L1399" s="36"/>
    </row>
    <row r="1400" spans="1:12" ht="12.75" customHeight="1" x14ac:dyDescent="0.25">
      <c r="A1400" s="165"/>
      <c r="B1400" s="37"/>
      <c r="C1400" s="37"/>
      <c r="D1400" s="37"/>
      <c r="E1400" s="37"/>
      <c r="F1400" s="166"/>
      <c r="G1400" s="167"/>
      <c r="H1400" s="165"/>
      <c r="I1400" s="36"/>
      <c r="J1400" s="36"/>
      <c r="K1400" s="36"/>
      <c r="L1400" s="36"/>
    </row>
    <row r="1401" spans="1:12" ht="12.75" customHeight="1" x14ac:dyDescent="0.25">
      <c r="A1401" s="165"/>
      <c r="B1401" s="37"/>
      <c r="C1401" s="37"/>
      <c r="D1401" s="37"/>
      <c r="E1401" s="37"/>
      <c r="F1401" s="166"/>
      <c r="G1401" s="167"/>
      <c r="H1401" s="165"/>
      <c r="I1401" s="36"/>
      <c r="J1401" s="36"/>
      <c r="K1401" s="36"/>
      <c r="L1401" s="36"/>
    </row>
    <row r="1402" spans="1:12" ht="12.75" customHeight="1" x14ac:dyDescent="0.25">
      <c r="A1402" s="165"/>
      <c r="B1402" s="37"/>
      <c r="C1402" s="37"/>
      <c r="D1402" s="37"/>
      <c r="E1402" s="37"/>
      <c r="F1402" s="166"/>
      <c r="G1402" s="167"/>
      <c r="H1402" s="165"/>
      <c r="I1402" s="36"/>
      <c r="J1402" s="36"/>
      <c r="K1402" s="36"/>
      <c r="L1402" s="36"/>
    </row>
    <row r="1403" spans="1:12" ht="12.75" customHeight="1" x14ac:dyDescent="0.25">
      <c r="A1403" s="165"/>
      <c r="B1403" s="37"/>
      <c r="C1403" s="37"/>
      <c r="D1403" s="37"/>
      <c r="E1403" s="37"/>
      <c r="F1403" s="166"/>
      <c r="G1403" s="167"/>
      <c r="H1403" s="165"/>
      <c r="I1403" s="36"/>
      <c r="J1403" s="36"/>
      <c r="K1403" s="36"/>
      <c r="L1403" s="36"/>
    </row>
    <row r="1404" spans="1:12" ht="12.75" customHeight="1" x14ac:dyDescent="0.25">
      <c r="A1404" s="165"/>
      <c r="B1404" s="37"/>
      <c r="C1404" s="37"/>
      <c r="D1404" s="37"/>
      <c r="E1404" s="37"/>
      <c r="F1404" s="166"/>
      <c r="G1404" s="167"/>
      <c r="H1404" s="165"/>
      <c r="I1404" s="36"/>
      <c r="J1404" s="36"/>
      <c r="K1404" s="36"/>
      <c r="L1404" s="36"/>
    </row>
    <row r="1405" spans="1:12" ht="12.75" customHeight="1" x14ac:dyDescent="0.25">
      <c r="A1405" s="165"/>
      <c r="B1405" s="37"/>
      <c r="C1405" s="37"/>
      <c r="D1405" s="37"/>
      <c r="E1405" s="37"/>
      <c r="F1405" s="166"/>
      <c r="G1405" s="167"/>
      <c r="H1405" s="165"/>
      <c r="I1405" s="36"/>
      <c r="J1405" s="36"/>
      <c r="K1405" s="36"/>
      <c r="L1405" s="36"/>
    </row>
    <row r="1406" spans="1:12" ht="12.75" customHeight="1" x14ac:dyDescent="0.25">
      <c r="A1406" s="165"/>
      <c r="B1406" s="37"/>
      <c r="C1406" s="37"/>
      <c r="D1406" s="37"/>
      <c r="E1406" s="37"/>
      <c r="F1406" s="166"/>
      <c r="G1406" s="167"/>
      <c r="H1406" s="165"/>
      <c r="I1406" s="36"/>
      <c r="J1406" s="36"/>
      <c r="K1406" s="36"/>
      <c r="L1406" s="36"/>
    </row>
    <row r="1407" spans="1:12" ht="12.75" customHeight="1" x14ac:dyDescent="0.25">
      <c r="A1407" s="165"/>
      <c r="B1407" s="37"/>
      <c r="C1407" s="37"/>
      <c r="D1407" s="37"/>
      <c r="E1407" s="37"/>
      <c r="F1407" s="166"/>
      <c r="G1407" s="167"/>
      <c r="H1407" s="165"/>
      <c r="I1407" s="36"/>
      <c r="J1407" s="36"/>
      <c r="K1407" s="36"/>
      <c r="L1407" s="36"/>
    </row>
    <row r="1408" spans="1:12" ht="12.75" customHeight="1" x14ac:dyDescent="0.25">
      <c r="A1408" s="165"/>
      <c r="B1408" s="37"/>
      <c r="C1408" s="37"/>
      <c r="D1408" s="37"/>
      <c r="E1408" s="37"/>
      <c r="F1408" s="166"/>
      <c r="G1408" s="167"/>
      <c r="H1408" s="165"/>
      <c r="I1408" s="36"/>
      <c r="J1408" s="36"/>
      <c r="K1408" s="36"/>
      <c r="L1408" s="36"/>
    </row>
    <row r="1409" spans="1:12" ht="12.75" customHeight="1" x14ac:dyDescent="0.25">
      <c r="A1409" s="165"/>
      <c r="B1409" s="37"/>
      <c r="C1409" s="37"/>
      <c r="D1409" s="37"/>
      <c r="E1409" s="37"/>
      <c r="F1409" s="166"/>
      <c r="G1409" s="167"/>
      <c r="H1409" s="165"/>
      <c r="I1409" s="36"/>
      <c r="J1409" s="36"/>
      <c r="K1409" s="36"/>
      <c r="L1409" s="36"/>
    </row>
    <row r="1410" spans="1:12" ht="12.75" customHeight="1" x14ac:dyDescent="0.25">
      <c r="A1410" s="165"/>
      <c r="B1410" s="37"/>
      <c r="C1410" s="37"/>
      <c r="D1410" s="37"/>
      <c r="E1410" s="37"/>
      <c r="F1410" s="166"/>
      <c r="G1410" s="167"/>
      <c r="H1410" s="165"/>
      <c r="I1410" s="36"/>
      <c r="J1410" s="36"/>
      <c r="K1410" s="36"/>
      <c r="L1410" s="36"/>
    </row>
    <row r="1411" spans="1:12" ht="12.75" customHeight="1" x14ac:dyDescent="0.25">
      <c r="A1411" s="165"/>
      <c r="B1411" s="37"/>
      <c r="C1411" s="37"/>
      <c r="D1411" s="37"/>
      <c r="E1411" s="37"/>
      <c r="F1411" s="166"/>
      <c r="G1411" s="167"/>
      <c r="H1411" s="165"/>
      <c r="I1411" s="36"/>
      <c r="J1411" s="36"/>
      <c r="K1411" s="36"/>
      <c r="L1411" s="36"/>
    </row>
    <row r="1412" spans="1:12" ht="12.75" customHeight="1" x14ac:dyDescent="0.25">
      <c r="A1412" s="165"/>
      <c r="B1412" s="37"/>
      <c r="C1412" s="37"/>
      <c r="D1412" s="37"/>
      <c r="E1412" s="37"/>
      <c r="F1412" s="166"/>
      <c r="G1412" s="167"/>
      <c r="H1412" s="165"/>
      <c r="I1412" s="36"/>
      <c r="J1412" s="36"/>
      <c r="K1412" s="36"/>
      <c r="L1412" s="36"/>
    </row>
    <row r="1413" spans="1:12" ht="12.75" customHeight="1" x14ac:dyDescent="0.25">
      <c r="A1413" s="165"/>
      <c r="B1413" s="37"/>
      <c r="C1413" s="37"/>
      <c r="D1413" s="37"/>
      <c r="E1413" s="37"/>
      <c r="F1413" s="166"/>
      <c r="G1413" s="167"/>
      <c r="H1413" s="165"/>
      <c r="I1413" s="36"/>
      <c r="J1413" s="36"/>
      <c r="K1413" s="36"/>
      <c r="L1413" s="36"/>
    </row>
    <row r="1414" spans="1:12" ht="12.75" customHeight="1" x14ac:dyDescent="0.25">
      <c r="A1414" s="165"/>
      <c r="B1414" s="37"/>
      <c r="C1414" s="37"/>
      <c r="D1414" s="37"/>
      <c r="E1414" s="37"/>
      <c r="F1414" s="166"/>
      <c r="G1414" s="167"/>
      <c r="H1414" s="165"/>
      <c r="I1414" s="36"/>
      <c r="J1414" s="36"/>
      <c r="K1414" s="36"/>
      <c r="L1414" s="36"/>
    </row>
    <row r="1415" spans="1:12" ht="12.75" customHeight="1" x14ac:dyDescent="0.25">
      <c r="A1415" s="165"/>
      <c r="B1415" s="37"/>
      <c r="C1415" s="37"/>
      <c r="D1415" s="37"/>
      <c r="E1415" s="37"/>
      <c r="F1415" s="166"/>
      <c r="G1415" s="167"/>
      <c r="H1415" s="165"/>
      <c r="I1415" s="36"/>
      <c r="J1415" s="36"/>
      <c r="K1415" s="36"/>
      <c r="L1415" s="36"/>
    </row>
    <row r="1416" spans="1:12" ht="12.75" customHeight="1" x14ac:dyDescent="0.25">
      <c r="A1416" s="165"/>
      <c r="B1416" s="37"/>
      <c r="C1416" s="37"/>
      <c r="D1416" s="37"/>
      <c r="E1416" s="37"/>
      <c r="F1416" s="166"/>
      <c r="G1416" s="167"/>
      <c r="H1416" s="165"/>
      <c r="I1416" s="36"/>
      <c r="J1416" s="36"/>
      <c r="K1416" s="36"/>
      <c r="L1416" s="36"/>
    </row>
    <row r="1417" spans="1:12" ht="12.75" customHeight="1" x14ac:dyDescent="0.25">
      <c r="A1417" s="165"/>
      <c r="B1417" s="37"/>
      <c r="C1417" s="37"/>
      <c r="D1417" s="37"/>
      <c r="E1417" s="37"/>
      <c r="F1417" s="166"/>
      <c r="G1417" s="167"/>
      <c r="H1417" s="165"/>
      <c r="I1417" s="36"/>
      <c r="J1417" s="36"/>
      <c r="K1417" s="36"/>
      <c r="L1417" s="36"/>
    </row>
    <row r="1418" spans="1:12" ht="12.75" customHeight="1" x14ac:dyDescent="0.25">
      <c r="A1418" s="165"/>
      <c r="B1418" s="37"/>
      <c r="C1418" s="37"/>
      <c r="D1418" s="37"/>
      <c r="E1418" s="37"/>
      <c r="F1418" s="166"/>
      <c r="G1418" s="167"/>
      <c r="H1418" s="165"/>
      <c r="I1418" s="36"/>
      <c r="J1418" s="36"/>
      <c r="K1418" s="36"/>
      <c r="L1418" s="36"/>
    </row>
    <row r="1419" spans="1:12" ht="12.75" customHeight="1" x14ac:dyDescent="0.25">
      <c r="A1419" s="165"/>
      <c r="B1419" s="37"/>
      <c r="C1419" s="37"/>
      <c r="D1419" s="37"/>
      <c r="E1419" s="37"/>
      <c r="F1419" s="166"/>
      <c r="G1419" s="167"/>
      <c r="H1419" s="165"/>
      <c r="I1419" s="36"/>
      <c r="J1419" s="36"/>
      <c r="K1419" s="36"/>
      <c r="L1419" s="36"/>
    </row>
    <row r="1420" spans="1:12" ht="12.75" customHeight="1" x14ac:dyDescent="0.25">
      <c r="A1420" s="165"/>
      <c r="B1420" s="37"/>
      <c r="C1420" s="37"/>
      <c r="D1420" s="37"/>
      <c r="E1420" s="37"/>
      <c r="F1420" s="166"/>
      <c r="G1420" s="167"/>
      <c r="H1420" s="165"/>
      <c r="I1420" s="36"/>
      <c r="J1420" s="36"/>
      <c r="K1420" s="36"/>
      <c r="L1420" s="36"/>
    </row>
    <row r="1421" spans="1:12" ht="12.75" customHeight="1" x14ac:dyDescent="0.25">
      <c r="A1421" s="165"/>
      <c r="B1421" s="37"/>
      <c r="C1421" s="37"/>
      <c r="D1421" s="37"/>
      <c r="E1421" s="37"/>
      <c r="F1421" s="166"/>
      <c r="G1421" s="167"/>
      <c r="H1421" s="165"/>
      <c r="I1421" s="36"/>
      <c r="J1421" s="36"/>
      <c r="K1421" s="36"/>
      <c r="L1421" s="36"/>
    </row>
    <row r="1422" spans="1:12" ht="12.75" customHeight="1" x14ac:dyDescent="0.25">
      <c r="A1422" s="165"/>
      <c r="B1422" s="37"/>
      <c r="C1422" s="37"/>
      <c r="D1422" s="37"/>
      <c r="E1422" s="37"/>
      <c r="F1422" s="166"/>
      <c r="G1422" s="167"/>
      <c r="H1422" s="165"/>
      <c r="I1422" s="36"/>
      <c r="J1422" s="36"/>
      <c r="K1422" s="36"/>
      <c r="L1422" s="36"/>
    </row>
    <row r="1423" spans="1:12" ht="12.75" customHeight="1" x14ac:dyDescent="0.25">
      <c r="A1423" s="165"/>
      <c r="B1423" s="37"/>
      <c r="C1423" s="37"/>
      <c r="D1423" s="37"/>
      <c r="E1423" s="37"/>
      <c r="F1423" s="166"/>
      <c r="G1423" s="167"/>
      <c r="H1423" s="165"/>
      <c r="I1423" s="36"/>
      <c r="J1423" s="36"/>
      <c r="K1423" s="36"/>
      <c r="L1423" s="36"/>
    </row>
    <row r="1424" spans="1:12" ht="12.75" customHeight="1" x14ac:dyDescent="0.25">
      <c r="A1424" s="165"/>
      <c r="B1424" s="37"/>
      <c r="C1424" s="37"/>
      <c r="D1424" s="37"/>
      <c r="E1424" s="37"/>
      <c r="F1424" s="166"/>
      <c r="G1424" s="167"/>
      <c r="H1424" s="165"/>
      <c r="I1424" s="36"/>
      <c r="J1424" s="36"/>
      <c r="K1424" s="36"/>
      <c r="L1424" s="36"/>
    </row>
    <row r="1425" spans="1:12" ht="12.75" customHeight="1" x14ac:dyDescent="0.25">
      <c r="A1425" s="165"/>
      <c r="B1425" s="37"/>
      <c r="C1425" s="37"/>
      <c r="D1425" s="37"/>
      <c r="E1425" s="37"/>
      <c r="F1425" s="166"/>
      <c r="G1425" s="167"/>
      <c r="H1425" s="165"/>
      <c r="I1425" s="36"/>
      <c r="J1425" s="36"/>
      <c r="K1425" s="36"/>
      <c r="L1425" s="36"/>
    </row>
    <row r="1426" spans="1:12" ht="12.75" customHeight="1" x14ac:dyDescent="0.25">
      <c r="A1426" s="165"/>
      <c r="B1426" s="37"/>
      <c r="C1426" s="37"/>
      <c r="D1426" s="37"/>
      <c r="E1426" s="37"/>
      <c r="F1426" s="166"/>
      <c r="G1426" s="167"/>
      <c r="H1426" s="165"/>
      <c r="I1426" s="36"/>
      <c r="J1426" s="36"/>
      <c r="K1426" s="36"/>
      <c r="L1426" s="36"/>
    </row>
    <row r="1427" spans="1:12" ht="12.75" customHeight="1" x14ac:dyDescent="0.25">
      <c r="A1427" s="165"/>
      <c r="B1427" s="37"/>
      <c r="C1427" s="37"/>
      <c r="D1427" s="37"/>
      <c r="E1427" s="37"/>
      <c r="F1427" s="166"/>
      <c r="G1427" s="167"/>
      <c r="H1427" s="165"/>
      <c r="I1427" s="36"/>
      <c r="J1427" s="36"/>
      <c r="K1427" s="36"/>
      <c r="L1427" s="36"/>
    </row>
    <row r="1428" spans="1:12" ht="12.75" customHeight="1" x14ac:dyDescent="0.25">
      <c r="A1428" s="165"/>
      <c r="B1428" s="37"/>
      <c r="C1428" s="37"/>
      <c r="D1428" s="37"/>
      <c r="E1428" s="37"/>
      <c r="F1428" s="166"/>
      <c r="G1428" s="167"/>
      <c r="H1428" s="165"/>
      <c r="I1428" s="36"/>
      <c r="J1428" s="36"/>
      <c r="K1428" s="36"/>
      <c r="L1428" s="36"/>
    </row>
    <row r="1429" spans="1:12" ht="12.75" customHeight="1" x14ac:dyDescent="0.25">
      <c r="A1429" s="165"/>
      <c r="B1429" s="37"/>
      <c r="C1429" s="37"/>
      <c r="D1429" s="37"/>
      <c r="E1429" s="37"/>
      <c r="F1429" s="166"/>
      <c r="G1429" s="167"/>
      <c r="H1429" s="165"/>
      <c r="I1429" s="36"/>
      <c r="J1429" s="36"/>
      <c r="K1429" s="36"/>
      <c r="L1429" s="36"/>
    </row>
    <row r="1430" spans="1:12" ht="12.75" customHeight="1" x14ac:dyDescent="0.25">
      <c r="A1430" s="165"/>
      <c r="B1430" s="37"/>
      <c r="C1430" s="37"/>
      <c r="D1430" s="37"/>
      <c r="E1430" s="37"/>
      <c r="F1430" s="166"/>
      <c r="G1430" s="167"/>
      <c r="H1430" s="165"/>
      <c r="I1430" s="36"/>
      <c r="J1430" s="36"/>
      <c r="K1430" s="36"/>
      <c r="L1430" s="36"/>
    </row>
    <row r="1431" spans="1:12" ht="12.75" customHeight="1" x14ac:dyDescent="0.25">
      <c r="A1431" s="165"/>
      <c r="B1431" s="37"/>
      <c r="C1431" s="37"/>
      <c r="D1431" s="37"/>
      <c r="E1431" s="37"/>
      <c r="F1431" s="166"/>
      <c r="G1431" s="167"/>
      <c r="H1431" s="165"/>
      <c r="I1431" s="36"/>
      <c r="J1431" s="36"/>
      <c r="K1431" s="36"/>
      <c r="L1431" s="36"/>
    </row>
    <row r="1432" spans="1:12" ht="12.75" customHeight="1" x14ac:dyDescent="0.25">
      <c r="A1432" s="165"/>
      <c r="B1432" s="37"/>
      <c r="C1432" s="37"/>
      <c r="D1432" s="37"/>
      <c r="E1432" s="37"/>
      <c r="F1432" s="166"/>
      <c r="G1432" s="167"/>
      <c r="H1432" s="165"/>
      <c r="I1432" s="36"/>
      <c r="J1432" s="36"/>
      <c r="K1432" s="36"/>
      <c r="L1432" s="36"/>
    </row>
    <row r="1433" spans="1:12" ht="12.75" customHeight="1" x14ac:dyDescent="0.25">
      <c r="A1433" s="165"/>
      <c r="B1433" s="37"/>
      <c r="C1433" s="37"/>
      <c r="D1433" s="37"/>
      <c r="E1433" s="37"/>
      <c r="F1433" s="166"/>
      <c r="G1433" s="167"/>
      <c r="H1433" s="165"/>
      <c r="I1433" s="36"/>
      <c r="J1433" s="36"/>
      <c r="K1433" s="36"/>
      <c r="L1433" s="36"/>
    </row>
    <row r="1434" spans="1:12" ht="12.75" customHeight="1" x14ac:dyDescent="0.25">
      <c r="A1434" s="165"/>
      <c r="B1434" s="37"/>
      <c r="C1434" s="37"/>
      <c r="D1434" s="37"/>
      <c r="E1434" s="37"/>
      <c r="F1434" s="166"/>
      <c r="G1434" s="167"/>
      <c r="H1434" s="165"/>
      <c r="I1434" s="36"/>
      <c r="J1434" s="36"/>
      <c r="K1434" s="36"/>
      <c r="L1434" s="36"/>
    </row>
    <row r="1435" spans="1:12" ht="12.75" customHeight="1" x14ac:dyDescent="0.25">
      <c r="A1435" s="165"/>
      <c r="B1435" s="37"/>
      <c r="C1435" s="37"/>
      <c r="D1435" s="37"/>
      <c r="E1435" s="37"/>
      <c r="F1435" s="166"/>
      <c r="G1435" s="167"/>
      <c r="H1435" s="165"/>
      <c r="I1435" s="36"/>
      <c r="J1435" s="36"/>
      <c r="K1435" s="36"/>
      <c r="L1435" s="36"/>
    </row>
    <row r="1436" spans="1:12" ht="12.75" customHeight="1" x14ac:dyDescent="0.25">
      <c r="A1436" s="165"/>
      <c r="B1436" s="37"/>
      <c r="C1436" s="37"/>
      <c r="D1436" s="37"/>
      <c r="E1436" s="37"/>
      <c r="F1436" s="166"/>
      <c r="G1436" s="167"/>
      <c r="H1436" s="165"/>
      <c r="I1436" s="36"/>
      <c r="J1436" s="36"/>
      <c r="K1436" s="36"/>
      <c r="L1436" s="36"/>
    </row>
    <row r="1437" spans="1:12" ht="12.75" customHeight="1" x14ac:dyDescent="0.25">
      <c r="A1437" s="165"/>
      <c r="B1437" s="37"/>
      <c r="C1437" s="37"/>
      <c r="D1437" s="37"/>
      <c r="E1437" s="37"/>
      <c r="F1437" s="166"/>
      <c r="G1437" s="167"/>
      <c r="H1437" s="165"/>
      <c r="I1437" s="36"/>
      <c r="J1437" s="36"/>
      <c r="K1437" s="36"/>
      <c r="L1437" s="36"/>
    </row>
    <row r="1438" spans="1:12" ht="12.75" customHeight="1" x14ac:dyDescent="0.25">
      <c r="A1438" s="165"/>
      <c r="B1438" s="37"/>
      <c r="C1438" s="37"/>
      <c r="D1438" s="37"/>
      <c r="E1438" s="37"/>
      <c r="F1438" s="166"/>
      <c r="G1438" s="167"/>
      <c r="H1438" s="165"/>
      <c r="I1438" s="36"/>
      <c r="J1438" s="36"/>
      <c r="K1438" s="36"/>
      <c r="L1438" s="36"/>
    </row>
    <row r="1439" spans="1:12" ht="12.75" customHeight="1" x14ac:dyDescent="0.25">
      <c r="A1439" s="165"/>
      <c r="B1439" s="37"/>
      <c r="C1439" s="37"/>
      <c r="D1439" s="37"/>
      <c r="E1439" s="37"/>
      <c r="F1439" s="166"/>
      <c r="G1439" s="167"/>
      <c r="H1439" s="165"/>
      <c r="I1439" s="36"/>
      <c r="J1439" s="36"/>
      <c r="K1439" s="36"/>
      <c r="L1439" s="36"/>
    </row>
    <row r="1440" spans="1:12" ht="12.75" customHeight="1" x14ac:dyDescent="0.25">
      <c r="A1440" s="165"/>
      <c r="B1440" s="37"/>
      <c r="C1440" s="37"/>
      <c r="D1440" s="37"/>
      <c r="E1440" s="37"/>
      <c r="F1440" s="166"/>
      <c r="G1440" s="167"/>
      <c r="H1440" s="165"/>
      <c r="I1440" s="36"/>
      <c r="J1440" s="36"/>
      <c r="K1440" s="36"/>
      <c r="L1440" s="36"/>
    </row>
    <row r="1441" spans="1:12" ht="12.75" customHeight="1" x14ac:dyDescent="0.25">
      <c r="A1441" s="165"/>
      <c r="B1441" s="37"/>
      <c r="C1441" s="37"/>
      <c r="D1441" s="37"/>
      <c r="E1441" s="37"/>
      <c r="F1441" s="166"/>
      <c r="G1441" s="167"/>
      <c r="H1441" s="165"/>
      <c r="I1441" s="36"/>
      <c r="J1441" s="36"/>
      <c r="K1441" s="36"/>
      <c r="L1441" s="36"/>
    </row>
    <row r="1442" spans="1:12" ht="12.75" customHeight="1" x14ac:dyDescent="0.25">
      <c r="A1442" s="165"/>
      <c r="B1442" s="37"/>
      <c r="C1442" s="37"/>
      <c r="D1442" s="37"/>
      <c r="E1442" s="37"/>
      <c r="F1442" s="166"/>
      <c r="G1442" s="167"/>
      <c r="H1442" s="165"/>
      <c r="I1442" s="36"/>
      <c r="J1442" s="36"/>
      <c r="K1442" s="36"/>
      <c r="L1442" s="36"/>
    </row>
    <row r="1443" spans="1:12" ht="12.75" customHeight="1" x14ac:dyDescent="0.25">
      <c r="A1443" s="165"/>
      <c r="B1443" s="37"/>
      <c r="C1443" s="37"/>
      <c r="D1443" s="37"/>
      <c r="E1443" s="37"/>
      <c r="F1443" s="166"/>
      <c r="G1443" s="167"/>
      <c r="H1443" s="165"/>
      <c r="I1443" s="36"/>
      <c r="J1443" s="36"/>
      <c r="K1443" s="36"/>
      <c r="L1443" s="36"/>
    </row>
    <row r="1444" spans="1:12" ht="12.75" customHeight="1" x14ac:dyDescent="0.25">
      <c r="A1444" s="165"/>
      <c r="B1444" s="37"/>
      <c r="C1444" s="37"/>
      <c r="D1444" s="37"/>
      <c r="E1444" s="37"/>
      <c r="F1444" s="166"/>
      <c r="G1444" s="167"/>
      <c r="H1444" s="165"/>
      <c r="I1444" s="36"/>
      <c r="J1444" s="36"/>
      <c r="K1444" s="36"/>
      <c r="L1444" s="36"/>
    </row>
    <row r="1445" spans="1:12" ht="12.75" customHeight="1" x14ac:dyDescent="0.25">
      <c r="A1445" s="165"/>
      <c r="B1445" s="37"/>
      <c r="C1445" s="37"/>
      <c r="D1445" s="37"/>
      <c r="E1445" s="37"/>
      <c r="F1445" s="166"/>
      <c r="G1445" s="167"/>
      <c r="H1445" s="165"/>
      <c r="I1445" s="36"/>
      <c r="J1445" s="36"/>
      <c r="K1445" s="36"/>
      <c r="L1445" s="36"/>
    </row>
    <row r="1446" spans="1:12" ht="12.75" customHeight="1" x14ac:dyDescent="0.25">
      <c r="A1446" s="165"/>
      <c r="B1446" s="37"/>
      <c r="C1446" s="37"/>
      <c r="D1446" s="37"/>
      <c r="E1446" s="37"/>
      <c r="F1446" s="166"/>
      <c r="G1446" s="167"/>
      <c r="H1446" s="165"/>
      <c r="I1446" s="36"/>
      <c r="J1446" s="36"/>
      <c r="K1446" s="36"/>
      <c r="L1446" s="36"/>
    </row>
    <row r="1447" spans="1:12" ht="12.75" customHeight="1" x14ac:dyDescent="0.25">
      <c r="A1447" s="165"/>
      <c r="B1447" s="37"/>
      <c r="C1447" s="37"/>
      <c r="D1447" s="37"/>
      <c r="E1447" s="37"/>
      <c r="F1447" s="166"/>
      <c r="G1447" s="167"/>
      <c r="H1447" s="165"/>
      <c r="I1447" s="36"/>
      <c r="J1447" s="36"/>
      <c r="K1447" s="36"/>
      <c r="L1447" s="36"/>
    </row>
    <row r="1448" spans="1:12" ht="12.75" customHeight="1" x14ac:dyDescent="0.25">
      <c r="A1448" s="165"/>
      <c r="B1448" s="37"/>
      <c r="C1448" s="37"/>
      <c r="D1448" s="37"/>
      <c r="E1448" s="37"/>
      <c r="F1448" s="166"/>
      <c r="G1448" s="167"/>
      <c r="H1448" s="165"/>
      <c r="I1448" s="36"/>
      <c r="J1448" s="36"/>
      <c r="K1448" s="36"/>
      <c r="L1448" s="36"/>
    </row>
    <row r="1449" spans="1:12" ht="12.75" customHeight="1" x14ac:dyDescent="0.25">
      <c r="A1449" s="165"/>
      <c r="B1449" s="37"/>
      <c r="C1449" s="37"/>
      <c r="D1449" s="37"/>
      <c r="E1449" s="37"/>
      <c r="F1449" s="166"/>
      <c r="G1449" s="167"/>
      <c r="H1449" s="165"/>
      <c r="I1449" s="36"/>
      <c r="J1449" s="36"/>
      <c r="K1449" s="36"/>
      <c r="L1449" s="36"/>
    </row>
    <row r="1450" spans="1:12" ht="12.75" customHeight="1" x14ac:dyDescent="0.25">
      <c r="A1450" s="165"/>
      <c r="B1450" s="37"/>
      <c r="C1450" s="37"/>
      <c r="D1450" s="37"/>
      <c r="E1450" s="37"/>
      <c r="F1450" s="166"/>
      <c r="G1450" s="167"/>
      <c r="H1450" s="165"/>
      <c r="I1450" s="36"/>
      <c r="J1450" s="36"/>
      <c r="K1450" s="36"/>
      <c r="L1450" s="36"/>
    </row>
    <row r="1451" spans="1:12" ht="12.75" customHeight="1" x14ac:dyDescent="0.25">
      <c r="A1451" s="165"/>
      <c r="B1451" s="37"/>
      <c r="C1451" s="37"/>
      <c r="D1451" s="37"/>
      <c r="E1451" s="37"/>
      <c r="F1451" s="166"/>
      <c r="G1451" s="167"/>
      <c r="H1451" s="165"/>
      <c r="I1451" s="36"/>
      <c r="J1451" s="36"/>
      <c r="K1451" s="36"/>
      <c r="L1451" s="36"/>
    </row>
    <row r="1452" spans="1:12" ht="12.75" customHeight="1" x14ac:dyDescent="0.25">
      <c r="A1452" s="165"/>
      <c r="B1452" s="37"/>
      <c r="C1452" s="37"/>
      <c r="D1452" s="37"/>
      <c r="E1452" s="37"/>
      <c r="F1452" s="166"/>
      <c r="G1452" s="167"/>
      <c r="H1452" s="165"/>
      <c r="I1452" s="36"/>
      <c r="J1452" s="36"/>
      <c r="K1452" s="36"/>
      <c r="L1452" s="36"/>
    </row>
    <row r="1453" spans="1:12" ht="12.75" customHeight="1" x14ac:dyDescent="0.25">
      <c r="A1453" s="165"/>
      <c r="B1453" s="37"/>
      <c r="C1453" s="37"/>
      <c r="D1453" s="37"/>
      <c r="E1453" s="37"/>
      <c r="F1453" s="166"/>
      <c r="G1453" s="167"/>
      <c r="H1453" s="165"/>
      <c r="I1453" s="36"/>
      <c r="J1453" s="36"/>
      <c r="K1453" s="36"/>
      <c r="L1453" s="36"/>
    </row>
    <row r="1454" spans="1:12" ht="12.75" customHeight="1" x14ac:dyDescent="0.25">
      <c r="A1454" s="165"/>
      <c r="B1454" s="37"/>
      <c r="C1454" s="37"/>
      <c r="D1454" s="37"/>
      <c r="E1454" s="37"/>
      <c r="F1454" s="166"/>
      <c r="G1454" s="167"/>
      <c r="H1454" s="165"/>
      <c r="I1454" s="36"/>
      <c r="J1454" s="36"/>
      <c r="K1454" s="36"/>
      <c r="L1454" s="36"/>
    </row>
    <row r="1455" spans="1:12" ht="12.75" customHeight="1" x14ac:dyDescent="0.25">
      <c r="A1455" s="165"/>
      <c r="B1455" s="37"/>
      <c r="C1455" s="37"/>
      <c r="D1455" s="37"/>
      <c r="E1455" s="37"/>
      <c r="F1455" s="166"/>
      <c r="G1455" s="167"/>
      <c r="H1455" s="165"/>
      <c r="I1455" s="36"/>
      <c r="J1455" s="36"/>
      <c r="K1455" s="36"/>
      <c r="L1455" s="36"/>
    </row>
    <row r="1456" spans="1:12" ht="12.75" customHeight="1" x14ac:dyDescent="0.25">
      <c r="A1456" s="165"/>
      <c r="B1456" s="37"/>
      <c r="C1456" s="37"/>
      <c r="D1456" s="37"/>
      <c r="E1456" s="37"/>
      <c r="F1456" s="166"/>
      <c r="G1456" s="167"/>
      <c r="H1456" s="165"/>
      <c r="I1456" s="36"/>
      <c r="J1456" s="36"/>
      <c r="K1456" s="36"/>
      <c r="L1456" s="36"/>
    </row>
    <row r="1457" spans="1:12" ht="12.75" customHeight="1" x14ac:dyDescent="0.25">
      <c r="A1457" s="165"/>
      <c r="B1457" s="37"/>
      <c r="C1457" s="37"/>
      <c r="D1457" s="37"/>
      <c r="E1457" s="37"/>
      <c r="F1457" s="166"/>
      <c r="G1457" s="167"/>
      <c r="H1457" s="165"/>
      <c r="I1457" s="36"/>
      <c r="J1457" s="36"/>
      <c r="K1457" s="36"/>
      <c r="L1457" s="36"/>
    </row>
    <row r="1458" spans="1:12" ht="12.75" customHeight="1" x14ac:dyDescent="0.25">
      <c r="A1458" s="165"/>
      <c r="B1458" s="37"/>
      <c r="C1458" s="37"/>
      <c r="D1458" s="37"/>
      <c r="E1458" s="37"/>
      <c r="F1458" s="166"/>
      <c r="G1458" s="167"/>
      <c r="H1458" s="165"/>
      <c r="I1458" s="36"/>
      <c r="J1458" s="36"/>
      <c r="K1458" s="36"/>
      <c r="L1458" s="36"/>
    </row>
    <row r="1459" spans="1:12" ht="12.75" customHeight="1" x14ac:dyDescent="0.25">
      <c r="A1459" s="165"/>
      <c r="B1459" s="37"/>
      <c r="C1459" s="37"/>
      <c r="D1459" s="37"/>
      <c r="E1459" s="37"/>
      <c r="F1459" s="166"/>
      <c r="G1459" s="167"/>
      <c r="H1459" s="165"/>
      <c r="I1459" s="36"/>
      <c r="J1459" s="36"/>
      <c r="K1459" s="36"/>
      <c r="L1459" s="36"/>
    </row>
    <row r="1460" spans="1:12" ht="12.75" customHeight="1" x14ac:dyDescent="0.25">
      <c r="A1460" s="165"/>
      <c r="B1460" s="37"/>
      <c r="C1460" s="37"/>
      <c r="D1460" s="37"/>
      <c r="E1460" s="37"/>
      <c r="F1460" s="166"/>
      <c r="G1460" s="167"/>
      <c r="H1460" s="165"/>
      <c r="I1460" s="36"/>
      <c r="J1460" s="36"/>
      <c r="K1460" s="36"/>
      <c r="L1460" s="36"/>
    </row>
    <row r="1461" spans="1:12" ht="12.75" customHeight="1" x14ac:dyDescent="0.25">
      <c r="A1461" s="165"/>
      <c r="B1461" s="37"/>
      <c r="C1461" s="37"/>
      <c r="D1461" s="37"/>
      <c r="E1461" s="37"/>
      <c r="F1461" s="166"/>
      <c r="G1461" s="167"/>
      <c r="H1461" s="165"/>
      <c r="I1461" s="36"/>
      <c r="J1461" s="36"/>
      <c r="K1461" s="36"/>
      <c r="L1461" s="36"/>
    </row>
    <row r="1462" spans="1:12" ht="12.75" customHeight="1" x14ac:dyDescent="0.25">
      <c r="A1462" s="165"/>
      <c r="B1462" s="37"/>
      <c r="C1462" s="37"/>
      <c r="D1462" s="37"/>
      <c r="E1462" s="37"/>
      <c r="F1462" s="166"/>
      <c r="G1462" s="167"/>
      <c r="H1462" s="165"/>
      <c r="I1462" s="36"/>
      <c r="J1462" s="36"/>
      <c r="K1462" s="36"/>
      <c r="L1462" s="36"/>
    </row>
    <row r="1463" spans="1:12" ht="12.75" customHeight="1" x14ac:dyDescent="0.25">
      <c r="A1463" s="165"/>
      <c r="B1463" s="37"/>
      <c r="C1463" s="37"/>
      <c r="D1463" s="37"/>
      <c r="E1463" s="37"/>
      <c r="F1463" s="166"/>
      <c r="G1463" s="167"/>
      <c r="H1463" s="165"/>
      <c r="I1463" s="36"/>
      <c r="J1463" s="36"/>
      <c r="K1463" s="36"/>
      <c r="L1463" s="36"/>
    </row>
    <row r="1464" spans="1:12" ht="12.75" customHeight="1" x14ac:dyDescent="0.25">
      <c r="A1464" s="165"/>
      <c r="B1464" s="37"/>
      <c r="C1464" s="37"/>
      <c r="D1464" s="37"/>
      <c r="E1464" s="37"/>
      <c r="F1464" s="166"/>
      <c r="G1464" s="167"/>
      <c r="H1464" s="165"/>
      <c r="I1464" s="36"/>
      <c r="J1464" s="36"/>
      <c r="K1464" s="36"/>
      <c r="L1464" s="36"/>
    </row>
    <row r="1465" spans="1:12" ht="12.75" customHeight="1" x14ac:dyDescent="0.25">
      <c r="A1465" s="165"/>
      <c r="B1465" s="37"/>
      <c r="C1465" s="37"/>
      <c r="D1465" s="37"/>
      <c r="E1465" s="37"/>
      <c r="F1465" s="166"/>
      <c r="G1465" s="167"/>
      <c r="H1465" s="165"/>
      <c r="I1465" s="36"/>
      <c r="J1465" s="36"/>
      <c r="K1465" s="36"/>
      <c r="L1465" s="36"/>
    </row>
    <row r="1466" spans="1:12" ht="12.75" customHeight="1" x14ac:dyDescent="0.25">
      <c r="A1466" s="165"/>
      <c r="B1466" s="37"/>
      <c r="C1466" s="37"/>
      <c r="D1466" s="37"/>
      <c r="E1466" s="37"/>
      <c r="F1466" s="166"/>
      <c r="G1466" s="167"/>
      <c r="H1466" s="165"/>
      <c r="I1466" s="36"/>
      <c r="J1466" s="36"/>
      <c r="K1466" s="36"/>
      <c r="L1466" s="36"/>
    </row>
    <row r="1467" spans="1:12" ht="12.75" customHeight="1" x14ac:dyDescent="0.25">
      <c r="A1467" s="165"/>
      <c r="B1467" s="37"/>
      <c r="C1467" s="37"/>
      <c r="D1467" s="37"/>
      <c r="E1467" s="37"/>
      <c r="F1467" s="166"/>
      <c r="G1467" s="167"/>
      <c r="H1467" s="165"/>
      <c r="I1467" s="36"/>
      <c r="J1467" s="36"/>
      <c r="K1467" s="36"/>
      <c r="L1467" s="36"/>
    </row>
    <row r="1468" spans="1:12" ht="12.75" customHeight="1" x14ac:dyDescent="0.25">
      <c r="A1468" s="165"/>
      <c r="B1468" s="37"/>
      <c r="C1468" s="37"/>
      <c r="D1468" s="37"/>
      <c r="E1468" s="37"/>
      <c r="F1468" s="166"/>
      <c r="G1468" s="167"/>
      <c r="H1468" s="165"/>
      <c r="I1468" s="36"/>
      <c r="J1468" s="36"/>
      <c r="K1468" s="36"/>
      <c r="L1468" s="36"/>
    </row>
    <row r="1469" spans="1:12" ht="12.75" customHeight="1" x14ac:dyDescent="0.25">
      <c r="A1469" s="165"/>
      <c r="B1469" s="37"/>
      <c r="C1469" s="37"/>
      <c r="D1469" s="37"/>
      <c r="E1469" s="37"/>
      <c r="F1469" s="166"/>
      <c r="G1469" s="167"/>
      <c r="H1469" s="165"/>
      <c r="I1469" s="36"/>
      <c r="J1469" s="36"/>
      <c r="K1469" s="36"/>
      <c r="L1469" s="36"/>
    </row>
    <row r="1470" spans="1:12" ht="12.75" customHeight="1" x14ac:dyDescent="0.25">
      <c r="A1470" s="165"/>
      <c r="B1470" s="37"/>
      <c r="C1470" s="37"/>
      <c r="D1470" s="37"/>
      <c r="E1470" s="37"/>
      <c r="F1470" s="166"/>
      <c r="G1470" s="167"/>
      <c r="H1470" s="165"/>
      <c r="I1470" s="36"/>
      <c r="J1470" s="36"/>
      <c r="K1470" s="36"/>
      <c r="L1470" s="36"/>
    </row>
    <row r="1471" spans="1:12" ht="12.75" customHeight="1" x14ac:dyDescent="0.25">
      <c r="A1471" s="165"/>
      <c r="B1471" s="37"/>
      <c r="C1471" s="37"/>
      <c r="D1471" s="37"/>
      <c r="E1471" s="37"/>
      <c r="F1471" s="166"/>
      <c r="G1471" s="167"/>
      <c r="H1471" s="165"/>
      <c r="I1471" s="36"/>
      <c r="J1471" s="36"/>
      <c r="K1471" s="36"/>
      <c r="L1471" s="36"/>
    </row>
    <row r="1472" spans="1:12" ht="12.75" customHeight="1" x14ac:dyDescent="0.25">
      <c r="A1472" s="165"/>
      <c r="B1472" s="37"/>
      <c r="C1472" s="37"/>
      <c r="D1472" s="37"/>
      <c r="E1472" s="37"/>
      <c r="F1472" s="166"/>
      <c r="G1472" s="167"/>
      <c r="H1472" s="165"/>
      <c r="I1472" s="36"/>
      <c r="J1472" s="36"/>
      <c r="K1472" s="36"/>
      <c r="L1472" s="36"/>
    </row>
    <row r="1473" spans="1:12" ht="12.75" customHeight="1" x14ac:dyDescent="0.25">
      <c r="A1473" s="165"/>
      <c r="B1473" s="37"/>
      <c r="C1473" s="37"/>
      <c r="D1473" s="37"/>
      <c r="E1473" s="37"/>
      <c r="F1473" s="166"/>
      <c r="G1473" s="167"/>
      <c r="H1473" s="165"/>
      <c r="I1473" s="36"/>
      <c r="J1473" s="36"/>
      <c r="K1473" s="36"/>
      <c r="L1473" s="36"/>
    </row>
    <row r="1474" spans="1:12" ht="12.75" customHeight="1" x14ac:dyDescent="0.25">
      <c r="A1474" s="165"/>
      <c r="B1474" s="37"/>
      <c r="C1474" s="37"/>
      <c r="D1474" s="37"/>
      <c r="E1474" s="37"/>
      <c r="F1474" s="166"/>
      <c r="G1474" s="167"/>
      <c r="H1474" s="165"/>
      <c r="I1474" s="36"/>
      <c r="J1474" s="36"/>
      <c r="K1474" s="36"/>
      <c r="L1474" s="36"/>
    </row>
    <row r="1475" spans="1:12" ht="12.75" customHeight="1" x14ac:dyDescent="0.25">
      <c r="A1475" s="165"/>
      <c r="B1475" s="37"/>
      <c r="C1475" s="37"/>
      <c r="D1475" s="37"/>
      <c r="E1475" s="37"/>
      <c r="F1475" s="166"/>
      <c r="G1475" s="167"/>
      <c r="H1475" s="165"/>
      <c r="I1475" s="36"/>
      <c r="J1475" s="36"/>
      <c r="K1475" s="36"/>
      <c r="L1475" s="36"/>
    </row>
    <row r="1476" spans="1:12" ht="12.75" customHeight="1" x14ac:dyDescent="0.25">
      <c r="A1476" s="165"/>
      <c r="B1476" s="37"/>
      <c r="C1476" s="37"/>
      <c r="D1476" s="37"/>
      <c r="E1476" s="37"/>
      <c r="F1476" s="166"/>
      <c r="G1476" s="167"/>
      <c r="H1476" s="165"/>
      <c r="I1476" s="36"/>
      <c r="J1476" s="36"/>
      <c r="K1476" s="36"/>
      <c r="L1476" s="36"/>
    </row>
    <row r="1477" spans="1:12" ht="12.75" customHeight="1" x14ac:dyDescent="0.25">
      <c r="A1477" s="165"/>
      <c r="B1477" s="37"/>
      <c r="C1477" s="37"/>
      <c r="D1477" s="37"/>
      <c r="E1477" s="37"/>
      <c r="F1477" s="166"/>
      <c r="G1477" s="167"/>
      <c r="H1477" s="165"/>
      <c r="I1477" s="36"/>
      <c r="J1477" s="36"/>
      <c r="K1477" s="36"/>
      <c r="L1477" s="36"/>
    </row>
    <row r="1478" spans="1:12" ht="12.75" customHeight="1" x14ac:dyDescent="0.25">
      <c r="A1478" s="165"/>
      <c r="B1478" s="37"/>
      <c r="C1478" s="37"/>
      <c r="D1478" s="37"/>
      <c r="E1478" s="37"/>
      <c r="F1478" s="166"/>
      <c r="G1478" s="167"/>
      <c r="H1478" s="165"/>
      <c r="I1478" s="36"/>
      <c r="J1478" s="36"/>
      <c r="K1478" s="36"/>
      <c r="L1478" s="36"/>
    </row>
    <row r="1479" spans="1:12" ht="12.75" customHeight="1" x14ac:dyDescent="0.25">
      <c r="A1479" s="165"/>
      <c r="B1479" s="37"/>
      <c r="C1479" s="37"/>
      <c r="D1479" s="37"/>
      <c r="E1479" s="37"/>
      <c r="F1479" s="166"/>
      <c r="G1479" s="167"/>
      <c r="H1479" s="165"/>
      <c r="I1479" s="36"/>
      <c r="J1479" s="36"/>
      <c r="K1479" s="36"/>
      <c r="L1479" s="36"/>
    </row>
    <row r="1480" spans="1:12" ht="12.75" customHeight="1" x14ac:dyDescent="0.25">
      <c r="A1480" s="165"/>
      <c r="B1480" s="37"/>
      <c r="C1480" s="37"/>
      <c r="D1480" s="37"/>
      <c r="E1480" s="37"/>
      <c r="F1480" s="166"/>
      <c r="G1480" s="167"/>
      <c r="H1480" s="165"/>
      <c r="I1480" s="36"/>
      <c r="J1480" s="36"/>
      <c r="K1480" s="36"/>
      <c r="L1480" s="36"/>
    </row>
    <row r="1481" spans="1:12" ht="12.75" customHeight="1" x14ac:dyDescent="0.25">
      <c r="A1481" s="165"/>
      <c r="B1481" s="37"/>
      <c r="C1481" s="37"/>
      <c r="D1481" s="37"/>
      <c r="E1481" s="37"/>
      <c r="F1481" s="166"/>
      <c r="G1481" s="167"/>
      <c r="H1481" s="165"/>
      <c r="I1481" s="36"/>
      <c r="J1481" s="36"/>
      <c r="K1481" s="36"/>
      <c r="L1481" s="36"/>
    </row>
    <row r="1482" spans="1:12" ht="12.75" customHeight="1" x14ac:dyDescent="0.25">
      <c r="A1482" s="165"/>
      <c r="B1482" s="37"/>
      <c r="C1482" s="37"/>
      <c r="D1482" s="37"/>
      <c r="E1482" s="37"/>
      <c r="F1482" s="166"/>
      <c r="G1482" s="167"/>
      <c r="H1482" s="165"/>
      <c r="I1482" s="36"/>
      <c r="J1482" s="36"/>
      <c r="K1482" s="36"/>
      <c r="L1482" s="36"/>
    </row>
    <row r="1483" spans="1:12" ht="12.75" customHeight="1" x14ac:dyDescent="0.25">
      <c r="A1483" s="165"/>
      <c r="B1483" s="37"/>
      <c r="C1483" s="37"/>
      <c r="D1483" s="37"/>
      <c r="E1483" s="37"/>
      <c r="F1483" s="166"/>
      <c r="G1483" s="167"/>
      <c r="H1483" s="165"/>
      <c r="I1483" s="36"/>
      <c r="J1483" s="36"/>
      <c r="K1483" s="36"/>
      <c r="L1483" s="36"/>
    </row>
    <row r="1484" spans="1:12" ht="12.75" customHeight="1" x14ac:dyDescent="0.25">
      <c r="A1484" s="165"/>
      <c r="B1484" s="37"/>
      <c r="C1484" s="37"/>
      <c r="D1484" s="37"/>
      <c r="E1484" s="37"/>
      <c r="F1484" s="166"/>
      <c r="G1484" s="167"/>
      <c r="H1484" s="165"/>
      <c r="I1484" s="36"/>
      <c r="J1484" s="36"/>
      <c r="K1484" s="36"/>
      <c r="L1484" s="36"/>
    </row>
    <row r="1485" spans="1:12" ht="12.75" customHeight="1" x14ac:dyDescent="0.25">
      <c r="A1485" s="165"/>
      <c r="B1485" s="37"/>
      <c r="C1485" s="37"/>
      <c r="D1485" s="37"/>
      <c r="E1485" s="37"/>
      <c r="F1485" s="166"/>
      <c r="G1485" s="167"/>
      <c r="H1485" s="165"/>
      <c r="I1485" s="36"/>
      <c r="J1485" s="36"/>
      <c r="K1485" s="36"/>
      <c r="L1485" s="36"/>
    </row>
    <row r="1486" spans="1:12" ht="12.75" customHeight="1" x14ac:dyDescent="0.25">
      <c r="A1486" s="165"/>
      <c r="B1486" s="37"/>
      <c r="C1486" s="37"/>
      <c r="D1486" s="37"/>
      <c r="E1486" s="37"/>
      <c r="F1486" s="166"/>
      <c r="G1486" s="167"/>
      <c r="H1486" s="165"/>
      <c r="I1486" s="36"/>
      <c r="J1486" s="36"/>
      <c r="K1486" s="36"/>
      <c r="L1486" s="36"/>
    </row>
    <row r="1487" spans="1:12" ht="12.75" customHeight="1" x14ac:dyDescent="0.25">
      <c r="A1487" s="165"/>
      <c r="B1487" s="37"/>
      <c r="C1487" s="37"/>
      <c r="D1487" s="37"/>
      <c r="E1487" s="37"/>
      <c r="F1487" s="166"/>
      <c r="G1487" s="167"/>
      <c r="H1487" s="165"/>
      <c r="I1487" s="36"/>
      <c r="J1487" s="36"/>
      <c r="K1487" s="36"/>
      <c r="L1487" s="36"/>
    </row>
    <row r="1488" spans="1:12" ht="12.75" customHeight="1" x14ac:dyDescent="0.25">
      <c r="A1488" s="165"/>
      <c r="B1488" s="37"/>
      <c r="C1488" s="37"/>
      <c r="D1488" s="37"/>
      <c r="E1488" s="37"/>
      <c r="F1488" s="166"/>
      <c r="G1488" s="167"/>
      <c r="H1488" s="165"/>
      <c r="I1488" s="36"/>
      <c r="J1488" s="36"/>
      <c r="K1488" s="36"/>
      <c r="L1488" s="36"/>
    </row>
    <row r="1489" spans="1:12" ht="12.75" customHeight="1" x14ac:dyDescent="0.25">
      <c r="A1489" s="165"/>
      <c r="B1489" s="37"/>
      <c r="C1489" s="37"/>
      <c r="D1489" s="37"/>
      <c r="E1489" s="37"/>
      <c r="F1489" s="166"/>
      <c r="G1489" s="167"/>
      <c r="H1489" s="165"/>
      <c r="I1489" s="36"/>
      <c r="J1489" s="36"/>
      <c r="K1489" s="36"/>
      <c r="L1489" s="36"/>
    </row>
    <row r="1490" spans="1:12" ht="12.75" customHeight="1" x14ac:dyDescent="0.25">
      <c r="A1490" s="165"/>
      <c r="B1490" s="37"/>
      <c r="C1490" s="37"/>
      <c r="D1490" s="37"/>
      <c r="E1490" s="37"/>
      <c r="F1490" s="166"/>
      <c r="G1490" s="167"/>
      <c r="H1490" s="165"/>
      <c r="I1490" s="36"/>
      <c r="J1490" s="36"/>
      <c r="K1490" s="36"/>
      <c r="L1490" s="36"/>
    </row>
    <row r="1491" spans="1:12" ht="12.75" customHeight="1" x14ac:dyDescent="0.25">
      <c r="A1491" s="165"/>
      <c r="B1491" s="37"/>
      <c r="C1491" s="37"/>
      <c r="D1491" s="37"/>
      <c r="E1491" s="37"/>
      <c r="F1491" s="166"/>
      <c r="G1491" s="167"/>
      <c r="H1491" s="165"/>
      <c r="I1491" s="36"/>
      <c r="J1491" s="36"/>
      <c r="K1491" s="36"/>
      <c r="L1491" s="36"/>
    </row>
    <row r="1492" spans="1:12" ht="12.75" customHeight="1" x14ac:dyDescent="0.25">
      <c r="A1492" s="165"/>
      <c r="B1492" s="37"/>
      <c r="C1492" s="37"/>
      <c r="D1492" s="37"/>
      <c r="E1492" s="37"/>
      <c r="F1492" s="166"/>
      <c r="G1492" s="167"/>
      <c r="H1492" s="165"/>
      <c r="I1492" s="36"/>
      <c r="J1492" s="36"/>
      <c r="K1492" s="36"/>
      <c r="L1492" s="36"/>
    </row>
    <row r="1493" spans="1:12" ht="12.75" customHeight="1" x14ac:dyDescent="0.25">
      <c r="A1493" s="165"/>
      <c r="B1493" s="37"/>
      <c r="C1493" s="37"/>
      <c r="D1493" s="37"/>
      <c r="E1493" s="37"/>
      <c r="F1493" s="166"/>
      <c r="G1493" s="167"/>
      <c r="H1493" s="165"/>
      <c r="I1493" s="36"/>
      <c r="J1493" s="36"/>
      <c r="K1493" s="36"/>
      <c r="L1493" s="36"/>
    </row>
    <row r="1494" spans="1:12" ht="12.75" customHeight="1" x14ac:dyDescent="0.25">
      <c r="A1494" s="165"/>
      <c r="B1494" s="37"/>
      <c r="C1494" s="37"/>
      <c r="D1494" s="37"/>
      <c r="E1494" s="37"/>
      <c r="F1494" s="166"/>
      <c r="G1494" s="167"/>
      <c r="H1494" s="165"/>
      <c r="I1494" s="36"/>
      <c r="J1494" s="36"/>
      <c r="K1494" s="36"/>
      <c r="L1494" s="36"/>
    </row>
    <row r="1495" spans="1:12" ht="12.75" customHeight="1" x14ac:dyDescent="0.25">
      <c r="A1495" s="165"/>
      <c r="B1495" s="37"/>
      <c r="C1495" s="37"/>
      <c r="D1495" s="37"/>
      <c r="E1495" s="37"/>
      <c r="F1495" s="166"/>
      <c r="G1495" s="167"/>
      <c r="H1495" s="165"/>
      <c r="I1495" s="36"/>
      <c r="J1495" s="36"/>
      <c r="K1495" s="36"/>
      <c r="L1495" s="36"/>
    </row>
    <row r="1496" spans="1:12" ht="12.75" customHeight="1" x14ac:dyDescent="0.25">
      <c r="A1496" s="165"/>
      <c r="B1496" s="37"/>
      <c r="C1496" s="37"/>
      <c r="D1496" s="37"/>
      <c r="E1496" s="37"/>
      <c r="F1496" s="166"/>
      <c r="G1496" s="167"/>
      <c r="H1496" s="165"/>
      <c r="I1496" s="36"/>
      <c r="J1496" s="36"/>
      <c r="K1496" s="36"/>
      <c r="L1496" s="36"/>
    </row>
    <row r="1497" spans="1:12" ht="12.75" customHeight="1" x14ac:dyDescent="0.25">
      <c r="A1497" s="165"/>
      <c r="B1497" s="37"/>
      <c r="C1497" s="37"/>
      <c r="D1497" s="37"/>
      <c r="E1497" s="37"/>
      <c r="F1497" s="166"/>
      <c r="G1497" s="167"/>
      <c r="H1497" s="165"/>
      <c r="I1497" s="36"/>
      <c r="J1497" s="36"/>
      <c r="K1497" s="36"/>
      <c r="L1497" s="36"/>
    </row>
    <row r="1498" spans="1:12" ht="12.75" customHeight="1" x14ac:dyDescent="0.25">
      <c r="A1498" s="165"/>
      <c r="B1498" s="37"/>
      <c r="C1498" s="37"/>
      <c r="D1498" s="37"/>
      <c r="E1498" s="37"/>
      <c r="F1498" s="166"/>
      <c r="G1498" s="167"/>
      <c r="H1498" s="165"/>
      <c r="I1498" s="36"/>
      <c r="J1498" s="36"/>
      <c r="K1498" s="36"/>
      <c r="L1498" s="36"/>
    </row>
    <row r="1499" spans="1:12" ht="12.75" customHeight="1" x14ac:dyDescent="0.25">
      <c r="A1499" s="165"/>
      <c r="B1499" s="37"/>
      <c r="C1499" s="37"/>
      <c r="D1499" s="37"/>
      <c r="E1499" s="37"/>
      <c r="F1499" s="166"/>
      <c r="G1499" s="167"/>
      <c r="H1499" s="165"/>
      <c r="I1499" s="36"/>
      <c r="J1499" s="36"/>
      <c r="K1499" s="36"/>
      <c r="L1499" s="36"/>
    </row>
    <row r="1500" spans="1:12" ht="12.75" customHeight="1" x14ac:dyDescent="0.25">
      <c r="A1500" s="165"/>
      <c r="B1500" s="37"/>
      <c r="C1500" s="37"/>
      <c r="D1500" s="37"/>
      <c r="E1500" s="37"/>
      <c r="F1500" s="166"/>
      <c r="G1500" s="167"/>
      <c r="H1500" s="165"/>
      <c r="I1500" s="36"/>
      <c r="J1500" s="36"/>
      <c r="K1500" s="36"/>
      <c r="L1500" s="36"/>
    </row>
  </sheetData>
  <sheetProtection algorithmName="SHA-512" hashValue="isCZn93LAr4keAI3YGDXfl0ifRVOAdPNgSpBjKn2hAoZHMO6SZppbMsjntq2imO22nFTGToNHZKDFPTkWrAJ3Q==" saltValue="PkjQxORIRXq+G2K78qx5Xw==" spinCount="100000" sheet="1" objects="1" scenarios="1"/>
  <mergeCells count="4">
    <mergeCell ref="A1:G1"/>
    <mergeCell ref="H795:I795"/>
    <mergeCell ref="J795:J796"/>
    <mergeCell ref="H1:L1"/>
  </mergeCells>
  <pageMargins left="0.74803149606299213" right="0.74803149606299213" top="0.98425196850393704" bottom="0.98425196850393704" header="0" footer="0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R1466"/>
  <sheetViews>
    <sheetView zoomScale="90" zoomScaleNormal="90" workbookViewId="0">
      <selection sqref="A1:G1"/>
    </sheetView>
  </sheetViews>
  <sheetFormatPr baseColWidth="10" defaultColWidth="14.42578125" defaultRowHeight="15" customHeight="1" x14ac:dyDescent="0.25"/>
  <cols>
    <col min="1" max="1" width="10.85546875" customWidth="1"/>
    <col min="2" max="2" width="16" customWidth="1"/>
    <col min="3" max="3" width="20.5703125" customWidth="1"/>
    <col min="4" max="4" width="14.5703125" customWidth="1"/>
    <col min="5" max="5" width="14.42578125" customWidth="1"/>
    <col min="6" max="6" width="23.7109375" customWidth="1"/>
    <col min="7" max="7" width="29.42578125" customWidth="1"/>
    <col min="8" max="8" width="16.42578125" style="304" hidden="1" customWidth="1"/>
    <col min="9" max="9" width="17" hidden="1" customWidth="1"/>
    <col min="10" max="10" width="20" hidden="1" customWidth="1"/>
    <col min="11" max="11" width="11.42578125" customWidth="1"/>
    <col min="12" max="12" width="17" customWidth="1"/>
    <col min="13" max="13" width="15.85546875" customWidth="1"/>
    <col min="14" max="14" width="15.5703125" customWidth="1"/>
    <col min="15" max="15" width="13.85546875" customWidth="1"/>
  </cols>
  <sheetData>
    <row r="1" spans="1:18" ht="79.5" customHeight="1" x14ac:dyDescent="0.25">
      <c r="A1" s="568" t="s">
        <v>932</v>
      </c>
      <c r="B1" s="569"/>
      <c r="C1" s="569"/>
      <c r="D1" s="569"/>
      <c r="E1" s="569"/>
      <c r="F1" s="569"/>
      <c r="G1" s="570"/>
      <c r="H1" s="571" t="s">
        <v>887</v>
      </c>
      <c r="I1" s="571"/>
      <c r="J1" s="571"/>
      <c r="K1" s="37"/>
      <c r="L1" s="37"/>
      <c r="M1" s="37"/>
      <c r="N1" s="37"/>
      <c r="O1" s="37"/>
    </row>
    <row r="2" spans="1:18" s="354" customFormat="1" ht="30" customHeight="1" thickBot="1" x14ac:dyDescent="0.3">
      <c r="A2" s="458" t="s">
        <v>255</v>
      </c>
      <c r="B2" s="403" t="s">
        <v>256</v>
      </c>
      <c r="C2" s="403" t="s">
        <v>18</v>
      </c>
      <c r="D2" s="403" t="s">
        <v>257</v>
      </c>
      <c r="E2" s="403" t="s">
        <v>258</v>
      </c>
      <c r="F2" s="404" t="s">
        <v>259</v>
      </c>
      <c r="G2" s="459" t="s">
        <v>260</v>
      </c>
      <c r="H2" s="454" t="s">
        <v>0</v>
      </c>
      <c r="I2" s="369" t="s">
        <v>886</v>
      </c>
      <c r="J2" s="369" t="s">
        <v>887</v>
      </c>
      <c r="K2" s="353"/>
      <c r="L2" s="353"/>
      <c r="M2" s="353"/>
      <c r="N2" s="353"/>
      <c r="O2" s="353"/>
    </row>
    <row r="3" spans="1:18" x14ac:dyDescent="0.25">
      <c r="A3" s="460">
        <v>1</v>
      </c>
      <c r="B3" s="356" t="s">
        <v>20</v>
      </c>
      <c r="C3" s="357" t="str">
        <f>I3</f>
        <v>6DEDECHI</v>
      </c>
      <c r="D3" s="357"/>
      <c r="E3" s="358">
        <f>+'CALCULO TARIFAS CC '!$U$45</f>
        <v>0.73860637322546507</v>
      </c>
      <c r="F3" s="359">
        <f t="shared" ref="F3:F34" si="0">ROUND(J3,4)</f>
        <v>71611.985400000005</v>
      </c>
      <c r="G3" s="461">
        <f>ROUND(F3*E3,2)</f>
        <v>52893.07</v>
      </c>
      <c r="H3" s="455" t="s">
        <v>261</v>
      </c>
      <c r="I3" s="371" t="s">
        <v>21</v>
      </c>
      <c r="J3" s="371">
        <v>71611.985400000005</v>
      </c>
      <c r="K3" s="37"/>
      <c r="L3" s="37"/>
      <c r="M3" s="37"/>
      <c r="N3" s="37"/>
      <c r="O3" s="37"/>
    </row>
    <row r="4" spans="1:18" x14ac:dyDescent="0.25">
      <c r="A4" s="462">
        <f>A3+1</f>
        <v>2</v>
      </c>
      <c r="B4" s="237" t="s">
        <v>20</v>
      </c>
      <c r="C4" s="45" t="str">
        <f t="shared" ref="C4:C67" si="1">I4</f>
        <v>6DEDEMET</v>
      </c>
      <c r="D4" s="45"/>
      <c r="E4" s="46">
        <f>+'CALCULO TARIFAS CC '!$U$45</f>
        <v>0.73860637322546507</v>
      </c>
      <c r="F4" s="47">
        <f t="shared" si="0"/>
        <v>313768.47820000001</v>
      </c>
      <c r="G4" s="461">
        <f t="shared" ref="G4:G67" si="2">ROUND(F4*E4,2)</f>
        <v>231751.4</v>
      </c>
      <c r="H4" s="455" t="s">
        <v>261</v>
      </c>
      <c r="I4" s="371" t="s">
        <v>22</v>
      </c>
      <c r="J4" s="371">
        <v>313768.47820000001</v>
      </c>
      <c r="K4" s="37"/>
      <c r="L4" s="37"/>
      <c r="M4" s="37"/>
      <c r="N4" s="37"/>
      <c r="O4" s="37"/>
      <c r="P4" s="479"/>
      <c r="Q4" s="479"/>
      <c r="R4" s="479"/>
    </row>
    <row r="5" spans="1:18" x14ac:dyDescent="0.25">
      <c r="A5" s="462">
        <f t="shared" ref="A5:A68" si="3">A4+1</f>
        <v>3</v>
      </c>
      <c r="B5" s="237" t="s">
        <v>20</v>
      </c>
      <c r="C5" s="45" t="str">
        <f t="shared" si="1"/>
        <v>6DENSA</v>
      </c>
      <c r="D5" s="45"/>
      <c r="E5" s="46">
        <f>+'CALCULO TARIFAS CC '!$U$45</f>
        <v>0.73860637322546507</v>
      </c>
      <c r="F5" s="47">
        <f t="shared" si="0"/>
        <v>262715.0037</v>
      </c>
      <c r="G5" s="461">
        <f t="shared" si="2"/>
        <v>194042.98</v>
      </c>
      <c r="H5" s="455" t="s">
        <v>261</v>
      </c>
      <c r="I5" s="371" t="s">
        <v>23</v>
      </c>
      <c r="J5" s="371">
        <v>262715.0037</v>
      </c>
      <c r="K5" s="37"/>
      <c r="L5" s="37"/>
      <c r="M5" s="37"/>
      <c r="N5" s="37"/>
      <c r="O5" s="37"/>
      <c r="P5" s="479"/>
      <c r="Q5" s="479"/>
      <c r="R5" s="479"/>
    </row>
    <row r="6" spans="1:18" x14ac:dyDescent="0.25">
      <c r="A6" s="462">
        <f t="shared" si="3"/>
        <v>4</v>
      </c>
      <c r="B6" s="237" t="s">
        <v>20</v>
      </c>
      <c r="C6" s="45" t="str">
        <f t="shared" si="1"/>
        <v>6GACP</v>
      </c>
      <c r="D6" s="45"/>
      <c r="E6" s="46">
        <f>+'CALCULO TARIFAS CC '!$U$45</f>
        <v>0.73860637322546507</v>
      </c>
      <c r="F6" s="47">
        <f t="shared" si="0"/>
        <v>842.35699999999997</v>
      </c>
      <c r="G6" s="461">
        <f t="shared" si="2"/>
        <v>622.16999999999996</v>
      </c>
      <c r="H6" s="455" t="s">
        <v>261</v>
      </c>
      <c r="I6" s="371" t="s">
        <v>656</v>
      </c>
      <c r="J6" s="371">
        <v>842.35699999999997</v>
      </c>
      <c r="K6" s="37"/>
      <c r="L6" s="37"/>
      <c r="M6" s="37"/>
      <c r="N6" s="37"/>
      <c r="O6" s="37"/>
      <c r="P6" s="479"/>
      <c r="Q6" s="479"/>
      <c r="R6" s="479"/>
    </row>
    <row r="7" spans="1:18" x14ac:dyDescent="0.25">
      <c r="A7" s="462">
        <f t="shared" si="3"/>
        <v>5</v>
      </c>
      <c r="B7" s="237" t="s">
        <v>20</v>
      </c>
      <c r="C7" s="45" t="str">
        <f t="shared" si="1"/>
        <v>6GAES</v>
      </c>
      <c r="D7" s="45"/>
      <c r="E7" s="46">
        <f>+'CALCULO TARIFAS CC '!$U$45</f>
        <v>0.73860637322546507</v>
      </c>
      <c r="F7" s="47">
        <f t="shared" si="0"/>
        <v>388.55180000000001</v>
      </c>
      <c r="G7" s="461">
        <f t="shared" si="2"/>
        <v>286.99</v>
      </c>
      <c r="H7" s="455" t="s">
        <v>261</v>
      </c>
      <c r="I7" s="371" t="s">
        <v>24</v>
      </c>
      <c r="J7" s="371">
        <v>388.55180000000001</v>
      </c>
      <c r="K7" s="37"/>
      <c r="L7" s="37"/>
      <c r="M7" s="37"/>
      <c r="N7" s="37"/>
      <c r="O7" s="37"/>
      <c r="P7" s="479"/>
      <c r="Q7" s="479"/>
      <c r="R7" s="479"/>
    </row>
    <row r="8" spans="1:18" x14ac:dyDescent="0.25">
      <c r="A8" s="462">
        <f t="shared" si="3"/>
        <v>6</v>
      </c>
      <c r="B8" s="237" t="s">
        <v>20</v>
      </c>
      <c r="C8" s="45" t="str">
        <f t="shared" si="1"/>
        <v>6GAES-CHANG</v>
      </c>
      <c r="D8" s="45"/>
      <c r="E8" s="46">
        <f>+'CALCULO TARIFAS CC '!$U$45</f>
        <v>0.73860637322546507</v>
      </c>
      <c r="F8" s="47">
        <f t="shared" si="0"/>
        <v>35.935299999999998</v>
      </c>
      <c r="G8" s="461">
        <f t="shared" si="2"/>
        <v>26.54</v>
      </c>
      <c r="H8" s="455" t="s">
        <v>261</v>
      </c>
      <c r="I8" s="371" t="s">
        <v>25</v>
      </c>
      <c r="J8" s="371">
        <v>35.935299999999998</v>
      </c>
      <c r="K8" s="37"/>
      <c r="L8" s="37"/>
      <c r="M8" s="37"/>
      <c r="N8" s="37"/>
      <c r="O8" s="37"/>
      <c r="P8" s="479"/>
      <c r="Q8" s="479"/>
      <c r="R8" s="479"/>
    </row>
    <row r="9" spans="1:18" x14ac:dyDescent="0.25">
      <c r="A9" s="462">
        <f t="shared" si="3"/>
        <v>7</v>
      </c>
      <c r="B9" s="237" t="s">
        <v>20</v>
      </c>
      <c r="C9" s="45" t="str">
        <f t="shared" si="1"/>
        <v>6GALTOVALLE</v>
      </c>
      <c r="D9" s="45"/>
      <c r="E9" s="46">
        <f>+'CALCULO TARIFAS CC '!$U$45</f>
        <v>0.73860637322546507</v>
      </c>
      <c r="F9" s="47">
        <f t="shared" si="0"/>
        <v>5.5719000000000003</v>
      </c>
      <c r="G9" s="461">
        <f t="shared" si="2"/>
        <v>4.12</v>
      </c>
      <c r="H9" s="455" t="s">
        <v>261</v>
      </c>
      <c r="I9" s="371" t="s">
        <v>26</v>
      </c>
      <c r="J9" s="371">
        <v>5.5719000000000003</v>
      </c>
      <c r="K9" s="37"/>
      <c r="L9" s="37"/>
      <c r="M9" s="37"/>
      <c r="N9" s="37"/>
      <c r="O9" s="37"/>
      <c r="P9" s="479"/>
      <c r="Q9" s="479"/>
      <c r="R9" s="479"/>
    </row>
    <row r="10" spans="1:18" x14ac:dyDescent="0.25">
      <c r="A10" s="462">
        <f t="shared" si="3"/>
        <v>8</v>
      </c>
      <c r="B10" s="237" t="s">
        <v>20</v>
      </c>
      <c r="C10" s="45" t="str">
        <f t="shared" si="1"/>
        <v>6GCALDERA</v>
      </c>
      <c r="D10" s="45"/>
      <c r="E10" s="46">
        <f>+'CALCULO TARIFAS CC '!$U$45</f>
        <v>0.73860637322546507</v>
      </c>
      <c r="F10" s="47">
        <f t="shared" si="0"/>
        <v>6.7699999999999996E-2</v>
      </c>
      <c r="G10" s="461">
        <f t="shared" si="2"/>
        <v>0.05</v>
      </c>
      <c r="H10" s="455" t="s">
        <v>261</v>
      </c>
      <c r="I10" s="371" t="s">
        <v>770</v>
      </c>
      <c r="J10" s="371">
        <v>6.7699999999999996E-2</v>
      </c>
      <c r="K10" s="37"/>
      <c r="L10" s="37"/>
      <c r="M10" s="37"/>
      <c r="N10" s="37"/>
      <c r="O10" s="37"/>
      <c r="P10" s="479"/>
      <c r="Q10" s="479"/>
      <c r="R10" s="479"/>
    </row>
    <row r="11" spans="1:18" x14ac:dyDescent="0.25">
      <c r="A11" s="462">
        <f t="shared" si="3"/>
        <v>9</v>
      </c>
      <c r="B11" s="237" t="s">
        <v>20</v>
      </c>
      <c r="C11" s="45" t="str">
        <f t="shared" si="1"/>
        <v>6GCELSIAALT</v>
      </c>
      <c r="D11" s="45"/>
      <c r="E11" s="46">
        <f>+'CALCULO TARIFAS CC '!$U$45</f>
        <v>0.73860637322546507</v>
      </c>
      <c r="F11" s="47">
        <f t="shared" si="0"/>
        <v>23.9039</v>
      </c>
      <c r="G11" s="461">
        <f t="shared" si="2"/>
        <v>17.66</v>
      </c>
      <c r="H11" s="455" t="s">
        <v>261</v>
      </c>
      <c r="I11" s="371" t="s">
        <v>27</v>
      </c>
      <c r="J11" s="371">
        <v>23.9039</v>
      </c>
      <c r="K11" s="37"/>
      <c r="L11" s="37"/>
      <c r="M11" s="37"/>
      <c r="N11" s="37"/>
      <c r="O11" s="37"/>
      <c r="P11" s="479"/>
      <c r="Q11" s="479"/>
      <c r="R11" s="479"/>
    </row>
    <row r="12" spans="1:18" x14ac:dyDescent="0.25">
      <c r="A12" s="462">
        <f t="shared" si="3"/>
        <v>10</v>
      </c>
      <c r="B12" s="237" t="s">
        <v>20</v>
      </c>
      <c r="C12" s="45" t="str">
        <f t="shared" si="1"/>
        <v>6GCELSIABLM</v>
      </c>
      <c r="D12" s="45"/>
      <c r="E12" s="46">
        <f>+'CALCULO TARIFAS CC '!$U$45</f>
        <v>0.73860637322546507</v>
      </c>
      <c r="F12" s="47">
        <f t="shared" si="0"/>
        <v>803.3306</v>
      </c>
      <c r="G12" s="461">
        <f t="shared" si="2"/>
        <v>593.35</v>
      </c>
      <c r="H12" s="455" t="s">
        <v>261</v>
      </c>
      <c r="I12" s="371" t="s">
        <v>28</v>
      </c>
      <c r="J12" s="371">
        <v>803.3306</v>
      </c>
      <c r="K12" s="37"/>
      <c r="L12" s="37"/>
      <c r="M12" s="37"/>
      <c r="N12" s="37"/>
      <c r="O12" s="37"/>
      <c r="P12" s="479"/>
      <c r="Q12" s="479"/>
      <c r="R12" s="479"/>
    </row>
    <row r="13" spans="1:18" x14ac:dyDescent="0.25">
      <c r="A13" s="462">
        <f t="shared" si="3"/>
        <v>11</v>
      </c>
      <c r="B13" s="237" t="s">
        <v>20</v>
      </c>
      <c r="C13" s="45" t="str">
        <f t="shared" si="1"/>
        <v>6GCELSIABON</v>
      </c>
      <c r="D13" s="45"/>
      <c r="E13" s="46">
        <f>+'CALCULO TARIFAS CC '!$U$45</f>
        <v>0.73860637322546507</v>
      </c>
      <c r="F13" s="47">
        <f t="shared" si="0"/>
        <v>10.1755</v>
      </c>
      <c r="G13" s="461">
        <f t="shared" si="2"/>
        <v>7.52</v>
      </c>
      <c r="H13" s="455" t="s">
        <v>261</v>
      </c>
      <c r="I13" s="371" t="s">
        <v>377</v>
      </c>
      <c r="J13" s="371">
        <v>10.1755</v>
      </c>
      <c r="K13" s="37"/>
      <c r="L13" s="37"/>
      <c r="M13" s="37"/>
      <c r="N13" s="37"/>
      <c r="O13" s="37"/>
      <c r="P13" s="479"/>
      <c r="Q13" s="479"/>
      <c r="R13" s="479"/>
    </row>
    <row r="14" spans="1:18" x14ac:dyDescent="0.25">
      <c r="A14" s="462">
        <f t="shared" si="3"/>
        <v>12</v>
      </c>
      <c r="B14" s="237" t="s">
        <v>20</v>
      </c>
      <c r="C14" s="45" t="str">
        <f t="shared" si="1"/>
        <v>6GCELSIACENT</v>
      </c>
      <c r="D14" s="45"/>
      <c r="E14" s="46">
        <f>+'CALCULO TARIFAS CC '!$U$45</f>
        <v>0.73860637322546507</v>
      </c>
      <c r="F14" s="47">
        <f t="shared" si="0"/>
        <v>192.52209999999999</v>
      </c>
      <c r="G14" s="461">
        <f t="shared" si="2"/>
        <v>142.19999999999999</v>
      </c>
      <c r="H14" s="455" t="s">
        <v>261</v>
      </c>
      <c r="I14" s="371" t="s">
        <v>697</v>
      </c>
      <c r="J14" s="371">
        <v>192.52209999999999</v>
      </c>
      <c r="K14" s="37"/>
      <c r="L14" s="37"/>
      <c r="M14" s="37"/>
      <c r="N14" s="37"/>
      <c r="O14" s="37"/>
      <c r="P14" s="479"/>
      <c r="Q14" s="479"/>
      <c r="R14" s="479"/>
    </row>
    <row r="15" spans="1:18" x14ac:dyDescent="0.25">
      <c r="A15" s="462">
        <f t="shared" si="3"/>
        <v>13</v>
      </c>
      <c r="B15" s="237" t="s">
        <v>20</v>
      </c>
      <c r="C15" s="45" t="str">
        <f t="shared" si="1"/>
        <v>6GDESHIDCORP</v>
      </c>
      <c r="D15" s="45"/>
      <c r="E15" s="46">
        <f>+'CALCULO TARIFAS CC '!$U$45</f>
        <v>0.73860637322546507</v>
      </c>
      <c r="F15" s="47">
        <f t="shared" si="0"/>
        <v>0.42599999999999999</v>
      </c>
      <c r="G15" s="461">
        <f t="shared" si="2"/>
        <v>0.31</v>
      </c>
      <c r="H15" s="455" t="s">
        <v>261</v>
      </c>
      <c r="I15" s="371" t="s">
        <v>487</v>
      </c>
      <c r="J15" s="371">
        <v>0.42599999999999999</v>
      </c>
      <c r="K15" s="37"/>
      <c r="L15" s="37"/>
      <c r="M15" s="37"/>
      <c r="N15" s="37"/>
      <c r="O15" s="37"/>
      <c r="P15" s="479"/>
      <c r="Q15" s="479"/>
      <c r="R15" s="479"/>
    </row>
    <row r="16" spans="1:18" x14ac:dyDescent="0.25">
      <c r="A16" s="462">
        <f t="shared" si="3"/>
        <v>14</v>
      </c>
      <c r="B16" s="237" t="s">
        <v>20</v>
      </c>
      <c r="C16" s="45" t="str">
        <f t="shared" si="1"/>
        <v>6GEGEISTMO</v>
      </c>
      <c r="D16" s="45"/>
      <c r="E16" s="46">
        <f>+'CALCULO TARIFAS CC '!$U$45</f>
        <v>0.73860637322546507</v>
      </c>
      <c r="F16" s="47">
        <f t="shared" si="0"/>
        <v>0.1353</v>
      </c>
      <c r="G16" s="461">
        <f t="shared" si="2"/>
        <v>0.1</v>
      </c>
      <c r="H16" s="455" t="s">
        <v>261</v>
      </c>
      <c r="I16" s="371" t="s">
        <v>771</v>
      </c>
      <c r="J16" s="371">
        <v>0.1353</v>
      </c>
      <c r="K16" s="37"/>
      <c r="L16" s="37"/>
      <c r="M16" s="37"/>
      <c r="N16" s="37"/>
      <c r="O16" s="37"/>
      <c r="P16" s="479"/>
      <c r="Q16" s="479"/>
      <c r="R16" s="479"/>
    </row>
    <row r="17" spans="1:18" x14ac:dyDescent="0.25">
      <c r="A17" s="462">
        <f t="shared" si="3"/>
        <v>15</v>
      </c>
      <c r="B17" s="237" t="s">
        <v>20</v>
      </c>
      <c r="C17" s="45" t="str">
        <f t="shared" si="1"/>
        <v>6GENELSOLAR</v>
      </c>
      <c r="D17" s="45"/>
      <c r="E17" s="46">
        <f>+'CALCULO TARIFAS CC '!$U$45</f>
        <v>0.73860637322546507</v>
      </c>
      <c r="F17" s="47">
        <f t="shared" si="0"/>
        <v>28.6617</v>
      </c>
      <c r="G17" s="461">
        <f t="shared" si="2"/>
        <v>21.17</v>
      </c>
      <c r="H17" s="455" t="s">
        <v>261</v>
      </c>
      <c r="I17" s="371" t="s">
        <v>772</v>
      </c>
      <c r="J17" s="371">
        <v>28.6617</v>
      </c>
      <c r="K17" s="37"/>
      <c r="L17" s="37"/>
      <c r="M17" s="37"/>
      <c r="N17" s="37"/>
      <c r="O17" s="37"/>
      <c r="P17" s="479"/>
      <c r="Q17" s="479"/>
      <c r="R17" s="479"/>
    </row>
    <row r="18" spans="1:18" x14ac:dyDescent="0.25">
      <c r="A18" s="462">
        <f t="shared" si="3"/>
        <v>16</v>
      </c>
      <c r="B18" s="237" t="s">
        <v>20</v>
      </c>
      <c r="C18" s="45" t="str">
        <f t="shared" si="1"/>
        <v>6GGANA</v>
      </c>
      <c r="D18" s="45"/>
      <c r="E18" s="46">
        <f>+'CALCULO TARIFAS CC '!$U$45</f>
        <v>0.73860637322546507</v>
      </c>
      <c r="F18" s="47">
        <f t="shared" si="0"/>
        <v>1490.9085</v>
      </c>
      <c r="G18" s="461">
        <f t="shared" si="2"/>
        <v>1101.19</v>
      </c>
      <c r="H18" s="455" t="s">
        <v>261</v>
      </c>
      <c r="I18" s="371" t="s">
        <v>773</v>
      </c>
      <c r="J18" s="371">
        <v>1490.9085</v>
      </c>
      <c r="K18" s="37"/>
      <c r="L18" s="37"/>
      <c r="M18" s="37"/>
      <c r="N18" s="37"/>
      <c r="O18" s="37"/>
      <c r="P18" s="479"/>
      <c r="Q18" s="479"/>
      <c r="R18" s="479"/>
    </row>
    <row r="19" spans="1:18" x14ac:dyDescent="0.25">
      <c r="A19" s="462">
        <f t="shared" si="3"/>
        <v>17</v>
      </c>
      <c r="B19" s="237" t="s">
        <v>20</v>
      </c>
      <c r="C19" s="45" t="str">
        <f t="shared" si="1"/>
        <v>6GGENA</v>
      </c>
      <c r="D19" s="45"/>
      <c r="E19" s="46">
        <f>+'CALCULO TARIFAS CC '!$U$45</f>
        <v>0.73860637322546507</v>
      </c>
      <c r="F19" s="47">
        <f t="shared" si="0"/>
        <v>9.5509000000000004</v>
      </c>
      <c r="G19" s="461">
        <f t="shared" si="2"/>
        <v>7.05</v>
      </c>
      <c r="H19" s="455" t="s">
        <v>261</v>
      </c>
      <c r="I19" s="371" t="s">
        <v>29</v>
      </c>
      <c r="J19" s="371">
        <v>9.5509000000000004</v>
      </c>
      <c r="K19" s="37"/>
      <c r="L19" s="37"/>
      <c r="M19" s="37"/>
      <c r="N19" s="37"/>
      <c r="O19" s="37"/>
      <c r="P19" s="479"/>
      <c r="Q19" s="479"/>
      <c r="R19" s="479"/>
    </row>
    <row r="20" spans="1:18" x14ac:dyDescent="0.25">
      <c r="A20" s="462">
        <f t="shared" si="3"/>
        <v>18</v>
      </c>
      <c r="B20" s="237" t="s">
        <v>20</v>
      </c>
      <c r="C20" s="45" t="str">
        <f t="shared" si="1"/>
        <v>6GGENPED</v>
      </c>
      <c r="D20" s="45"/>
      <c r="E20" s="46">
        <f>+'CALCULO TARIFAS CC '!$U$45</f>
        <v>0.73860637322546507</v>
      </c>
      <c r="F20" s="47">
        <f t="shared" si="0"/>
        <v>4.8899999999999999E-2</v>
      </c>
      <c r="G20" s="461">
        <f t="shared" si="2"/>
        <v>0.04</v>
      </c>
      <c r="H20" s="455" t="s">
        <v>261</v>
      </c>
      <c r="I20" s="371" t="s">
        <v>30</v>
      </c>
      <c r="J20" s="371">
        <v>4.8899999999999999E-2</v>
      </c>
      <c r="K20" s="37"/>
      <c r="L20" s="37"/>
      <c r="M20" s="37"/>
      <c r="N20" s="37"/>
      <c r="O20" s="37"/>
      <c r="P20" s="479"/>
      <c r="Q20" s="479"/>
      <c r="R20" s="479"/>
    </row>
    <row r="21" spans="1:18" x14ac:dyDescent="0.25">
      <c r="A21" s="462">
        <f t="shared" si="3"/>
        <v>19</v>
      </c>
      <c r="B21" s="237" t="s">
        <v>20</v>
      </c>
      <c r="C21" s="45" t="str">
        <f t="shared" si="1"/>
        <v>6GHCAISAN</v>
      </c>
      <c r="D21" s="45"/>
      <c r="E21" s="46">
        <f>+'CALCULO TARIFAS CC '!$U$45</f>
        <v>0.73860637322546507</v>
      </c>
      <c r="F21" s="47">
        <f t="shared" si="0"/>
        <v>0.78</v>
      </c>
      <c r="G21" s="461">
        <f t="shared" si="2"/>
        <v>0.57999999999999996</v>
      </c>
      <c r="H21" s="455" t="s">
        <v>261</v>
      </c>
      <c r="I21" s="371" t="s">
        <v>437</v>
      </c>
      <c r="J21" s="371">
        <v>0.78</v>
      </c>
      <c r="K21" s="37"/>
      <c r="L21" s="37"/>
      <c r="M21" s="37"/>
      <c r="N21" s="37"/>
      <c r="O21" s="37"/>
      <c r="P21" s="479"/>
      <c r="Q21" s="479"/>
      <c r="R21" s="479"/>
    </row>
    <row r="22" spans="1:18" x14ac:dyDescent="0.25">
      <c r="A22" s="462">
        <f t="shared" si="3"/>
        <v>20</v>
      </c>
      <c r="B22" s="237" t="s">
        <v>20</v>
      </c>
      <c r="C22" s="45" t="str">
        <f t="shared" si="1"/>
        <v>6GHTERIBE</v>
      </c>
      <c r="D22" s="45"/>
      <c r="E22" s="46">
        <f>+'CALCULO TARIFAS CC '!$U$45</f>
        <v>0.73860637322546507</v>
      </c>
      <c r="F22" s="47">
        <f t="shared" si="0"/>
        <v>2.1640999999999999</v>
      </c>
      <c r="G22" s="461">
        <f t="shared" si="2"/>
        <v>1.6</v>
      </c>
      <c r="H22" s="455" t="s">
        <v>261</v>
      </c>
      <c r="I22" s="371" t="s">
        <v>418</v>
      </c>
      <c r="J22" s="371">
        <v>2.1640999999999999</v>
      </c>
      <c r="K22" s="37"/>
      <c r="L22" s="37"/>
      <c r="M22" s="37"/>
      <c r="N22" s="37"/>
      <c r="O22" s="37"/>
      <c r="P22" s="479"/>
      <c r="Q22" s="479"/>
      <c r="R22" s="479"/>
    </row>
    <row r="23" spans="1:18" x14ac:dyDescent="0.25">
      <c r="A23" s="462">
        <f t="shared" si="3"/>
        <v>21</v>
      </c>
      <c r="B23" s="237" t="s">
        <v>20</v>
      </c>
      <c r="C23" s="45" t="str">
        <f t="shared" si="1"/>
        <v>6GHYDROPOWER</v>
      </c>
      <c r="D23" s="45"/>
      <c r="E23" s="46">
        <f>+'CALCULO TARIFAS CC '!$U$45</f>
        <v>0.73860637322546507</v>
      </c>
      <c r="F23" s="47">
        <f t="shared" si="0"/>
        <v>0.14849999999999999</v>
      </c>
      <c r="G23" s="461">
        <f t="shared" si="2"/>
        <v>0.11</v>
      </c>
      <c r="H23" s="455" t="s">
        <v>261</v>
      </c>
      <c r="I23" s="371" t="s">
        <v>774</v>
      </c>
      <c r="J23" s="371">
        <v>0.14849999999999999</v>
      </c>
      <c r="K23" s="37"/>
      <c r="L23" s="37"/>
      <c r="M23" s="37"/>
      <c r="N23" s="37"/>
      <c r="O23" s="37"/>
      <c r="P23" s="479"/>
      <c r="Q23" s="479"/>
      <c r="R23" s="479"/>
    </row>
    <row r="24" spans="1:18" x14ac:dyDescent="0.25">
      <c r="A24" s="462">
        <f t="shared" si="3"/>
        <v>22</v>
      </c>
      <c r="B24" s="237" t="s">
        <v>20</v>
      </c>
      <c r="C24" s="45" t="str">
        <f t="shared" si="1"/>
        <v>6GJINRO</v>
      </c>
      <c r="D24" s="45"/>
      <c r="E24" s="46">
        <f>+'CALCULO TARIFAS CC '!$U$45</f>
        <v>0.73860637322546507</v>
      </c>
      <c r="F24" s="47">
        <f t="shared" si="0"/>
        <v>258.4572</v>
      </c>
      <c r="G24" s="461">
        <f t="shared" si="2"/>
        <v>190.9</v>
      </c>
      <c r="H24" s="455" t="s">
        <v>261</v>
      </c>
      <c r="I24" s="371" t="s">
        <v>31</v>
      </c>
      <c r="J24" s="371">
        <v>258.4572</v>
      </c>
      <c r="K24" s="37"/>
      <c r="L24" s="37"/>
      <c r="M24" s="37"/>
      <c r="N24" s="37"/>
      <c r="O24" s="37"/>
      <c r="P24" s="479"/>
      <c r="Q24" s="479"/>
      <c r="R24" s="479"/>
    </row>
    <row r="25" spans="1:18" x14ac:dyDescent="0.25">
      <c r="A25" s="462">
        <f t="shared" si="3"/>
        <v>23</v>
      </c>
      <c r="B25" s="237" t="s">
        <v>20</v>
      </c>
      <c r="C25" s="45" t="str">
        <f t="shared" si="1"/>
        <v>6GMINERAPMA</v>
      </c>
      <c r="D25" s="45"/>
      <c r="E25" s="46">
        <f>+'CALCULO TARIFAS CC '!$U$45</f>
        <v>0.73860637322546507</v>
      </c>
      <c r="F25" s="47">
        <f t="shared" si="0"/>
        <v>627.99800000000005</v>
      </c>
      <c r="G25" s="461">
        <f t="shared" si="2"/>
        <v>463.84</v>
      </c>
      <c r="H25" s="455" t="s">
        <v>261</v>
      </c>
      <c r="I25" s="371" t="s">
        <v>32</v>
      </c>
      <c r="J25" s="371">
        <v>627.99800000000005</v>
      </c>
      <c r="K25" s="37"/>
      <c r="L25" s="37"/>
      <c r="M25" s="37"/>
      <c r="N25" s="37"/>
      <c r="O25" s="37"/>
      <c r="P25" s="479"/>
      <c r="Q25" s="479"/>
      <c r="R25" s="479"/>
    </row>
    <row r="26" spans="1:18" x14ac:dyDescent="0.25">
      <c r="A26" s="462">
        <f t="shared" si="3"/>
        <v>24</v>
      </c>
      <c r="B26" s="237" t="s">
        <v>20</v>
      </c>
      <c r="C26" s="45" t="str">
        <f t="shared" si="1"/>
        <v>6GPANAM</v>
      </c>
      <c r="D26" s="45"/>
      <c r="E26" s="46">
        <f>+'CALCULO TARIFAS CC '!$U$45</f>
        <v>0.73860637322546507</v>
      </c>
      <c r="F26" s="47">
        <f t="shared" si="0"/>
        <v>254.81620000000001</v>
      </c>
      <c r="G26" s="461">
        <f t="shared" si="2"/>
        <v>188.21</v>
      </c>
      <c r="H26" s="455" t="s">
        <v>261</v>
      </c>
      <c r="I26" s="371" t="s">
        <v>33</v>
      </c>
      <c r="J26" s="371">
        <v>254.81620000000001</v>
      </c>
      <c r="K26" s="37"/>
      <c r="L26" s="37"/>
      <c r="M26" s="37"/>
      <c r="N26" s="37"/>
      <c r="O26" s="37"/>
      <c r="P26" s="479"/>
      <c r="Q26" s="479"/>
      <c r="R26" s="479"/>
    </row>
    <row r="27" spans="1:18" x14ac:dyDescent="0.25">
      <c r="A27" s="462">
        <f t="shared" si="3"/>
        <v>25</v>
      </c>
      <c r="B27" s="237" t="s">
        <v>20</v>
      </c>
      <c r="C27" s="45" t="str">
        <f t="shared" si="1"/>
        <v>6GPANASOLAR</v>
      </c>
      <c r="D27" s="45"/>
      <c r="E27" s="46">
        <f>+'CALCULO TARIFAS CC '!$U$45</f>
        <v>0.73860637322546507</v>
      </c>
      <c r="F27" s="47">
        <f t="shared" si="0"/>
        <v>8.7254000000000005</v>
      </c>
      <c r="G27" s="461">
        <f t="shared" si="2"/>
        <v>6.44</v>
      </c>
      <c r="H27" s="455" t="s">
        <v>261</v>
      </c>
      <c r="I27" s="371" t="s">
        <v>570</v>
      </c>
      <c r="J27" s="371">
        <v>8.7254000000000005</v>
      </c>
      <c r="K27" s="37"/>
      <c r="L27" s="37"/>
      <c r="M27" s="37"/>
      <c r="N27" s="37"/>
      <c r="O27" s="37"/>
      <c r="P27" s="479"/>
      <c r="Q27" s="479"/>
      <c r="R27" s="479"/>
    </row>
    <row r="28" spans="1:18" x14ac:dyDescent="0.25">
      <c r="A28" s="462">
        <f t="shared" si="3"/>
        <v>26</v>
      </c>
      <c r="B28" s="237" t="s">
        <v>20</v>
      </c>
      <c r="C28" s="45" t="str">
        <f t="shared" si="1"/>
        <v>6GPEDREGAL</v>
      </c>
      <c r="D28" s="45"/>
      <c r="E28" s="46">
        <f>+'CALCULO TARIFAS CC '!$U$45</f>
        <v>0.73860637322546507</v>
      </c>
      <c r="F28" s="47">
        <f t="shared" si="0"/>
        <v>110.8964</v>
      </c>
      <c r="G28" s="461">
        <f t="shared" si="2"/>
        <v>81.91</v>
      </c>
      <c r="H28" s="455" t="s">
        <v>261</v>
      </c>
      <c r="I28" s="371" t="s">
        <v>34</v>
      </c>
      <c r="J28" s="371">
        <v>110.8964</v>
      </c>
      <c r="K28" s="37"/>
      <c r="L28" s="37"/>
      <c r="M28" s="37"/>
      <c r="N28" s="37"/>
      <c r="O28" s="37"/>
      <c r="P28" s="479"/>
      <c r="Q28" s="479"/>
      <c r="R28" s="479"/>
    </row>
    <row r="29" spans="1:18" x14ac:dyDescent="0.25">
      <c r="A29" s="462">
        <f t="shared" si="3"/>
        <v>27</v>
      </c>
      <c r="B29" s="237" t="s">
        <v>20</v>
      </c>
      <c r="C29" s="45" t="str">
        <f t="shared" si="1"/>
        <v>6GPERLANORT</v>
      </c>
      <c r="D29" s="45"/>
      <c r="E29" s="46">
        <f>+'CALCULO TARIFAS CC '!$U$45</f>
        <v>0.73860637322546507</v>
      </c>
      <c r="F29" s="47">
        <f t="shared" si="0"/>
        <v>0.24329999999999999</v>
      </c>
      <c r="G29" s="461">
        <f t="shared" si="2"/>
        <v>0.18</v>
      </c>
      <c r="H29" s="455" t="s">
        <v>261</v>
      </c>
      <c r="I29" s="371" t="s">
        <v>35</v>
      </c>
      <c r="J29" s="371">
        <v>0.24329999999999999</v>
      </c>
      <c r="K29" s="37"/>
      <c r="L29" s="37"/>
      <c r="M29" s="37"/>
      <c r="N29" s="37"/>
      <c r="O29" s="37"/>
      <c r="P29" s="479"/>
      <c r="Q29" s="479"/>
      <c r="R29" s="479"/>
    </row>
    <row r="30" spans="1:18" x14ac:dyDescent="0.25">
      <c r="A30" s="462">
        <f t="shared" si="3"/>
        <v>28</v>
      </c>
      <c r="B30" s="237" t="s">
        <v>20</v>
      </c>
      <c r="C30" s="45" t="str">
        <f t="shared" si="1"/>
        <v>6GPERLASUR</v>
      </c>
      <c r="D30" s="45"/>
      <c r="E30" s="46">
        <f>+'CALCULO TARIFAS CC '!$U$45</f>
        <v>0.73860637322546507</v>
      </c>
      <c r="F30" s="47">
        <f t="shared" si="0"/>
        <v>0.23100000000000001</v>
      </c>
      <c r="G30" s="461">
        <f t="shared" si="2"/>
        <v>0.17</v>
      </c>
      <c r="H30" s="455" t="s">
        <v>261</v>
      </c>
      <c r="I30" s="371" t="s">
        <v>36</v>
      </c>
      <c r="J30" s="371">
        <v>0.23100000000000001</v>
      </c>
      <c r="K30" s="37"/>
      <c r="L30" s="37"/>
      <c r="M30" s="37"/>
      <c r="N30" s="37"/>
      <c r="O30" s="37"/>
      <c r="P30" s="479"/>
      <c r="Q30" s="479"/>
      <c r="R30" s="479"/>
    </row>
    <row r="31" spans="1:18" x14ac:dyDescent="0.25">
      <c r="A31" s="462">
        <f t="shared" si="3"/>
        <v>29</v>
      </c>
      <c r="B31" s="237" t="s">
        <v>20</v>
      </c>
      <c r="C31" s="45" t="str">
        <f t="shared" si="1"/>
        <v>6GRCHICO</v>
      </c>
      <c r="D31" s="45"/>
      <c r="E31" s="46">
        <f>+'CALCULO TARIFAS CC '!$U$45</f>
        <v>0.73860637322546507</v>
      </c>
      <c r="F31" s="47">
        <f t="shared" si="0"/>
        <v>0.42899999999999999</v>
      </c>
      <c r="G31" s="461">
        <f t="shared" si="2"/>
        <v>0.32</v>
      </c>
      <c r="H31" s="455" t="s">
        <v>261</v>
      </c>
      <c r="I31" s="371" t="s">
        <v>422</v>
      </c>
      <c r="J31" s="371">
        <v>0.42899999999999999</v>
      </c>
      <c r="K31" s="37"/>
      <c r="L31" s="37"/>
      <c r="M31" s="37"/>
      <c r="N31" s="37"/>
      <c r="O31" s="37"/>
      <c r="P31" s="479"/>
      <c r="Q31" s="479"/>
      <c r="R31" s="479"/>
    </row>
    <row r="32" spans="1:18" x14ac:dyDescent="0.25">
      <c r="A32" s="462">
        <f t="shared" si="3"/>
        <v>30</v>
      </c>
      <c r="B32" s="237" t="s">
        <v>20</v>
      </c>
      <c r="C32" s="45" t="str">
        <f t="shared" si="1"/>
        <v>6GTECNISOL1</v>
      </c>
      <c r="D32" s="45"/>
      <c r="E32" s="46">
        <f>+'CALCULO TARIFAS CC '!$U$45</f>
        <v>0.73860637322546507</v>
      </c>
      <c r="F32" s="47">
        <f t="shared" si="0"/>
        <v>1.8599999999999998E-2</v>
      </c>
      <c r="G32" s="461">
        <f t="shared" si="2"/>
        <v>0.01</v>
      </c>
      <c r="H32" s="455" t="s">
        <v>261</v>
      </c>
      <c r="I32" s="371" t="s">
        <v>401</v>
      </c>
      <c r="J32" s="371">
        <v>1.8599999999999998E-2</v>
      </c>
      <c r="K32" s="37"/>
      <c r="L32" s="37"/>
      <c r="M32" s="37"/>
      <c r="N32" s="37"/>
      <c r="O32" s="37"/>
      <c r="P32" s="479"/>
      <c r="Q32" s="479"/>
      <c r="R32" s="479"/>
    </row>
    <row r="33" spans="1:18" x14ac:dyDescent="0.25">
      <c r="A33" s="462">
        <f t="shared" si="3"/>
        <v>31</v>
      </c>
      <c r="B33" s="237" t="s">
        <v>20</v>
      </c>
      <c r="C33" s="45" t="str">
        <f t="shared" si="1"/>
        <v>6GTECNISOL2</v>
      </c>
      <c r="D33" s="45"/>
      <c r="E33" s="46">
        <f>+'CALCULO TARIFAS CC '!$U$45</f>
        <v>0.73860637322546507</v>
      </c>
      <c r="F33" s="47">
        <f t="shared" si="0"/>
        <v>1.55E-2</v>
      </c>
      <c r="G33" s="461">
        <f t="shared" si="2"/>
        <v>0.01</v>
      </c>
      <c r="H33" s="455" t="s">
        <v>261</v>
      </c>
      <c r="I33" s="371" t="s">
        <v>402</v>
      </c>
      <c r="J33" s="371">
        <v>1.55E-2</v>
      </c>
      <c r="K33" s="37"/>
      <c r="L33" s="37"/>
      <c r="M33" s="37"/>
      <c r="N33" s="37"/>
      <c r="O33" s="37"/>
      <c r="P33" s="479"/>
      <c r="Q33" s="479"/>
      <c r="R33" s="479"/>
    </row>
    <row r="34" spans="1:18" x14ac:dyDescent="0.25">
      <c r="A34" s="462">
        <f t="shared" si="3"/>
        <v>32</v>
      </c>
      <c r="B34" s="237" t="s">
        <v>20</v>
      </c>
      <c r="C34" s="45" t="str">
        <f t="shared" si="1"/>
        <v>6GTECNISOL3</v>
      </c>
      <c r="D34" s="45"/>
      <c r="E34" s="46">
        <f>+'CALCULO TARIFAS CC '!$U$45</f>
        <v>0.73860637322546507</v>
      </c>
      <c r="F34" s="47">
        <f t="shared" si="0"/>
        <v>1.6500000000000001E-2</v>
      </c>
      <c r="G34" s="461">
        <f t="shared" si="2"/>
        <v>0.01</v>
      </c>
      <c r="H34" s="455" t="s">
        <v>261</v>
      </c>
      <c r="I34" s="371" t="s">
        <v>403</v>
      </c>
      <c r="J34" s="371">
        <v>1.6500000000000001E-2</v>
      </c>
      <c r="K34" s="37"/>
      <c r="L34" s="37"/>
      <c r="M34" s="37"/>
      <c r="N34" s="37"/>
      <c r="O34" s="37"/>
      <c r="P34" s="479"/>
      <c r="Q34" s="479"/>
      <c r="R34" s="479"/>
    </row>
    <row r="35" spans="1:18" x14ac:dyDescent="0.25">
      <c r="A35" s="462">
        <f t="shared" si="3"/>
        <v>33</v>
      </c>
      <c r="B35" s="237" t="s">
        <v>20</v>
      </c>
      <c r="C35" s="45" t="str">
        <f t="shared" si="1"/>
        <v>6GTECNISOL4</v>
      </c>
      <c r="D35" s="45"/>
      <c r="E35" s="46">
        <f>+'CALCULO TARIFAS CC '!$U$45</f>
        <v>0.73860637322546507</v>
      </c>
      <c r="F35" s="47">
        <f t="shared" ref="F35:F66" si="4">ROUND(J35,4)</f>
        <v>1.6500000000000001E-2</v>
      </c>
      <c r="G35" s="461">
        <f t="shared" si="2"/>
        <v>0.01</v>
      </c>
      <c r="H35" s="455" t="s">
        <v>261</v>
      </c>
      <c r="I35" s="371" t="s">
        <v>404</v>
      </c>
      <c r="J35" s="371">
        <v>1.6500000000000001E-2</v>
      </c>
      <c r="K35" s="37"/>
      <c r="L35" s="37"/>
      <c r="M35" s="37"/>
      <c r="N35" s="37"/>
      <c r="O35" s="37"/>
      <c r="P35" s="479"/>
      <c r="Q35" s="479"/>
      <c r="R35" s="479"/>
    </row>
    <row r="36" spans="1:18" x14ac:dyDescent="0.25">
      <c r="A36" s="462">
        <f t="shared" si="3"/>
        <v>34</v>
      </c>
      <c r="B36" s="237" t="s">
        <v>20</v>
      </c>
      <c r="C36" s="45" t="str">
        <f t="shared" si="1"/>
        <v>6GUEPPME2</v>
      </c>
      <c r="D36" s="45"/>
      <c r="E36" s="46">
        <f>+'CALCULO TARIFAS CC '!$U$45</f>
        <v>0.73860637322546507</v>
      </c>
      <c r="F36" s="47">
        <f t="shared" si="4"/>
        <v>760.55399999999997</v>
      </c>
      <c r="G36" s="461">
        <f t="shared" si="2"/>
        <v>561.75</v>
      </c>
      <c r="H36" s="455" t="s">
        <v>261</v>
      </c>
      <c r="I36" s="371" t="s">
        <v>469</v>
      </c>
      <c r="J36" s="371">
        <v>760.55399999999997</v>
      </c>
      <c r="K36" s="37"/>
      <c r="L36" s="37"/>
      <c r="M36" s="37"/>
      <c r="N36" s="37"/>
      <c r="O36" s="37"/>
      <c r="P36" s="479"/>
      <c r="Q36" s="479"/>
      <c r="R36" s="479"/>
    </row>
    <row r="37" spans="1:18" x14ac:dyDescent="0.25">
      <c r="A37" s="462">
        <f t="shared" si="3"/>
        <v>35</v>
      </c>
      <c r="B37" s="237" t="s">
        <v>20</v>
      </c>
      <c r="C37" s="45" t="str">
        <f t="shared" si="1"/>
        <v>6UACETIOX</v>
      </c>
      <c r="D37" s="45"/>
      <c r="E37" s="46">
        <f>+'CALCULO TARIFAS CC '!$U$45</f>
        <v>0.73860637322546507</v>
      </c>
      <c r="F37" s="47">
        <f t="shared" si="4"/>
        <v>761.55439999999999</v>
      </c>
      <c r="G37" s="461">
        <f t="shared" si="2"/>
        <v>562.49</v>
      </c>
      <c r="H37" s="455" t="s">
        <v>261</v>
      </c>
      <c r="I37" s="371" t="s">
        <v>37</v>
      </c>
      <c r="J37" s="371">
        <v>761.55439999999999</v>
      </c>
      <c r="K37" s="37"/>
      <c r="L37" s="37"/>
      <c r="M37" s="37"/>
      <c r="N37" s="37"/>
      <c r="O37" s="37"/>
      <c r="P37" s="479"/>
      <c r="Q37" s="479"/>
      <c r="R37" s="479"/>
    </row>
    <row r="38" spans="1:18" x14ac:dyDescent="0.25">
      <c r="A38" s="462">
        <f t="shared" si="3"/>
        <v>36</v>
      </c>
      <c r="B38" s="237" t="s">
        <v>20</v>
      </c>
      <c r="C38" s="45" t="str">
        <f t="shared" si="1"/>
        <v>6UACMARRI97</v>
      </c>
      <c r="D38" s="45"/>
      <c r="E38" s="46">
        <f>+'CALCULO TARIFAS CC '!$U$45</f>
        <v>0.73860637322546507</v>
      </c>
      <c r="F38" s="47">
        <f t="shared" si="4"/>
        <v>71.062100000000001</v>
      </c>
      <c r="G38" s="461">
        <f t="shared" si="2"/>
        <v>52.49</v>
      </c>
      <c r="H38" s="455" t="s">
        <v>261</v>
      </c>
      <c r="I38" s="371" t="s">
        <v>585</v>
      </c>
      <c r="J38" s="371">
        <v>71.062100000000001</v>
      </c>
      <c r="K38" s="37"/>
      <c r="L38" s="37"/>
      <c r="M38" s="37"/>
      <c r="N38" s="37"/>
      <c r="O38" s="37"/>
      <c r="P38" s="479"/>
      <c r="Q38" s="479"/>
      <c r="R38" s="479"/>
    </row>
    <row r="39" spans="1:18" x14ac:dyDescent="0.25">
      <c r="A39" s="462">
        <f t="shared" si="3"/>
        <v>37</v>
      </c>
      <c r="B39" s="237" t="s">
        <v>20</v>
      </c>
      <c r="C39" s="45" t="str">
        <f t="shared" si="1"/>
        <v>6UAGCEDICAR</v>
      </c>
      <c r="D39" s="45"/>
      <c r="E39" s="46">
        <f>+'CALCULO TARIFAS CC '!$U$45</f>
        <v>0.73860637322546507</v>
      </c>
      <c r="F39" s="47">
        <f t="shared" si="4"/>
        <v>188.3194</v>
      </c>
      <c r="G39" s="461">
        <f t="shared" si="2"/>
        <v>139.09</v>
      </c>
      <c r="H39" s="455" t="s">
        <v>261</v>
      </c>
      <c r="I39" s="371" t="s">
        <v>691</v>
      </c>
      <c r="J39" s="371">
        <v>188.3194</v>
      </c>
      <c r="K39" s="37"/>
      <c r="L39" s="37"/>
      <c r="M39" s="37"/>
      <c r="N39" s="37"/>
      <c r="O39" s="37"/>
      <c r="P39" s="479"/>
      <c r="Q39" s="479"/>
      <c r="R39" s="479"/>
    </row>
    <row r="40" spans="1:18" x14ac:dyDescent="0.25">
      <c r="A40" s="462">
        <f t="shared" si="3"/>
        <v>38</v>
      </c>
      <c r="B40" s="237" t="s">
        <v>20</v>
      </c>
      <c r="C40" s="45" t="str">
        <f t="shared" si="1"/>
        <v>6UAGDAVID</v>
      </c>
      <c r="D40" s="45"/>
      <c r="E40" s="46">
        <f>+'CALCULO TARIFAS CC '!$U$45</f>
        <v>0.73860637322546507</v>
      </c>
      <c r="F40" s="47">
        <f t="shared" si="4"/>
        <v>213.60640000000001</v>
      </c>
      <c r="G40" s="461">
        <f t="shared" si="2"/>
        <v>157.77000000000001</v>
      </c>
      <c r="H40" s="455" t="s">
        <v>261</v>
      </c>
      <c r="I40" s="371" t="s">
        <v>692</v>
      </c>
      <c r="J40" s="371">
        <v>213.60640000000001</v>
      </c>
      <c r="K40" s="37"/>
      <c r="L40" s="37"/>
      <c r="M40" s="37"/>
      <c r="N40" s="37"/>
      <c r="O40" s="37"/>
      <c r="P40" s="479"/>
      <c r="Q40" s="479"/>
      <c r="R40" s="479"/>
    </row>
    <row r="41" spans="1:18" x14ac:dyDescent="0.25">
      <c r="A41" s="462">
        <f t="shared" si="3"/>
        <v>39</v>
      </c>
      <c r="B41" s="237" t="s">
        <v>20</v>
      </c>
      <c r="C41" s="45" t="str">
        <f t="shared" si="1"/>
        <v>6UAGPLANTAC</v>
      </c>
      <c r="D41" s="45"/>
      <c r="E41" s="46">
        <f>+'CALCULO TARIFAS CC '!$U$45</f>
        <v>0.73860637322546507</v>
      </c>
      <c r="F41" s="47">
        <f t="shared" si="4"/>
        <v>165.4246</v>
      </c>
      <c r="G41" s="461">
        <f t="shared" si="2"/>
        <v>122.18</v>
      </c>
      <c r="H41" s="455" t="s">
        <v>261</v>
      </c>
      <c r="I41" s="371" t="s">
        <v>693</v>
      </c>
      <c r="J41" s="371">
        <v>165.4246</v>
      </c>
      <c r="K41" s="37"/>
      <c r="L41" s="37"/>
      <c r="M41" s="37"/>
      <c r="N41" s="37"/>
      <c r="O41" s="37"/>
      <c r="P41" s="479"/>
      <c r="Q41" s="479"/>
      <c r="R41" s="479"/>
    </row>
    <row r="42" spans="1:18" x14ac:dyDescent="0.25">
      <c r="A42" s="462">
        <f t="shared" si="3"/>
        <v>40</v>
      </c>
      <c r="B42" s="237" t="s">
        <v>20</v>
      </c>
      <c r="C42" s="45" t="str">
        <f t="shared" si="1"/>
        <v>6UAGROIND</v>
      </c>
      <c r="D42" s="45"/>
      <c r="E42" s="46">
        <f>+'CALCULO TARIFAS CC '!$U$45</f>
        <v>0.73860637322546507</v>
      </c>
      <c r="F42" s="47">
        <f t="shared" si="4"/>
        <v>266.10570000000001</v>
      </c>
      <c r="G42" s="461">
        <f t="shared" si="2"/>
        <v>196.55</v>
      </c>
      <c r="H42" s="455" t="s">
        <v>261</v>
      </c>
      <c r="I42" s="371" t="s">
        <v>338</v>
      </c>
      <c r="J42" s="371">
        <v>266.10570000000001</v>
      </c>
      <c r="K42" s="37"/>
      <c r="L42" s="37"/>
      <c r="M42" s="37"/>
      <c r="N42" s="37"/>
      <c r="O42" s="37"/>
      <c r="P42" s="479"/>
      <c r="Q42" s="479"/>
      <c r="R42" s="479"/>
    </row>
    <row r="43" spans="1:18" x14ac:dyDescent="0.25">
      <c r="A43" s="462">
        <f t="shared" si="3"/>
        <v>41</v>
      </c>
      <c r="B43" s="237" t="s">
        <v>20</v>
      </c>
      <c r="C43" s="45" t="str">
        <f t="shared" si="1"/>
        <v>6UAHUEFER85</v>
      </c>
      <c r="D43" s="45"/>
      <c r="E43" s="46">
        <f>+'CALCULO TARIFAS CC '!$U$45</f>
        <v>0.73860637322546507</v>
      </c>
      <c r="F43" s="47">
        <f t="shared" si="4"/>
        <v>69.605699999999999</v>
      </c>
      <c r="G43" s="461">
        <f t="shared" si="2"/>
        <v>51.41</v>
      </c>
      <c r="H43" s="455" t="s">
        <v>261</v>
      </c>
      <c r="I43" s="371" t="s">
        <v>624</v>
      </c>
      <c r="J43" s="371">
        <v>69.605699999999999</v>
      </c>
      <c r="K43" s="37"/>
      <c r="L43" s="37"/>
      <c r="M43" s="37"/>
      <c r="N43" s="37"/>
      <c r="O43" s="37"/>
      <c r="P43" s="479"/>
      <c r="Q43" s="479"/>
      <c r="R43" s="479"/>
    </row>
    <row r="44" spans="1:18" x14ac:dyDescent="0.25">
      <c r="A44" s="462">
        <f t="shared" si="3"/>
        <v>42</v>
      </c>
      <c r="B44" s="237" t="s">
        <v>20</v>
      </c>
      <c r="C44" s="45" t="str">
        <f t="shared" si="1"/>
        <v>6UALICAPCEDI</v>
      </c>
      <c r="D44" s="45"/>
      <c r="E44" s="46">
        <f>+'CALCULO TARIFAS CC '!$U$45</f>
        <v>0.73860637322546507</v>
      </c>
      <c r="F44" s="47">
        <f t="shared" si="4"/>
        <v>101.3565</v>
      </c>
      <c r="G44" s="461">
        <f t="shared" si="2"/>
        <v>74.86</v>
      </c>
      <c r="H44" s="455" t="s">
        <v>261</v>
      </c>
      <c r="I44" s="371" t="s">
        <v>775</v>
      </c>
      <c r="J44" s="371">
        <v>101.3565</v>
      </c>
      <c r="K44" s="37"/>
      <c r="L44" s="37"/>
      <c r="M44" s="37"/>
      <c r="N44" s="37"/>
      <c r="O44" s="37"/>
      <c r="P44" s="479"/>
      <c r="Q44" s="479"/>
      <c r="R44" s="479"/>
    </row>
    <row r="45" spans="1:18" x14ac:dyDescent="0.25">
      <c r="A45" s="462">
        <f t="shared" si="3"/>
        <v>43</v>
      </c>
      <c r="B45" s="237" t="s">
        <v>20</v>
      </c>
      <c r="C45" s="45" t="str">
        <f t="shared" si="1"/>
        <v>6UALICAPPLAN</v>
      </c>
      <c r="D45" s="45"/>
      <c r="E45" s="46">
        <f>+'CALCULO TARIFAS CC '!$U$45</f>
        <v>0.73860637322546507</v>
      </c>
      <c r="F45" s="47">
        <f t="shared" si="4"/>
        <v>345.25760000000002</v>
      </c>
      <c r="G45" s="461">
        <f t="shared" si="2"/>
        <v>255.01</v>
      </c>
      <c r="H45" s="455" t="s">
        <v>261</v>
      </c>
      <c r="I45" s="371" t="s">
        <v>776</v>
      </c>
      <c r="J45" s="371">
        <v>345.25760000000002</v>
      </c>
      <c r="K45" s="37"/>
      <c r="L45" s="37"/>
      <c r="M45" s="37"/>
      <c r="N45" s="37"/>
      <c r="O45" s="37"/>
      <c r="P45" s="479"/>
      <c r="Q45" s="479"/>
      <c r="R45" s="479"/>
    </row>
    <row r="46" spans="1:18" x14ac:dyDescent="0.25">
      <c r="A46" s="462">
        <f t="shared" si="3"/>
        <v>44</v>
      </c>
      <c r="B46" s="237" t="s">
        <v>20</v>
      </c>
      <c r="C46" s="45" t="str">
        <f t="shared" si="1"/>
        <v>6UALMACENAJE</v>
      </c>
      <c r="D46" s="45"/>
      <c r="E46" s="46">
        <f>+'CALCULO TARIFAS CC '!$U$45</f>
        <v>0.73860637322546507</v>
      </c>
      <c r="F46" s="47">
        <f t="shared" si="4"/>
        <v>44.092799999999997</v>
      </c>
      <c r="G46" s="461">
        <f t="shared" si="2"/>
        <v>32.57</v>
      </c>
      <c r="H46" s="455" t="s">
        <v>261</v>
      </c>
      <c r="I46" s="371" t="s">
        <v>777</v>
      </c>
      <c r="J46" s="371">
        <v>44.092799999999997</v>
      </c>
      <c r="K46" s="37"/>
      <c r="L46" s="37"/>
      <c r="M46" s="37"/>
      <c r="N46" s="37"/>
      <c r="O46" s="37"/>
      <c r="P46" s="479"/>
      <c r="Q46" s="479"/>
      <c r="R46" s="479"/>
    </row>
    <row r="47" spans="1:18" x14ac:dyDescent="0.25">
      <c r="A47" s="462">
        <f t="shared" si="3"/>
        <v>45</v>
      </c>
      <c r="B47" s="237" t="s">
        <v>20</v>
      </c>
      <c r="C47" s="45" t="str">
        <f t="shared" si="1"/>
        <v>6UAMPASA</v>
      </c>
      <c r="D47" s="45"/>
      <c r="E47" s="46">
        <f>+'CALCULO TARIFAS CC '!$U$45</f>
        <v>0.73860637322546507</v>
      </c>
      <c r="F47" s="47">
        <f t="shared" si="4"/>
        <v>4.4002999999999997</v>
      </c>
      <c r="G47" s="461">
        <f t="shared" si="2"/>
        <v>3.25</v>
      </c>
      <c r="H47" s="455" t="s">
        <v>261</v>
      </c>
      <c r="I47" s="371" t="s">
        <v>38</v>
      </c>
      <c r="J47" s="371">
        <v>4.4002999999999997</v>
      </c>
      <c r="K47" s="37"/>
      <c r="L47" s="37"/>
      <c r="M47" s="37"/>
      <c r="N47" s="37"/>
      <c r="O47" s="37"/>
      <c r="P47" s="479"/>
      <c r="Q47" s="479"/>
      <c r="R47" s="479"/>
    </row>
    <row r="48" spans="1:18" x14ac:dyDescent="0.25">
      <c r="A48" s="462">
        <f t="shared" si="3"/>
        <v>46</v>
      </c>
      <c r="B48" s="237" t="s">
        <v>20</v>
      </c>
      <c r="C48" s="45" t="str">
        <f t="shared" si="1"/>
        <v>6UANCLASM1</v>
      </c>
      <c r="D48" s="45"/>
      <c r="E48" s="46">
        <f>+'CALCULO TARIFAS CC '!$U$45</f>
        <v>0.73860637322546507</v>
      </c>
      <c r="F48" s="47">
        <f t="shared" si="4"/>
        <v>40.593899999999998</v>
      </c>
      <c r="G48" s="461">
        <f t="shared" si="2"/>
        <v>29.98</v>
      </c>
      <c r="H48" s="455" t="s">
        <v>261</v>
      </c>
      <c r="I48" s="371" t="s">
        <v>778</v>
      </c>
      <c r="J48" s="371">
        <v>40.593899999999998</v>
      </c>
      <c r="K48" s="37"/>
      <c r="L48" s="37"/>
      <c r="M48" s="37"/>
      <c r="N48" s="37"/>
      <c r="O48" s="37"/>
      <c r="P48" s="479"/>
      <c r="Q48" s="479"/>
      <c r="R48" s="479"/>
    </row>
    <row r="49" spans="1:18" x14ac:dyDescent="0.25">
      <c r="A49" s="462">
        <f t="shared" si="3"/>
        <v>47</v>
      </c>
      <c r="B49" s="237" t="s">
        <v>20</v>
      </c>
      <c r="C49" s="45" t="str">
        <f t="shared" si="1"/>
        <v>6UANCLASM2</v>
      </c>
      <c r="D49" s="45"/>
      <c r="E49" s="46">
        <f>+'CALCULO TARIFAS CC '!$U$45</f>
        <v>0.73860637322546507</v>
      </c>
      <c r="F49" s="47">
        <f t="shared" si="4"/>
        <v>25.062100000000001</v>
      </c>
      <c r="G49" s="461">
        <f t="shared" si="2"/>
        <v>18.510000000000002</v>
      </c>
      <c r="H49" s="455" t="s">
        <v>261</v>
      </c>
      <c r="I49" s="371" t="s">
        <v>779</v>
      </c>
      <c r="J49" s="371">
        <v>25.062100000000001</v>
      </c>
      <c r="K49" s="37"/>
      <c r="L49" s="37"/>
      <c r="M49" s="37"/>
      <c r="N49" s="37"/>
      <c r="O49" s="37"/>
      <c r="P49" s="479"/>
      <c r="Q49" s="479"/>
      <c r="R49" s="479"/>
    </row>
    <row r="50" spans="1:18" x14ac:dyDescent="0.25">
      <c r="A50" s="462">
        <f t="shared" si="3"/>
        <v>48</v>
      </c>
      <c r="B50" s="237" t="s">
        <v>20</v>
      </c>
      <c r="C50" s="45" t="str">
        <f t="shared" si="1"/>
        <v>6UANCON_ENT</v>
      </c>
      <c r="D50" s="45"/>
      <c r="E50" s="46">
        <f>+'CALCULO TARIFAS CC '!$U$45</f>
        <v>0.73860637322546507</v>
      </c>
      <c r="F50" s="47">
        <f t="shared" si="4"/>
        <v>86.930599999999998</v>
      </c>
      <c r="G50" s="461">
        <f t="shared" si="2"/>
        <v>64.209999999999994</v>
      </c>
      <c r="H50" s="455" t="s">
        <v>261</v>
      </c>
      <c r="I50" s="371" t="s">
        <v>511</v>
      </c>
      <c r="J50" s="371">
        <v>86.930599999999998</v>
      </c>
      <c r="K50" s="37"/>
      <c r="L50" s="37"/>
      <c r="M50" s="37"/>
      <c r="N50" s="37"/>
      <c r="O50" s="37"/>
      <c r="P50" s="479"/>
      <c r="Q50" s="479"/>
      <c r="R50" s="479"/>
    </row>
    <row r="51" spans="1:18" x14ac:dyDescent="0.25">
      <c r="A51" s="462">
        <f t="shared" si="3"/>
        <v>49</v>
      </c>
      <c r="B51" s="237" t="s">
        <v>20</v>
      </c>
      <c r="C51" s="45" t="str">
        <f t="shared" si="1"/>
        <v>6UARCATA</v>
      </c>
      <c r="D51" s="45"/>
      <c r="E51" s="46">
        <f>+'CALCULO TARIFAS CC '!$U$45</f>
        <v>0.73860637322546507</v>
      </c>
      <c r="F51" s="47">
        <f t="shared" si="4"/>
        <v>140.72839999999999</v>
      </c>
      <c r="G51" s="461">
        <f t="shared" si="2"/>
        <v>103.94</v>
      </c>
      <c r="H51" s="455" t="s">
        <v>261</v>
      </c>
      <c r="I51" s="371" t="s">
        <v>694</v>
      </c>
      <c r="J51" s="371">
        <v>140.72839999999999</v>
      </c>
      <c r="K51" s="37"/>
      <c r="L51" s="37"/>
      <c r="M51" s="37"/>
      <c r="N51" s="37"/>
      <c r="O51" s="37"/>
      <c r="P51" s="479"/>
      <c r="Q51" s="479"/>
      <c r="R51" s="479"/>
    </row>
    <row r="52" spans="1:18" x14ac:dyDescent="0.25">
      <c r="A52" s="462">
        <f t="shared" si="3"/>
        <v>50</v>
      </c>
      <c r="B52" s="237" t="s">
        <v>20</v>
      </c>
      <c r="C52" s="45" t="str">
        <f t="shared" si="1"/>
        <v>6UARCEALIANZ</v>
      </c>
      <c r="D52" s="45"/>
      <c r="E52" s="46">
        <f>+'CALCULO TARIFAS CC '!$U$45</f>
        <v>0.73860637322546507</v>
      </c>
      <c r="F52" s="47">
        <f t="shared" si="4"/>
        <v>14.4764</v>
      </c>
      <c r="G52" s="461">
        <f t="shared" si="2"/>
        <v>10.69</v>
      </c>
      <c r="H52" s="455" t="s">
        <v>261</v>
      </c>
      <c r="I52" s="371" t="s">
        <v>625</v>
      </c>
      <c r="J52" s="371">
        <v>14.4764</v>
      </c>
      <c r="K52" s="37"/>
      <c r="L52" s="37"/>
      <c r="M52" s="37"/>
      <c r="N52" s="37"/>
      <c r="O52" s="37"/>
      <c r="P52" s="479"/>
      <c r="Q52" s="479"/>
      <c r="R52" s="479"/>
    </row>
    <row r="53" spans="1:18" x14ac:dyDescent="0.25">
      <c r="A53" s="462">
        <f t="shared" si="3"/>
        <v>51</v>
      </c>
      <c r="B53" s="237" t="s">
        <v>20</v>
      </c>
      <c r="C53" s="45" t="str">
        <f t="shared" si="1"/>
        <v>6UARCEAV_P</v>
      </c>
      <c r="D53" s="45"/>
      <c r="E53" s="46">
        <f>+'CALCULO TARIFAS CC '!$U$45</f>
        <v>0.73860637322546507</v>
      </c>
      <c r="F53" s="47">
        <f t="shared" si="4"/>
        <v>321.73829999999998</v>
      </c>
      <c r="G53" s="461">
        <f t="shared" si="2"/>
        <v>237.64</v>
      </c>
      <c r="H53" s="455" t="s">
        <v>261</v>
      </c>
      <c r="I53" s="371" t="s">
        <v>626</v>
      </c>
      <c r="J53" s="371">
        <v>321.73829999999998</v>
      </c>
      <c r="K53" s="37"/>
      <c r="L53" s="37"/>
      <c r="M53" s="37"/>
      <c r="N53" s="37"/>
      <c r="O53" s="37"/>
      <c r="P53" s="479"/>
      <c r="Q53" s="479"/>
      <c r="R53" s="479"/>
    </row>
    <row r="54" spans="1:18" x14ac:dyDescent="0.25">
      <c r="A54" s="462">
        <f t="shared" si="3"/>
        <v>52</v>
      </c>
      <c r="B54" s="237" t="s">
        <v>20</v>
      </c>
      <c r="C54" s="45" t="str">
        <f t="shared" si="1"/>
        <v>6UARCELAMESA</v>
      </c>
      <c r="D54" s="45"/>
      <c r="E54" s="46">
        <f>+'CALCULO TARIFAS CC '!$U$45</f>
        <v>0.73860637322546507</v>
      </c>
      <c r="F54" s="47">
        <f t="shared" si="4"/>
        <v>64.2226</v>
      </c>
      <c r="G54" s="461">
        <f t="shared" si="2"/>
        <v>47.44</v>
      </c>
      <c r="H54" s="455" t="s">
        <v>261</v>
      </c>
      <c r="I54" s="371" t="s">
        <v>657</v>
      </c>
      <c r="J54" s="371">
        <v>64.2226</v>
      </c>
      <c r="K54" s="37"/>
      <c r="L54" s="37"/>
      <c r="M54" s="37"/>
      <c r="N54" s="37"/>
      <c r="O54" s="37"/>
      <c r="P54" s="479"/>
      <c r="Q54" s="479"/>
      <c r="R54" s="479"/>
    </row>
    <row r="55" spans="1:18" x14ac:dyDescent="0.25">
      <c r="A55" s="462">
        <f t="shared" si="3"/>
        <v>53</v>
      </c>
      <c r="B55" s="237" t="s">
        <v>20</v>
      </c>
      <c r="C55" s="45" t="str">
        <f t="shared" si="1"/>
        <v>6UARCENEV60</v>
      </c>
      <c r="D55" s="45"/>
      <c r="E55" s="46">
        <f>+'CALCULO TARIFAS CC '!$U$45</f>
        <v>0.73860637322546507</v>
      </c>
      <c r="F55" s="47">
        <f t="shared" si="4"/>
        <v>146.23179999999999</v>
      </c>
      <c r="G55" s="461">
        <f t="shared" si="2"/>
        <v>108.01</v>
      </c>
      <c r="H55" s="455" t="s">
        <v>261</v>
      </c>
      <c r="I55" s="371" t="s">
        <v>627</v>
      </c>
      <c r="J55" s="371">
        <v>146.23179999999999</v>
      </c>
      <c r="K55" s="37"/>
      <c r="L55" s="37"/>
      <c r="M55" s="37"/>
      <c r="N55" s="37"/>
      <c r="O55" s="37"/>
      <c r="P55" s="479"/>
      <c r="Q55" s="479"/>
      <c r="R55" s="479"/>
    </row>
    <row r="56" spans="1:18" x14ac:dyDescent="0.25">
      <c r="A56" s="462">
        <f t="shared" si="3"/>
        <v>54</v>
      </c>
      <c r="B56" s="237" t="s">
        <v>20</v>
      </c>
      <c r="C56" s="45" t="str">
        <f t="shared" si="1"/>
        <v>6UARCEPERU33</v>
      </c>
      <c r="D56" s="45"/>
      <c r="E56" s="46">
        <f>+'CALCULO TARIFAS CC '!$U$45</f>
        <v>0.73860637322546507</v>
      </c>
      <c r="F56" s="47">
        <f t="shared" si="4"/>
        <v>28.595600000000001</v>
      </c>
      <c r="G56" s="461">
        <f t="shared" si="2"/>
        <v>21.12</v>
      </c>
      <c r="H56" s="455" t="s">
        <v>261</v>
      </c>
      <c r="I56" s="371" t="s">
        <v>628</v>
      </c>
      <c r="J56" s="371">
        <v>28.595600000000001</v>
      </c>
      <c r="K56" s="37"/>
      <c r="L56" s="37"/>
      <c r="M56" s="37"/>
      <c r="N56" s="37"/>
      <c r="O56" s="37"/>
      <c r="P56" s="479"/>
      <c r="Q56" s="479"/>
      <c r="R56" s="479"/>
    </row>
    <row r="57" spans="1:18" x14ac:dyDescent="0.25">
      <c r="A57" s="462">
        <f t="shared" si="3"/>
        <v>55</v>
      </c>
      <c r="B57" s="237" t="s">
        <v>20</v>
      </c>
      <c r="C57" s="45" t="str">
        <f t="shared" si="1"/>
        <v>6UARCERADIAL</v>
      </c>
      <c r="D57" s="45"/>
      <c r="E57" s="46">
        <f>+'CALCULO TARIFAS CC '!$U$45</f>
        <v>0.73860637322546507</v>
      </c>
      <c r="F57" s="47">
        <f t="shared" si="4"/>
        <v>823.19780000000003</v>
      </c>
      <c r="G57" s="461">
        <f t="shared" si="2"/>
        <v>608.02</v>
      </c>
      <c r="H57" s="455" t="s">
        <v>261</v>
      </c>
      <c r="I57" s="371" t="s">
        <v>658</v>
      </c>
      <c r="J57" s="371">
        <v>823.19780000000003</v>
      </c>
      <c r="K57" s="37"/>
      <c r="L57" s="37"/>
      <c r="M57" s="37"/>
      <c r="N57" s="37"/>
      <c r="O57" s="37"/>
      <c r="P57" s="479"/>
      <c r="Q57" s="479"/>
      <c r="R57" s="479"/>
    </row>
    <row r="58" spans="1:18" x14ac:dyDescent="0.25">
      <c r="A58" s="462">
        <f t="shared" si="3"/>
        <v>56</v>
      </c>
      <c r="B58" s="237" t="s">
        <v>20</v>
      </c>
      <c r="C58" s="45" t="str">
        <f t="shared" si="1"/>
        <v>6UARGOS</v>
      </c>
      <c r="D58" s="45"/>
      <c r="E58" s="46">
        <f>+'CALCULO TARIFAS CC '!$U$45</f>
        <v>0.73860637322546507</v>
      </c>
      <c r="F58" s="47">
        <f t="shared" si="4"/>
        <v>1270.9808</v>
      </c>
      <c r="G58" s="461">
        <f t="shared" si="2"/>
        <v>938.75</v>
      </c>
      <c r="H58" s="455" t="s">
        <v>261</v>
      </c>
      <c r="I58" s="371" t="s">
        <v>39</v>
      </c>
      <c r="J58" s="371">
        <v>1270.9808</v>
      </c>
      <c r="K58" s="37"/>
      <c r="L58" s="37"/>
      <c r="M58" s="37"/>
      <c r="N58" s="37"/>
      <c r="O58" s="37"/>
      <c r="P58" s="479"/>
      <c r="Q58" s="479"/>
      <c r="R58" s="479"/>
    </row>
    <row r="59" spans="1:18" x14ac:dyDescent="0.25">
      <c r="A59" s="462">
        <f t="shared" si="3"/>
        <v>57</v>
      </c>
      <c r="B59" s="237" t="s">
        <v>20</v>
      </c>
      <c r="C59" s="45" t="str">
        <f t="shared" si="1"/>
        <v>6UARGOSTOC</v>
      </c>
      <c r="D59" s="45"/>
      <c r="E59" s="46">
        <f>+'CALCULO TARIFAS CC '!$U$45</f>
        <v>0.73860637322546507</v>
      </c>
      <c r="F59" s="47">
        <f t="shared" si="4"/>
        <v>17.547999999999998</v>
      </c>
      <c r="G59" s="461">
        <f t="shared" si="2"/>
        <v>12.96</v>
      </c>
      <c r="H59" s="455" t="s">
        <v>261</v>
      </c>
      <c r="I59" s="371" t="s">
        <v>780</v>
      </c>
      <c r="J59" s="371">
        <v>17.547999999999998</v>
      </c>
      <c r="K59" s="37"/>
      <c r="L59" s="37"/>
      <c r="M59" s="37"/>
      <c r="N59" s="37"/>
      <c r="O59" s="37"/>
      <c r="P59" s="479"/>
      <c r="Q59" s="479"/>
      <c r="R59" s="479"/>
    </row>
    <row r="60" spans="1:18" x14ac:dyDescent="0.25">
      <c r="A60" s="462">
        <f t="shared" si="3"/>
        <v>58</v>
      </c>
      <c r="B60" s="237" t="s">
        <v>20</v>
      </c>
      <c r="C60" s="45" t="str">
        <f t="shared" si="1"/>
        <v>6UASAMCPDOR</v>
      </c>
      <c r="D60" s="45"/>
      <c r="E60" s="46">
        <f>+'CALCULO TARIFAS CC '!$U$45</f>
        <v>0.73860637322546507</v>
      </c>
      <c r="F60" s="47">
        <f t="shared" si="4"/>
        <v>35.770600000000002</v>
      </c>
      <c r="G60" s="461">
        <f t="shared" si="2"/>
        <v>26.42</v>
      </c>
      <c r="H60" s="455" t="s">
        <v>261</v>
      </c>
      <c r="I60" s="371" t="s">
        <v>629</v>
      </c>
      <c r="J60" s="371">
        <v>35.770600000000002</v>
      </c>
      <c r="K60" s="37"/>
      <c r="L60" s="37"/>
      <c r="M60" s="37"/>
      <c r="N60" s="37"/>
      <c r="O60" s="37"/>
      <c r="P60" s="479"/>
      <c r="Q60" s="479"/>
      <c r="R60" s="479"/>
    </row>
    <row r="61" spans="1:18" x14ac:dyDescent="0.25">
      <c r="A61" s="462">
        <f t="shared" si="3"/>
        <v>59</v>
      </c>
      <c r="B61" s="237" t="s">
        <v>20</v>
      </c>
      <c r="C61" s="45" t="str">
        <f t="shared" si="1"/>
        <v>6UASSAC50</v>
      </c>
      <c r="D61" s="45"/>
      <c r="E61" s="46">
        <f>+'CALCULO TARIFAS CC '!$U$45</f>
        <v>0.73860637322546507</v>
      </c>
      <c r="F61" s="47">
        <f t="shared" si="4"/>
        <v>79.9405</v>
      </c>
      <c r="G61" s="461">
        <f t="shared" si="2"/>
        <v>59.04</v>
      </c>
      <c r="H61" s="455" t="s">
        <v>261</v>
      </c>
      <c r="I61" s="371" t="s">
        <v>781</v>
      </c>
      <c r="J61" s="371">
        <v>79.9405</v>
      </c>
      <c r="K61" s="37"/>
      <c r="L61" s="37"/>
      <c r="M61" s="37"/>
      <c r="N61" s="37"/>
      <c r="O61" s="37"/>
      <c r="P61" s="479"/>
      <c r="Q61" s="479"/>
      <c r="R61" s="479"/>
    </row>
    <row r="62" spans="1:18" x14ac:dyDescent="0.25">
      <c r="A62" s="462">
        <f t="shared" si="3"/>
        <v>60</v>
      </c>
      <c r="B62" s="237" t="s">
        <v>20</v>
      </c>
      <c r="C62" s="45" t="str">
        <f t="shared" si="1"/>
        <v>6UATRIO1</v>
      </c>
      <c r="D62" s="45"/>
      <c r="E62" s="46">
        <f>+'CALCULO TARIFAS CC '!$U$45</f>
        <v>0.73860637322546507</v>
      </c>
      <c r="F62" s="47">
        <f t="shared" si="4"/>
        <v>67.795699999999997</v>
      </c>
      <c r="G62" s="461">
        <f t="shared" si="2"/>
        <v>50.07</v>
      </c>
      <c r="H62" s="455" t="s">
        <v>261</v>
      </c>
      <c r="I62" s="371" t="s">
        <v>501</v>
      </c>
      <c r="J62" s="371">
        <v>67.795699999999997</v>
      </c>
      <c r="K62" s="37"/>
      <c r="L62" s="37"/>
      <c r="M62" s="37"/>
      <c r="N62" s="37"/>
      <c r="O62" s="37"/>
      <c r="P62" s="479"/>
      <c r="Q62" s="479"/>
      <c r="R62" s="479"/>
    </row>
    <row r="63" spans="1:18" x14ac:dyDescent="0.25">
      <c r="A63" s="462">
        <f t="shared" si="3"/>
        <v>61</v>
      </c>
      <c r="B63" s="237" t="s">
        <v>20</v>
      </c>
      <c r="C63" s="45" t="str">
        <f t="shared" si="1"/>
        <v>6UAVIPAC</v>
      </c>
      <c r="D63" s="45"/>
      <c r="E63" s="46">
        <f>+'CALCULO TARIFAS CC '!$U$45</f>
        <v>0.73860637322546507</v>
      </c>
      <c r="F63" s="47">
        <f t="shared" si="4"/>
        <v>83.289500000000004</v>
      </c>
      <c r="G63" s="461">
        <f t="shared" si="2"/>
        <v>61.52</v>
      </c>
      <c r="H63" s="455" t="s">
        <v>261</v>
      </c>
      <c r="I63" s="371" t="s">
        <v>40</v>
      </c>
      <c r="J63" s="371">
        <v>83.289500000000004</v>
      </c>
      <c r="K63" s="37"/>
      <c r="L63" s="37"/>
      <c r="M63" s="37"/>
      <c r="N63" s="37"/>
      <c r="O63" s="37"/>
      <c r="P63" s="479"/>
      <c r="Q63" s="479"/>
      <c r="R63" s="479"/>
    </row>
    <row r="64" spans="1:18" x14ac:dyDescent="0.25">
      <c r="A64" s="462">
        <f t="shared" si="3"/>
        <v>62</v>
      </c>
      <c r="B64" s="237" t="s">
        <v>20</v>
      </c>
      <c r="C64" s="45" t="str">
        <f t="shared" si="1"/>
        <v>6UAVIPACVAC</v>
      </c>
      <c r="D64" s="45"/>
      <c r="E64" s="46">
        <f>+'CALCULO TARIFAS CC '!$U$45</f>
        <v>0.73860637322546507</v>
      </c>
      <c r="F64" s="47">
        <f t="shared" si="4"/>
        <v>94.288499999999999</v>
      </c>
      <c r="G64" s="461">
        <f t="shared" si="2"/>
        <v>69.64</v>
      </c>
      <c r="H64" s="455" t="s">
        <v>261</v>
      </c>
      <c r="I64" s="371" t="s">
        <v>481</v>
      </c>
      <c r="J64" s="371">
        <v>94.288499999999999</v>
      </c>
      <c r="K64" s="37"/>
      <c r="L64" s="37"/>
      <c r="M64" s="37"/>
      <c r="N64" s="37"/>
      <c r="O64" s="37"/>
      <c r="P64" s="479"/>
      <c r="Q64" s="479"/>
      <c r="R64" s="479"/>
    </row>
    <row r="65" spans="1:18" x14ac:dyDescent="0.25">
      <c r="A65" s="462">
        <f t="shared" si="3"/>
        <v>63</v>
      </c>
      <c r="B65" s="237" t="s">
        <v>20</v>
      </c>
      <c r="C65" s="45" t="str">
        <f t="shared" si="1"/>
        <v>6UBGRALCO64</v>
      </c>
      <c r="D65" s="45"/>
      <c r="E65" s="46">
        <f>+'CALCULO TARIFAS CC '!$U$45</f>
        <v>0.73860637322546507</v>
      </c>
      <c r="F65" s="47">
        <f t="shared" si="4"/>
        <v>347.95800000000003</v>
      </c>
      <c r="G65" s="461">
        <f t="shared" si="2"/>
        <v>257</v>
      </c>
      <c r="H65" s="455" t="s">
        <v>261</v>
      </c>
      <c r="I65" s="371" t="s">
        <v>630</v>
      </c>
      <c r="J65" s="371">
        <v>347.95800000000003</v>
      </c>
      <c r="K65" s="37"/>
      <c r="L65" s="37"/>
      <c r="M65" s="37"/>
      <c r="N65" s="37"/>
      <c r="O65" s="37"/>
      <c r="P65" s="479"/>
      <c r="Q65" s="479"/>
      <c r="R65" s="479"/>
    </row>
    <row r="66" spans="1:18" x14ac:dyDescent="0.25">
      <c r="A66" s="462">
        <f t="shared" si="3"/>
        <v>64</v>
      </c>
      <c r="B66" s="237" t="s">
        <v>20</v>
      </c>
      <c r="C66" s="45" t="str">
        <f t="shared" si="1"/>
        <v>6UBICSA</v>
      </c>
      <c r="D66" s="45"/>
      <c r="E66" s="46">
        <f>+'CALCULO TARIFAS CC '!$U$45</f>
        <v>0.73860637322546507</v>
      </c>
      <c r="F66" s="47">
        <f t="shared" si="4"/>
        <v>197.27590000000001</v>
      </c>
      <c r="G66" s="461">
        <f t="shared" si="2"/>
        <v>145.71</v>
      </c>
      <c r="H66" s="455" t="s">
        <v>261</v>
      </c>
      <c r="I66" s="371" t="s">
        <v>782</v>
      </c>
      <c r="J66" s="371">
        <v>197.27590000000001</v>
      </c>
      <c r="K66" s="37"/>
      <c r="L66" s="37"/>
      <c r="M66" s="37"/>
      <c r="N66" s="37"/>
      <c r="O66" s="37"/>
      <c r="P66" s="479"/>
      <c r="Q66" s="479"/>
      <c r="R66" s="479"/>
    </row>
    <row r="67" spans="1:18" x14ac:dyDescent="0.25">
      <c r="A67" s="462">
        <f t="shared" si="3"/>
        <v>65</v>
      </c>
      <c r="B67" s="237" t="s">
        <v>20</v>
      </c>
      <c r="C67" s="45" t="str">
        <f t="shared" si="1"/>
        <v>6UBIPEDISON</v>
      </c>
      <c r="D67" s="45"/>
      <c r="E67" s="46">
        <f>+'CALCULO TARIFAS CC '!$U$45</f>
        <v>0.73860637322546507</v>
      </c>
      <c r="F67" s="47">
        <f t="shared" ref="F67:F264" si="5">ROUND(J67,4)</f>
        <v>186.2397</v>
      </c>
      <c r="G67" s="461">
        <f t="shared" si="2"/>
        <v>137.56</v>
      </c>
      <c r="H67" s="455" t="s">
        <v>261</v>
      </c>
      <c r="I67" s="371" t="s">
        <v>724</v>
      </c>
      <c r="J67" s="371">
        <v>186.2397</v>
      </c>
      <c r="K67" s="37"/>
      <c r="L67" s="37"/>
      <c r="M67" s="37"/>
      <c r="N67" s="37"/>
      <c r="O67" s="37"/>
      <c r="P67" s="479"/>
      <c r="Q67" s="479"/>
      <c r="R67" s="479"/>
    </row>
    <row r="68" spans="1:18" x14ac:dyDescent="0.25">
      <c r="A68" s="462">
        <f t="shared" si="3"/>
        <v>66</v>
      </c>
      <c r="B68" s="237" t="s">
        <v>20</v>
      </c>
      <c r="C68" s="45" t="str">
        <f t="shared" ref="C68:C183" si="6">I68</f>
        <v>6UBNP12OCT</v>
      </c>
      <c r="D68" s="45"/>
      <c r="E68" s="46">
        <f>+'CALCULO TARIFAS CC '!$U$45</f>
        <v>0.73860637322546507</v>
      </c>
      <c r="F68" s="47">
        <f t="shared" si="5"/>
        <v>59.8611</v>
      </c>
      <c r="G68" s="461">
        <f t="shared" ref="G68:G131" si="7">ROUND(F68*E68,2)</f>
        <v>44.21</v>
      </c>
      <c r="H68" s="455" t="s">
        <v>261</v>
      </c>
      <c r="I68" s="371" t="s">
        <v>783</v>
      </c>
      <c r="J68" s="371">
        <v>59.8611</v>
      </c>
      <c r="K68" s="37"/>
      <c r="L68" s="37"/>
      <c r="M68" s="37"/>
      <c r="N68" s="37"/>
      <c r="O68" s="37"/>
      <c r="P68" s="479"/>
      <c r="Q68" s="479"/>
      <c r="R68" s="479"/>
    </row>
    <row r="69" spans="1:18" x14ac:dyDescent="0.25">
      <c r="A69" s="462">
        <f t="shared" ref="A69:A132" si="8">A68+1</f>
        <v>67</v>
      </c>
      <c r="B69" s="237" t="s">
        <v>20</v>
      </c>
      <c r="C69" s="45" t="str">
        <f t="shared" si="6"/>
        <v>6UBNPIMPR</v>
      </c>
      <c r="D69" s="45"/>
      <c r="E69" s="46">
        <f>+'CALCULO TARIFAS CC '!$U$45</f>
        <v>0.73860637322546507</v>
      </c>
      <c r="F69" s="47">
        <f t="shared" si="5"/>
        <v>34.9587</v>
      </c>
      <c r="G69" s="461">
        <f t="shared" si="7"/>
        <v>25.82</v>
      </c>
      <c r="H69" s="455" t="s">
        <v>261</v>
      </c>
      <c r="I69" s="371" t="s">
        <v>784</v>
      </c>
      <c r="J69" s="371">
        <v>34.9587</v>
      </c>
      <c r="K69" s="37"/>
      <c r="L69" s="37"/>
      <c r="M69" s="37"/>
      <c r="N69" s="37"/>
      <c r="O69" s="37"/>
      <c r="P69" s="479"/>
      <c r="Q69" s="479"/>
      <c r="R69" s="479"/>
    </row>
    <row r="70" spans="1:18" x14ac:dyDescent="0.25">
      <c r="A70" s="462">
        <f t="shared" si="8"/>
        <v>68</v>
      </c>
      <c r="B70" s="237" t="s">
        <v>20</v>
      </c>
      <c r="C70" s="45" t="str">
        <f t="shared" si="6"/>
        <v>6UBNPMATRIZ</v>
      </c>
      <c r="D70" s="45"/>
      <c r="E70" s="46">
        <f>+'CALCULO TARIFAS CC '!$U$45</f>
        <v>0.73860637322546507</v>
      </c>
      <c r="F70" s="47">
        <f t="shared" si="5"/>
        <v>162.34970000000001</v>
      </c>
      <c r="G70" s="461">
        <f t="shared" si="7"/>
        <v>119.91</v>
      </c>
      <c r="H70" s="455" t="s">
        <v>261</v>
      </c>
      <c r="I70" s="371" t="s">
        <v>785</v>
      </c>
      <c r="J70" s="371">
        <v>162.34970000000001</v>
      </c>
      <c r="K70" s="37"/>
      <c r="L70" s="37"/>
      <c r="M70" s="37"/>
      <c r="N70" s="37"/>
      <c r="O70" s="37"/>
      <c r="P70" s="479"/>
      <c r="Q70" s="479"/>
      <c r="R70" s="479"/>
    </row>
    <row r="71" spans="1:18" x14ac:dyDescent="0.25">
      <c r="A71" s="462">
        <f t="shared" si="8"/>
        <v>69</v>
      </c>
      <c r="B71" s="237" t="s">
        <v>20</v>
      </c>
      <c r="C71" s="45" t="str">
        <f t="shared" si="6"/>
        <v>6UBNPRESNAC</v>
      </c>
      <c r="D71" s="45"/>
      <c r="E71" s="46">
        <f>+'CALCULO TARIFAS CC '!$U$45</f>
        <v>0.73860637322546507</v>
      </c>
      <c r="F71" s="47">
        <f t="shared" si="5"/>
        <v>37.354300000000002</v>
      </c>
      <c r="G71" s="461">
        <f t="shared" si="7"/>
        <v>27.59</v>
      </c>
      <c r="H71" s="455" t="s">
        <v>261</v>
      </c>
      <c r="I71" s="371" t="s">
        <v>786</v>
      </c>
      <c r="J71" s="371">
        <v>37.354300000000002</v>
      </c>
      <c r="K71" s="37"/>
      <c r="L71" s="37"/>
      <c r="M71" s="37"/>
      <c r="N71" s="37"/>
      <c r="O71" s="37"/>
      <c r="P71" s="479"/>
      <c r="Q71" s="479"/>
      <c r="R71" s="479"/>
    </row>
    <row r="72" spans="1:18" x14ac:dyDescent="0.25">
      <c r="A72" s="462">
        <f t="shared" si="8"/>
        <v>70</v>
      </c>
      <c r="B72" s="237" t="s">
        <v>20</v>
      </c>
      <c r="C72" s="45" t="str">
        <f t="shared" si="6"/>
        <v>6UBNPTRAN</v>
      </c>
      <c r="D72" s="45"/>
      <c r="E72" s="46">
        <f>+'CALCULO TARIFAS CC '!$U$45</f>
        <v>0.73860637322546507</v>
      </c>
      <c r="F72" s="47">
        <f t="shared" si="5"/>
        <v>175.28450000000001</v>
      </c>
      <c r="G72" s="461">
        <f t="shared" si="7"/>
        <v>129.47</v>
      </c>
      <c r="H72" s="455" t="s">
        <v>261</v>
      </c>
      <c r="I72" s="371" t="s">
        <v>787</v>
      </c>
      <c r="J72" s="371">
        <v>175.28450000000001</v>
      </c>
      <c r="K72" s="37"/>
      <c r="L72" s="37"/>
      <c r="M72" s="37"/>
      <c r="N72" s="37"/>
      <c r="O72" s="37"/>
      <c r="P72" s="479"/>
      <c r="Q72" s="479"/>
      <c r="R72" s="479"/>
    </row>
    <row r="73" spans="1:18" s="256" customFormat="1" x14ac:dyDescent="0.25">
      <c r="A73" s="462">
        <f t="shared" si="8"/>
        <v>71</v>
      </c>
      <c r="B73" s="237" t="s">
        <v>20</v>
      </c>
      <c r="C73" s="45" t="str">
        <f t="shared" si="6"/>
        <v>6UBONLACBG</v>
      </c>
      <c r="D73" s="45"/>
      <c r="E73" s="46">
        <f>+'CALCULO TARIFAS CC '!$U$45</f>
        <v>0.73860637322546507</v>
      </c>
      <c r="F73" s="47">
        <f t="shared" ref="F73:F124" si="9">ROUND(J73,4)</f>
        <v>601.71559999999999</v>
      </c>
      <c r="G73" s="461">
        <f t="shared" si="7"/>
        <v>444.43</v>
      </c>
      <c r="H73" s="455" t="s">
        <v>261</v>
      </c>
      <c r="I73" s="371" t="s">
        <v>788</v>
      </c>
      <c r="J73" s="371">
        <v>601.71559999999999</v>
      </c>
      <c r="K73" s="37"/>
      <c r="L73" s="37"/>
      <c r="M73" s="37"/>
      <c r="N73" s="37"/>
      <c r="O73" s="37"/>
      <c r="P73" s="479"/>
      <c r="Q73" s="479"/>
      <c r="R73" s="479"/>
    </row>
    <row r="74" spans="1:18" s="256" customFormat="1" x14ac:dyDescent="0.25">
      <c r="A74" s="462">
        <f t="shared" si="8"/>
        <v>72</v>
      </c>
      <c r="B74" s="237" t="s">
        <v>20</v>
      </c>
      <c r="C74" s="45" t="str">
        <f t="shared" si="6"/>
        <v>6UBPARK</v>
      </c>
      <c r="D74" s="45"/>
      <c r="E74" s="46">
        <f>+'CALCULO TARIFAS CC '!$U$45</f>
        <v>0.73860637322546507</v>
      </c>
      <c r="F74" s="47">
        <f t="shared" si="9"/>
        <v>1208.5563</v>
      </c>
      <c r="G74" s="461">
        <f t="shared" si="7"/>
        <v>892.65</v>
      </c>
      <c r="H74" s="455" t="s">
        <v>261</v>
      </c>
      <c r="I74" s="371" t="s">
        <v>512</v>
      </c>
      <c r="J74" s="371">
        <v>1208.5563</v>
      </c>
      <c r="K74" s="37"/>
      <c r="L74" s="37"/>
      <c r="M74" s="37"/>
      <c r="N74" s="37"/>
      <c r="O74" s="37"/>
      <c r="P74" s="479"/>
      <c r="Q74" s="479"/>
      <c r="R74" s="479"/>
    </row>
    <row r="75" spans="1:18" s="256" customFormat="1" x14ac:dyDescent="0.25">
      <c r="A75" s="462">
        <f t="shared" si="8"/>
        <v>73</v>
      </c>
      <c r="B75" s="237" t="s">
        <v>20</v>
      </c>
      <c r="C75" s="45" t="str">
        <f t="shared" si="6"/>
        <v>6UBRISASDEAM</v>
      </c>
      <c r="D75" s="45"/>
      <c r="E75" s="46">
        <f>+'CALCULO TARIFAS CC '!$U$45</f>
        <v>0.73860637322546507</v>
      </c>
      <c r="F75" s="47">
        <f t="shared" si="9"/>
        <v>106.1414</v>
      </c>
      <c r="G75" s="461">
        <f t="shared" si="7"/>
        <v>78.400000000000006</v>
      </c>
      <c r="H75" s="455" t="s">
        <v>261</v>
      </c>
      <c r="I75" s="371" t="s">
        <v>789</v>
      </c>
      <c r="J75" s="371">
        <v>106.1414</v>
      </c>
      <c r="K75" s="37"/>
      <c r="L75" s="37"/>
      <c r="M75" s="37"/>
      <c r="N75" s="37"/>
      <c r="O75" s="37"/>
      <c r="P75" s="479"/>
      <c r="Q75" s="479"/>
      <c r="R75" s="479"/>
    </row>
    <row r="76" spans="1:18" s="256" customFormat="1" x14ac:dyDescent="0.25">
      <c r="A76" s="462">
        <f t="shared" si="8"/>
        <v>74</v>
      </c>
      <c r="B76" s="237" t="s">
        <v>20</v>
      </c>
      <c r="C76" s="45" t="str">
        <f t="shared" si="6"/>
        <v>6UBRISTOL</v>
      </c>
      <c r="D76" s="45"/>
      <c r="E76" s="46">
        <f>+'CALCULO TARIFAS CC '!$U$45</f>
        <v>0.73860637322546507</v>
      </c>
      <c r="F76" s="47">
        <f t="shared" si="9"/>
        <v>166.56819999999999</v>
      </c>
      <c r="G76" s="461">
        <f t="shared" si="7"/>
        <v>123.03</v>
      </c>
      <c r="H76" s="455" t="s">
        <v>261</v>
      </c>
      <c r="I76" s="371" t="s">
        <v>480</v>
      </c>
      <c r="J76" s="371">
        <v>166.56819999999999</v>
      </c>
      <c r="K76" s="37"/>
      <c r="L76" s="37"/>
      <c r="M76" s="37"/>
      <c r="N76" s="37"/>
      <c r="O76" s="37"/>
      <c r="P76" s="479"/>
      <c r="Q76" s="479"/>
      <c r="R76" s="479"/>
    </row>
    <row r="77" spans="1:18" s="256" customFormat="1" x14ac:dyDescent="0.25">
      <c r="A77" s="462">
        <f t="shared" si="8"/>
        <v>75</v>
      </c>
      <c r="B77" s="237" t="s">
        <v>20</v>
      </c>
      <c r="C77" s="45" t="str">
        <f t="shared" si="6"/>
        <v>6UBWESTD</v>
      </c>
      <c r="D77" s="45"/>
      <c r="E77" s="46">
        <f>+'CALCULO TARIFAS CC '!$U$45</f>
        <v>0.73860637322546507</v>
      </c>
      <c r="F77" s="47">
        <f t="shared" si="9"/>
        <v>41.600999999999999</v>
      </c>
      <c r="G77" s="461">
        <f t="shared" si="7"/>
        <v>30.73</v>
      </c>
      <c r="H77" s="455" t="s">
        <v>261</v>
      </c>
      <c r="I77" s="371" t="s">
        <v>513</v>
      </c>
      <c r="J77" s="371">
        <v>41.600999999999999</v>
      </c>
      <c r="K77" s="37"/>
      <c r="L77" s="37"/>
      <c r="M77" s="37"/>
      <c r="N77" s="37"/>
      <c r="O77" s="37"/>
      <c r="P77" s="479"/>
      <c r="Q77" s="479"/>
      <c r="R77" s="479"/>
    </row>
    <row r="78" spans="1:18" s="256" customFormat="1" x14ac:dyDescent="0.25">
      <c r="A78" s="462">
        <f t="shared" si="8"/>
        <v>76</v>
      </c>
      <c r="B78" s="237" t="s">
        <v>20</v>
      </c>
      <c r="C78" s="45" t="str">
        <f t="shared" si="6"/>
        <v>6UC_CONT</v>
      </c>
      <c r="D78" s="45"/>
      <c r="E78" s="46">
        <f>+'CALCULO TARIFAS CC '!$U$45</f>
        <v>0.73860637322546507</v>
      </c>
      <c r="F78" s="47">
        <f t="shared" si="9"/>
        <v>14.401899999999999</v>
      </c>
      <c r="G78" s="461">
        <f t="shared" si="7"/>
        <v>10.64</v>
      </c>
      <c r="H78" s="455" t="s">
        <v>261</v>
      </c>
      <c r="I78" s="371" t="s">
        <v>356</v>
      </c>
      <c r="J78" s="371">
        <v>14.401899999999999</v>
      </c>
      <c r="K78" s="37"/>
      <c r="L78" s="37"/>
      <c r="M78" s="37"/>
      <c r="N78" s="37"/>
      <c r="O78" s="37"/>
      <c r="P78" s="479"/>
      <c r="Q78" s="479"/>
      <c r="R78" s="479"/>
    </row>
    <row r="79" spans="1:18" s="256" customFormat="1" x14ac:dyDescent="0.25">
      <c r="A79" s="462">
        <f t="shared" si="8"/>
        <v>77</v>
      </c>
      <c r="B79" s="237" t="s">
        <v>20</v>
      </c>
      <c r="C79" s="45" t="str">
        <f t="shared" si="6"/>
        <v>6UC_GUAY</v>
      </c>
      <c r="D79" s="45"/>
      <c r="E79" s="46">
        <f>+'CALCULO TARIFAS CC '!$U$45</f>
        <v>0.73860637322546507</v>
      </c>
      <c r="F79" s="47">
        <f t="shared" si="9"/>
        <v>18.583300000000001</v>
      </c>
      <c r="G79" s="461">
        <f t="shared" si="7"/>
        <v>13.73</v>
      </c>
      <c r="H79" s="455" t="s">
        <v>261</v>
      </c>
      <c r="I79" s="371" t="s">
        <v>357</v>
      </c>
      <c r="J79" s="371">
        <v>18.583300000000001</v>
      </c>
      <c r="K79" s="37"/>
      <c r="L79" s="37"/>
      <c r="M79" s="37"/>
      <c r="N79" s="37"/>
      <c r="O79" s="37"/>
      <c r="P79" s="479"/>
      <c r="Q79" s="479"/>
      <c r="R79" s="479"/>
    </row>
    <row r="80" spans="1:18" s="256" customFormat="1" x14ac:dyDescent="0.25">
      <c r="A80" s="462">
        <f t="shared" si="8"/>
        <v>78</v>
      </c>
      <c r="B80" s="237" t="s">
        <v>20</v>
      </c>
      <c r="C80" s="45" t="str">
        <f t="shared" si="6"/>
        <v>6UC_HPMA</v>
      </c>
      <c r="D80" s="45"/>
      <c r="E80" s="46">
        <f>+'CALCULO TARIFAS CC '!$U$45</f>
        <v>0.73860637322546507</v>
      </c>
      <c r="F80" s="47">
        <f t="shared" si="9"/>
        <v>40.595199999999998</v>
      </c>
      <c r="G80" s="461">
        <f t="shared" si="7"/>
        <v>29.98</v>
      </c>
      <c r="H80" s="455" t="s">
        <v>261</v>
      </c>
      <c r="I80" s="371" t="s">
        <v>358</v>
      </c>
      <c r="J80" s="371">
        <v>40.595199999999998</v>
      </c>
      <c r="K80" s="37"/>
      <c r="L80" s="37"/>
      <c r="M80" s="37"/>
      <c r="N80" s="37"/>
      <c r="O80" s="37"/>
      <c r="P80" s="479"/>
      <c r="Q80" s="479"/>
      <c r="R80" s="479"/>
    </row>
    <row r="81" spans="1:18" s="256" customFormat="1" x14ac:dyDescent="0.25">
      <c r="A81" s="462">
        <f t="shared" si="8"/>
        <v>79</v>
      </c>
      <c r="B81" s="237" t="s">
        <v>20</v>
      </c>
      <c r="C81" s="45" t="str">
        <f t="shared" si="6"/>
        <v>6UC_SHERAT</v>
      </c>
      <c r="D81" s="45"/>
      <c r="E81" s="46">
        <f>+'CALCULO TARIFAS CC '!$U$45</f>
        <v>0.73860637322546507</v>
      </c>
      <c r="F81" s="47">
        <f t="shared" si="9"/>
        <v>17.138300000000001</v>
      </c>
      <c r="G81" s="461">
        <f t="shared" si="7"/>
        <v>12.66</v>
      </c>
      <c r="H81" s="455" t="s">
        <v>261</v>
      </c>
      <c r="I81" s="371" t="s">
        <v>397</v>
      </c>
      <c r="J81" s="371">
        <v>17.138300000000001</v>
      </c>
      <c r="K81" s="37"/>
      <c r="L81" s="37"/>
      <c r="M81" s="37"/>
      <c r="N81" s="37"/>
      <c r="O81" s="37"/>
      <c r="P81" s="479"/>
      <c r="Q81" s="479"/>
      <c r="R81" s="479"/>
    </row>
    <row r="82" spans="1:18" s="256" customFormat="1" x14ac:dyDescent="0.25">
      <c r="A82" s="462">
        <f t="shared" si="8"/>
        <v>80</v>
      </c>
      <c r="B82" s="237" t="s">
        <v>20</v>
      </c>
      <c r="C82" s="45" t="str">
        <f t="shared" si="6"/>
        <v>6UC_SOLLOY</v>
      </c>
      <c r="D82" s="45"/>
      <c r="E82" s="46">
        <f>+'CALCULO TARIFAS CC '!$U$45</f>
        <v>0.73860637322546507</v>
      </c>
      <c r="F82" s="47">
        <f t="shared" si="9"/>
        <v>15.9986</v>
      </c>
      <c r="G82" s="461">
        <f t="shared" si="7"/>
        <v>11.82</v>
      </c>
      <c r="H82" s="455" t="s">
        <v>261</v>
      </c>
      <c r="I82" s="371" t="s">
        <v>359</v>
      </c>
      <c r="J82" s="371">
        <v>15.9986</v>
      </c>
      <c r="K82" s="37"/>
      <c r="L82" s="37"/>
      <c r="M82" s="37"/>
      <c r="N82" s="37"/>
      <c r="O82" s="37"/>
      <c r="P82" s="479"/>
      <c r="Q82" s="479"/>
      <c r="R82" s="479"/>
    </row>
    <row r="83" spans="1:18" s="256" customFormat="1" x14ac:dyDescent="0.25">
      <c r="A83" s="462">
        <f t="shared" si="8"/>
        <v>81</v>
      </c>
      <c r="B83" s="237" t="s">
        <v>20</v>
      </c>
      <c r="C83" s="45" t="str">
        <f t="shared" si="6"/>
        <v>6UCABLEONDA</v>
      </c>
      <c r="D83" s="45"/>
      <c r="E83" s="46">
        <f>+'CALCULO TARIFAS CC '!$U$45</f>
        <v>0.73860637322546507</v>
      </c>
      <c r="F83" s="47">
        <f t="shared" si="9"/>
        <v>1027.7582</v>
      </c>
      <c r="G83" s="461">
        <f t="shared" si="7"/>
        <v>759.11</v>
      </c>
      <c r="H83" s="455" t="s">
        <v>261</v>
      </c>
      <c r="I83" s="371" t="s">
        <v>41</v>
      </c>
      <c r="J83" s="371">
        <v>1027.7582</v>
      </c>
      <c r="K83" s="37"/>
      <c r="L83" s="37"/>
      <c r="M83" s="37"/>
      <c r="N83" s="37"/>
      <c r="O83" s="37"/>
      <c r="P83" s="479"/>
      <c r="Q83" s="479"/>
      <c r="R83" s="479"/>
    </row>
    <row r="84" spans="1:18" s="256" customFormat="1" x14ac:dyDescent="0.25">
      <c r="A84" s="462">
        <f t="shared" si="8"/>
        <v>82</v>
      </c>
      <c r="B84" s="237" t="s">
        <v>20</v>
      </c>
      <c r="C84" s="45" t="str">
        <f t="shared" si="6"/>
        <v>6UCADASA_GC</v>
      </c>
      <c r="D84" s="45"/>
      <c r="E84" s="46">
        <f>+'CALCULO TARIFAS CC '!$U$45</f>
        <v>0.73860637322546507</v>
      </c>
      <c r="F84" s="47">
        <f t="shared" si="9"/>
        <v>397.60059999999999</v>
      </c>
      <c r="G84" s="461">
        <f t="shared" si="7"/>
        <v>293.67</v>
      </c>
      <c r="H84" s="455" t="s">
        <v>261</v>
      </c>
      <c r="I84" s="371" t="s">
        <v>631</v>
      </c>
      <c r="J84" s="371">
        <v>397.60059999999999</v>
      </c>
      <c r="K84" s="37"/>
      <c r="L84" s="37"/>
      <c r="M84" s="37"/>
      <c r="N84" s="37"/>
      <c r="O84" s="37"/>
      <c r="P84" s="479"/>
      <c r="Q84" s="479"/>
      <c r="R84" s="479"/>
    </row>
    <row r="85" spans="1:18" s="256" customFormat="1" x14ac:dyDescent="0.25">
      <c r="A85" s="462">
        <f t="shared" si="8"/>
        <v>83</v>
      </c>
      <c r="B85" s="237" t="s">
        <v>20</v>
      </c>
      <c r="C85" s="45" t="str">
        <f t="shared" si="6"/>
        <v>6UCARCOCLE</v>
      </c>
      <c r="D85" s="45"/>
      <c r="E85" s="46">
        <f>+'CALCULO TARIFAS CC '!$U$45</f>
        <v>0.73860637322546507</v>
      </c>
      <c r="F85" s="47">
        <f t="shared" si="9"/>
        <v>1210.9277999999999</v>
      </c>
      <c r="G85" s="461">
        <f t="shared" si="7"/>
        <v>894.4</v>
      </c>
      <c r="H85" s="455" t="s">
        <v>261</v>
      </c>
      <c r="I85" s="371" t="s">
        <v>659</v>
      </c>
      <c r="J85" s="371">
        <v>1210.9277999999999</v>
      </c>
      <c r="K85" s="37"/>
      <c r="L85" s="37"/>
      <c r="M85" s="37"/>
      <c r="N85" s="37"/>
      <c r="O85" s="37"/>
      <c r="P85" s="479"/>
      <c r="Q85" s="479"/>
      <c r="R85" s="479"/>
    </row>
    <row r="86" spans="1:18" s="256" customFormat="1" x14ac:dyDescent="0.25">
      <c r="A86" s="462">
        <f t="shared" si="8"/>
        <v>84</v>
      </c>
      <c r="B86" s="237" t="s">
        <v>20</v>
      </c>
      <c r="C86" s="45" t="str">
        <f t="shared" si="6"/>
        <v>6UCASCHITRE</v>
      </c>
      <c r="D86" s="45"/>
      <c r="E86" s="46">
        <f>+'CALCULO TARIFAS CC '!$U$45</f>
        <v>0.73860637322546507</v>
      </c>
      <c r="F86" s="47">
        <f t="shared" si="9"/>
        <v>34.982799999999997</v>
      </c>
      <c r="G86" s="461">
        <f t="shared" si="7"/>
        <v>25.84</v>
      </c>
      <c r="H86" s="455" t="s">
        <v>261</v>
      </c>
      <c r="I86" s="371" t="s">
        <v>725</v>
      </c>
      <c r="J86" s="371">
        <v>34.982799999999997</v>
      </c>
      <c r="K86" s="37"/>
      <c r="L86" s="37"/>
      <c r="M86" s="37"/>
      <c r="N86" s="37"/>
      <c r="O86" s="37"/>
      <c r="P86" s="479"/>
      <c r="Q86" s="479"/>
      <c r="R86" s="479"/>
    </row>
    <row r="87" spans="1:18" s="256" customFormat="1" x14ac:dyDescent="0.25">
      <c r="A87" s="462">
        <f t="shared" si="8"/>
        <v>85</v>
      </c>
      <c r="B87" s="237" t="s">
        <v>20</v>
      </c>
      <c r="C87" s="45" t="str">
        <f t="shared" si="6"/>
        <v>6UCASCOCLE</v>
      </c>
      <c r="D87" s="45"/>
      <c r="E87" s="46">
        <f>+'CALCULO TARIFAS CC '!$U$45</f>
        <v>0.73860637322546507</v>
      </c>
      <c r="F87" s="47">
        <f t="shared" si="9"/>
        <v>56.968600000000002</v>
      </c>
      <c r="G87" s="461">
        <f t="shared" si="7"/>
        <v>42.08</v>
      </c>
      <c r="H87" s="455" t="s">
        <v>261</v>
      </c>
      <c r="I87" s="371" t="s">
        <v>726</v>
      </c>
      <c r="J87" s="371">
        <v>56.968600000000002</v>
      </c>
      <c r="K87" s="37"/>
      <c r="L87" s="37"/>
      <c r="M87" s="37"/>
      <c r="N87" s="37"/>
      <c r="O87" s="37"/>
      <c r="P87" s="479"/>
      <c r="Q87" s="479"/>
      <c r="R87" s="479"/>
    </row>
    <row r="88" spans="1:18" s="256" customFormat="1" x14ac:dyDescent="0.25">
      <c r="A88" s="462">
        <f t="shared" si="8"/>
        <v>86</v>
      </c>
      <c r="B88" s="237" t="s">
        <v>20</v>
      </c>
      <c r="C88" s="45" t="str">
        <f t="shared" si="6"/>
        <v>6UCCHEBREO</v>
      </c>
      <c r="D88" s="45"/>
      <c r="E88" s="46">
        <f>+'CALCULO TARIFAS CC '!$U$45</f>
        <v>0.73860637322546507</v>
      </c>
      <c r="F88" s="47">
        <f t="shared" si="9"/>
        <v>35.930100000000003</v>
      </c>
      <c r="G88" s="461">
        <f t="shared" si="7"/>
        <v>26.54</v>
      </c>
      <c r="H88" s="455" t="s">
        <v>261</v>
      </c>
      <c r="I88" s="371" t="s">
        <v>790</v>
      </c>
      <c r="J88" s="371">
        <v>35.930100000000003</v>
      </c>
      <c r="K88" s="37"/>
      <c r="L88" s="37"/>
      <c r="M88" s="37"/>
      <c r="N88" s="37"/>
      <c r="O88" s="37"/>
      <c r="P88" s="479"/>
      <c r="Q88" s="479"/>
      <c r="R88" s="479"/>
    </row>
    <row r="89" spans="1:18" s="256" customFormat="1" x14ac:dyDescent="0.25">
      <c r="A89" s="462">
        <f t="shared" si="8"/>
        <v>87</v>
      </c>
      <c r="B89" s="237" t="s">
        <v>20</v>
      </c>
      <c r="C89" s="45" t="str">
        <f t="shared" si="6"/>
        <v>6UCCONTAIN13</v>
      </c>
      <c r="D89" s="45"/>
      <c r="E89" s="46">
        <f>+'CALCULO TARIFAS CC '!$U$45</f>
        <v>0.73860637322546507</v>
      </c>
      <c r="F89" s="47">
        <f t="shared" si="9"/>
        <v>778.62469999999996</v>
      </c>
      <c r="G89" s="461">
        <f t="shared" si="7"/>
        <v>575.1</v>
      </c>
      <c r="H89" s="455" t="s">
        <v>261</v>
      </c>
      <c r="I89" s="371" t="s">
        <v>791</v>
      </c>
      <c r="J89" s="371">
        <v>778.62469999999996</v>
      </c>
      <c r="K89" s="37"/>
      <c r="L89" s="37"/>
      <c r="M89" s="37"/>
      <c r="N89" s="37"/>
      <c r="O89" s="37"/>
      <c r="P89" s="479"/>
      <c r="Q89" s="479"/>
      <c r="R89" s="479"/>
    </row>
    <row r="90" spans="1:18" s="256" customFormat="1" x14ac:dyDescent="0.25">
      <c r="A90" s="462">
        <f t="shared" si="8"/>
        <v>88</v>
      </c>
      <c r="B90" s="237" t="s">
        <v>20</v>
      </c>
      <c r="C90" s="45" t="str">
        <f t="shared" si="6"/>
        <v>6UCCROWNHRAD</v>
      </c>
      <c r="D90" s="45"/>
      <c r="E90" s="46">
        <f>+'CALCULO TARIFAS CC '!$U$45</f>
        <v>0.73860637322546507</v>
      </c>
      <c r="F90" s="47">
        <f t="shared" si="9"/>
        <v>22.0989</v>
      </c>
      <c r="G90" s="461">
        <f t="shared" si="7"/>
        <v>16.32</v>
      </c>
      <c r="H90" s="455" t="s">
        <v>261</v>
      </c>
      <c r="I90" s="371" t="s">
        <v>792</v>
      </c>
      <c r="J90" s="371">
        <v>22.0989</v>
      </c>
      <c r="K90" s="37"/>
      <c r="L90" s="37"/>
      <c r="M90" s="37"/>
      <c r="N90" s="37"/>
      <c r="O90" s="37"/>
      <c r="P90" s="479"/>
      <c r="Q90" s="479"/>
      <c r="R90" s="479"/>
    </row>
    <row r="91" spans="1:18" s="256" customFormat="1" x14ac:dyDescent="0.25">
      <c r="A91" s="462">
        <f t="shared" si="8"/>
        <v>89</v>
      </c>
      <c r="B91" s="237" t="s">
        <v>20</v>
      </c>
      <c r="C91" s="45" t="str">
        <f t="shared" si="6"/>
        <v>6UCDELSABER</v>
      </c>
      <c r="D91" s="45"/>
      <c r="E91" s="46">
        <f>+'CALCULO TARIFAS CC '!$U$45</f>
        <v>0.73860637322546507</v>
      </c>
      <c r="F91" s="47">
        <f t="shared" si="9"/>
        <v>261.04039999999998</v>
      </c>
      <c r="G91" s="461">
        <f t="shared" si="7"/>
        <v>192.81</v>
      </c>
      <c r="H91" s="455" t="s">
        <v>261</v>
      </c>
      <c r="I91" s="371" t="s">
        <v>793</v>
      </c>
      <c r="J91" s="371">
        <v>261.04039999999998</v>
      </c>
      <c r="K91" s="37"/>
      <c r="L91" s="37"/>
      <c r="M91" s="37"/>
      <c r="N91" s="37"/>
      <c r="O91" s="37"/>
      <c r="P91" s="479"/>
      <c r="Q91" s="479"/>
      <c r="R91" s="479"/>
    </row>
    <row r="92" spans="1:18" s="256" customFormat="1" x14ac:dyDescent="0.25">
      <c r="A92" s="462">
        <f t="shared" si="8"/>
        <v>90</v>
      </c>
      <c r="B92" s="237" t="s">
        <v>20</v>
      </c>
      <c r="C92" s="45" t="str">
        <f t="shared" si="6"/>
        <v>6UCEDIFRIO</v>
      </c>
      <c r="D92" s="45"/>
      <c r="E92" s="46">
        <f>+'CALCULO TARIFAS CC '!$U$45</f>
        <v>0.73860637322546507</v>
      </c>
      <c r="F92" s="47">
        <f t="shared" si="9"/>
        <v>168.4384</v>
      </c>
      <c r="G92" s="461">
        <f t="shared" si="7"/>
        <v>124.41</v>
      </c>
      <c r="H92" s="455" t="s">
        <v>261</v>
      </c>
      <c r="I92" s="371" t="s">
        <v>695</v>
      </c>
      <c r="J92" s="371">
        <v>168.4384</v>
      </c>
      <c r="K92" s="37"/>
      <c r="L92" s="37"/>
      <c r="M92" s="37"/>
      <c r="N92" s="37"/>
      <c r="O92" s="37"/>
      <c r="P92" s="479"/>
      <c r="Q92" s="479"/>
      <c r="R92" s="479"/>
    </row>
    <row r="93" spans="1:18" s="256" customFormat="1" x14ac:dyDescent="0.25">
      <c r="A93" s="462">
        <f t="shared" si="8"/>
        <v>91</v>
      </c>
      <c r="B93" s="237" t="s">
        <v>20</v>
      </c>
      <c r="C93" s="45" t="str">
        <f t="shared" si="6"/>
        <v>6UCEDISADAV</v>
      </c>
      <c r="D93" s="45"/>
      <c r="E93" s="46">
        <f>+'CALCULO TARIFAS CC '!$U$45</f>
        <v>0.73860637322546507</v>
      </c>
      <c r="F93" s="47">
        <f t="shared" si="9"/>
        <v>63.402099999999997</v>
      </c>
      <c r="G93" s="461">
        <f t="shared" si="7"/>
        <v>46.83</v>
      </c>
      <c r="H93" s="455" t="s">
        <v>261</v>
      </c>
      <c r="I93" s="371" t="s">
        <v>696</v>
      </c>
      <c r="J93" s="371">
        <v>63.402099999999997</v>
      </c>
      <c r="K93" s="37"/>
      <c r="L93" s="37"/>
      <c r="M93" s="37"/>
      <c r="N93" s="37"/>
      <c r="O93" s="37"/>
      <c r="P93" s="479"/>
      <c r="Q93" s="479"/>
      <c r="R93" s="479"/>
    </row>
    <row r="94" spans="1:18" s="256" customFormat="1" x14ac:dyDescent="0.25">
      <c r="A94" s="462">
        <f t="shared" si="8"/>
        <v>92</v>
      </c>
      <c r="B94" s="237" t="s">
        <v>20</v>
      </c>
      <c r="C94" s="45" t="str">
        <f t="shared" si="6"/>
        <v>6UCEMEX</v>
      </c>
      <c r="D94" s="45"/>
      <c r="E94" s="46">
        <f>+'CALCULO TARIFAS CC '!$U$45</f>
        <v>0.73860637322546507</v>
      </c>
      <c r="F94" s="47">
        <f t="shared" si="9"/>
        <v>5031.7260999999999</v>
      </c>
      <c r="G94" s="461">
        <f t="shared" si="7"/>
        <v>3716.46</v>
      </c>
      <c r="H94" s="455" t="s">
        <v>261</v>
      </c>
      <c r="I94" s="371" t="s">
        <v>42</v>
      </c>
      <c r="J94" s="371">
        <v>5031.7260999999999</v>
      </c>
      <c r="K94" s="37"/>
      <c r="L94" s="37"/>
      <c r="M94" s="37"/>
      <c r="N94" s="37"/>
      <c r="O94" s="37"/>
      <c r="P94" s="479"/>
      <c r="Q94" s="479"/>
      <c r="R94" s="479"/>
    </row>
    <row r="95" spans="1:18" s="256" customFormat="1" x14ac:dyDescent="0.25">
      <c r="A95" s="462">
        <f t="shared" si="8"/>
        <v>93</v>
      </c>
      <c r="B95" s="237" t="s">
        <v>20</v>
      </c>
      <c r="C95" s="45" t="str">
        <f t="shared" si="6"/>
        <v>6UCEMEXJDIAZ</v>
      </c>
      <c r="D95" s="45"/>
      <c r="E95" s="46">
        <f>+'CALCULO TARIFAS CC '!$U$45</f>
        <v>0.73860637322546507</v>
      </c>
      <c r="F95" s="47">
        <f t="shared" si="9"/>
        <v>27.404599999999999</v>
      </c>
      <c r="G95" s="461">
        <f t="shared" si="7"/>
        <v>20.239999999999998</v>
      </c>
      <c r="H95" s="455" t="s">
        <v>261</v>
      </c>
      <c r="I95" s="371" t="s">
        <v>698</v>
      </c>
      <c r="J95" s="371">
        <v>27.404599999999999</v>
      </c>
      <c r="K95" s="37"/>
      <c r="L95" s="37"/>
      <c r="M95" s="37"/>
      <c r="N95" s="37"/>
      <c r="O95" s="37"/>
      <c r="P95" s="479"/>
      <c r="Q95" s="479"/>
      <c r="R95" s="479"/>
    </row>
    <row r="96" spans="1:18" s="256" customFormat="1" x14ac:dyDescent="0.25">
      <c r="A96" s="462">
        <f t="shared" si="8"/>
        <v>94</v>
      </c>
      <c r="B96" s="237" t="s">
        <v>20</v>
      </c>
      <c r="C96" s="45" t="str">
        <f t="shared" si="6"/>
        <v>6UCEMINTER</v>
      </c>
      <c r="D96" s="45"/>
      <c r="E96" s="46">
        <f>+'CALCULO TARIFAS CC '!$U$45</f>
        <v>0.73860637322546507</v>
      </c>
      <c r="F96" s="47">
        <f t="shared" si="9"/>
        <v>418.36849999999998</v>
      </c>
      <c r="G96" s="461">
        <f t="shared" si="7"/>
        <v>309.01</v>
      </c>
      <c r="H96" s="455" t="s">
        <v>261</v>
      </c>
      <c r="I96" s="371" t="s">
        <v>43</v>
      </c>
      <c r="J96" s="371">
        <v>418.36849999999998</v>
      </c>
      <c r="K96" s="37"/>
      <c r="L96" s="37"/>
      <c r="M96" s="37"/>
      <c r="N96" s="37"/>
      <c r="O96" s="37"/>
      <c r="P96" s="479"/>
      <c r="Q96" s="479"/>
      <c r="R96" s="479"/>
    </row>
    <row r="97" spans="1:18" s="256" customFormat="1" x14ac:dyDescent="0.25">
      <c r="A97" s="462">
        <f t="shared" si="8"/>
        <v>95</v>
      </c>
      <c r="B97" s="237" t="s">
        <v>20</v>
      </c>
      <c r="C97" s="45" t="str">
        <f t="shared" si="6"/>
        <v>6UCEMINTER2</v>
      </c>
      <c r="D97" s="45"/>
      <c r="E97" s="46">
        <f>+'CALCULO TARIFAS CC '!$U$45</f>
        <v>0.73860637322546507</v>
      </c>
      <c r="F97" s="47">
        <f t="shared" si="9"/>
        <v>213.4614</v>
      </c>
      <c r="G97" s="461">
        <f t="shared" si="7"/>
        <v>157.66</v>
      </c>
      <c r="H97" s="455" t="s">
        <v>261</v>
      </c>
      <c r="I97" s="371" t="s">
        <v>420</v>
      </c>
      <c r="J97" s="371">
        <v>213.4614</v>
      </c>
      <c r="K97" s="37"/>
      <c r="L97" s="37"/>
      <c r="M97" s="37"/>
      <c r="N97" s="37"/>
      <c r="O97" s="37"/>
      <c r="P97" s="479"/>
      <c r="Q97" s="479"/>
      <c r="R97" s="479"/>
    </row>
    <row r="98" spans="1:18" s="256" customFormat="1" x14ac:dyDescent="0.25">
      <c r="A98" s="462">
        <f t="shared" si="8"/>
        <v>96</v>
      </c>
      <c r="B98" s="237" t="s">
        <v>20</v>
      </c>
      <c r="C98" s="45" t="str">
        <f t="shared" si="6"/>
        <v>6UCGOLF</v>
      </c>
      <c r="D98" s="45"/>
      <c r="E98" s="46">
        <f>+'CALCULO TARIFAS CC '!$U$45</f>
        <v>0.73860637322546507</v>
      </c>
      <c r="F98" s="47">
        <f t="shared" si="9"/>
        <v>19.41</v>
      </c>
      <c r="G98" s="461">
        <f t="shared" si="7"/>
        <v>14.34</v>
      </c>
      <c r="H98" s="455" t="s">
        <v>261</v>
      </c>
      <c r="I98" s="371" t="s">
        <v>794</v>
      </c>
      <c r="J98" s="371">
        <v>19.41</v>
      </c>
      <c r="K98" s="37"/>
      <c r="L98" s="37"/>
      <c r="M98" s="37"/>
      <c r="N98" s="37"/>
      <c r="O98" s="37"/>
      <c r="P98" s="479"/>
      <c r="Q98" s="479"/>
      <c r="R98" s="479"/>
    </row>
    <row r="99" spans="1:18" s="256" customFormat="1" x14ac:dyDescent="0.25">
      <c r="A99" s="462">
        <f t="shared" si="8"/>
        <v>97</v>
      </c>
      <c r="B99" s="237" t="s">
        <v>20</v>
      </c>
      <c r="C99" s="45" t="str">
        <f t="shared" si="6"/>
        <v>6UCHSF</v>
      </c>
      <c r="D99" s="45"/>
      <c r="E99" s="46">
        <f>+'CALCULO TARIFAS CC '!$U$45</f>
        <v>0.73860637322546507</v>
      </c>
      <c r="F99" s="47">
        <f t="shared" si="9"/>
        <v>554.31730000000005</v>
      </c>
      <c r="G99" s="461">
        <f t="shared" si="7"/>
        <v>409.42</v>
      </c>
      <c r="H99" s="455" t="s">
        <v>261</v>
      </c>
      <c r="I99" s="371" t="s">
        <v>379</v>
      </c>
      <c r="J99" s="371">
        <v>554.31730000000005</v>
      </c>
      <c r="K99" s="37"/>
      <c r="L99" s="37"/>
      <c r="M99" s="37"/>
      <c r="N99" s="37"/>
      <c r="O99" s="37"/>
      <c r="P99" s="479"/>
      <c r="Q99" s="479"/>
      <c r="R99" s="479"/>
    </row>
    <row r="100" spans="1:18" s="256" customFormat="1" x14ac:dyDescent="0.25">
      <c r="A100" s="462">
        <f t="shared" si="8"/>
        <v>98</v>
      </c>
      <c r="B100" s="237" t="s">
        <v>20</v>
      </c>
      <c r="C100" s="45" t="str">
        <f t="shared" si="6"/>
        <v>6UCINEANCLAS</v>
      </c>
      <c r="D100" s="45"/>
      <c r="E100" s="46">
        <f>+'CALCULO TARIFAS CC '!$U$45</f>
        <v>0.73860637322546507</v>
      </c>
      <c r="F100" s="47">
        <f t="shared" si="9"/>
        <v>7.4505999999999997</v>
      </c>
      <c r="G100" s="461">
        <f t="shared" si="7"/>
        <v>5.5</v>
      </c>
      <c r="H100" s="455" t="s">
        <v>261</v>
      </c>
      <c r="I100" s="371" t="s">
        <v>795</v>
      </c>
      <c r="J100" s="371">
        <v>7.4505999999999997</v>
      </c>
      <c r="K100" s="37"/>
      <c r="L100" s="37"/>
      <c r="M100" s="37"/>
      <c r="N100" s="37"/>
      <c r="O100" s="37"/>
      <c r="P100" s="479"/>
      <c r="Q100" s="479"/>
      <c r="R100" s="479"/>
    </row>
    <row r="101" spans="1:18" s="256" customFormat="1" x14ac:dyDescent="0.25">
      <c r="A101" s="462">
        <f t="shared" si="8"/>
        <v>99</v>
      </c>
      <c r="B101" s="237" t="s">
        <v>20</v>
      </c>
      <c r="C101" s="45" t="str">
        <f t="shared" si="6"/>
        <v>6UCINEMMALL</v>
      </c>
      <c r="D101" s="45"/>
      <c r="E101" s="46">
        <f>+'CALCULO TARIFAS CC '!$U$45</f>
        <v>0.73860637322546507</v>
      </c>
      <c r="F101" s="47">
        <f t="shared" si="9"/>
        <v>7.4798999999999998</v>
      </c>
      <c r="G101" s="461">
        <f t="shared" si="7"/>
        <v>5.52</v>
      </c>
      <c r="H101" s="455" t="s">
        <v>261</v>
      </c>
      <c r="I101" s="371" t="s">
        <v>475</v>
      </c>
      <c r="J101" s="371">
        <v>7.4798999999999998</v>
      </c>
      <c r="K101" s="37"/>
      <c r="L101" s="37"/>
      <c r="M101" s="37"/>
      <c r="N101" s="37"/>
      <c r="O101" s="37"/>
      <c r="P101" s="479"/>
      <c r="Q101" s="479"/>
      <c r="R101" s="479"/>
    </row>
    <row r="102" spans="1:18" s="256" customFormat="1" x14ac:dyDescent="0.25">
      <c r="A102" s="462">
        <f t="shared" si="8"/>
        <v>100</v>
      </c>
      <c r="B102" s="237" t="s">
        <v>20</v>
      </c>
      <c r="C102" s="45" t="str">
        <f t="shared" si="6"/>
        <v>6UCINEPAND</v>
      </c>
      <c r="D102" s="45"/>
      <c r="E102" s="46">
        <f>+'CALCULO TARIFAS CC '!$U$45</f>
        <v>0.73860637322546507</v>
      </c>
      <c r="F102" s="47">
        <f t="shared" si="9"/>
        <v>7.1215000000000002</v>
      </c>
      <c r="G102" s="461">
        <f t="shared" si="7"/>
        <v>5.26</v>
      </c>
      <c r="H102" s="455" t="s">
        <v>261</v>
      </c>
      <c r="I102" s="371" t="s">
        <v>476</v>
      </c>
      <c r="J102" s="371">
        <v>7.1215000000000002</v>
      </c>
      <c r="K102" s="37"/>
      <c r="L102" s="37"/>
      <c r="M102" s="37"/>
      <c r="N102" s="37"/>
      <c r="O102" s="37"/>
      <c r="P102" s="479"/>
      <c r="Q102" s="479"/>
      <c r="R102" s="479"/>
    </row>
    <row r="103" spans="1:18" s="256" customFormat="1" x14ac:dyDescent="0.25">
      <c r="A103" s="462">
        <f t="shared" si="8"/>
        <v>101</v>
      </c>
      <c r="B103" s="237" t="s">
        <v>20</v>
      </c>
      <c r="C103" s="45" t="str">
        <f t="shared" si="6"/>
        <v>6UCINEPDOR</v>
      </c>
      <c r="D103" s="45"/>
      <c r="E103" s="46">
        <f>+'CALCULO TARIFAS CC '!$U$45</f>
        <v>0.73860637322546507</v>
      </c>
      <c r="F103" s="47">
        <f t="shared" si="9"/>
        <v>9.3333999999999993</v>
      </c>
      <c r="G103" s="461">
        <f t="shared" si="7"/>
        <v>6.89</v>
      </c>
      <c r="H103" s="455" t="s">
        <v>261</v>
      </c>
      <c r="I103" s="371" t="s">
        <v>474</v>
      </c>
      <c r="J103" s="371">
        <v>9.3333999999999993</v>
      </c>
      <c r="K103" s="37"/>
      <c r="L103" s="37"/>
      <c r="M103" s="37"/>
      <c r="N103" s="37"/>
      <c r="O103" s="37"/>
      <c r="P103" s="479"/>
      <c r="Q103" s="479"/>
      <c r="R103" s="479"/>
    </row>
    <row r="104" spans="1:18" s="256" customFormat="1" x14ac:dyDescent="0.25">
      <c r="A104" s="462">
        <f t="shared" si="8"/>
        <v>102</v>
      </c>
      <c r="B104" s="237" t="s">
        <v>20</v>
      </c>
      <c r="C104" s="45" t="str">
        <f t="shared" si="6"/>
        <v>6UCINEPMP35</v>
      </c>
      <c r="D104" s="45"/>
      <c r="E104" s="46">
        <f>+'CALCULO TARIFAS CC '!$U$45</f>
        <v>0.73860637322546507</v>
      </c>
      <c r="F104" s="47">
        <f t="shared" si="9"/>
        <v>16.953700000000001</v>
      </c>
      <c r="G104" s="461">
        <f t="shared" si="7"/>
        <v>12.52</v>
      </c>
      <c r="H104" s="455" t="s">
        <v>261</v>
      </c>
      <c r="I104" s="371" t="s">
        <v>514</v>
      </c>
      <c r="J104" s="371">
        <v>16.953700000000001</v>
      </c>
      <c r="K104" s="37"/>
      <c r="L104" s="37"/>
      <c r="M104" s="37"/>
      <c r="N104" s="37"/>
      <c r="O104" s="37"/>
      <c r="P104" s="479"/>
      <c r="Q104" s="479"/>
      <c r="R104" s="479"/>
    </row>
    <row r="105" spans="1:18" s="256" customFormat="1" x14ac:dyDescent="0.25">
      <c r="A105" s="462">
        <f t="shared" si="8"/>
        <v>103</v>
      </c>
      <c r="B105" s="237" t="s">
        <v>20</v>
      </c>
      <c r="C105" s="45" t="str">
        <f t="shared" si="6"/>
        <v>6UCINEPSOH81</v>
      </c>
      <c r="D105" s="45"/>
      <c r="E105" s="46">
        <f>+'CALCULO TARIFAS CC '!$U$45</f>
        <v>0.73860637322546507</v>
      </c>
      <c r="F105" s="47">
        <f t="shared" si="9"/>
        <v>8.3785000000000007</v>
      </c>
      <c r="G105" s="461">
        <f t="shared" si="7"/>
        <v>6.19</v>
      </c>
      <c r="H105" s="455" t="s">
        <v>261</v>
      </c>
      <c r="I105" s="371" t="s">
        <v>515</v>
      </c>
      <c r="J105" s="371">
        <v>8.3785000000000007</v>
      </c>
      <c r="K105" s="37"/>
      <c r="L105" s="37"/>
      <c r="M105" s="37"/>
      <c r="N105" s="37"/>
      <c r="O105" s="37"/>
      <c r="P105" s="479"/>
      <c r="Q105" s="479"/>
      <c r="R105" s="479"/>
    </row>
    <row r="106" spans="1:18" s="256" customFormat="1" x14ac:dyDescent="0.25">
      <c r="A106" s="462">
        <f t="shared" si="8"/>
        <v>104</v>
      </c>
      <c r="B106" s="237" t="s">
        <v>20</v>
      </c>
      <c r="C106" s="45" t="str">
        <f t="shared" si="6"/>
        <v>6UCINEPWE54</v>
      </c>
      <c r="D106" s="45"/>
      <c r="E106" s="46">
        <f>+'CALCULO TARIFAS CC '!$U$45</f>
        <v>0.73860637322546507</v>
      </c>
      <c r="F106" s="47">
        <f t="shared" si="9"/>
        <v>9.6684999999999999</v>
      </c>
      <c r="G106" s="461">
        <f t="shared" si="7"/>
        <v>7.14</v>
      </c>
      <c r="H106" s="455" t="s">
        <v>261</v>
      </c>
      <c r="I106" s="371" t="s">
        <v>516</v>
      </c>
      <c r="J106" s="371">
        <v>9.6684999999999999</v>
      </c>
      <c r="K106" s="37"/>
      <c r="L106" s="37"/>
      <c r="M106" s="37"/>
      <c r="N106" s="37"/>
      <c r="O106" s="37"/>
      <c r="P106" s="479"/>
      <c r="Q106" s="479"/>
      <c r="R106" s="479"/>
    </row>
    <row r="107" spans="1:18" s="256" customFormat="1" x14ac:dyDescent="0.25">
      <c r="A107" s="462">
        <f t="shared" si="8"/>
        <v>105</v>
      </c>
      <c r="B107" s="237" t="s">
        <v>20</v>
      </c>
      <c r="C107" s="45" t="str">
        <f t="shared" si="6"/>
        <v>6UCLARO</v>
      </c>
      <c r="D107" s="45"/>
      <c r="E107" s="46">
        <f>+'CALCULO TARIFAS CC '!$U$45</f>
        <v>0.73860637322546507</v>
      </c>
      <c r="F107" s="47">
        <f t="shared" si="9"/>
        <v>242.38509999999999</v>
      </c>
      <c r="G107" s="461">
        <f t="shared" si="7"/>
        <v>179.03</v>
      </c>
      <c r="H107" s="455" t="s">
        <v>261</v>
      </c>
      <c r="I107" s="371" t="s">
        <v>44</v>
      </c>
      <c r="J107" s="371">
        <v>242.38509999999999</v>
      </c>
      <c r="K107" s="37"/>
      <c r="L107" s="37"/>
      <c r="M107" s="37"/>
      <c r="N107" s="37"/>
      <c r="O107" s="37"/>
      <c r="P107" s="479"/>
      <c r="Q107" s="479"/>
      <c r="R107" s="479"/>
    </row>
    <row r="108" spans="1:18" s="256" customFormat="1" x14ac:dyDescent="0.25">
      <c r="A108" s="462">
        <f t="shared" si="8"/>
        <v>106</v>
      </c>
      <c r="B108" s="237" t="s">
        <v>20</v>
      </c>
      <c r="C108" s="45" t="str">
        <f t="shared" si="6"/>
        <v>6UCMATTM</v>
      </c>
      <c r="D108" s="45"/>
      <c r="E108" s="46">
        <f>+'CALCULO TARIFAS CC '!$U$45</f>
        <v>0.73860637322546507</v>
      </c>
      <c r="F108" s="47">
        <f t="shared" si="9"/>
        <v>32.868699999999997</v>
      </c>
      <c r="G108" s="461">
        <f t="shared" si="7"/>
        <v>24.28</v>
      </c>
      <c r="H108" s="455" t="s">
        <v>261</v>
      </c>
      <c r="I108" s="371" t="s">
        <v>450</v>
      </c>
      <c r="J108" s="371">
        <v>32.868699999999997</v>
      </c>
      <c r="K108" s="37"/>
      <c r="L108" s="37"/>
      <c r="M108" s="37"/>
      <c r="N108" s="37"/>
      <c r="O108" s="37"/>
      <c r="P108" s="479"/>
      <c r="Q108" s="479"/>
      <c r="R108" s="479"/>
    </row>
    <row r="109" spans="1:18" s="256" customFormat="1" x14ac:dyDescent="0.25">
      <c r="A109" s="462">
        <f t="shared" si="8"/>
        <v>107</v>
      </c>
      <c r="B109" s="237" t="s">
        <v>20</v>
      </c>
      <c r="C109" s="45" t="str">
        <f t="shared" si="6"/>
        <v>6UCMP1</v>
      </c>
      <c r="D109" s="45"/>
      <c r="E109" s="46">
        <f>+'CALCULO TARIFAS CC '!$U$45</f>
        <v>0.73860637322546507</v>
      </c>
      <c r="F109" s="47">
        <f t="shared" si="9"/>
        <v>163.8194</v>
      </c>
      <c r="G109" s="461">
        <f t="shared" si="7"/>
        <v>121</v>
      </c>
      <c r="H109" s="455" t="s">
        <v>261</v>
      </c>
      <c r="I109" s="371" t="s">
        <v>727</v>
      </c>
      <c r="J109" s="371">
        <v>163.8194</v>
      </c>
      <c r="K109" s="37"/>
      <c r="L109" s="37"/>
      <c r="M109" s="37"/>
      <c r="N109" s="37"/>
      <c r="O109" s="37"/>
      <c r="P109" s="479"/>
      <c r="Q109" s="479"/>
      <c r="R109" s="479"/>
    </row>
    <row r="110" spans="1:18" s="256" customFormat="1" x14ac:dyDescent="0.25">
      <c r="A110" s="462">
        <f t="shared" si="8"/>
        <v>108</v>
      </c>
      <c r="B110" s="237" t="s">
        <v>20</v>
      </c>
      <c r="C110" s="45" t="str">
        <f t="shared" si="6"/>
        <v>6UCMP2</v>
      </c>
      <c r="D110" s="45"/>
      <c r="E110" s="46">
        <f>+'CALCULO TARIFAS CC '!$U$45</f>
        <v>0.73860637322546507</v>
      </c>
      <c r="F110" s="47">
        <f t="shared" si="9"/>
        <v>279.25740000000002</v>
      </c>
      <c r="G110" s="461">
        <f t="shared" si="7"/>
        <v>206.26</v>
      </c>
      <c r="H110" s="455" t="s">
        <v>261</v>
      </c>
      <c r="I110" s="371" t="s">
        <v>728</v>
      </c>
      <c r="J110" s="371">
        <v>279.25740000000002</v>
      </c>
      <c r="K110" s="37"/>
      <c r="L110" s="37"/>
      <c r="M110" s="37"/>
      <c r="N110" s="37"/>
      <c r="O110" s="37"/>
      <c r="P110" s="479"/>
      <c r="Q110" s="479"/>
      <c r="R110" s="479"/>
    </row>
    <row r="111" spans="1:18" s="256" customFormat="1" x14ac:dyDescent="0.25">
      <c r="A111" s="462">
        <f t="shared" si="8"/>
        <v>109</v>
      </c>
      <c r="B111" s="237" t="s">
        <v>20</v>
      </c>
      <c r="C111" s="45" t="str">
        <f t="shared" si="6"/>
        <v>6UCNAL</v>
      </c>
      <c r="D111" s="45"/>
      <c r="E111" s="46">
        <f>+'CALCULO TARIFAS CC '!$U$45</f>
        <v>0.73860637322546507</v>
      </c>
      <c r="F111" s="47">
        <f t="shared" si="9"/>
        <v>1554.2137</v>
      </c>
      <c r="G111" s="461">
        <f t="shared" si="7"/>
        <v>1147.95</v>
      </c>
      <c r="H111" s="455" t="s">
        <v>261</v>
      </c>
      <c r="I111" s="371" t="s">
        <v>45</v>
      </c>
      <c r="J111" s="371">
        <v>1554.2137</v>
      </c>
      <c r="K111" s="37"/>
      <c r="L111" s="37"/>
      <c r="M111" s="37"/>
      <c r="N111" s="37"/>
      <c r="O111" s="37"/>
      <c r="P111" s="479"/>
      <c r="Q111" s="479"/>
      <c r="R111" s="479"/>
    </row>
    <row r="112" spans="1:18" s="256" customFormat="1" x14ac:dyDescent="0.25">
      <c r="A112" s="462">
        <f t="shared" si="8"/>
        <v>110</v>
      </c>
      <c r="B112" s="237" t="s">
        <v>20</v>
      </c>
      <c r="C112" s="45" t="str">
        <f t="shared" si="6"/>
        <v>6UCONDA12OC</v>
      </c>
      <c r="D112" s="45"/>
      <c r="E112" s="46">
        <f>+'CALCULO TARIFAS CC '!$U$45</f>
        <v>0.73860637322546507</v>
      </c>
      <c r="F112" s="47">
        <f t="shared" si="9"/>
        <v>668.85649999999998</v>
      </c>
      <c r="G112" s="461">
        <f t="shared" si="7"/>
        <v>494.02</v>
      </c>
      <c r="H112" s="455" t="s">
        <v>261</v>
      </c>
      <c r="I112" s="371" t="s">
        <v>340</v>
      </c>
      <c r="J112" s="371">
        <v>668.85649999999998</v>
      </c>
      <c r="K112" s="37"/>
      <c r="L112" s="37"/>
      <c r="M112" s="37"/>
      <c r="N112" s="37"/>
      <c r="O112" s="37"/>
      <c r="P112" s="479"/>
      <c r="Q112" s="479"/>
      <c r="R112" s="479"/>
    </row>
    <row r="113" spans="1:18" s="256" customFormat="1" x14ac:dyDescent="0.25">
      <c r="A113" s="462">
        <f t="shared" si="8"/>
        <v>111</v>
      </c>
      <c r="B113" s="237" t="s">
        <v>20</v>
      </c>
      <c r="C113" s="45" t="str">
        <f t="shared" si="6"/>
        <v>6UCONTRAL</v>
      </c>
      <c r="D113" s="45"/>
      <c r="E113" s="46">
        <f>+'CALCULO TARIFAS CC '!$U$45</f>
        <v>0.73860637322546507</v>
      </c>
      <c r="F113" s="47">
        <f t="shared" si="9"/>
        <v>201.07079999999999</v>
      </c>
      <c r="G113" s="461">
        <f t="shared" si="7"/>
        <v>148.51</v>
      </c>
      <c r="H113" s="455" t="s">
        <v>261</v>
      </c>
      <c r="I113" s="371" t="s">
        <v>46</v>
      </c>
      <c r="J113" s="371">
        <v>201.07079999999999</v>
      </c>
      <c r="K113" s="37"/>
      <c r="L113" s="37"/>
      <c r="M113" s="37"/>
      <c r="N113" s="37"/>
      <c r="O113" s="37"/>
      <c r="P113" s="479"/>
      <c r="Q113" s="479"/>
      <c r="R113" s="479"/>
    </row>
    <row r="114" spans="1:18" s="256" customFormat="1" x14ac:dyDescent="0.25">
      <c r="A114" s="462">
        <f t="shared" si="8"/>
        <v>112</v>
      </c>
      <c r="B114" s="237" t="s">
        <v>20</v>
      </c>
      <c r="C114" s="45" t="str">
        <f t="shared" si="6"/>
        <v>6UCORUNA13</v>
      </c>
      <c r="D114" s="45"/>
      <c r="E114" s="46">
        <f>+'CALCULO TARIFAS CC '!$U$45</f>
        <v>0.73860637322546507</v>
      </c>
      <c r="F114" s="47">
        <f t="shared" si="9"/>
        <v>41.878999999999998</v>
      </c>
      <c r="G114" s="461">
        <f t="shared" si="7"/>
        <v>30.93</v>
      </c>
      <c r="H114" s="455" t="s">
        <v>261</v>
      </c>
      <c r="I114" s="371" t="s">
        <v>517</v>
      </c>
      <c r="J114" s="371">
        <v>41.878999999999998</v>
      </c>
      <c r="K114" s="37"/>
      <c r="L114" s="37"/>
      <c r="M114" s="37"/>
      <c r="N114" s="37"/>
      <c r="O114" s="37"/>
      <c r="P114" s="479"/>
      <c r="Q114" s="479"/>
      <c r="R114" s="479"/>
    </row>
    <row r="115" spans="1:18" s="256" customFormat="1" x14ac:dyDescent="0.25">
      <c r="A115" s="462">
        <f t="shared" si="8"/>
        <v>113</v>
      </c>
      <c r="B115" s="237" t="s">
        <v>20</v>
      </c>
      <c r="C115" s="45" t="str">
        <f t="shared" si="6"/>
        <v>6UCPBCEN31</v>
      </c>
      <c r="D115" s="45"/>
      <c r="E115" s="46">
        <f>+'CALCULO TARIFAS CC '!$U$45</f>
        <v>0.73860637322546507</v>
      </c>
      <c r="F115" s="47">
        <f t="shared" si="9"/>
        <v>75.104699999999994</v>
      </c>
      <c r="G115" s="461">
        <f t="shared" si="7"/>
        <v>55.47</v>
      </c>
      <c r="H115" s="455" t="s">
        <v>261</v>
      </c>
      <c r="I115" s="371" t="s">
        <v>518</v>
      </c>
      <c r="J115" s="371">
        <v>75.104699999999994</v>
      </c>
      <c r="K115" s="37"/>
      <c r="L115" s="37"/>
      <c r="M115" s="37"/>
      <c r="N115" s="37"/>
      <c r="O115" s="37"/>
      <c r="P115" s="479"/>
      <c r="Q115" s="479"/>
      <c r="R115" s="479"/>
    </row>
    <row r="116" spans="1:18" s="256" customFormat="1" x14ac:dyDescent="0.25">
      <c r="A116" s="462">
        <f t="shared" si="8"/>
        <v>114</v>
      </c>
      <c r="B116" s="237" t="s">
        <v>20</v>
      </c>
      <c r="C116" s="45" t="str">
        <f t="shared" si="6"/>
        <v>6UCROWNPMA</v>
      </c>
      <c r="D116" s="45"/>
      <c r="E116" s="46">
        <f>+'CALCULO TARIFAS CC '!$U$45</f>
        <v>0.73860637322546507</v>
      </c>
      <c r="F116" s="47">
        <f t="shared" si="9"/>
        <v>126.9723</v>
      </c>
      <c r="G116" s="461">
        <f t="shared" si="7"/>
        <v>93.78</v>
      </c>
      <c r="H116" s="455" t="s">
        <v>261</v>
      </c>
      <c r="I116" s="371" t="s">
        <v>660</v>
      </c>
      <c r="J116" s="371">
        <v>126.9723</v>
      </c>
      <c r="K116" s="37"/>
      <c r="L116" s="37"/>
      <c r="M116" s="37"/>
      <c r="N116" s="37"/>
      <c r="O116" s="37"/>
      <c r="P116" s="479"/>
      <c r="Q116" s="479"/>
      <c r="R116" s="479"/>
    </row>
    <row r="117" spans="1:18" s="256" customFormat="1" x14ac:dyDescent="0.25">
      <c r="A117" s="462">
        <f t="shared" si="8"/>
        <v>115</v>
      </c>
      <c r="B117" s="237" t="s">
        <v>20</v>
      </c>
      <c r="C117" s="45" t="str">
        <f t="shared" si="6"/>
        <v>6UCSS</v>
      </c>
      <c r="D117" s="45"/>
      <c r="E117" s="46">
        <f>+'CALCULO TARIFAS CC '!$U$45</f>
        <v>0.73860637322546507</v>
      </c>
      <c r="F117" s="47">
        <f t="shared" si="9"/>
        <v>1648.6835000000001</v>
      </c>
      <c r="G117" s="461">
        <f t="shared" si="7"/>
        <v>1217.73</v>
      </c>
      <c r="H117" s="455" t="s">
        <v>261</v>
      </c>
      <c r="I117" s="371" t="s">
        <v>47</v>
      </c>
      <c r="J117" s="371">
        <v>1648.6835000000001</v>
      </c>
      <c r="K117" s="37"/>
      <c r="L117" s="37"/>
      <c r="M117" s="37"/>
      <c r="N117" s="37"/>
      <c r="O117" s="37"/>
      <c r="P117" s="479"/>
      <c r="Q117" s="479"/>
      <c r="R117" s="479"/>
    </row>
    <row r="118" spans="1:18" s="256" customFormat="1" x14ac:dyDescent="0.25">
      <c r="A118" s="462">
        <f t="shared" si="8"/>
        <v>116</v>
      </c>
      <c r="B118" s="237" t="s">
        <v>20</v>
      </c>
      <c r="C118" s="45" t="str">
        <f t="shared" si="6"/>
        <v>6UCUNION20</v>
      </c>
      <c r="D118" s="45"/>
      <c r="E118" s="46">
        <f>+'CALCULO TARIFAS CC '!$U$45</f>
        <v>0.73860637322546507</v>
      </c>
      <c r="F118" s="47">
        <f t="shared" si="9"/>
        <v>145.1729</v>
      </c>
      <c r="G118" s="461">
        <f t="shared" si="7"/>
        <v>107.23</v>
      </c>
      <c r="H118" s="455" t="s">
        <v>261</v>
      </c>
      <c r="I118" s="371" t="s">
        <v>519</v>
      </c>
      <c r="J118" s="371">
        <v>145.1729</v>
      </c>
      <c r="K118" s="37"/>
      <c r="L118" s="37"/>
      <c r="M118" s="37"/>
      <c r="N118" s="37"/>
      <c r="O118" s="37"/>
      <c r="P118" s="479"/>
      <c r="Q118" s="479"/>
      <c r="R118" s="479"/>
    </row>
    <row r="119" spans="1:18" s="256" customFormat="1" x14ac:dyDescent="0.25">
      <c r="A119" s="462">
        <f t="shared" si="8"/>
        <v>117</v>
      </c>
      <c r="B119" s="237" t="s">
        <v>20</v>
      </c>
      <c r="C119" s="45" t="str">
        <f t="shared" si="6"/>
        <v>6UCWAGUAS</v>
      </c>
      <c r="D119" s="45"/>
      <c r="E119" s="46">
        <f>+'CALCULO TARIFAS CC '!$U$45</f>
        <v>0.73860637322546507</v>
      </c>
      <c r="F119" s="47">
        <f t="shared" si="9"/>
        <v>89.710599999999999</v>
      </c>
      <c r="G119" s="461">
        <f t="shared" si="7"/>
        <v>66.260000000000005</v>
      </c>
      <c r="H119" s="455" t="s">
        <v>261</v>
      </c>
      <c r="I119" s="371" t="s">
        <v>398</v>
      </c>
      <c r="J119" s="371">
        <v>89.710599999999999</v>
      </c>
      <c r="K119" s="37"/>
      <c r="L119" s="37"/>
      <c r="M119" s="37"/>
      <c r="N119" s="37"/>
      <c r="O119" s="37"/>
      <c r="P119" s="479"/>
      <c r="Q119" s="479"/>
      <c r="R119" s="479"/>
    </row>
    <row r="120" spans="1:18" s="256" customFormat="1" x14ac:dyDescent="0.25">
      <c r="A120" s="462">
        <f t="shared" si="8"/>
        <v>118</v>
      </c>
      <c r="B120" s="237" t="s">
        <v>20</v>
      </c>
      <c r="C120" s="45" t="str">
        <f t="shared" si="6"/>
        <v>6UCWBAL</v>
      </c>
      <c r="D120" s="45"/>
      <c r="E120" s="46">
        <f>+'CALCULO TARIFAS CC '!$U$45</f>
        <v>0.73860637322546507</v>
      </c>
      <c r="F120" s="47">
        <f t="shared" si="9"/>
        <v>273.87439999999998</v>
      </c>
      <c r="G120" s="461">
        <f t="shared" si="7"/>
        <v>202.29</v>
      </c>
      <c r="H120" s="455" t="s">
        <v>261</v>
      </c>
      <c r="I120" s="371" t="s">
        <v>392</v>
      </c>
      <c r="J120" s="371">
        <v>273.87439999999998</v>
      </c>
      <c r="K120" s="37"/>
      <c r="L120" s="37"/>
      <c r="M120" s="37"/>
      <c r="N120" s="37"/>
      <c r="O120" s="37"/>
      <c r="P120" s="479"/>
      <c r="Q120" s="479"/>
      <c r="R120" s="479"/>
    </row>
    <row r="121" spans="1:18" s="256" customFormat="1" x14ac:dyDescent="0.25">
      <c r="A121" s="462">
        <f t="shared" si="8"/>
        <v>119</v>
      </c>
      <c r="B121" s="237" t="s">
        <v>20</v>
      </c>
      <c r="C121" s="45" t="str">
        <f t="shared" si="6"/>
        <v>6UCWCOLON</v>
      </c>
      <c r="D121" s="45"/>
      <c r="E121" s="46">
        <f>+'CALCULO TARIFAS CC '!$U$45</f>
        <v>0.73860637322546507</v>
      </c>
      <c r="F121" s="47">
        <f t="shared" si="9"/>
        <v>107.9906</v>
      </c>
      <c r="G121" s="461">
        <f t="shared" si="7"/>
        <v>79.760000000000005</v>
      </c>
      <c r="H121" s="455" t="s">
        <v>261</v>
      </c>
      <c r="I121" s="371" t="s">
        <v>414</v>
      </c>
      <c r="J121" s="371">
        <v>107.9906</v>
      </c>
      <c r="K121" s="37"/>
      <c r="L121" s="37"/>
      <c r="M121" s="37"/>
      <c r="N121" s="37"/>
      <c r="O121" s="37"/>
      <c r="P121" s="479"/>
      <c r="Q121" s="479"/>
      <c r="R121" s="479"/>
    </row>
    <row r="122" spans="1:18" s="256" customFormat="1" x14ac:dyDescent="0.25">
      <c r="A122" s="462">
        <f t="shared" si="8"/>
        <v>120</v>
      </c>
      <c r="B122" s="237" t="s">
        <v>20</v>
      </c>
      <c r="C122" s="45" t="str">
        <f t="shared" si="6"/>
        <v>6UCWDAVID</v>
      </c>
      <c r="D122" s="45"/>
      <c r="E122" s="46">
        <f>+'CALCULO TARIFAS CC '!$U$45</f>
        <v>0.73860637322546507</v>
      </c>
      <c r="F122" s="47">
        <f t="shared" si="9"/>
        <v>111.4196</v>
      </c>
      <c r="G122" s="461">
        <f t="shared" si="7"/>
        <v>82.3</v>
      </c>
      <c r="H122" s="455" t="s">
        <v>261</v>
      </c>
      <c r="I122" s="371" t="s">
        <v>400</v>
      </c>
      <c r="J122" s="371">
        <v>111.4196</v>
      </c>
      <c r="K122" s="37"/>
      <c r="L122" s="37"/>
      <c r="M122" s="37"/>
      <c r="N122" s="37"/>
      <c r="O122" s="37"/>
      <c r="P122" s="479"/>
      <c r="Q122" s="479"/>
      <c r="R122" s="479"/>
    </row>
    <row r="123" spans="1:18" s="256" customFormat="1" x14ac:dyDescent="0.25">
      <c r="A123" s="462">
        <f t="shared" si="8"/>
        <v>121</v>
      </c>
      <c r="B123" s="237" t="s">
        <v>20</v>
      </c>
      <c r="C123" s="45" t="str">
        <f t="shared" si="6"/>
        <v>6UCWDORADO</v>
      </c>
      <c r="D123" s="45"/>
      <c r="E123" s="46">
        <f>+'CALCULO TARIFAS CC '!$U$45</f>
        <v>0.73860637322546507</v>
      </c>
      <c r="F123" s="47">
        <f t="shared" si="9"/>
        <v>172.81450000000001</v>
      </c>
      <c r="G123" s="461">
        <f t="shared" si="7"/>
        <v>127.64</v>
      </c>
      <c r="H123" s="455" t="s">
        <v>261</v>
      </c>
      <c r="I123" s="371" t="s">
        <v>411</v>
      </c>
      <c r="J123" s="371">
        <v>172.81450000000001</v>
      </c>
      <c r="K123" s="37"/>
      <c r="L123" s="37"/>
      <c r="M123" s="37"/>
      <c r="N123" s="37"/>
      <c r="O123" s="37"/>
      <c r="P123" s="479"/>
      <c r="Q123" s="479"/>
      <c r="R123" s="479"/>
    </row>
    <row r="124" spans="1:18" s="256" customFormat="1" x14ac:dyDescent="0.25">
      <c r="A124" s="462">
        <f t="shared" si="8"/>
        <v>122</v>
      </c>
      <c r="B124" s="237" t="s">
        <v>20</v>
      </c>
      <c r="C124" s="45" t="str">
        <f t="shared" si="6"/>
        <v>6UCWEXP</v>
      </c>
      <c r="D124" s="45"/>
      <c r="E124" s="46">
        <f>+'CALCULO TARIFAS CC '!$U$45</f>
        <v>0.73860637322546507</v>
      </c>
      <c r="F124" s="47">
        <f t="shared" si="9"/>
        <v>70.036500000000004</v>
      </c>
      <c r="G124" s="461">
        <f t="shared" si="7"/>
        <v>51.73</v>
      </c>
      <c r="H124" s="455" t="s">
        <v>261</v>
      </c>
      <c r="I124" s="371" t="s">
        <v>399</v>
      </c>
      <c r="J124" s="371">
        <v>70.036500000000004</v>
      </c>
      <c r="K124" s="37"/>
      <c r="L124" s="37"/>
      <c r="M124" s="37"/>
      <c r="N124" s="37"/>
      <c r="O124" s="37"/>
      <c r="P124" s="479"/>
      <c r="Q124" s="479"/>
      <c r="R124" s="479"/>
    </row>
    <row r="125" spans="1:18" x14ac:dyDescent="0.25">
      <c r="A125" s="462">
        <f t="shared" si="8"/>
        <v>123</v>
      </c>
      <c r="B125" s="237" t="s">
        <v>20</v>
      </c>
      <c r="C125" s="45" t="str">
        <f t="shared" si="6"/>
        <v>6UCWHOPA</v>
      </c>
      <c r="D125" s="45"/>
      <c r="E125" s="46">
        <f>+'CALCULO TARIFAS CC '!$U$45</f>
        <v>0.73860637322546507</v>
      </c>
      <c r="F125" s="47">
        <f t="shared" si="5"/>
        <v>240.28970000000001</v>
      </c>
      <c r="G125" s="461">
        <f t="shared" si="7"/>
        <v>177.48</v>
      </c>
      <c r="H125" s="455" t="s">
        <v>261</v>
      </c>
      <c r="I125" s="371" t="s">
        <v>416</v>
      </c>
      <c r="J125" s="371">
        <v>240.28970000000001</v>
      </c>
      <c r="K125" s="37"/>
      <c r="L125" s="37"/>
      <c r="M125" s="37"/>
      <c r="N125" s="37"/>
      <c r="O125" s="37"/>
      <c r="P125" s="479"/>
      <c r="Q125" s="479"/>
      <c r="R125" s="479"/>
    </row>
    <row r="126" spans="1:18" x14ac:dyDescent="0.25">
      <c r="A126" s="462">
        <f t="shared" si="8"/>
        <v>124</v>
      </c>
      <c r="B126" s="237" t="s">
        <v>20</v>
      </c>
      <c r="C126" s="45" t="str">
        <f t="shared" si="6"/>
        <v>6UCWHOPB</v>
      </c>
      <c r="D126" s="45"/>
      <c r="E126" s="46">
        <f>+'CALCULO TARIFAS CC '!$U$45</f>
        <v>0.73860637322546507</v>
      </c>
      <c r="F126" s="47">
        <f t="shared" si="5"/>
        <v>247.48</v>
      </c>
      <c r="G126" s="461">
        <f t="shared" si="7"/>
        <v>182.79</v>
      </c>
      <c r="H126" s="455" t="s">
        <v>261</v>
      </c>
      <c r="I126" s="371" t="s">
        <v>393</v>
      </c>
      <c r="J126" s="371">
        <v>247.48</v>
      </c>
      <c r="K126" s="37"/>
      <c r="L126" s="37"/>
      <c r="M126" s="37"/>
      <c r="N126" s="37"/>
      <c r="O126" s="37"/>
      <c r="P126" s="479"/>
      <c r="Q126" s="479"/>
      <c r="R126" s="479"/>
    </row>
    <row r="127" spans="1:18" x14ac:dyDescent="0.25">
      <c r="A127" s="462">
        <f t="shared" si="8"/>
        <v>125</v>
      </c>
      <c r="B127" s="237" t="s">
        <v>20</v>
      </c>
      <c r="C127" s="45" t="str">
        <f t="shared" si="6"/>
        <v>6UCWJFRA1</v>
      </c>
      <c r="D127" s="45"/>
      <c r="E127" s="46">
        <f>+'CALCULO TARIFAS CC '!$U$45</f>
        <v>0.73860637322546507</v>
      </c>
      <c r="F127" s="47">
        <f t="shared" si="5"/>
        <v>251.2193</v>
      </c>
      <c r="G127" s="461">
        <f t="shared" si="7"/>
        <v>185.55</v>
      </c>
      <c r="H127" s="455" t="s">
        <v>261</v>
      </c>
      <c r="I127" s="371" t="s">
        <v>415</v>
      </c>
      <c r="J127" s="371">
        <v>251.2193</v>
      </c>
      <c r="K127" s="37"/>
      <c r="L127" s="37"/>
      <c r="M127" s="37"/>
      <c r="N127" s="37"/>
      <c r="O127" s="37"/>
      <c r="P127" s="479"/>
      <c r="Q127" s="479"/>
      <c r="R127" s="479"/>
    </row>
    <row r="128" spans="1:18" x14ac:dyDescent="0.25">
      <c r="A128" s="462">
        <f t="shared" si="8"/>
        <v>126</v>
      </c>
      <c r="B128" s="237" t="s">
        <v>20</v>
      </c>
      <c r="C128" s="45" t="str">
        <f t="shared" si="6"/>
        <v>6UCWJFRA2</v>
      </c>
      <c r="D128" s="45"/>
      <c r="E128" s="46">
        <f>+'CALCULO TARIFAS CC '!$U$45</f>
        <v>0.73860637322546507</v>
      </c>
      <c r="F128" s="47">
        <f t="shared" si="5"/>
        <v>391.59480000000002</v>
      </c>
      <c r="G128" s="461">
        <f t="shared" si="7"/>
        <v>289.23</v>
      </c>
      <c r="H128" s="455" t="s">
        <v>261</v>
      </c>
      <c r="I128" s="371" t="s">
        <v>394</v>
      </c>
      <c r="J128" s="371">
        <v>391.59480000000002</v>
      </c>
      <c r="K128" s="37"/>
      <c r="L128" s="37"/>
      <c r="M128" s="37"/>
      <c r="N128" s="37"/>
      <c r="O128" s="37"/>
      <c r="P128" s="479"/>
      <c r="Q128" s="479"/>
      <c r="R128" s="479"/>
    </row>
    <row r="129" spans="1:18" x14ac:dyDescent="0.25">
      <c r="A129" s="462">
        <f t="shared" si="8"/>
        <v>127</v>
      </c>
      <c r="B129" s="237" t="s">
        <v>20</v>
      </c>
      <c r="C129" s="45" t="str">
        <f t="shared" si="6"/>
        <v>6UCWRABAJO</v>
      </c>
      <c r="D129" s="45"/>
      <c r="E129" s="46">
        <f>+'CALCULO TARIFAS CC '!$U$45</f>
        <v>0.73860637322546507</v>
      </c>
      <c r="F129" s="47">
        <f t="shared" si="5"/>
        <v>207.08879999999999</v>
      </c>
      <c r="G129" s="461">
        <f t="shared" si="7"/>
        <v>152.96</v>
      </c>
      <c r="H129" s="455" t="s">
        <v>261</v>
      </c>
      <c r="I129" s="371" t="s">
        <v>412</v>
      </c>
      <c r="J129" s="371">
        <v>207.08879999999999</v>
      </c>
      <c r="K129" s="37"/>
      <c r="L129" s="37"/>
      <c r="M129" s="37"/>
      <c r="N129" s="37"/>
      <c r="O129" s="37"/>
      <c r="P129" s="479"/>
      <c r="Q129" s="479"/>
      <c r="R129" s="479"/>
    </row>
    <row r="130" spans="1:18" x14ac:dyDescent="0.25">
      <c r="A130" s="462">
        <f t="shared" si="8"/>
        <v>128</v>
      </c>
      <c r="B130" s="237" t="s">
        <v>20</v>
      </c>
      <c r="C130" s="45" t="str">
        <f t="shared" si="6"/>
        <v>6UCWSANFCO</v>
      </c>
      <c r="D130" s="45"/>
      <c r="E130" s="46">
        <f>+'CALCULO TARIFAS CC '!$U$45</f>
        <v>0.73860637322546507</v>
      </c>
      <c r="F130" s="47">
        <f t="shared" si="5"/>
        <v>153.56</v>
      </c>
      <c r="G130" s="461">
        <f t="shared" si="7"/>
        <v>113.42</v>
      </c>
      <c r="H130" s="455" t="s">
        <v>261</v>
      </c>
      <c r="I130" s="371" t="s">
        <v>632</v>
      </c>
      <c r="J130" s="371">
        <v>153.56</v>
      </c>
      <c r="K130" s="37"/>
      <c r="L130" s="37"/>
      <c r="M130" s="37"/>
      <c r="N130" s="37"/>
      <c r="O130" s="37"/>
      <c r="P130" s="479"/>
      <c r="Q130" s="479"/>
      <c r="R130" s="479"/>
    </row>
    <row r="131" spans="1:18" x14ac:dyDescent="0.25">
      <c r="A131" s="462">
        <f t="shared" si="8"/>
        <v>129</v>
      </c>
      <c r="B131" s="237" t="s">
        <v>20</v>
      </c>
      <c r="C131" s="45" t="str">
        <f t="shared" si="6"/>
        <v>6UCWSCLARA</v>
      </c>
      <c r="D131" s="45"/>
      <c r="E131" s="46">
        <f>+'CALCULO TARIFAS CC '!$U$45</f>
        <v>0.73860637322546507</v>
      </c>
      <c r="F131" s="47">
        <f t="shared" si="5"/>
        <v>206.3408</v>
      </c>
      <c r="G131" s="461">
        <f t="shared" si="7"/>
        <v>152.4</v>
      </c>
      <c r="H131" s="455" t="s">
        <v>261</v>
      </c>
      <c r="I131" s="371" t="s">
        <v>389</v>
      </c>
      <c r="J131" s="371">
        <v>206.3408</v>
      </c>
      <c r="K131" s="37"/>
      <c r="L131" s="37"/>
      <c r="M131" s="37"/>
      <c r="N131" s="37"/>
      <c r="O131" s="37"/>
      <c r="P131" s="479"/>
      <c r="Q131" s="479"/>
      <c r="R131" s="479"/>
    </row>
    <row r="132" spans="1:18" x14ac:dyDescent="0.25">
      <c r="A132" s="462">
        <f t="shared" si="8"/>
        <v>130</v>
      </c>
      <c r="B132" s="237" t="s">
        <v>20</v>
      </c>
      <c r="C132" s="45" t="str">
        <f t="shared" si="6"/>
        <v>6UDAVIVIENDA</v>
      </c>
      <c r="D132" s="45"/>
      <c r="E132" s="46">
        <f>+'CALCULO TARIFAS CC '!$U$45</f>
        <v>0.73860637322546507</v>
      </c>
      <c r="F132" s="47">
        <f t="shared" si="5"/>
        <v>62.491900000000001</v>
      </c>
      <c r="G132" s="461">
        <f t="shared" ref="G132:G195" si="10">ROUND(F132*E132,2)</f>
        <v>46.16</v>
      </c>
      <c r="H132" s="455" t="s">
        <v>261</v>
      </c>
      <c r="I132" s="371" t="s">
        <v>796</v>
      </c>
      <c r="J132" s="371">
        <v>62.491900000000001</v>
      </c>
      <c r="K132" s="37"/>
      <c r="L132" s="37"/>
      <c r="M132" s="37"/>
      <c r="N132" s="37"/>
      <c r="O132" s="37"/>
      <c r="P132" s="479"/>
      <c r="Q132" s="479"/>
      <c r="R132" s="479"/>
    </row>
    <row r="133" spans="1:18" x14ac:dyDescent="0.25">
      <c r="A133" s="462">
        <f t="shared" ref="A133:A196" si="11">A132+1</f>
        <v>131</v>
      </c>
      <c r="B133" s="237" t="s">
        <v>20</v>
      </c>
      <c r="C133" s="45" t="str">
        <f t="shared" si="6"/>
        <v>6UDECAMERON</v>
      </c>
      <c r="D133" s="45"/>
      <c r="E133" s="46">
        <f>+'CALCULO TARIFAS CC '!$U$45</f>
        <v>0.73860637322546507</v>
      </c>
      <c r="F133" s="47">
        <f t="shared" si="5"/>
        <v>190.8501</v>
      </c>
      <c r="G133" s="461">
        <f t="shared" si="10"/>
        <v>140.96</v>
      </c>
      <c r="H133" s="455" t="s">
        <v>261</v>
      </c>
      <c r="I133" s="371" t="s">
        <v>600</v>
      </c>
      <c r="J133" s="371">
        <v>190.8501</v>
      </c>
      <c r="K133" s="37"/>
      <c r="L133" s="37"/>
      <c r="M133" s="37"/>
      <c r="N133" s="37"/>
      <c r="O133" s="37"/>
      <c r="P133" s="479"/>
      <c r="Q133" s="479"/>
      <c r="R133" s="479"/>
    </row>
    <row r="134" spans="1:18" x14ac:dyDescent="0.25">
      <c r="A134" s="462">
        <f t="shared" si="11"/>
        <v>132</v>
      </c>
      <c r="B134" s="237" t="s">
        <v>20</v>
      </c>
      <c r="C134" s="45" t="str">
        <f t="shared" si="6"/>
        <v>6UDELMONTE</v>
      </c>
      <c r="D134" s="45"/>
      <c r="E134" s="46">
        <f>+'CALCULO TARIFAS CC '!$U$45</f>
        <v>0.73860637322546507</v>
      </c>
      <c r="F134" s="47">
        <f t="shared" si="5"/>
        <v>145.3802</v>
      </c>
      <c r="G134" s="461">
        <f t="shared" si="10"/>
        <v>107.38</v>
      </c>
      <c r="H134" s="455" t="s">
        <v>261</v>
      </c>
      <c r="I134" s="371" t="s">
        <v>797</v>
      </c>
      <c r="J134" s="371">
        <v>145.3802</v>
      </c>
      <c r="K134" s="37"/>
      <c r="L134" s="37"/>
      <c r="M134" s="37"/>
      <c r="N134" s="37"/>
      <c r="O134" s="37"/>
      <c r="P134" s="479"/>
      <c r="Q134" s="479"/>
      <c r="R134" s="479"/>
    </row>
    <row r="135" spans="1:18" x14ac:dyDescent="0.25">
      <c r="A135" s="462">
        <f t="shared" si="11"/>
        <v>133</v>
      </c>
      <c r="B135" s="237" t="s">
        <v>20</v>
      </c>
      <c r="C135" s="45" t="str">
        <f t="shared" si="6"/>
        <v>6UDELYRBVTA</v>
      </c>
      <c r="D135" s="45"/>
      <c r="E135" s="46">
        <f>+'CALCULO TARIFAS CC '!$U$45</f>
        <v>0.73860637322546507</v>
      </c>
      <c r="F135" s="47">
        <f t="shared" si="5"/>
        <v>52.659199999999998</v>
      </c>
      <c r="G135" s="461">
        <f t="shared" si="10"/>
        <v>38.89</v>
      </c>
      <c r="H135" s="455" t="s">
        <v>261</v>
      </c>
      <c r="I135" s="371" t="s">
        <v>432</v>
      </c>
      <c r="J135" s="371">
        <v>52.659199999999998</v>
      </c>
      <c r="K135" s="37"/>
      <c r="L135" s="37"/>
      <c r="M135" s="37"/>
      <c r="N135" s="37"/>
      <c r="O135" s="37"/>
      <c r="P135" s="479"/>
      <c r="Q135" s="479"/>
      <c r="R135" s="479"/>
    </row>
    <row r="136" spans="1:18" x14ac:dyDescent="0.25">
      <c r="A136" s="462">
        <f t="shared" si="11"/>
        <v>134</v>
      </c>
      <c r="B136" s="237" t="s">
        <v>20</v>
      </c>
      <c r="C136" s="45" t="str">
        <f t="shared" si="6"/>
        <v>6UDICARI03</v>
      </c>
      <c r="D136" s="45"/>
      <c r="E136" s="46">
        <f>+'CALCULO TARIFAS CC '!$U$45</f>
        <v>0.73860637322546507</v>
      </c>
      <c r="F136" s="47">
        <f t="shared" si="5"/>
        <v>241.39349999999999</v>
      </c>
      <c r="G136" s="461">
        <f t="shared" si="10"/>
        <v>178.29</v>
      </c>
      <c r="H136" s="455" t="s">
        <v>261</v>
      </c>
      <c r="I136" s="371" t="s">
        <v>633</v>
      </c>
      <c r="J136" s="371">
        <v>241.39349999999999</v>
      </c>
      <c r="K136" s="37"/>
      <c r="L136" s="37"/>
      <c r="M136" s="37"/>
      <c r="N136" s="37"/>
      <c r="O136" s="37"/>
      <c r="P136" s="479"/>
      <c r="Q136" s="479"/>
      <c r="R136" s="479"/>
    </row>
    <row r="137" spans="1:18" x14ac:dyDescent="0.25">
      <c r="A137" s="462">
        <f t="shared" si="11"/>
        <v>135</v>
      </c>
      <c r="B137" s="237" t="s">
        <v>20</v>
      </c>
      <c r="C137" s="45" t="str">
        <f t="shared" si="6"/>
        <v>6UDIGIPMA</v>
      </c>
      <c r="D137" s="45"/>
      <c r="E137" s="46">
        <f>+'CALCULO TARIFAS CC '!$U$45</f>
        <v>0.73860637322546507</v>
      </c>
      <c r="F137" s="47">
        <f t="shared" si="5"/>
        <v>232.22020000000001</v>
      </c>
      <c r="G137" s="461">
        <f t="shared" si="10"/>
        <v>171.52</v>
      </c>
      <c r="H137" s="455" t="s">
        <v>261</v>
      </c>
      <c r="I137" s="371" t="s">
        <v>460</v>
      </c>
      <c r="J137" s="371">
        <v>232.22020000000001</v>
      </c>
      <c r="K137" s="37"/>
      <c r="L137" s="37"/>
      <c r="M137" s="37"/>
      <c r="N137" s="37"/>
      <c r="O137" s="37"/>
      <c r="P137" s="479"/>
      <c r="Q137" s="479"/>
      <c r="R137" s="479"/>
    </row>
    <row r="138" spans="1:18" x14ac:dyDescent="0.25">
      <c r="A138" s="462">
        <f t="shared" si="11"/>
        <v>136</v>
      </c>
      <c r="B138" s="237" t="s">
        <v>20</v>
      </c>
      <c r="C138" s="45" t="str">
        <f t="shared" si="6"/>
        <v>6UDOIT12OC</v>
      </c>
      <c r="D138" s="45"/>
      <c r="E138" s="46">
        <f>+'CALCULO TARIFAS CC '!$U$45</f>
        <v>0.73860637322546507</v>
      </c>
      <c r="F138" s="47">
        <f t="shared" si="5"/>
        <v>41.880299999999998</v>
      </c>
      <c r="G138" s="461">
        <f t="shared" si="10"/>
        <v>30.93</v>
      </c>
      <c r="H138" s="455" t="s">
        <v>261</v>
      </c>
      <c r="I138" s="371" t="s">
        <v>520</v>
      </c>
      <c r="J138" s="371">
        <v>41.880299999999998</v>
      </c>
      <c r="K138" s="37"/>
      <c r="L138" s="37"/>
      <c r="M138" s="37"/>
      <c r="N138" s="37"/>
      <c r="O138" s="37"/>
      <c r="P138" s="479"/>
      <c r="Q138" s="479"/>
      <c r="R138" s="479"/>
    </row>
    <row r="139" spans="1:18" x14ac:dyDescent="0.25">
      <c r="A139" s="462">
        <f t="shared" si="11"/>
        <v>137</v>
      </c>
      <c r="B139" s="237" t="s">
        <v>20</v>
      </c>
      <c r="C139" s="45" t="str">
        <f t="shared" si="6"/>
        <v>6UDOITALB</v>
      </c>
      <c r="D139" s="45"/>
      <c r="E139" s="46">
        <f>+'CALCULO TARIFAS CC '!$U$45</f>
        <v>0.73860637322546507</v>
      </c>
      <c r="F139" s="47">
        <f t="shared" si="5"/>
        <v>40.393999999999998</v>
      </c>
      <c r="G139" s="461">
        <f t="shared" si="10"/>
        <v>29.84</v>
      </c>
      <c r="H139" s="455" t="s">
        <v>261</v>
      </c>
      <c r="I139" s="371" t="s">
        <v>488</v>
      </c>
      <c r="J139" s="371">
        <v>40.393999999999998</v>
      </c>
      <c r="K139" s="37"/>
      <c r="L139" s="37"/>
      <c r="M139" s="37"/>
      <c r="N139" s="37"/>
      <c r="O139" s="37"/>
      <c r="P139" s="479"/>
      <c r="Q139" s="479"/>
      <c r="R139" s="479"/>
    </row>
    <row r="140" spans="1:18" x14ac:dyDescent="0.25">
      <c r="A140" s="462">
        <f t="shared" si="11"/>
        <v>138</v>
      </c>
      <c r="B140" s="237" t="s">
        <v>20</v>
      </c>
      <c r="C140" s="45" t="str">
        <f t="shared" si="6"/>
        <v>6UDOITBGOL</v>
      </c>
      <c r="D140" s="45"/>
      <c r="E140" s="46">
        <f>+'CALCULO TARIFAS CC '!$U$45</f>
        <v>0.73860637322546507</v>
      </c>
      <c r="F140" s="47">
        <f t="shared" si="5"/>
        <v>38.2318</v>
      </c>
      <c r="G140" s="461">
        <f t="shared" si="10"/>
        <v>28.24</v>
      </c>
      <c r="H140" s="455" t="s">
        <v>261</v>
      </c>
      <c r="I140" s="371" t="s">
        <v>521</v>
      </c>
      <c r="J140" s="371">
        <v>38.2318</v>
      </c>
      <c r="K140" s="37"/>
      <c r="L140" s="37"/>
      <c r="M140" s="37"/>
      <c r="N140" s="37"/>
      <c r="O140" s="37"/>
      <c r="P140" s="479"/>
      <c r="Q140" s="479"/>
      <c r="R140" s="479"/>
    </row>
    <row r="141" spans="1:18" x14ac:dyDescent="0.25">
      <c r="A141" s="462">
        <f t="shared" si="11"/>
        <v>139</v>
      </c>
      <c r="B141" s="237" t="s">
        <v>20</v>
      </c>
      <c r="C141" s="45" t="str">
        <f t="shared" si="6"/>
        <v>6UDOITCENT</v>
      </c>
      <c r="D141" s="45"/>
      <c r="E141" s="46">
        <f>+'CALCULO TARIFAS CC '!$U$45</f>
        <v>0.73860637322546507</v>
      </c>
      <c r="F141" s="47">
        <f t="shared" si="5"/>
        <v>64.089100000000002</v>
      </c>
      <c r="G141" s="461">
        <f t="shared" si="10"/>
        <v>47.34</v>
      </c>
      <c r="H141" s="455" t="s">
        <v>261</v>
      </c>
      <c r="I141" s="371" t="s">
        <v>522</v>
      </c>
      <c r="J141" s="371">
        <v>64.089100000000002</v>
      </c>
      <c r="K141" s="37"/>
      <c r="L141" s="37"/>
      <c r="M141" s="37"/>
      <c r="N141" s="37"/>
      <c r="O141" s="37"/>
      <c r="P141" s="479"/>
      <c r="Q141" s="479"/>
      <c r="R141" s="479"/>
    </row>
    <row r="142" spans="1:18" s="173" customFormat="1" x14ac:dyDescent="0.25">
      <c r="A142" s="462">
        <f t="shared" si="11"/>
        <v>140</v>
      </c>
      <c r="B142" s="237" t="s">
        <v>20</v>
      </c>
      <c r="C142" s="45" t="str">
        <f t="shared" si="6"/>
        <v>6UDOITCHI</v>
      </c>
      <c r="D142" s="45"/>
      <c r="E142" s="46">
        <f>+'CALCULO TARIFAS CC '!$U$45</f>
        <v>0.73860637322546507</v>
      </c>
      <c r="F142" s="47">
        <f t="shared" si="5"/>
        <v>47.915500000000002</v>
      </c>
      <c r="G142" s="461">
        <f t="shared" si="10"/>
        <v>35.39</v>
      </c>
      <c r="H142" s="455" t="s">
        <v>261</v>
      </c>
      <c r="I142" s="371" t="s">
        <v>489</v>
      </c>
      <c r="J142" s="371">
        <v>47.915500000000002</v>
      </c>
      <c r="K142" s="37"/>
      <c r="L142" s="37"/>
      <c r="M142" s="37"/>
      <c r="N142" s="37"/>
      <c r="O142" s="37"/>
      <c r="P142" s="479"/>
      <c r="Q142" s="479"/>
      <c r="R142" s="479"/>
    </row>
    <row r="143" spans="1:18" s="173" customFormat="1" x14ac:dyDescent="0.25">
      <c r="A143" s="462">
        <f t="shared" si="11"/>
        <v>141</v>
      </c>
      <c r="B143" s="237" t="s">
        <v>20</v>
      </c>
      <c r="C143" s="45" t="str">
        <f t="shared" si="6"/>
        <v>6UDOITDAV80</v>
      </c>
      <c r="D143" s="45"/>
      <c r="E143" s="46">
        <f>+'CALCULO TARIFAS CC '!$U$45</f>
        <v>0.73860637322546507</v>
      </c>
      <c r="F143" s="47">
        <f t="shared" si="5"/>
        <v>38.880499999999998</v>
      </c>
      <c r="G143" s="461">
        <f t="shared" si="10"/>
        <v>28.72</v>
      </c>
      <c r="H143" s="455" t="s">
        <v>261</v>
      </c>
      <c r="I143" s="371" t="s">
        <v>523</v>
      </c>
      <c r="J143" s="371">
        <v>38.880499999999998</v>
      </c>
      <c r="K143" s="37"/>
      <c r="L143" s="37"/>
      <c r="M143" s="37"/>
      <c r="N143" s="37"/>
      <c r="O143" s="37"/>
      <c r="P143" s="479"/>
      <c r="Q143" s="479"/>
      <c r="R143" s="479"/>
    </row>
    <row r="144" spans="1:18" s="173" customFormat="1" x14ac:dyDescent="0.25">
      <c r="A144" s="462">
        <f t="shared" si="11"/>
        <v>142</v>
      </c>
      <c r="B144" s="237" t="s">
        <v>20</v>
      </c>
      <c r="C144" s="45" t="str">
        <f t="shared" si="6"/>
        <v>6UDOITDOR</v>
      </c>
      <c r="D144" s="45"/>
      <c r="E144" s="46">
        <f>+'CALCULO TARIFAS CC '!$U$45</f>
        <v>0.73860637322546507</v>
      </c>
      <c r="F144" s="47">
        <f t="shared" si="5"/>
        <v>86.876599999999996</v>
      </c>
      <c r="G144" s="461">
        <f t="shared" si="10"/>
        <v>64.17</v>
      </c>
      <c r="H144" s="455" t="s">
        <v>261</v>
      </c>
      <c r="I144" s="371" t="s">
        <v>449</v>
      </c>
      <c r="J144" s="371">
        <v>86.876599999999996</v>
      </c>
      <c r="K144" s="37"/>
      <c r="L144" s="37"/>
      <c r="M144" s="37"/>
      <c r="N144" s="37"/>
      <c r="O144" s="37"/>
      <c r="P144" s="479"/>
      <c r="Q144" s="479"/>
      <c r="R144" s="479"/>
    </row>
    <row r="145" spans="1:18" s="173" customFormat="1" x14ac:dyDescent="0.25">
      <c r="A145" s="462">
        <f t="shared" si="11"/>
        <v>143</v>
      </c>
      <c r="B145" s="237" t="s">
        <v>20</v>
      </c>
      <c r="C145" s="45" t="str">
        <f t="shared" si="6"/>
        <v>6UDOITLDON</v>
      </c>
      <c r="D145" s="45"/>
      <c r="E145" s="46">
        <f>+'CALCULO TARIFAS CC '!$U$45</f>
        <v>0.73860637322546507</v>
      </c>
      <c r="F145" s="47">
        <f t="shared" si="5"/>
        <v>48.439500000000002</v>
      </c>
      <c r="G145" s="461">
        <f t="shared" si="10"/>
        <v>35.78</v>
      </c>
      <c r="H145" s="455" t="s">
        <v>261</v>
      </c>
      <c r="I145" s="371" t="s">
        <v>524</v>
      </c>
      <c r="J145" s="371">
        <v>48.439500000000002</v>
      </c>
      <c r="K145" s="37"/>
      <c r="L145" s="37"/>
      <c r="M145" s="37"/>
      <c r="N145" s="37"/>
      <c r="O145" s="37"/>
      <c r="P145" s="479"/>
      <c r="Q145" s="479"/>
      <c r="R145" s="479"/>
    </row>
    <row r="146" spans="1:18" s="173" customFormat="1" x14ac:dyDescent="0.25">
      <c r="A146" s="462">
        <f t="shared" si="11"/>
        <v>144</v>
      </c>
      <c r="B146" s="237" t="s">
        <v>20</v>
      </c>
      <c r="C146" s="45" t="str">
        <f t="shared" si="6"/>
        <v>6UDOITLPUE</v>
      </c>
      <c r="D146" s="45"/>
      <c r="E146" s="46">
        <f>+'CALCULO TARIFAS CC '!$U$45</f>
        <v>0.73860637322546507</v>
      </c>
      <c r="F146" s="47">
        <f t="shared" si="5"/>
        <v>72.573499999999996</v>
      </c>
      <c r="G146" s="461">
        <f t="shared" si="10"/>
        <v>53.6</v>
      </c>
      <c r="H146" s="455" t="s">
        <v>261</v>
      </c>
      <c r="I146" s="371" t="s">
        <v>525</v>
      </c>
      <c r="J146" s="371">
        <v>72.573499999999996</v>
      </c>
      <c r="K146" s="37"/>
      <c r="L146" s="37"/>
      <c r="M146" s="37"/>
      <c r="N146" s="37"/>
      <c r="O146" s="37"/>
      <c r="P146" s="479"/>
      <c r="Q146" s="479"/>
      <c r="R146" s="479"/>
    </row>
    <row r="147" spans="1:18" s="173" customFormat="1" x14ac:dyDescent="0.25">
      <c r="A147" s="462">
        <f t="shared" si="11"/>
        <v>145</v>
      </c>
      <c r="B147" s="237" t="s">
        <v>20</v>
      </c>
      <c r="C147" s="45" t="str">
        <f t="shared" si="6"/>
        <v>6UDOITTOC</v>
      </c>
      <c r="D147" s="45"/>
      <c r="E147" s="46">
        <f>+'CALCULO TARIFAS CC '!$U$45</f>
        <v>0.73860637322546507</v>
      </c>
      <c r="F147" s="47">
        <f t="shared" si="5"/>
        <v>47.662599999999998</v>
      </c>
      <c r="G147" s="461">
        <f t="shared" si="10"/>
        <v>35.200000000000003</v>
      </c>
      <c r="H147" s="455" t="s">
        <v>261</v>
      </c>
      <c r="I147" s="371" t="s">
        <v>526</v>
      </c>
      <c r="J147" s="371">
        <v>47.662599999999998</v>
      </c>
      <c r="K147" s="37"/>
      <c r="L147" s="37"/>
      <c r="M147" s="37"/>
      <c r="N147" s="37"/>
      <c r="O147" s="37"/>
      <c r="P147" s="479"/>
      <c r="Q147" s="479"/>
      <c r="R147" s="479"/>
    </row>
    <row r="148" spans="1:18" s="173" customFormat="1" x14ac:dyDescent="0.25">
      <c r="A148" s="462">
        <f t="shared" si="11"/>
        <v>146</v>
      </c>
      <c r="B148" s="237" t="s">
        <v>20</v>
      </c>
      <c r="C148" s="45" t="str">
        <f t="shared" si="6"/>
        <v>6UDOITVZAI</v>
      </c>
      <c r="D148" s="45"/>
      <c r="E148" s="46">
        <f>+'CALCULO TARIFAS CC '!$U$45</f>
        <v>0.73860637322546507</v>
      </c>
      <c r="F148" s="47">
        <f t="shared" si="5"/>
        <v>40.818600000000004</v>
      </c>
      <c r="G148" s="461">
        <f t="shared" si="10"/>
        <v>30.15</v>
      </c>
      <c r="H148" s="455" t="s">
        <v>261</v>
      </c>
      <c r="I148" s="371" t="s">
        <v>527</v>
      </c>
      <c r="J148" s="371">
        <v>40.818600000000004</v>
      </c>
      <c r="K148" s="37"/>
      <c r="L148" s="37"/>
      <c r="M148" s="37"/>
      <c r="N148" s="37"/>
      <c r="O148" s="37"/>
      <c r="P148" s="479"/>
      <c r="Q148" s="479"/>
      <c r="R148" s="479"/>
    </row>
    <row r="149" spans="1:18" s="173" customFormat="1" x14ac:dyDescent="0.25">
      <c r="A149" s="462">
        <f t="shared" si="11"/>
        <v>147</v>
      </c>
      <c r="B149" s="237" t="s">
        <v>20</v>
      </c>
      <c r="C149" s="45" t="str">
        <f t="shared" si="6"/>
        <v>6UDOITWES</v>
      </c>
      <c r="D149" s="45"/>
      <c r="E149" s="46">
        <f>+'CALCULO TARIFAS CC '!$U$45</f>
        <v>0.73860637322546507</v>
      </c>
      <c r="F149" s="47">
        <f t="shared" si="5"/>
        <v>38.4131</v>
      </c>
      <c r="G149" s="461">
        <f t="shared" si="10"/>
        <v>28.37</v>
      </c>
      <c r="H149" s="455" t="s">
        <v>261</v>
      </c>
      <c r="I149" s="371" t="s">
        <v>490</v>
      </c>
      <c r="J149" s="371">
        <v>38.4131</v>
      </c>
      <c r="K149" s="37"/>
      <c r="L149" s="37"/>
      <c r="M149" s="37"/>
      <c r="N149" s="37"/>
      <c r="O149" s="37"/>
      <c r="P149" s="479"/>
      <c r="Q149" s="479"/>
      <c r="R149" s="479"/>
    </row>
    <row r="150" spans="1:18" s="173" customFormat="1" x14ac:dyDescent="0.25">
      <c r="A150" s="462">
        <f t="shared" si="11"/>
        <v>148</v>
      </c>
      <c r="B150" s="237" t="s">
        <v>20</v>
      </c>
      <c r="C150" s="45" t="str">
        <f t="shared" si="6"/>
        <v>6UEBELL</v>
      </c>
      <c r="D150" s="45"/>
      <c r="E150" s="46">
        <f>+'CALCULO TARIFAS CC '!$U$45</f>
        <v>0.73860637322546507</v>
      </c>
      <c r="F150" s="47">
        <f t="shared" si="5"/>
        <v>303.72239999999999</v>
      </c>
      <c r="G150" s="461">
        <f t="shared" si="10"/>
        <v>224.33</v>
      </c>
      <c r="H150" s="455" t="s">
        <v>261</v>
      </c>
      <c r="I150" s="371" t="s">
        <v>491</v>
      </c>
      <c r="J150" s="371">
        <v>303.72239999999999</v>
      </c>
      <c r="K150" s="37"/>
      <c r="L150" s="37"/>
      <c r="M150" s="37"/>
      <c r="N150" s="37"/>
      <c r="O150" s="37"/>
      <c r="P150" s="479"/>
      <c r="Q150" s="479"/>
      <c r="R150" s="479"/>
    </row>
    <row r="151" spans="1:18" s="173" customFormat="1" x14ac:dyDescent="0.25">
      <c r="A151" s="462">
        <f t="shared" si="11"/>
        <v>149</v>
      </c>
      <c r="B151" s="237" t="s">
        <v>20</v>
      </c>
      <c r="C151" s="45" t="str">
        <f t="shared" si="6"/>
        <v>6UECSA</v>
      </c>
      <c r="D151" s="45"/>
      <c r="E151" s="46">
        <f>+'CALCULO TARIFAS CC '!$U$45</f>
        <v>0.73860637322546507</v>
      </c>
      <c r="F151" s="47">
        <f t="shared" si="5"/>
        <v>308.93369999999999</v>
      </c>
      <c r="G151" s="461">
        <f t="shared" si="10"/>
        <v>228.18</v>
      </c>
      <c r="H151" s="455" t="s">
        <v>261</v>
      </c>
      <c r="I151" s="371" t="s">
        <v>350</v>
      </c>
      <c r="J151" s="371">
        <v>308.93369999999999</v>
      </c>
      <c r="K151" s="37"/>
      <c r="L151" s="37"/>
      <c r="M151" s="37"/>
      <c r="N151" s="37"/>
      <c r="O151" s="37"/>
      <c r="P151" s="479"/>
      <c r="Q151" s="479"/>
      <c r="R151" s="479"/>
    </row>
    <row r="152" spans="1:18" s="173" customFormat="1" x14ac:dyDescent="0.25">
      <c r="A152" s="462">
        <f t="shared" si="11"/>
        <v>150</v>
      </c>
      <c r="B152" s="237" t="s">
        <v>20</v>
      </c>
      <c r="C152" s="45" t="str">
        <f t="shared" si="6"/>
        <v>6UEDIF3M</v>
      </c>
      <c r="D152" s="45"/>
      <c r="E152" s="46">
        <f>+'CALCULO TARIFAS CC '!$U$45</f>
        <v>0.73860637322546507</v>
      </c>
      <c r="F152" s="47">
        <f t="shared" si="5"/>
        <v>561.48109999999997</v>
      </c>
      <c r="G152" s="461">
        <f t="shared" si="10"/>
        <v>414.71</v>
      </c>
      <c r="H152" s="455" t="s">
        <v>261</v>
      </c>
      <c r="I152" s="371" t="s">
        <v>798</v>
      </c>
      <c r="J152" s="371">
        <v>561.48109999999997</v>
      </c>
      <c r="K152" s="37"/>
      <c r="L152" s="37"/>
      <c r="M152" s="37"/>
      <c r="N152" s="37"/>
      <c r="O152" s="37"/>
      <c r="P152" s="479"/>
      <c r="Q152" s="479"/>
      <c r="R152" s="479"/>
    </row>
    <row r="153" spans="1:18" s="173" customFormat="1" x14ac:dyDescent="0.25">
      <c r="A153" s="462">
        <f t="shared" si="11"/>
        <v>151</v>
      </c>
      <c r="B153" s="237" t="s">
        <v>20</v>
      </c>
      <c r="C153" s="45" t="str">
        <f t="shared" si="6"/>
        <v>6UEEUA</v>
      </c>
      <c r="D153" s="45"/>
      <c r="E153" s="46">
        <f>+'CALCULO TARIFAS CC '!$U$45</f>
        <v>0.73860637322546507</v>
      </c>
      <c r="F153" s="47">
        <f t="shared" si="5"/>
        <v>632.55730000000005</v>
      </c>
      <c r="G153" s="461">
        <f t="shared" si="10"/>
        <v>467.21</v>
      </c>
      <c r="H153" s="455" t="s">
        <v>261</v>
      </c>
      <c r="I153" s="371" t="s">
        <v>48</v>
      </c>
      <c r="J153" s="371">
        <v>632.55730000000005</v>
      </c>
      <c r="K153" s="37"/>
      <c r="L153" s="37"/>
      <c r="M153" s="37"/>
      <c r="N153" s="37"/>
      <c r="O153" s="37"/>
      <c r="P153" s="479"/>
      <c r="Q153" s="479"/>
      <c r="R153" s="479"/>
    </row>
    <row r="154" spans="1:18" s="173" customFormat="1" x14ac:dyDescent="0.25">
      <c r="A154" s="462">
        <f t="shared" si="11"/>
        <v>152</v>
      </c>
      <c r="B154" s="237" t="s">
        <v>20</v>
      </c>
      <c r="C154" s="45" t="str">
        <f t="shared" si="6"/>
        <v>6UENSACV</v>
      </c>
      <c r="D154" s="45"/>
      <c r="E154" s="46">
        <f>+'CALCULO TARIFAS CC '!$U$45</f>
        <v>0.73860637322546507</v>
      </c>
      <c r="F154" s="47">
        <f t="shared" si="5"/>
        <v>57.462499999999999</v>
      </c>
      <c r="G154" s="461">
        <f t="shared" si="10"/>
        <v>42.44</v>
      </c>
      <c r="H154" s="455" t="s">
        <v>261</v>
      </c>
      <c r="I154" s="371" t="s">
        <v>729</v>
      </c>
      <c r="J154" s="371">
        <v>57.462499999999999</v>
      </c>
      <c r="K154" s="37"/>
      <c r="L154" s="37"/>
      <c r="M154" s="37"/>
      <c r="N154" s="37"/>
      <c r="O154" s="37"/>
      <c r="P154" s="479"/>
      <c r="Q154" s="479"/>
      <c r="R154" s="479"/>
    </row>
    <row r="155" spans="1:18" s="173" customFormat="1" x14ac:dyDescent="0.25">
      <c r="A155" s="462">
        <f t="shared" si="11"/>
        <v>153</v>
      </c>
      <c r="B155" s="237" t="s">
        <v>20</v>
      </c>
      <c r="C155" s="45" t="str">
        <f t="shared" si="6"/>
        <v>6UEUBP</v>
      </c>
      <c r="D155" s="45"/>
      <c r="E155" s="46">
        <f>+'CALCULO TARIFAS CC '!$U$45</f>
        <v>0.73860637322546507</v>
      </c>
      <c r="F155" s="47">
        <f t="shared" si="5"/>
        <v>1424.0308</v>
      </c>
      <c r="G155" s="461">
        <f t="shared" si="10"/>
        <v>1051.8</v>
      </c>
      <c r="H155" s="455" t="s">
        <v>261</v>
      </c>
      <c r="I155" s="371" t="s">
        <v>799</v>
      </c>
      <c r="J155" s="371">
        <v>1424.0308</v>
      </c>
      <c r="K155" s="37"/>
      <c r="L155" s="37"/>
      <c r="M155" s="37"/>
      <c r="N155" s="37"/>
      <c r="O155" s="37"/>
      <c r="P155" s="479"/>
      <c r="Q155" s="479"/>
      <c r="R155" s="479"/>
    </row>
    <row r="156" spans="1:18" s="173" customFormat="1" x14ac:dyDescent="0.25">
      <c r="A156" s="462">
        <f t="shared" si="11"/>
        <v>154</v>
      </c>
      <c r="B156" s="237" t="s">
        <v>20</v>
      </c>
      <c r="C156" s="45" t="str">
        <f t="shared" si="6"/>
        <v>6UEVOLTOW</v>
      </c>
      <c r="D156" s="45"/>
      <c r="E156" s="46">
        <f>+'CALCULO TARIFAS CC '!$U$45</f>
        <v>0.73860637322546507</v>
      </c>
      <c r="F156" s="47">
        <f t="shared" si="5"/>
        <v>67.298400000000001</v>
      </c>
      <c r="G156" s="461">
        <f t="shared" si="10"/>
        <v>49.71</v>
      </c>
      <c r="H156" s="455" t="s">
        <v>261</v>
      </c>
      <c r="I156" s="371" t="s">
        <v>800</v>
      </c>
      <c r="J156" s="371">
        <v>67.298400000000001</v>
      </c>
      <c r="K156" s="37"/>
      <c r="L156" s="37"/>
      <c r="M156" s="37"/>
      <c r="N156" s="37"/>
      <c r="O156" s="37"/>
      <c r="P156" s="479"/>
      <c r="Q156" s="479"/>
      <c r="R156" s="479"/>
    </row>
    <row r="157" spans="1:18" s="173" customFormat="1" x14ac:dyDescent="0.25">
      <c r="A157" s="462">
        <f t="shared" si="11"/>
        <v>155</v>
      </c>
      <c r="B157" s="237" t="s">
        <v>20</v>
      </c>
      <c r="C157" s="45" t="str">
        <f t="shared" si="6"/>
        <v>6UF_BIN90</v>
      </c>
      <c r="D157" s="45"/>
      <c r="E157" s="46">
        <f>+'CALCULO TARIFAS CC '!$U$45</f>
        <v>0.73860637322546507</v>
      </c>
      <c r="F157" s="47">
        <f t="shared" si="5"/>
        <v>28.9373</v>
      </c>
      <c r="G157" s="461">
        <f t="shared" si="10"/>
        <v>21.37</v>
      </c>
      <c r="H157" s="455" t="s">
        <v>261</v>
      </c>
      <c r="I157" s="372" t="s">
        <v>333</v>
      </c>
      <c r="J157" s="372">
        <v>28.9373</v>
      </c>
      <c r="K157" s="37"/>
      <c r="L157" s="37"/>
      <c r="M157" s="37"/>
      <c r="N157" s="37"/>
      <c r="O157" s="37"/>
      <c r="P157" s="479"/>
      <c r="Q157" s="479"/>
      <c r="R157" s="479"/>
    </row>
    <row r="158" spans="1:18" s="179" customFormat="1" x14ac:dyDescent="0.25">
      <c r="A158" s="462">
        <f t="shared" si="11"/>
        <v>156</v>
      </c>
      <c r="B158" s="237" t="s">
        <v>20</v>
      </c>
      <c r="C158" s="45" t="str">
        <f t="shared" si="6"/>
        <v>6UF_CARIBE</v>
      </c>
      <c r="D158" s="45"/>
      <c r="E158" s="46">
        <f>+'CALCULO TARIFAS CC '!$U$45</f>
        <v>0.73860637322546507</v>
      </c>
      <c r="F158" s="47">
        <f t="shared" ref="F158:F206" si="12">ROUND(J158,4)</f>
        <v>22.403199999999998</v>
      </c>
      <c r="G158" s="461">
        <f t="shared" si="10"/>
        <v>16.55</v>
      </c>
      <c r="H158" s="455" t="s">
        <v>261</v>
      </c>
      <c r="I158" s="372" t="s">
        <v>328</v>
      </c>
      <c r="J158" s="372">
        <v>22.403199999999998</v>
      </c>
      <c r="K158" s="37"/>
      <c r="L158" s="37"/>
      <c r="M158" s="37"/>
      <c r="N158" s="37"/>
      <c r="O158" s="37"/>
      <c r="P158" s="479"/>
      <c r="Q158" s="479"/>
      <c r="R158" s="479"/>
    </row>
    <row r="159" spans="1:18" s="179" customFormat="1" x14ac:dyDescent="0.25">
      <c r="A159" s="462">
        <f t="shared" si="11"/>
        <v>157</v>
      </c>
      <c r="B159" s="237" t="s">
        <v>20</v>
      </c>
      <c r="C159" s="45" t="str">
        <f t="shared" si="6"/>
        <v>6UF_CHITRE</v>
      </c>
      <c r="D159" s="45"/>
      <c r="E159" s="46">
        <f>+'CALCULO TARIFAS CC '!$U$45</f>
        <v>0.73860637322546507</v>
      </c>
      <c r="F159" s="47">
        <f t="shared" si="12"/>
        <v>22.296600000000002</v>
      </c>
      <c r="G159" s="461">
        <f t="shared" si="10"/>
        <v>16.47</v>
      </c>
      <c r="H159" s="455" t="s">
        <v>261</v>
      </c>
      <c r="I159" s="372" t="s">
        <v>330</v>
      </c>
      <c r="J159" s="372">
        <v>22.296600000000002</v>
      </c>
      <c r="K159" s="37"/>
      <c r="L159" s="37"/>
      <c r="M159" s="37"/>
      <c r="N159" s="37"/>
      <c r="O159" s="37"/>
      <c r="P159" s="479"/>
      <c r="Q159" s="479"/>
      <c r="R159" s="479"/>
    </row>
    <row r="160" spans="1:18" s="179" customFormat="1" x14ac:dyDescent="0.25">
      <c r="A160" s="462">
        <f t="shared" si="11"/>
        <v>158</v>
      </c>
      <c r="B160" s="237" t="s">
        <v>20</v>
      </c>
      <c r="C160" s="45" t="str">
        <f t="shared" si="6"/>
        <v>6UF_CHORRE</v>
      </c>
      <c r="D160" s="45"/>
      <c r="E160" s="46">
        <f>+'CALCULO TARIFAS CC '!$U$45</f>
        <v>0.73860637322546507</v>
      </c>
      <c r="F160" s="47">
        <f t="shared" si="12"/>
        <v>37.271900000000002</v>
      </c>
      <c r="G160" s="461">
        <f t="shared" si="10"/>
        <v>27.53</v>
      </c>
      <c r="H160" s="455" t="s">
        <v>261</v>
      </c>
      <c r="I160" s="372" t="s">
        <v>335</v>
      </c>
      <c r="J160" s="372">
        <v>37.271900000000002</v>
      </c>
      <c r="K160" s="37"/>
      <c r="L160" s="37"/>
      <c r="M160" s="37"/>
      <c r="N160" s="37"/>
      <c r="O160" s="37"/>
      <c r="P160" s="479"/>
      <c r="Q160" s="479"/>
      <c r="R160" s="479"/>
    </row>
    <row r="161" spans="1:18" s="179" customFormat="1" x14ac:dyDescent="0.25">
      <c r="A161" s="462">
        <f t="shared" si="11"/>
        <v>159</v>
      </c>
      <c r="B161" s="237" t="s">
        <v>20</v>
      </c>
      <c r="C161" s="45" t="str">
        <f t="shared" si="6"/>
        <v>6UF_MILLER</v>
      </c>
      <c r="D161" s="45"/>
      <c r="E161" s="46">
        <f>+'CALCULO TARIFAS CC '!$U$45</f>
        <v>0.73860637322546507</v>
      </c>
      <c r="F161" s="47">
        <f t="shared" si="12"/>
        <v>27.4787</v>
      </c>
      <c r="G161" s="461">
        <f t="shared" si="10"/>
        <v>20.3</v>
      </c>
      <c r="H161" s="455" t="s">
        <v>261</v>
      </c>
      <c r="I161" s="372" t="s">
        <v>329</v>
      </c>
      <c r="J161" s="372">
        <v>27.4787</v>
      </c>
      <c r="K161" s="37"/>
      <c r="L161" s="37"/>
      <c r="M161" s="37"/>
      <c r="N161" s="37"/>
      <c r="O161" s="37"/>
      <c r="P161" s="479"/>
      <c r="Q161" s="479"/>
      <c r="R161" s="479"/>
    </row>
    <row r="162" spans="1:18" s="179" customFormat="1" x14ac:dyDescent="0.25">
      <c r="A162" s="462">
        <f t="shared" si="11"/>
        <v>160</v>
      </c>
      <c r="B162" s="237" t="s">
        <v>20</v>
      </c>
      <c r="C162" s="45" t="str">
        <f t="shared" si="6"/>
        <v>6UF_PNOME</v>
      </c>
      <c r="D162" s="45"/>
      <c r="E162" s="46">
        <f>+'CALCULO TARIFAS CC '!$U$45</f>
        <v>0.73860637322546507</v>
      </c>
      <c r="F162" s="47">
        <f t="shared" si="12"/>
        <v>16.5505</v>
      </c>
      <c r="G162" s="461">
        <f t="shared" si="10"/>
        <v>12.22</v>
      </c>
      <c r="H162" s="455" t="s">
        <v>261</v>
      </c>
      <c r="I162" s="372" t="s">
        <v>442</v>
      </c>
      <c r="J162" s="372">
        <v>16.5505</v>
      </c>
      <c r="K162" s="37"/>
      <c r="L162" s="37"/>
      <c r="M162" s="37"/>
      <c r="N162" s="37"/>
      <c r="O162" s="37"/>
      <c r="P162" s="479"/>
      <c r="Q162" s="479"/>
      <c r="R162" s="479"/>
    </row>
    <row r="163" spans="1:18" s="179" customFormat="1" x14ac:dyDescent="0.25">
      <c r="A163" s="462">
        <f t="shared" si="11"/>
        <v>161</v>
      </c>
      <c r="B163" s="237" t="s">
        <v>20</v>
      </c>
      <c r="C163" s="45" t="str">
        <f t="shared" si="6"/>
        <v>6UF_STGO</v>
      </c>
      <c r="D163" s="45"/>
      <c r="E163" s="46">
        <f>+'CALCULO TARIFAS CC '!$U$45</f>
        <v>0.73860637322546507</v>
      </c>
      <c r="F163" s="47">
        <f t="shared" si="12"/>
        <v>27.9544</v>
      </c>
      <c r="G163" s="461">
        <f t="shared" si="10"/>
        <v>20.65</v>
      </c>
      <c r="H163" s="455" t="s">
        <v>261</v>
      </c>
      <c r="I163" s="372" t="s">
        <v>331</v>
      </c>
      <c r="J163" s="372">
        <v>27.9544</v>
      </c>
      <c r="K163" s="37"/>
      <c r="L163" s="37"/>
      <c r="M163" s="37"/>
      <c r="N163" s="37"/>
      <c r="O163" s="37"/>
      <c r="P163" s="479"/>
      <c r="Q163" s="479"/>
      <c r="R163" s="479"/>
    </row>
    <row r="164" spans="1:18" s="179" customFormat="1" x14ac:dyDescent="0.25">
      <c r="A164" s="462">
        <f t="shared" si="11"/>
        <v>162</v>
      </c>
      <c r="B164" s="237" t="s">
        <v>20</v>
      </c>
      <c r="C164" s="45" t="str">
        <f t="shared" si="6"/>
        <v>6UF_VLEGRE</v>
      </c>
      <c r="D164" s="45"/>
      <c r="E164" s="46">
        <f>+'CALCULO TARIFAS CC '!$U$45</f>
        <v>0.73860637322546507</v>
      </c>
      <c r="F164" s="47">
        <f t="shared" si="12"/>
        <v>26.415800000000001</v>
      </c>
      <c r="G164" s="461">
        <f t="shared" si="10"/>
        <v>19.510000000000002</v>
      </c>
      <c r="H164" s="455" t="s">
        <v>261</v>
      </c>
      <c r="I164" s="372" t="s">
        <v>332</v>
      </c>
      <c r="J164" s="372">
        <v>26.415800000000001</v>
      </c>
      <c r="K164" s="37"/>
      <c r="L164" s="37"/>
      <c r="M164" s="37"/>
      <c r="N164" s="37"/>
      <c r="O164" s="37"/>
      <c r="P164" s="479"/>
      <c r="Q164" s="479"/>
      <c r="R164" s="479"/>
    </row>
    <row r="165" spans="1:18" s="215" customFormat="1" x14ac:dyDescent="0.25">
      <c r="A165" s="462">
        <f t="shared" si="11"/>
        <v>163</v>
      </c>
      <c r="B165" s="237" t="s">
        <v>20</v>
      </c>
      <c r="C165" s="45" t="str">
        <f t="shared" si="6"/>
        <v>6UF_ZAITA</v>
      </c>
      <c r="D165" s="45"/>
      <c r="E165" s="46">
        <f>+'CALCULO TARIFAS CC '!$U$45</f>
        <v>0.73860637322546507</v>
      </c>
      <c r="F165" s="47">
        <f t="shared" ref="F165:F190" si="13">ROUND(J165,4)</f>
        <v>22.337199999999999</v>
      </c>
      <c r="G165" s="461">
        <f t="shared" si="10"/>
        <v>16.5</v>
      </c>
      <c r="H165" s="455" t="s">
        <v>261</v>
      </c>
      <c r="I165" s="372" t="s">
        <v>554</v>
      </c>
      <c r="J165" s="372">
        <v>22.337199999999999</v>
      </c>
      <c r="K165" s="37"/>
      <c r="L165" s="37"/>
      <c r="M165" s="37"/>
      <c r="N165" s="37"/>
      <c r="O165" s="37"/>
      <c r="P165" s="479"/>
      <c r="Q165" s="479"/>
      <c r="R165" s="479"/>
    </row>
    <row r="166" spans="1:18" s="215" customFormat="1" x14ac:dyDescent="0.25">
      <c r="A166" s="462">
        <f t="shared" si="11"/>
        <v>164</v>
      </c>
      <c r="B166" s="237" t="s">
        <v>20</v>
      </c>
      <c r="C166" s="45" t="str">
        <f t="shared" si="6"/>
        <v>6UFA12OC96</v>
      </c>
      <c r="D166" s="45"/>
      <c r="E166" s="46">
        <f>+'CALCULO TARIFAS CC '!$U$45</f>
        <v>0.73860637322546507</v>
      </c>
      <c r="F166" s="47">
        <f t="shared" si="13"/>
        <v>120.6896</v>
      </c>
      <c r="G166" s="461">
        <f t="shared" si="10"/>
        <v>89.14</v>
      </c>
      <c r="H166" s="455" t="s">
        <v>261</v>
      </c>
      <c r="I166" s="372" t="s">
        <v>528</v>
      </c>
      <c r="J166" s="372">
        <v>120.6896</v>
      </c>
      <c r="K166" s="37"/>
      <c r="L166" s="37"/>
      <c r="M166" s="37"/>
      <c r="N166" s="37"/>
      <c r="O166" s="37"/>
      <c r="P166" s="479"/>
      <c r="Q166" s="479"/>
      <c r="R166" s="479"/>
    </row>
    <row r="167" spans="1:18" s="215" customFormat="1" x14ac:dyDescent="0.25">
      <c r="A167" s="462">
        <f t="shared" si="11"/>
        <v>165</v>
      </c>
      <c r="B167" s="237" t="s">
        <v>20</v>
      </c>
      <c r="C167" s="45" t="str">
        <f t="shared" si="6"/>
        <v>6UFA1CEDI69</v>
      </c>
      <c r="D167" s="45"/>
      <c r="E167" s="46">
        <f>+'CALCULO TARIFAS CC '!$U$45</f>
        <v>0.73860637322546507</v>
      </c>
      <c r="F167" s="47">
        <f t="shared" si="13"/>
        <v>101.5222</v>
      </c>
      <c r="G167" s="461">
        <f t="shared" si="10"/>
        <v>74.98</v>
      </c>
      <c r="H167" s="455" t="s">
        <v>261</v>
      </c>
      <c r="I167" s="372" t="s">
        <v>529</v>
      </c>
      <c r="J167" s="372">
        <v>101.5222</v>
      </c>
      <c r="K167" s="37"/>
      <c r="L167" s="37"/>
      <c r="M167" s="37"/>
      <c r="N167" s="37"/>
      <c r="O167" s="37"/>
      <c r="P167" s="479"/>
      <c r="Q167" s="479"/>
      <c r="R167" s="479"/>
    </row>
    <row r="168" spans="1:18" s="215" customFormat="1" x14ac:dyDescent="0.25">
      <c r="A168" s="462">
        <f t="shared" si="11"/>
        <v>166</v>
      </c>
      <c r="B168" s="237" t="s">
        <v>20</v>
      </c>
      <c r="C168" s="45" t="str">
        <f t="shared" si="6"/>
        <v>6UFA1WESM89</v>
      </c>
      <c r="D168" s="45"/>
      <c r="E168" s="46">
        <f>+'CALCULO TARIFAS CC '!$U$45</f>
        <v>0.73860637322546507</v>
      </c>
      <c r="F168" s="47">
        <f t="shared" si="13"/>
        <v>46.644399999999997</v>
      </c>
      <c r="G168" s="461">
        <f t="shared" si="10"/>
        <v>34.450000000000003</v>
      </c>
      <c r="H168" s="455" t="s">
        <v>261</v>
      </c>
      <c r="I168" s="372" t="s">
        <v>530</v>
      </c>
      <c r="J168" s="372">
        <v>46.644399999999997</v>
      </c>
      <c r="K168" s="37"/>
      <c r="L168" s="37"/>
      <c r="M168" s="37"/>
      <c r="N168" s="37"/>
      <c r="O168" s="37"/>
      <c r="P168" s="479"/>
      <c r="Q168" s="479"/>
      <c r="R168" s="479"/>
    </row>
    <row r="169" spans="1:18" s="215" customFormat="1" x14ac:dyDescent="0.25">
      <c r="A169" s="462">
        <f t="shared" si="11"/>
        <v>167</v>
      </c>
      <c r="B169" s="237" t="s">
        <v>20</v>
      </c>
      <c r="C169" s="45" t="str">
        <f t="shared" si="6"/>
        <v>6UFA2CEDI64</v>
      </c>
      <c r="D169" s="45"/>
      <c r="E169" s="46">
        <f>+'CALCULO TARIFAS CC '!$U$45</f>
        <v>0.73860637322546507</v>
      </c>
      <c r="F169" s="47">
        <f t="shared" si="13"/>
        <v>89.817300000000003</v>
      </c>
      <c r="G169" s="461">
        <f t="shared" si="10"/>
        <v>66.34</v>
      </c>
      <c r="H169" s="455" t="s">
        <v>261</v>
      </c>
      <c r="I169" s="372" t="s">
        <v>531</v>
      </c>
      <c r="J169" s="372">
        <v>89.817300000000003</v>
      </c>
      <c r="K169" s="37"/>
      <c r="L169" s="37"/>
      <c r="M169" s="37"/>
      <c r="N169" s="37"/>
      <c r="O169" s="37"/>
      <c r="P169" s="479"/>
      <c r="Q169" s="479"/>
      <c r="R169" s="479"/>
    </row>
    <row r="170" spans="1:18" s="215" customFormat="1" x14ac:dyDescent="0.25">
      <c r="A170" s="462">
        <f t="shared" si="11"/>
        <v>168</v>
      </c>
      <c r="B170" s="237" t="s">
        <v>20</v>
      </c>
      <c r="C170" s="45" t="str">
        <f t="shared" si="6"/>
        <v>6UFA2WESM91</v>
      </c>
      <c r="D170" s="45"/>
      <c r="E170" s="46">
        <f>+'CALCULO TARIFAS CC '!$U$45</f>
        <v>0.73860637322546507</v>
      </c>
      <c r="F170" s="47">
        <f t="shared" si="13"/>
        <v>77.1751</v>
      </c>
      <c r="G170" s="461">
        <f t="shared" si="10"/>
        <v>57</v>
      </c>
      <c r="H170" s="455" t="s">
        <v>261</v>
      </c>
      <c r="I170" s="372" t="s">
        <v>532</v>
      </c>
      <c r="J170" s="372">
        <v>77.1751</v>
      </c>
      <c r="K170" s="37"/>
      <c r="L170" s="37"/>
      <c r="M170" s="37"/>
      <c r="N170" s="37"/>
      <c r="O170" s="37"/>
      <c r="P170" s="479"/>
      <c r="Q170" s="479"/>
      <c r="R170" s="479"/>
    </row>
    <row r="171" spans="1:18" s="215" customFormat="1" x14ac:dyDescent="0.25">
      <c r="A171" s="462">
        <f t="shared" si="11"/>
        <v>169</v>
      </c>
      <c r="B171" s="237" t="s">
        <v>20</v>
      </c>
      <c r="C171" s="45" t="str">
        <f t="shared" si="6"/>
        <v>6UFA3CEDI70</v>
      </c>
      <c r="D171" s="45"/>
      <c r="E171" s="46">
        <f>+'CALCULO TARIFAS CC '!$U$45</f>
        <v>0.73860637322546507</v>
      </c>
      <c r="F171" s="47">
        <f t="shared" si="13"/>
        <v>37.552399999999999</v>
      </c>
      <c r="G171" s="461">
        <f t="shared" si="10"/>
        <v>27.74</v>
      </c>
      <c r="H171" s="455" t="s">
        <v>261</v>
      </c>
      <c r="I171" s="372" t="s">
        <v>533</v>
      </c>
      <c r="J171" s="372">
        <v>37.552399999999999</v>
      </c>
      <c r="K171" s="37"/>
      <c r="L171" s="37"/>
      <c r="M171" s="37"/>
      <c r="N171" s="37"/>
      <c r="O171" s="37"/>
      <c r="P171" s="479"/>
      <c r="Q171" s="479"/>
      <c r="R171" s="479"/>
    </row>
    <row r="172" spans="1:18" s="215" customFormat="1" x14ac:dyDescent="0.25">
      <c r="A172" s="462">
        <f t="shared" si="11"/>
        <v>170</v>
      </c>
      <c r="B172" s="237" t="s">
        <v>20</v>
      </c>
      <c r="C172" s="45" t="str">
        <f t="shared" si="6"/>
        <v>6UFA4CEDI73</v>
      </c>
      <c r="D172" s="45"/>
      <c r="E172" s="46">
        <f>+'CALCULO TARIFAS CC '!$U$45</f>
        <v>0.73860637322546507</v>
      </c>
      <c r="F172" s="47">
        <f t="shared" si="13"/>
        <v>52.933199999999999</v>
      </c>
      <c r="G172" s="461">
        <f t="shared" si="10"/>
        <v>39.1</v>
      </c>
      <c r="H172" s="455" t="s">
        <v>261</v>
      </c>
      <c r="I172" s="372" t="s">
        <v>534</v>
      </c>
      <c r="J172" s="372">
        <v>52.933199999999999</v>
      </c>
      <c r="K172" s="37"/>
      <c r="L172" s="37"/>
      <c r="M172" s="37"/>
      <c r="N172" s="37"/>
      <c r="O172" s="37"/>
      <c r="P172" s="479"/>
      <c r="Q172" s="479"/>
      <c r="R172" s="479"/>
    </row>
    <row r="173" spans="1:18" s="215" customFormat="1" x14ac:dyDescent="0.25">
      <c r="A173" s="462">
        <f t="shared" si="11"/>
        <v>171</v>
      </c>
      <c r="B173" s="237" t="s">
        <v>20</v>
      </c>
      <c r="C173" s="45" t="str">
        <f t="shared" si="6"/>
        <v>6UFA50CA21</v>
      </c>
      <c r="D173" s="45"/>
      <c r="E173" s="46">
        <f>+'CALCULO TARIFAS CC '!$U$45</f>
        <v>0.73860637322546507</v>
      </c>
      <c r="F173" s="47">
        <f t="shared" si="13"/>
        <v>50.598500000000001</v>
      </c>
      <c r="G173" s="461">
        <f t="shared" si="10"/>
        <v>37.369999999999997</v>
      </c>
      <c r="H173" s="455" t="s">
        <v>261</v>
      </c>
      <c r="I173" s="372" t="s">
        <v>535</v>
      </c>
      <c r="J173" s="372">
        <v>50.598500000000001</v>
      </c>
      <c r="K173" s="37"/>
      <c r="L173" s="37"/>
      <c r="M173" s="37"/>
      <c r="N173" s="37"/>
      <c r="O173" s="37"/>
      <c r="P173" s="479"/>
      <c r="Q173" s="479"/>
      <c r="R173" s="479"/>
    </row>
    <row r="174" spans="1:18" s="215" customFormat="1" x14ac:dyDescent="0.25">
      <c r="A174" s="462">
        <f t="shared" si="11"/>
        <v>172</v>
      </c>
      <c r="B174" s="237" t="s">
        <v>20</v>
      </c>
      <c r="C174" s="45" t="str">
        <f t="shared" si="6"/>
        <v>6UFA5CEDI85</v>
      </c>
      <c r="D174" s="45"/>
      <c r="E174" s="46">
        <f>+'CALCULO TARIFAS CC '!$U$45</f>
        <v>0.73860637322546507</v>
      </c>
      <c r="F174" s="47">
        <f t="shared" si="13"/>
        <v>107.5466</v>
      </c>
      <c r="G174" s="461">
        <f t="shared" si="10"/>
        <v>79.430000000000007</v>
      </c>
      <c r="H174" s="455" t="s">
        <v>261</v>
      </c>
      <c r="I174" s="372" t="s">
        <v>536</v>
      </c>
      <c r="J174" s="372">
        <v>107.5466</v>
      </c>
      <c r="K174" s="37"/>
      <c r="L174" s="37"/>
      <c r="M174" s="37"/>
      <c r="N174" s="37"/>
      <c r="O174" s="37"/>
      <c r="P174" s="479"/>
      <c r="Q174" s="479"/>
      <c r="R174" s="479"/>
    </row>
    <row r="175" spans="1:18" s="215" customFormat="1" x14ac:dyDescent="0.25">
      <c r="A175" s="462">
        <f t="shared" si="11"/>
        <v>173</v>
      </c>
      <c r="B175" s="237" t="s">
        <v>20</v>
      </c>
      <c r="C175" s="45" t="str">
        <f t="shared" si="6"/>
        <v>6UFAABRM42</v>
      </c>
      <c r="D175" s="45"/>
      <c r="E175" s="46">
        <f>+'CALCULO TARIFAS CC '!$U$45</f>
        <v>0.73860637322546507</v>
      </c>
      <c r="F175" s="47">
        <f t="shared" si="13"/>
        <v>128.22800000000001</v>
      </c>
      <c r="G175" s="461">
        <f t="shared" si="10"/>
        <v>94.71</v>
      </c>
      <c r="H175" s="455" t="s">
        <v>261</v>
      </c>
      <c r="I175" s="372" t="s">
        <v>537</v>
      </c>
      <c r="J175" s="372">
        <v>128.22800000000001</v>
      </c>
      <c r="K175" s="37"/>
      <c r="L175" s="37"/>
      <c r="M175" s="37"/>
      <c r="N175" s="37"/>
      <c r="O175" s="37"/>
      <c r="P175" s="479"/>
      <c r="Q175" s="479"/>
      <c r="R175" s="479"/>
    </row>
    <row r="176" spans="1:18" s="215" customFormat="1" x14ac:dyDescent="0.25">
      <c r="A176" s="462">
        <f t="shared" si="11"/>
        <v>174</v>
      </c>
      <c r="B176" s="237" t="s">
        <v>20</v>
      </c>
      <c r="C176" s="45" t="str">
        <f t="shared" si="6"/>
        <v>6UFABGOL74</v>
      </c>
      <c r="D176" s="45"/>
      <c r="E176" s="46">
        <f>+'CALCULO TARIFAS CC '!$U$45</f>
        <v>0.73860637322546507</v>
      </c>
      <c r="F176" s="47">
        <f t="shared" si="13"/>
        <v>73.478700000000003</v>
      </c>
      <c r="G176" s="461">
        <f t="shared" si="10"/>
        <v>54.27</v>
      </c>
      <c r="H176" s="455" t="s">
        <v>261</v>
      </c>
      <c r="I176" s="372" t="s">
        <v>538</v>
      </c>
      <c r="J176" s="372">
        <v>73.478700000000003</v>
      </c>
      <c r="K176" s="37"/>
      <c r="L176" s="37"/>
      <c r="M176" s="37"/>
      <c r="N176" s="37"/>
      <c r="O176" s="37"/>
      <c r="P176" s="479"/>
      <c r="Q176" s="479"/>
      <c r="R176" s="479"/>
    </row>
    <row r="177" spans="1:18" s="215" customFormat="1" x14ac:dyDescent="0.25">
      <c r="A177" s="462">
        <f t="shared" si="11"/>
        <v>175</v>
      </c>
      <c r="B177" s="237" t="s">
        <v>20</v>
      </c>
      <c r="C177" s="45" t="str">
        <f t="shared" si="6"/>
        <v>6UFACENT92</v>
      </c>
      <c r="D177" s="45"/>
      <c r="E177" s="46">
        <f>+'CALCULO TARIFAS CC '!$U$45</f>
        <v>0.73860637322546507</v>
      </c>
      <c r="F177" s="47">
        <f t="shared" si="13"/>
        <v>132.16399999999999</v>
      </c>
      <c r="G177" s="461">
        <f t="shared" si="10"/>
        <v>97.62</v>
      </c>
      <c r="H177" s="455" t="s">
        <v>261</v>
      </c>
      <c r="I177" s="372" t="s">
        <v>539</v>
      </c>
      <c r="J177" s="372">
        <v>132.16399999999999</v>
      </c>
      <c r="K177" s="37"/>
      <c r="L177" s="37"/>
      <c r="M177" s="37"/>
      <c r="N177" s="37"/>
      <c r="O177" s="37"/>
      <c r="P177" s="479"/>
      <c r="Q177" s="479"/>
      <c r="R177" s="479"/>
    </row>
    <row r="178" spans="1:18" s="215" customFormat="1" x14ac:dyDescent="0.25">
      <c r="A178" s="462">
        <f t="shared" si="11"/>
        <v>176</v>
      </c>
      <c r="B178" s="237" t="s">
        <v>20</v>
      </c>
      <c r="C178" s="45" t="str">
        <f t="shared" si="6"/>
        <v>6UFACEST85</v>
      </c>
      <c r="D178" s="45"/>
      <c r="E178" s="46">
        <f>+'CALCULO TARIFAS CC '!$U$45</f>
        <v>0.73860637322546507</v>
      </c>
      <c r="F178" s="47">
        <f t="shared" si="13"/>
        <v>34.9754</v>
      </c>
      <c r="G178" s="461">
        <f t="shared" si="10"/>
        <v>25.83</v>
      </c>
      <c r="H178" s="455" t="s">
        <v>261</v>
      </c>
      <c r="I178" s="372" t="s">
        <v>540</v>
      </c>
      <c r="J178" s="372">
        <v>34.9754</v>
      </c>
      <c r="K178" s="37"/>
      <c r="L178" s="37"/>
      <c r="M178" s="37"/>
      <c r="N178" s="37"/>
      <c r="O178" s="37"/>
      <c r="P178" s="479"/>
      <c r="Q178" s="479"/>
      <c r="R178" s="479"/>
    </row>
    <row r="179" spans="1:18" s="215" customFormat="1" x14ac:dyDescent="0.25">
      <c r="A179" s="462">
        <f t="shared" si="11"/>
        <v>177</v>
      </c>
      <c r="B179" s="237" t="s">
        <v>20</v>
      </c>
      <c r="C179" s="45" t="str">
        <f t="shared" si="6"/>
        <v>6UFACHIPC91</v>
      </c>
      <c r="D179" s="45"/>
      <c r="E179" s="46">
        <f>+'CALCULO TARIFAS CC '!$U$45</f>
        <v>0.73860637322546507</v>
      </c>
      <c r="F179" s="47">
        <f t="shared" si="13"/>
        <v>80.824399999999997</v>
      </c>
      <c r="G179" s="461">
        <f t="shared" si="10"/>
        <v>59.7</v>
      </c>
      <c r="H179" s="455" t="s">
        <v>261</v>
      </c>
      <c r="I179" s="372" t="s">
        <v>541</v>
      </c>
      <c r="J179" s="372">
        <v>80.824399999999997</v>
      </c>
      <c r="K179" s="37"/>
      <c r="L179" s="37"/>
      <c r="M179" s="37"/>
      <c r="N179" s="37"/>
      <c r="O179" s="37"/>
      <c r="P179" s="479"/>
      <c r="Q179" s="479"/>
      <c r="R179" s="479"/>
    </row>
    <row r="180" spans="1:18" s="215" customFormat="1" x14ac:dyDescent="0.25">
      <c r="A180" s="462">
        <f t="shared" si="11"/>
        <v>178</v>
      </c>
      <c r="B180" s="237" t="s">
        <v>20</v>
      </c>
      <c r="C180" s="45" t="str">
        <f t="shared" si="6"/>
        <v>6UFACVERD57</v>
      </c>
      <c r="D180" s="45"/>
      <c r="E180" s="46">
        <f>+'CALCULO TARIFAS CC '!$U$45</f>
        <v>0.73860637322546507</v>
      </c>
      <c r="F180" s="47">
        <f t="shared" si="13"/>
        <v>40.0047</v>
      </c>
      <c r="G180" s="461">
        <f t="shared" si="10"/>
        <v>29.55</v>
      </c>
      <c r="H180" s="455" t="s">
        <v>261</v>
      </c>
      <c r="I180" s="372" t="s">
        <v>542</v>
      </c>
      <c r="J180" s="372">
        <v>40.0047</v>
      </c>
      <c r="K180" s="37"/>
      <c r="L180" s="37"/>
      <c r="M180" s="37"/>
      <c r="N180" s="37"/>
      <c r="O180" s="37"/>
      <c r="P180" s="479"/>
      <c r="Q180" s="479"/>
      <c r="R180" s="479"/>
    </row>
    <row r="181" spans="1:18" s="215" customFormat="1" x14ac:dyDescent="0.25">
      <c r="A181" s="462">
        <f t="shared" si="11"/>
        <v>179</v>
      </c>
      <c r="B181" s="237" t="s">
        <v>20</v>
      </c>
      <c r="C181" s="45" t="str">
        <f t="shared" si="6"/>
        <v>6UFADAVPT75</v>
      </c>
      <c r="D181" s="45"/>
      <c r="E181" s="46">
        <f>+'CALCULO TARIFAS CC '!$U$45</f>
        <v>0.73860637322546507</v>
      </c>
      <c r="F181" s="47">
        <f t="shared" si="13"/>
        <v>154.0976</v>
      </c>
      <c r="G181" s="461">
        <f t="shared" si="10"/>
        <v>113.82</v>
      </c>
      <c r="H181" s="455" t="s">
        <v>261</v>
      </c>
      <c r="I181" s="372" t="s">
        <v>543</v>
      </c>
      <c r="J181" s="372">
        <v>154.0976</v>
      </c>
      <c r="K181" s="37"/>
      <c r="L181" s="37"/>
      <c r="M181" s="37"/>
      <c r="N181" s="37"/>
      <c r="O181" s="37"/>
      <c r="P181" s="479"/>
      <c r="Q181" s="479"/>
      <c r="R181" s="479"/>
    </row>
    <row r="182" spans="1:18" s="215" customFormat="1" x14ac:dyDescent="0.25">
      <c r="A182" s="462">
        <f t="shared" si="11"/>
        <v>180</v>
      </c>
      <c r="B182" s="237" t="s">
        <v>20</v>
      </c>
      <c r="C182" s="45" t="str">
        <f t="shared" si="6"/>
        <v>6UFALANDE02</v>
      </c>
      <c r="D182" s="45"/>
      <c r="E182" s="46">
        <f>+'CALCULO TARIFAS CC '!$U$45</f>
        <v>0.73860637322546507</v>
      </c>
      <c r="F182" s="47">
        <f t="shared" si="13"/>
        <v>58.034100000000002</v>
      </c>
      <c r="G182" s="461">
        <f t="shared" si="10"/>
        <v>42.86</v>
      </c>
      <c r="H182" s="455" t="s">
        <v>261</v>
      </c>
      <c r="I182" s="372" t="s">
        <v>544</v>
      </c>
      <c r="J182" s="372">
        <v>58.034100000000002</v>
      </c>
      <c r="K182" s="37"/>
      <c r="L182" s="37"/>
      <c r="M182" s="37"/>
      <c r="N182" s="37"/>
      <c r="O182" s="37"/>
      <c r="P182" s="479"/>
      <c r="Q182" s="479"/>
      <c r="R182" s="479"/>
    </row>
    <row r="183" spans="1:18" s="215" customFormat="1" x14ac:dyDescent="0.25">
      <c r="A183" s="462">
        <f t="shared" si="11"/>
        <v>181</v>
      </c>
      <c r="B183" s="237" t="s">
        <v>20</v>
      </c>
      <c r="C183" s="45" t="str">
        <f t="shared" si="6"/>
        <v>6UFALPUEB94</v>
      </c>
      <c r="D183" s="45"/>
      <c r="E183" s="46">
        <f>+'CALCULO TARIFAS CC '!$U$45</f>
        <v>0.73860637322546507</v>
      </c>
      <c r="F183" s="47">
        <f t="shared" si="13"/>
        <v>74.822000000000003</v>
      </c>
      <c r="G183" s="461">
        <f t="shared" si="10"/>
        <v>55.26</v>
      </c>
      <c r="H183" s="455" t="s">
        <v>261</v>
      </c>
      <c r="I183" s="372" t="s">
        <v>545</v>
      </c>
      <c r="J183" s="372">
        <v>74.822000000000003</v>
      </c>
      <c r="K183" s="37"/>
      <c r="L183" s="37"/>
      <c r="M183" s="37"/>
      <c r="N183" s="37"/>
      <c r="O183" s="37"/>
      <c r="P183" s="479"/>
      <c r="Q183" s="479"/>
      <c r="R183" s="479"/>
    </row>
    <row r="184" spans="1:18" s="215" customFormat="1" x14ac:dyDescent="0.25">
      <c r="A184" s="462">
        <f t="shared" si="11"/>
        <v>182</v>
      </c>
      <c r="B184" s="237" t="s">
        <v>20</v>
      </c>
      <c r="C184" s="45" t="str">
        <f t="shared" ref="C184:C247" si="14">I184</f>
        <v>6UFAOF1LA14</v>
      </c>
      <c r="D184" s="45"/>
      <c r="E184" s="46">
        <f>+'CALCULO TARIFAS CC '!$U$45</f>
        <v>0.73860637322546507</v>
      </c>
      <c r="F184" s="47">
        <f t="shared" si="13"/>
        <v>64.565100000000001</v>
      </c>
      <c r="G184" s="461">
        <f t="shared" si="10"/>
        <v>47.69</v>
      </c>
      <c r="H184" s="455" t="s">
        <v>261</v>
      </c>
      <c r="I184" s="372" t="s">
        <v>546</v>
      </c>
      <c r="J184" s="372">
        <v>64.565100000000001</v>
      </c>
      <c r="K184" s="37"/>
      <c r="L184" s="37"/>
      <c r="M184" s="37"/>
      <c r="N184" s="37"/>
      <c r="O184" s="37"/>
      <c r="P184" s="479"/>
      <c r="Q184" s="479"/>
      <c r="R184" s="479"/>
    </row>
    <row r="185" spans="1:18" s="215" customFormat="1" x14ac:dyDescent="0.25">
      <c r="A185" s="462">
        <f t="shared" si="11"/>
        <v>183</v>
      </c>
      <c r="B185" s="237" t="s">
        <v>20</v>
      </c>
      <c r="C185" s="45" t="str">
        <f t="shared" si="14"/>
        <v>6UFAOF2LA88</v>
      </c>
      <c r="D185" s="45"/>
      <c r="E185" s="46">
        <f>+'CALCULO TARIFAS CC '!$U$45</f>
        <v>0.73860637322546507</v>
      </c>
      <c r="F185" s="47">
        <f t="shared" si="13"/>
        <v>29.321999999999999</v>
      </c>
      <c r="G185" s="461">
        <f t="shared" si="10"/>
        <v>21.66</v>
      </c>
      <c r="H185" s="455" t="s">
        <v>261</v>
      </c>
      <c r="I185" s="372" t="s">
        <v>547</v>
      </c>
      <c r="J185" s="372">
        <v>29.321999999999999</v>
      </c>
      <c r="K185" s="37"/>
      <c r="L185" s="37"/>
      <c r="M185" s="37"/>
      <c r="N185" s="37"/>
      <c r="O185" s="37"/>
      <c r="P185" s="479"/>
      <c r="Q185" s="479"/>
      <c r="R185" s="479"/>
    </row>
    <row r="186" spans="1:18" s="215" customFormat="1" x14ac:dyDescent="0.25">
      <c r="A186" s="462">
        <f t="shared" si="11"/>
        <v>184</v>
      </c>
      <c r="B186" s="237" t="s">
        <v>20</v>
      </c>
      <c r="C186" s="45" t="str">
        <f t="shared" si="14"/>
        <v>6UFAPME54</v>
      </c>
      <c r="D186" s="45"/>
      <c r="E186" s="46">
        <f>+'CALCULO TARIFAS CC '!$U$45</f>
        <v>0.73860637322546507</v>
      </c>
      <c r="F186" s="47">
        <f t="shared" si="13"/>
        <v>41.579000000000001</v>
      </c>
      <c r="G186" s="461">
        <f t="shared" si="10"/>
        <v>30.71</v>
      </c>
      <c r="H186" s="455" t="s">
        <v>261</v>
      </c>
      <c r="I186" s="372" t="s">
        <v>548</v>
      </c>
      <c r="J186" s="372">
        <v>41.579000000000001</v>
      </c>
      <c r="K186" s="37"/>
      <c r="L186" s="37"/>
      <c r="M186" s="37"/>
      <c r="N186" s="37"/>
      <c r="O186" s="37"/>
      <c r="P186" s="479"/>
      <c r="Q186" s="479"/>
      <c r="R186" s="479"/>
    </row>
    <row r="187" spans="1:18" s="215" customFormat="1" x14ac:dyDescent="0.25">
      <c r="A187" s="462">
        <f t="shared" si="11"/>
        <v>185</v>
      </c>
      <c r="B187" s="237" t="s">
        <v>20</v>
      </c>
      <c r="C187" s="45" t="str">
        <f t="shared" si="14"/>
        <v>6UFARACVAC</v>
      </c>
      <c r="D187" s="45"/>
      <c r="E187" s="46">
        <f>+'CALCULO TARIFAS CC '!$U$45</f>
        <v>0.73860637322546507</v>
      </c>
      <c r="F187" s="47">
        <f t="shared" si="13"/>
        <v>3.1086999999999998</v>
      </c>
      <c r="G187" s="461">
        <f t="shared" si="10"/>
        <v>2.2999999999999998</v>
      </c>
      <c r="H187" s="455" t="s">
        <v>261</v>
      </c>
      <c r="I187" s="372" t="s">
        <v>801</v>
      </c>
      <c r="J187" s="372">
        <v>3.1086999999999998</v>
      </c>
      <c r="K187" s="37"/>
      <c r="L187" s="37"/>
      <c r="M187" s="37"/>
      <c r="N187" s="37"/>
      <c r="O187" s="37"/>
      <c r="P187" s="479"/>
      <c r="Q187" s="479"/>
      <c r="R187" s="479"/>
    </row>
    <row r="188" spans="1:18" s="215" customFormat="1" x14ac:dyDescent="0.25">
      <c r="A188" s="462">
        <f t="shared" si="11"/>
        <v>186</v>
      </c>
      <c r="B188" s="237" t="s">
        <v>20</v>
      </c>
      <c r="C188" s="45" t="str">
        <f t="shared" si="14"/>
        <v>6UFASANTB81</v>
      </c>
      <c r="D188" s="45"/>
      <c r="E188" s="46">
        <f>+'CALCULO TARIFAS CC '!$U$45</f>
        <v>0.73860637322546507</v>
      </c>
      <c r="F188" s="47">
        <f t="shared" si="13"/>
        <v>93.325199999999995</v>
      </c>
      <c r="G188" s="461">
        <f t="shared" si="10"/>
        <v>68.930000000000007</v>
      </c>
      <c r="H188" s="455" t="s">
        <v>261</v>
      </c>
      <c r="I188" s="372" t="s">
        <v>549</v>
      </c>
      <c r="J188" s="372">
        <v>93.325199999999995</v>
      </c>
      <c r="K188" s="37"/>
      <c r="L188" s="37"/>
      <c r="M188" s="37"/>
      <c r="N188" s="37"/>
      <c r="O188" s="37"/>
      <c r="P188" s="479"/>
      <c r="Q188" s="479"/>
      <c r="R188" s="479"/>
    </row>
    <row r="189" spans="1:18" s="215" customFormat="1" x14ac:dyDescent="0.25">
      <c r="A189" s="462">
        <f t="shared" si="11"/>
        <v>187</v>
      </c>
      <c r="B189" s="237" t="s">
        <v>20</v>
      </c>
      <c r="C189" s="45" t="str">
        <f t="shared" si="14"/>
        <v>6UFATMUER63</v>
      </c>
      <c r="D189" s="45"/>
      <c r="E189" s="46">
        <f>+'CALCULO TARIFAS CC '!$U$45</f>
        <v>0.73860637322546507</v>
      </c>
      <c r="F189" s="47">
        <f t="shared" si="13"/>
        <v>64.602099999999993</v>
      </c>
      <c r="G189" s="461">
        <f t="shared" si="10"/>
        <v>47.72</v>
      </c>
      <c r="H189" s="455" t="s">
        <v>261</v>
      </c>
      <c r="I189" s="372" t="s">
        <v>550</v>
      </c>
      <c r="J189" s="372">
        <v>64.602099999999993</v>
      </c>
      <c r="K189" s="37"/>
      <c r="L189" s="37"/>
      <c r="M189" s="37"/>
      <c r="N189" s="37"/>
      <c r="O189" s="37"/>
      <c r="P189" s="479"/>
      <c r="Q189" s="479"/>
      <c r="R189" s="479"/>
    </row>
    <row r="190" spans="1:18" s="215" customFormat="1" x14ac:dyDescent="0.25">
      <c r="A190" s="462">
        <f t="shared" si="11"/>
        <v>188</v>
      </c>
      <c r="B190" s="237" t="s">
        <v>20</v>
      </c>
      <c r="C190" s="45" t="str">
        <f t="shared" si="14"/>
        <v>6UFAVLUC26</v>
      </c>
      <c r="D190" s="45"/>
      <c r="E190" s="46">
        <f>+'CALCULO TARIFAS CC '!$U$45</f>
        <v>0.73860637322546507</v>
      </c>
      <c r="F190" s="47">
        <f t="shared" si="13"/>
        <v>58.736800000000002</v>
      </c>
      <c r="G190" s="461">
        <f t="shared" si="10"/>
        <v>43.38</v>
      </c>
      <c r="H190" s="455" t="s">
        <v>261</v>
      </c>
      <c r="I190" s="372" t="s">
        <v>551</v>
      </c>
      <c r="J190" s="372">
        <v>58.736800000000002</v>
      </c>
      <c r="K190" s="37"/>
      <c r="L190" s="37"/>
      <c r="M190" s="37"/>
      <c r="N190" s="37"/>
      <c r="O190" s="37"/>
      <c r="P190" s="479"/>
      <c r="Q190" s="479"/>
      <c r="R190" s="479"/>
    </row>
    <row r="191" spans="1:18" s="179" customFormat="1" x14ac:dyDescent="0.25">
      <c r="A191" s="462">
        <f t="shared" si="11"/>
        <v>189</v>
      </c>
      <c r="B191" s="237" t="s">
        <v>20</v>
      </c>
      <c r="C191" s="45" t="str">
        <f t="shared" si="14"/>
        <v>6UFC_AGDCE</v>
      </c>
      <c r="D191" s="45"/>
      <c r="E191" s="46">
        <f>+'CALCULO TARIFAS CC '!$U$45</f>
        <v>0.73860637322546507</v>
      </c>
      <c r="F191" s="47">
        <f t="shared" si="12"/>
        <v>22.2346</v>
      </c>
      <c r="G191" s="461">
        <f t="shared" si="10"/>
        <v>16.420000000000002</v>
      </c>
      <c r="H191" s="455" t="s">
        <v>261</v>
      </c>
      <c r="I191" s="372" t="s">
        <v>634</v>
      </c>
      <c r="J191" s="372">
        <v>22.2346</v>
      </c>
      <c r="K191" s="37"/>
      <c r="L191" s="37"/>
      <c r="M191" s="37"/>
      <c r="N191" s="37"/>
      <c r="O191" s="37"/>
      <c r="P191" s="479"/>
      <c r="Q191" s="479"/>
      <c r="R191" s="479"/>
    </row>
    <row r="192" spans="1:18" s="179" customFormat="1" x14ac:dyDescent="0.25">
      <c r="A192" s="462">
        <f t="shared" si="11"/>
        <v>190</v>
      </c>
      <c r="B192" s="237" t="s">
        <v>20</v>
      </c>
      <c r="C192" s="45" t="str">
        <f t="shared" si="14"/>
        <v>6UFC_BOLERA</v>
      </c>
      <c r="D192" s="45"/>
      <c r="E192" s="46">
        <f>+'CALCULO TARIFAS CC '!$U$45</f>
        <v>0.73860637322546507</v>
      </c>
      <c r="F192" s="47">
        <f t="shared" si="12"/>
        <v>27.710999999999999</v>
      </c>
      <c r="G192" s="461">
        <f t="shared" si="10"/>
        <v>20.47</v>
      </c>
      <c r="H192" s="455" t="s">
        <v>261</v>
      </c>
      <c r="I192" s="372" t="s">
        <v>730</v>
      </c>
      <c r="J192" s="372">
        <v>27.710999999999999</v>
      </c>
      <c r="K192" s="37"/>
      <c r="L192" s="37"/>
      <c r="M192" s="37"/>
      <c r="N192" s="37"/>
      <c r="O192" s="37"/>
      <c r="P192" s="479"/>
      <c r="Q192" s="479"/>
      <c r="R192" s="479"/>
    </row>
    <row r="193" spans="1:18" s="179" customFormat="1" x14ac:dyDescent="0.25">
      <c r="A193" s="462">
        <f t="shared" si="11"/>
        <v>191</v>
      </c>
      <c r="B193" s="237" t="s">
        <v>20</v>
      </c>
      <c r="C193" s="45" t="str">
        <f t="shared" si="14"/>
        <v>6UFC_CABIMA</v>
      </c>
      <c r="D193" s="45"/>
      <c r="E193" s="46">
        <f>+'CALCULO TARIFAS CC '!$U$45</f>
        <v>0.73860637322546507</v>
      </c>
      <c r="F193" s="47">
        <f t="shared" si="12"/>
        <v>17.2636</v>
      </c>
      <c r="G193" s="461">
        <f t="shared" si="10"/>
        <v>12.75</v>
      </c>
      <c r="H193" s="455" t="s">
        <v>261</v>
      </c>
      <c r="I193" s="372" t="s">
        <v>661</v>
      </c>
      <c r="J193" s="372">
        <v>17.2636</v>
      </c>
      <c r="K193" s="37"/>
      <c r="L193" s="37"/>
      <c r="M193" s="37"/>
      <c r="N193" s="37"/>
      <c r="O193" s="37"/>
      <c r="P193" s="479"/>
      <c r="Q193" s="479"/>
      <c r="R193" s="479"/>
    </row>
    <row r="194" spans="1:18" s="179" customFormat="1" x14ac:dyDescent="0.25">
      <c r="A194" s="462">
        <f t="shared" si="11"/>
        <v>192</v>
      </c>
      <c r="B194" s="237" t="s">
        <v>20</v>
      </c>
      <c r="C194" s="45" t="str">
        <f t="shared" si="14"/>
        <v>6UFC_DORADO</v>
      </c>
      <c r="D194" s="45"/>
      <c r="E194" s="46">
        <f>+'CALCULO TARIFAS CC '!$U$45</f>
        <v>0.73860637322546507</v>
      </c>
      <c r="F194" s="47">
        <f t="shared" si="12"/>
        <v>46.790199999999999</v>
      </c>
      <c r="G194" s="461">
        <f t="shared" si="10"/>
        <v>34.56</v>
      </c>
      <c r="H194" s="455" t="s">
        <v>261</v>
      </c>
      <c r="I194" s="372" t="s">
        <v>662</v>
      </c>
      <c r="J194" s="372">
        <v>46.790199999999999</v>
      </c>
      <c r="K194" s="37"/>
      <c r="L194" s="37"/>
      <c r="M194" s="37"/>
      <c r="N194" s="37"/>
      <c r="O194" s="37"/>
      <c r="P194" s="479"/>
      <c r="Q194" s="479"/>
      <c r="R194" s="479"/>
    </row>
    <row r="195" spans="1:18" s="179" customFormat="1" x14ac:dyDescent="0.25">
      <c r="A195" s="462">
        <f t="shared" si="11"/>
        <v>193</v>
      </c>
      <c r="B195" s="237" t="s">
        <v>20</v>
      </c>
      <c r="C195" s="45" t="str">
        <f t="shared" si="14"/>
        <v>6UFC_FUERTE</v>
      </c>
      <c r="D195" s="45"/>
      <c r="E195" s="46">
        <f>+'CALCULO TARIFAS CC '!$U$45</f>
        <v>0.73860637322546507</v>
      </c>
      <c r="F195" s="47">
        <f t="shared" si="12"/>
        <v>22.922899999999998</v>
      </c>
      <c r="G195" s="461">
        <f t="shared" si="10"/>
        <v>16.93</v>
      </c>
      <c r="H195" s="455" t="s">
        <v>261</v>
      </c>
      <c r="I195" s="372" t="s">
        <v>699</v>
      </c>
      <c r="J195" s="372">
        <v>22.922899999999998</v>
      </c>
      <c r="K195" s="37"/>
      <c r="L195" s="37"/>
      <c r="M195" s="37"/>
      <c r="N195" s="37"/>
      <c r="O195" s="37"/>
      <c r="P195" s="479"/>
      <c r="Q195" s="479"/>
      <c r="R195" s="479"/>
    </row>
    <row r="196" spans="1:18" s="179" customFormat="1" x14ac:dyDescent="0.25">
      <c r="A196" s="462">
        <f t="shared" si="11"/>
        <v>194</v>
      </c>
      <c r="B196" s="237" t="s">
        <v>20</v>
      </c>
      <c r="C196" s="45" t="str">
        <f t="shared" si="14"/>
        <v>6UFC_GRANEST</v>
      </c>
      <c r="D196" s="45"/>
      <c r="E196" s="46">
        <f>+'CALCULO TARIFAS CC '!$U$45</f>
        <v>0.73860637322546507</v>
      </c>
      <c r="F196" s="47">
        <f t="shared" si="12"/>
        <v>43.975200000000001</v>
      </c>
      <c r="G196" s="461">
        <f t="shared" ref="G196:G259" si="15">ROUND(F196*E196,2)</f>
        <v>32.479999999999997</v>
      </c>
      <c r="H196" s="455" t="s">
        <v>261</v>
      </c>
      <c r="I196" s="372" t="s">
        <v>700</v>
      </c>
      <c r="J196" s="372">
        <v>43.975200000000001</v>
      </c>
      <c r="K196" s="37"/>
      <c r="L196" s="37"/>
      <c r="M196" s="37"/>
      <c r="N196" s="37"/>
      <c r="O196" s="37"/>
      <c r="P196" s="479"/>
      <c r="Q196" s="479"/>
      <c r="R196" s="479"/>
    </row>
    <row r="197" spans="1:18" s="179" customFormat="1" x14ac:dyDescent="0.25">
      <c r="A197" s="462">
        <f t="shared" ref="A197:A260" si="16">A196+1</f>
        <v>195</v>
      </c>
      <c r="B197" s="237" t="s">
        <v>20</v>
      </c>
      <c r="C197" s="45" t="str">
        <f t="shared" si="14"/>
        <v>6UFC_HINTER2</v>
      </c>
      <c r="D197" s="45"/>
      <c r="E197" s="46">
        <f>+'CALCULO TARIFAS CC '!$U$45</f>
        <v>0.73860637322546507</v>
      </c>
      <c r="F197" s="47">
        <f t="shared" si="12"/>
        <v>15.0832</v>
      </c>
      <c r="G197" s="461">
        <f t="shared" si="15"/>
        <v>11.14</v>
      </c>
      <c r="H197" s="455" t="s">
        <v>261</v>
      </c>
      <c r="I197" s="372" t="s">
        <v>803</v>
      </c>
      <c r="J197" s="372">
        <v>15.0832</v>
      </c>
      <c r="K197" s="37"/>
      <c r="L197" s="37"/>
      <c r="M197" s="37"/>
      <c r="N197" s="37"/>
      <c r="O197" s="37"/>
      <c r="P197" s="479"/>
      <c r="Q197" s="479"/>
      <c r="R197" s="479"/>
    </row>
    <row r="198" spans="1:18" s="179" customFormat="1" x14ac:dyDescent="0.25">
      <c r="A198" s="462">
        <f t="shared" si="16"/>
        <v>196</v>
      </c>
      <c r="B198" s="237" t="s">
        <v>20</v>
      </c>
      <c r="C198" s="45" t="str">
        <f t="shared" si="14"/>
        <v>6UFC_INTERN1</v>
      </c>
      <c r="D198" s="45"/>
      <c r="E198" s="46">
        <f>+'CALCULO TARIFAS CC '!$U$45</f>
        <v>0.73860637322546507</v>
      </c>
      <c r="F198" s="47">
        <f t="shared" si="12"/>
        <v>13.557700000000001</v>
      </c>
      <c r="G198" s="461">
        <f t="shared" si="15"/>
        <v>10.01</v>
      </c>
      <c r="H198" s="455" t="s">
        <v>261</v>
      </c>
      <c r="I198" s="372" t="s">
        <v>635</v>
      </c>
      <c r="J198" s="372">
        <v>13.557700000000001</v>
      </c>
      <c r="K198" s="37"/>
      <c r="L198" s="37"/>
      <c r="M198" s="37"/>
      <c r="N198" s="37"/>
      <c r="O198" s="37"/>
      <c r="P198" s="479"/>
      <c r="Q198" s="479"/>
      <c r="R198" s="479"/>
    </row>
    <row r="199" spans="1:18" s="179" customFormat="1" x14ac:dyDescent="0.25">
      <c r="A199" s="462">
        <f t="shared" si="16"/>
        <v>197</v>
      </c>
      <c r="B199" s="237" t="s">
        <v>20</v>
      </c>
      <c r="C199" s="45" t="str">
        <f t="shared" si="14"/>
        <v>6UFC_LADONA</v>
      </c>
      <c r="D199" s="45"/>
      <c r="E199" s="46">
        <f>+'CALCULO TARIFAS CC '!$U$45</f>
        <v>0.73860637322546507</v>
      </c>
      <c r="F199" s="47">
        <f t="shared" si="12"/>
        <v>33.572499999999998</v>
      </c>
      <c r="G199" s="461">
        <f t="shared" si="15"/>
        <v>24.8</v>
      </c>
      <c r="H199" s="455" t="s">
        <v>261</v>
      </c>
      <c r="I199" s="372" t="s">
        <v>663</v>
      </c>
      <c r="J199" s="372">
        <v>33.572499999999998</v>
      </c>
      <c r="K199" s="37"/>
      <c r="L199" s="37"/>
      <c r="M199" s="37"/>
      <c r="N199" s="37"/>
      <c r="O199" s="37"/>
      <c r="P199" s="479"/>
      <c r="Q199" s="479"/>
      <c r="R199" s="479"/>
    </row>
    <row r="200" spans="1:18" s="179" customFormat="1" x14ac:dyDescent="0.25">
      <c r="A200" s="462">
        <f t="shared" si="16"/>
        <v>198</v>
      </c>
      <c r="B200" s="237" t="s">
        <v>20</v>
      </c>
      <c r="C200" s="45" t="str">
        <f t="shared" si="14"/>
        <v>6UFC_LANDES</v>
      </c>
      <c r="D200" s="45"/>
      <c r="E200" s="46">
        <f>+'CALCULO TARIFAS CC '!$U$45</f>
        <v>0.73860637322546507</v>
      </c>
      <c r="F200" s="47">
        <f t="shared" si="12"/>
        <v>49.883400000000002</v>
      </c>
      <c r="G200" s="461">
        <f t="shared" si="15"/>
        <v>36.840000000000003</v>
      </c>
      <c r="H200" s="455" t="s">
        <v>261</v>
      </c>
      <c r="I200" s="372" t="s">
        <v>664</v>
      </c>
      <c r="J200" s="372">
        <v>49.883400000000002</v>
      </c>
      <c r="K200" s="37"/>
      <c r="L200" s="37"/>
      <c r="M200" s="37"/>
      <c r="N200" s="37"/>
      <c r="O200" s="37"/>
      <c r="P200" s="479"/>
      <c r="Q200" s="479"/>
      <c r="R200" s="479"/>
    </row>
    <row r="201" spans="1:18" s="179" customFormat="1" x14ac:dyDescent="0.25">
      <c r="A201" s="462">
        <f t="shared" si="16"/>
        <v>199</v>
      </c>
      <c r="B201" s="237" t="s">
        <v>20</v>
      </c>
      <c r="C201" s="45" t="str">
        <f t="shared" si="14"/>
        <v>6UFC_PUEBLO</v>
      </c>
      <c r="D201" s="45"/>
      <c r="E201" s="46">
        <f>+'CALCULO TARIFAS CC '!$U$45</f>
        <v>0.73860637322546507</v>
      </c>
      <c r="F201" s="47">
        <f t="shared" si="12"/>
        <v>34.969000000000001</v>
      </c>
      <c r="G201" s="461">
        <f t="shared" si="15"/>
        <v>25.83</v>
      </c>
      <c r="H201" s="455" t="s">
        <v>261</v>
      </c>
      <c r="I201" s="372" t="s">
        <v>665</v>
      </c>
      <c r="J201" s="372">
        <v>34.969000000000001</v>
      </c>
      <c r="K201" s="37"/>
      <c r="L201" s="37"/>
      <c r="M201" s="37"/>
      <c r="N201" s="37"/>
      <c r="O201" s="37"/>
      <c r="P201" s="479"/>
      <c r="Q201" s="479"/>
      <c r="R201" s="479"/>
    </row>
    <row r="202" spans="1:18" s="179" customFormat="1" x14ac:dyDescent="0.25">
      <c r="A202" s="462">
        <f t="shared" si="16"/>
        <v>200</v>
      </c>
      <c r="B202" s="237" t="s">
        <v>20</v>
      </c>
      <c r="C202" s="45" t="str">
        <f t="shared" si="14"/>
        <v>6UFC_PZATOC</v>
      </c>
      <c r="D202" s="45"/>
      <c r="E202" s="46">
        <f>+'CALCULO TARIFAS CC '!$U$45</f>
        <v>0.73860637322546507</v>
      </c>
      <c r="F202" s="47">
        <f t="shared" si="12"/>
        <v>32.014499999999998</v>
      </c>
      <c r="G202" s="461">
        <f t="shared" si="15"/>
        <v>23.65</v>
      </c>
      <c r="H202" s="455" t="s">
        <v>261</v>
      </c>
      <c r="I202" s="372" t="s">
        <v>666</v>
      </c>
      <c r="J202" s="372">
        <v>32.014499999999998</v>
      </c>
      <c r="K202" s="37"/>
      <c r="L202" s="37"/>
      <c r="M202" s="37"/>
      <c r="N202" s="37"/>
      <c r="O202" s="37"/>
      <c r="P202" s="479"/>
      <c r="Q202" s="479"/>
      <c r="R202" s="479"/>
    </row>
    <row r="203" spans="1:18" s="179" customFormat="1" x14ac:dyDescent="0.25">
      <c r="A203" s="462">
        <f t="shared" si="16"/>
        <v>201</v>
      </c>
      <c r="B203" s="237" t="s">
        <v>20</v>
      </c>
      <c r="C203" s="45" t="str">
        <f t="shared" si="14"/>
        <v>6UFCARRIAZO</v>
      </c>
      <c r="D203" s="45"/>
      <c r="E203" s="46">
        <f>+'CALCULO TARIFAS CC '!$U$45</f>
        <v>0.73860637322546507</v>
      </c>
      <c r="F203" s="47">
        <f t="shared" si="12"/>
        <v>205.8314</v>
      </c>
      <c r="G203" s="461">
        <f t="shared" si="15"/>
        <v>152.03</v>
      </c>
      <c r="H203" s="455" t="s">
        <v>261</v>
      </c>
      <c r="I203" s="372" t="s">
        <v>802</v>
      </c>
      <c r="J203" s="372">
        <v>205.8314</v>
      </c>
      <c r="K203" s="37"/>
      <c r="L203" s="37"/>
      <c r="M203" s="37"/>
      <c r="N203" s="37"/>
      <c r="O203" s="37"/>
      <c r="P203" s="479"/>
      <c r="Q203" s="479"/>
      <c r="R203" s="479"/>
    </row>
    <row r="204" spans="1:18" s="179" customFormat="1" x14ac:dyDescent="0.25">
      <c r="A204" s="462">
        <f t="shared" si="16"/>
        <v>202</v>
      </c>
      <c r="B204" s="237" t="s">
        <v>20</v>
      </c>
      <c r="C204" s="45" t="str">
        <f t="shared" si="14"/>
        <v>6UFCC</v>
      </c>
      <c r="D204" s="45"/>
      <c r="E204" s="46">
        <f>+'CALCULO TARIFAS CC '!$U$45</f>
        <v>0.73860637322546507</v>
      </c>
      <c r="F204" s="47">
        <f t="shared" si="12"/>
        <v>14.994199999999999</v>
      </c>
      <c r="G204" s="461">
        <f t="shared" si="15"/>
        <v>11.07</v>
      </c>
      <c r="H204" s="455" t="s">
        <v>261</v>
      </c>
      <c r="I204" s="372" t="s">
        <v>49</v>
      </c>
      <c r="J204" s="372">
        <v>14.994199999999999</v>
      </c>
      <c r="K204" s="37"/>
      <c r="L204" s="37"/>
      <c r="M204" s="37"/>
      <c r="N204" s="37"/>
      <c r="O204" s="37"/>
      <c r="P204" s="479"/>
      <c r="Q204" s="479"/>
      <c r="R204" s="479"/>
    </row>
    <row r="205" spans="1:18" s="179" customFormat="1" x14ac:dyDescent="0.25">
      <c r="A205" s="462">
        <f t="shared" si="16"/>
        <v>203</v>
      </c>
      <c r="B205" s="237" t="s">
        <v>20</v>
      </c>
      <c r="C205" s="45" t="str">
        <f t="shared" si="14"/>
        <v>6UFEDUDOR</v>
      </c>
      <c r="D205" s="45"/>
      <c r="E205" s="46">
        <f>+'CALCULO TARIFAS CC '!$U$45</f>
        <v>0.73860637322546507</v>
      </c>
      <c r="F205" s="47">
        <f t="shared" si="12"/>
        <v>262.07650000000001</v>
      </c>
      <c r="G205" s="461">
        <f t="shared" si="15"/>
        <v>193.57</v>
      </c>
      <c r="H205" s="455" t="s">
        <v>261</v>
      </c>
      <c r="I205" s="372" t="s">
        <v>387</v>
      </c>
      <c r="J205" s="372">
        <v>262.07650000000001</v>
      </c>
      <c r="K205" s="37"/>
      <c r="L205" s="37"/>
      <c r="M205" s="37"/>
      <c r="N205" s="37"/>
      <c r="O205" s="37"/>
      <c r="P205" s="479"/>
      <c r="Q205" s="479"/>
      <c r="R205" s="479"/>
    </row>
    <row r="206" spans="1:18" s="179" customFormat="1" x14ac:dyDescent="0.25">
      <c r="A206" s="462">
        <f t="shared" si="16"/>
        <v>204</v>
      </c>
      <c r="B206" s="237" t="s">
        <v>20</v>
      </c>
      <c r="C206" s="45" t="str">
        <f t="shared" si="14"/>
        <v>6UFEDUM8</v>
      </c>
      <c r="D206" s="45"/>
      <c r="E206" s="46">
        <f>+'CALCULO TARIFAS CC '!$U$45</f>
        <v>0.73860637322546507</v>
      </c>
      <c r="F206" s="47">
        <f t="shared" si="12"/>
        <v>276.18650000000002</v>
      </c>
      <c r="G206" s="461">
        <f t="shared" si="15"/>
        <v>203.99</v>
      </c>
      <c r="H206" s="455" t="s">
        <v>261</v>
      </c>
      <c r="I206" s="372" t="s">
        <v>388</v>
      </c>
      <c r="J206" s="372">
        <v>276.18650000000002</v>
      </c>
      <c r="K206" s="37"/>
      <c r="L206" s="37"/>
      <c r="M206" s="37"/>
      <c r="N206" s="37"/>
      <c r="O206" s="37"/>
      <c r="P206" s="479"/>
      <c r="Q206" s="479"/>
      <c r="R206" s="479"/>
    </row>
    <row r="207" spans="1:18" s="173" customFormat="1" x14ac:dyDescent="0.25">
      <c r="A207" s="462">
        <f t="shared" si="16"/>
        <v>205</v>
      </c>
      <c r="B207" s="237" t="s">
        <v>20</v>
      </c>
      <c r="C207" s="45" t="str">
        <f t="shared" si="14"/>
        <v>6UFETV</v>
      </c>
      <c r="D207" s="45"/>
      <c r="E207" s="46">
        <f>+'CALCULO TARIFAS CC '!$U$45</f>
        <v>0.73860637322546507</v>
      </c>
      <c r="F207" s="47">
        <f t="shared" si="5"/>
        <v>269.88119999999998</v>
      </c>
      <c r="G207" s="461">
        <f t="shared" si="15"/>
        <v>199.34</v>
      </c>
      <c r="H207" s="455" t="s">
        <v>261</v>
      </c>
      <c r="I207" s="372" t="s">
        <v>667</v>
      </c>
      <c r="J207" s="372">
        <v>269.88119999999998</v>
      </c>
      <c r="K207" s="37"/>
      <c r="L207" s="37"/>
      <c r="M207" s="37"/>
      <c r="N207" s="37"/>
      <c r="O207" s="37"/>
      <c r="P207" s="479"/>
      <c r="Q207" s="479"/>
      <c r="R207" s="479"/>
    </row>
    <row r="208" spans="1:18" s="216" customFormat="1" x14ac:dyDescent="0.25">
      <c r="A208" s="462">
        <f t="shared" si="16"/>
        <v>206</v>
      </c>
      <c r="B208" s="237" t="s">
        <v>20</v>
      </c>
      <c r="C208" s="45" t="str">
        <f t="shared" si="14"/>
        <v>6UFGALERIA</v>
      </c>
      <c r="D208" s="45"/>
      <c r="E208" s="46">
        <f>+'CALCULO TARIFAS CC '!$U$45</f>
        <v>0.73860637322546507</v>
      </c>
      <c r="F208" s="47">
        <f t="shared" ref="F208:F218" si="17">ROUND(J208,4)</f>
        <v>12.728999999999999</v>
      </c>
      <c r="G208" s="461">
        <f t="shared" si="15"/>
        <v>9.4</v>
      </c>
      <c r="H208" s="455" t="s">
        <v>261</v>
      </c>
      <c r="I208" s="372" t="s">
        <v>492</v>
      </c>
      <c r="J208" s="372">
        <v>12.728999999999999</v>
      </c>
      <c r="K208" s="37"/>
      <c r="L208" s="37"/>
      <c r="M208" s="37"/>
      <c r="N208" s="37"/>
      <c r="O208" s="37"/>
      <c r="P208" s="479"/>
      <c r="Q208" s="479"/>
      <c r="R208" s="479"/>
    </row>
    <row r="209" spans="1:18" s="216" customFormat="1" x14ac:dyDescent="0.25">
      <c r="A209" s="462">
        <f t="shared" si="16"/>
        <v>207</v>
      </c>
      <c r="B209" s="237" t="s">
        <v>20</v>
      </c>
      <c r="C209" s="45" t="str">
        <f t="shared" si="14"/>
        <v>6UFINCENT</v>
      </c>
      <c r="D209" s="45"/>
      <c r="E209" s="46">
        <f>+'CALCULO TARIFAS CC '!$U$45</f>
        <v>0.73860637322546507</v>
      </c>
      <c r="F209" s="47">
        <f t="shared" si="17"/>
        <v>130.5497</v>
      </c>
      <c r="G209" s="461">
        <f t="shared" si="15"/>
        <v>96.42</v>
      </c>
      <c r="H209" s="455" t="s">
        <v>261</v>
      </c>
      <c r="I209" s="372" t="s">
        <v>493</v>
      </c>
      <c r="J209" s="372">
        <v>130.5497</v>
      </c>
      <c r="K209" s="37"/>
      <c r="L209" s="37"/>
      <c r="M209" s="37"/>
      <c r="N209" s="37"/>
      <c r="O209" s="37"/>
      <c r="P209" s="479"/>
      <c r="Q209" s="479"/>
      <c r="R209" s="479"/>
    </row>
    <row r="210" spans="1:18" s="216" customFormat="1" x14ac:dyDescent="0.25">
      <c r="A210" s="462">
        <f t="shared" si="16"/>
        <v>208</v>
      </c>
      <c r="B210" s="237" t="s">
        <v>20</v>
      </c>
      <c r="C210" s="45" t="str">
        <f t="shared" si="14"/>
        <v>6UFMOTTA</v>
      </c>
      <c r="D210" s="45"/>
      <c r="E210" s="46">
        <f>+'CALCULO TARIFAS CC '!$U$45</f>
        <v>0.73860637322546507</v>
      </c>
      <c r="F210" s="47">
        <f t="shared" si="17"/>
        <v>135.46960000000001</v>
      </c>
      <c r="G210" s="461">
        <f t="shared" si="15"/>
        <v>100.06</v>
      </c>
      <c r="H210" s="455" t="s">
        <v>261</v>
      </c>
      <c r="I210" s="372" t="s">
        <v>552</v>
      </c>
      <c r="J210" s="372">
        <v>135.46960000000001</v>
      </c>
      <c r="K210" s="37"/>
      <c r="L210" s="37"/>
      <c r="M210" s="37"/>
      <c r="N210" s="37"/>
      <c r="O210" s="37"/>
      <c r="P210" s="479"/>
      <c r="Q210" s="479"/>
      <c r="R210" s="479"/>
    </row>
    <row r="211" spans="1:18" s="216" customFormat="1" x14ac:dyDescent="0.25">
      <c r="A211" s="462">
        <f t="shared" si="16"/>
        <v>209</v>
      </c>
      <c r="B211" s="237" t="s">
        <v>20</v>
      </c>
      <c r="C211" s="45" t="str">
        <f t="shared" si="14"/>
        <v>6UFMPLAZ40</v>
      </c>
      <c r="D211" s="45"/>
      <c r="E211" s="46">
        <f>+'CALCULO TARIFAS CC '!$U$45</f>
        <v>0.73860637322546507</v>
      </c>
      <c r="F211" s="47">
        <f t="shared" si="17"/>
        <v>47.940800000000003</v>
      </c>
      <c r="G211" s="461">
        <f t="shared" si="15"/>
        <v>35.409999999999997</v>
      </c>
      <c r="H211" s="455" t="s">
        <v>261</v>
      </c>
      <c r="I211" s="372" t="s">
        <v>553</v>
      </c>
      <c r="J211" s="372">
        <v>47.940800000000003</v>
      </c>
      <c r="K211" s="37"/>
      <c r="L211" s="37"/>
      <c r="M211" s="37"/>
      <c r="N211" s="37"/>
      <c r="O211" s="37"/>
      <c r="P211" s="479"/>
      <c r="Q211" s="479"/>
      <c r="R211" s="479"/>
    </row>
    <row r="212" spans="1:18" s="216" customFormat="1" x14ac:dyDescent="0.25">
      <c r="A212" s="462">
        <f t="shared" si="16"/>
        <v>210</v>
      </c>
      <c r="B212" s="237" t="s">
        <v>20</v>
      </c>
      <c r="C212" s="45" t="str">
        <f t="shared" si="14"/>
        <v>6UFPARK28</v>
      </c>
      <c r="D212" s="45"/>
      <c r="E212" s="46">
        <f>+'CALCULO TARIFAS CC '!$U$45</f>
        <v>0.73860637322546507</v>
      </c>
      <c r="F212" s="47">
        <f t="shared" si="17"/>
        <v>96.114000000000004</v>
      </c>
      <c r="G212" s="461">
        <f t="shared" si="15"/>
        <v>70.989999999999995</v>
      </c>
      <c r="H212" s="455" t="s">
        <v>261</v>
      </c>
      <c r="I212" s="372" t="s">
        <v>504</v>
      </c>
      <c r="J212" s="372">
        <v>96.114000000000004</v>
      </c>
      <c r="K212" s="37"/>
      <c r="L212" s="37"/>
      <c r="M212" s="37"/>
      <c r="N212" s="37"/>
      <c r="O212" s="37"/>
      <c r="P212" s="479"/>
      <c r="Q212" s="479"/>
      <c r="R212" s="479"/>
    </row>
    <row r="213" spans="1:18" s="216" customFormat="1" x14ac:dyDescent="0.25">
      <c r="A213" s="462">
        <f t="shared" si="16"/>
        <v>211</v>
      </c>
      <c r="B213" s="237" t="s">
        <v>20</v>
      </c>
      <c r="C213" s="45" t="str">
        <f t="shared" si="14"/>
        <v>6UGAMBOA</v>
      </c>
      <c r="D213" s="45"/>
      <c r="E213" s="46">
        <f>+'CALCULO TARIFAS CC '!$U$45</f>
        <v>0.73860637322546507</v>
      </c>
      <c r="F213" s="47">
        <f t="shared" si="17"/>
        <v>166.05889999999999</v>
      </c>
      <c r="G213" s="461">
        <f t="shared" si="15"/>
        <v>122.65</v>
      </c>
      <c r="H213" s="455" t="s">
        <v>261</v>
      </c>
      <c r="I213" s="372" t="s">
        <v>478</v>
      </c>
      <c r="J213" s="372">
        <v>166.05889999999999</v>
      </c>
      <c r="K213" s="37"/>
      <c r="L213" s="37"/>
      <c r="M213" s="37"/>
      <c r="N213" s="37"/>
      <c r="O213" s="37"/>
      <c r="P213" s="479"/>
      <c r="Q213" s="479"/>
      <c r="R213" s="479"/>
    </row>
    <row r="214" spans="1:18" s="216" customFormat="1" x14ac:dyDescent="0.25">
      <c r="A214" s="462">
        <f t="shared" si="16"/>
        <v>212</v>
      </c>
      <c r="B214" s="237" t="s">
        <v>20</v>
      </c>
      <c r="C214" s="45" t="str">
        <f t="shared" si="14"/>
        <v>6UGLION</v>
      </c>
      <c r="D214" s="45"/>
      <c r="E214" s="46">
        <f>+'CALCULO TARIFAS CC '!$U$45</f>
        <v>0.73860637322546507</v>
      </c>
      <c r="F214" s="47">
        <f t="shared" si="17"/>
        <v>106.8151</v>
      </c>
      <c r="G214" s="461">
        <f t="shared" si="15"/>
        <v>78.89</v>
      </c>
      <c r="H214" s="455" t="s">
        <v>261</v>
      </c>
      <c r="I214" s="372" t="s">
        <v>419</v>
      </c>
      <c r="J214" s="372">
        <v>106.8151</v>
      </c>
      <c r="K214" s="37"/>
      <c r="L214" s="37"/>
      <c r="M214" s="37"/>
      <c r="N214" s="37"/>
      <c r="O214" s="37"/>
      <c r="P214" s="479"/>
      <c r="Q214" s="479"/>
      <c r="R214" s="479"/>
    </row>
    <row r="215" spans="1:18" s="216" customFormat="1" x14ac:dyDescent="0.25">
      <c r="A215" s="462">
        <f t="shared" si="16"/>
        <v>213</v>
      </c>
      <c r="B215" s="237" t="s">
        <v>20</v>
      </c>
      <c r="C215" s="45" t="str">
        <f t="shared" si="14"/>
        <v>6UGMILLS</v>
      </c>
      <c r="D215" s="45"/>
      <c r="E215" s="46">
        <f>+'CALCULO TARIFAS CC '!$U$45</f>
        <v>0.73860637322546507</v>
      </c>
      <c r="F215" s="47">
        <f t="shared" si="17"/>
        <v>430.12</v>
      </c>
      <c r="G215" s="461">
        <f t="shared" si="15"/>
        <v>317.69</v>
      </c>
      <c r="H215" s="455" t="s">
        <v>261</v>
      </c>
      <c r="I215" s="372" t="s">
        <v>50</v>
      </c>
      <c r="J215" s="372">
        <v>430.12</v>
      </c>
      <c r="K215" s="37"/>
      <c r="L215" s="37"/>
      <c r="M215" s="37"/>
      <c r="N215" s="37"/>
      <c r="O215" s="37"/>
      <c r="P215" s="479"/>
      <c r="Q215" s="479"/>
      <c r="R215" s="479"/>
    </row>
    <row r="216" spans="1:18" s="216" customFormat="1" x14ac:dyDescent="0.25">
      <c r="A216" s="462">
        <f t="shared" si="16"/>
        <v>214</v>
      </c>
      <c r="B216" s="237" t="s">
        <v>20</v>
      </c>
      <c r="C216" s="45" t="str">
        <f t="shared" si="14"/>
        <v>6UGPH_DORABK</v>
      </c>
      <c r="D216" s="45"/>
      <c r="E216" s="46">
        <f>+'CALCULO TARIFAS CC '!$U$45</f>
        <v>0.73860637322546507</v>
      </c>
      <c r="F216" s="47">
        <f t="shared" si="17"/>
        <v>18.997</v>
      </c>
      <c r="G216" s="461">
        <f t="shared" si="15"/>
        <v>14.03</v>
      </c>
      <c r="H216" s="455" t="s">
        <v>261</v>
      </c>
      <c r="I216" s="372" t="s">
        <v>668</v>
      </c>
      <c r="J216" s="372">
        <v>18.997</v>
      </c>
      <c r="K216" s="37"/>
      <c r="L216" s="37"/>
      <c r="M216" s="37"/>
      <c r="N216" s="37"/>
      <c r="O216" s="37"/>
      <c r="P216" s="479"/>
      <c r="Q216" s="479"/>
      <c r="R216" s="479"/>
    </row>
    <row r="217" spans="1:18" s="216" customFormat="1" x14ac:dyDescent="0.25">
      <c r="A217" s="462">
        <f t="shared" si="16"/>
        <v>215</v>
      </c>
      <c r="B217" s="237" t="s">
        <v>20</v>
      </c>
      <c r="C217" s="45" t="str">
        <f t="shared" si="14"/>
        <v>6UGPH_DORLAN</v>
      </c>
      <c r="D217" s="45"/>
      <c r="E217" s="46">
        <f>+'CALCULO TARIFAS CC '!$U$45</f>
        <v>0.73860637322546507</v>
      </c>
      <c r="F217" s="47">
        <f t="shared" si="17"/>
        <v>4.2881</v>
      </c>
      <c r="G217" s="461">
        <f t="shared" si="15"/>
        <v>3.17</v>
      </c>
      <c r="H217" s="455" t="s">
        <v>261</v>
      </c>
      <c r="I217" s="372" t="s">
        <v>669</v>
      </c>
      <c r="J217" s="372">
        <v>4.2881</v>
      </c>
      <c r="K217" s="37"/>
      <c r="L217" s="37"/>
      <c r="M217" s="37"/>
      <c r="N217" s="37"/>
      <c r="O217" s="37"/>
      <c r="P217" s="479"/>
      <c r="Q217" s="479"/>
      <c r="R217" s="479"/>
    </row>
    <row r="218" spans="1:18" s="216" customFormat="1" x14ac:dyDescent="0.25">
      <c r="A218" s="462">
        <f t="shared" si="16"/>
        <v>216</v>
      </c>
      <c r="B218" s="237" t="s">
        <v>20</v>
      </c>
      <c r="C218" s="45" t="str">
        <f t="shared" si="14"/>
        <v>6UGPH_SAKSDO</v>
      </c>
      <c r="D218" s="45"/>
      <c r="E218" s="46">
        <f>+'CALCULO TARIFAS CC '!$U$45</f>
        <v>0.73860637322546507</v>
      </c>
      <c r="F218" s="47">
        <f t="shared" si="17"/>
        <v>6.5186999999999999</v>
      </c>
      <c r="G218" s="461">
        <f t="shared" si="15"/>
        <v>4.8099999999999996</v>
      </c>
      <c r="H218" s="455" t="s">
        <v>261</v>
      </c>
      <c r="I218" s="372" t="s">
        <v>804</v>
      </c>
      <c r="J218" s="372">
        <v>6.5186999999999999</v>
      </c>
      <c r="K218" s="37"/>
      <c r="L218" s="37"/>
      <c r="M218" s="37"/>
      <c r="N218" s="37"/>
      <c r="O218" s="37"/>
      <c r="P218" s="479"/>
      <c r="Q218" s="479"/>
      <c r="R218" s="479"/>
    </row>
    <row r="219" spans="1:18" x14ac:dyDescent="0.25">
      <c r="A219" s="462">
        <f t="shared" si="16"/>
        <v>217</v>
      </c>
      <c r="B219" s="237" t="s">
        <v>20</v>
      </c>
      <c r="C219" s="45" t="str">
        <f t="shared" si="14"/>
        <v>6UGPH_SAKSGO</v>
      </c>
      <c r="D219" s="45"/>
      <c r="E219" s="46">
        <f>+'CALCULO TARIFAS CC '!$U$45</f>
        <v>0.73860637322546507</v>
      </c>
      <c r="F219" s="47">
        <f t="shared" si="5"/>
        <v>7.1516000000000002</v>
      </c>
      <c r="G219" s="461">
        <f t="shared" si="15"/>
        <v>5.28</v>
      </c>
      <c r="H219" s="455" t="s">
        <v>261</v>
      </c>
      <c r="I219" s="372" t="s">
        <v>805</v>
      </c>
      <c r="J219" s="372">
        <v>7.1516000000000002</v>
      </c>
      <c r="K219" s="37"/>
      <c r="L219" s="37"/>
      <c r="M219" s="37"/>
      <c r="N219" s="37"/>
      <c r="O219" s="37"/>
      <c r="P219" s="479"/>
      <c r="Q219" s="479"/>
      <c r="R219" s="479"/>
    </row>
    <row r="220" spans="1:18" x14ac:dyDescent="0.25">
      <c r="A220" s="462">
        <f t="shared" si="16"/>
        <v>218</v>
      </c>
      <c r="B220" s="237" t="s">
        <v>20</v>
      </c>
      <c r="C220" s="45" t="str">
        <f t="shared" si="14"/>
        <v>6UGPH_SAKSLP</v>
      </c>
      <c r="D220" s="45"/>
      <c r="E220" s="46">
        <f>+'CALCULO TARIFAS CC '!$U$45</f>
        <v>0.73860637322546507</v>
      </c>
      <c r="F220" s="47">
        <f t="shared" si="5"/>
        <v>3.8523000000000001</v>
      </c>
      <c r="G220" s="461">
        <f t="shared" si="15"/>
        <v>2.85</v>
      </c>
      <c r="H220" s="455" t="s">
        <v>261</v>
      </c>
      <c r="I220" s="372" t="s">
        <v>670</v>
      </c>
      <c r="J220" s="372">
        <v>3.8523000000000001</v>
      </c>
      <c r="K220" s="37"/>
      <c r="L220" s="37"/>
      <c r="M220" s="37"/>
      <c r="N220" s="37"/>
      <c r="O220" s="37"/>
      <c r="P220" s="479"/>
      <c r="Q220" s="479"/>
      <c r="R220" s="479"/>
    </row>
    <row r="221" spans="1:18" x14ac:dyDescent="0.25">
      <c r="A221" s="462">
        <f t="shared" si="16"/>
        <v>219</v>
      </c>
      <c r="B221" s="237" t="s">
        <v>20</v>
      </c>
      <c r="C221" s="45" t="str">
        <f t="shared" si="14"/>
        <v>6UGPH_SAKSMM</v>
      </c>
      <c r="D221" s="45"/>
      <c r="E221" s="46">
        <f>+'CALCULO TARIFAS CC '!$U$45</f>
        <v>0.73860637322546507</v>
      </c>
      <c r="F221" s="47">
        <f t="shared" si="5"/>
        <v>10.8003</v>
      </c>
      <c r="G221" s="461">
        <f t="shared" si="15"/>
        <v>7.98</v>
      </c>
      <c r="H221" s="455" t="s">
        <v>261</v>
      </c>
      <c r="I221" s="372" t="s">
        <v>671</v>
      </c>
      <c r="J221" s="372">
        <v>10.8003</v>
      </c>
      <c r="K221" s="37"/>
      <c r="L221" s="37"/>
      <c r="M221" s="37"/>
      <c r="N221" s="37"/>
      <c r="O221" s="37"/>
      <c r="P221" s="479"/>
      <c r="Q221" s="479"/>
      <c r="R221" s="479"/>
    </row>
    <row r="222" spans="1:18" x14ac:dyDescent="0.25">
      <c r="A222" s="462">
        <f t="shared" si="16"/>
        <v>220</v>
      </c>
      <c r="B222" s="237" t="s">
        <v>20</v>
      </c>
      <c r="C222" s="45" t="str">
        <f t="shared" si="14"/>
        <v>6UGPH_SAKSSM</v>
      </c>
      <c r="D222" s="45"/>
      <c r="E222" s="46">
        <f>+'CALCULO TARIFAS CC '!$U$45</f>
        <v>0.73860637322546507</v>
      </c>
      <c r="F222" s="47">
        <f t="shared" si="5"/>
        <v>7.8658999999999999</v>
      </c>
      <c r="G222" s="461">
        <f t="shared" si="15"/>
        <v>5.81</v>
      </c>
      <c r="H222" s="455" t="s">
        <v>261</v>
      </c>
      <c r="I222" s="372" t="s">
        <v>672</v>
      </c>
      <c r="J222" s="372">
        <v>7.8658999999999999</v>
      </c>
      <c r="K222" s="37"/>
      <c r="L222" s="37"/>
      <c r="M222" s="37"/>
      <c r="N222" s="37"/>
      <c r="O222" s="37"/>
      <c r="P222" s="479"/>
      <c r="Q222" s="479"/>
      <c r="R222" s="479"/>
    </row>
    <row r="223" spans="1:18" x14ac:dyDescent="0.25">
      <c r="A223" s="462">
        <f t="shared" si="16"/>
        <v>221</v>
      </c>
      <c r="B223" s="237" t="s">
        <v>20</v>
      </c>
      <c r="C223" s="45" t="str">
        <f t="shared" si="14"/>
        <v>6UGRANDTOWER</v>
      </c>
      <c r="D223" s="45"/>
      <c r="E223" s="46">
        <f>+'CALCULO TARIFAS CC '!$U$45</f>
        <v>0.73860637322546507</v>
      </c>
      <c r="F223" s="47">
        <f t="shared" si="5"/>
        <v>129.73050000000001</v>
      </c>
      <c r="G223" s="461">
        <f t="shared" si="15"/>
        <v>95.82</v>
      </c>
      <c r="H223" s="455" t="s">
        <v>261</v>
      </c>
      <c r="I223" s="372" t="s">
        <v>732</v>
      </c>
      <c r="J223" s="372">
        <v>129.73050000000001</v>
      </c>
      <c r="K223" s="37"/>
      <c r="L223" s="37"/>
      <c r="M223" s="37"/>
      <c r="N223" s="37"/>
      <c r="O223" s="37"/>
      <c r="P223" s="479"/>
      <c r="Q223" s="479"/>
      <c r="R223" s="479"/>
    </row>
    <row r="224" spans="1:18" x14ac:dyDescent="0.25">
      <c r="A224" s="462">
        <f t="shared" si="16"/>
        <v>222</v>
      </c>
      <c r="B224" s="237" t="s">
        <v>20</v>
      </c>
      <c r="C224" s="45" t="str">
        <f t="shared" si="14"/>
        <v>6UGSK_JDIAZ</v>
      </c>
      <c r="D224" s="45"/>
      <c r="E224" s="46">
        <f>+'CALCULO TARIFAS CC '!$U$45</f>
        <v>0.73860637322546507</v>
      </c>
      <c r="F224" s="47">
        <f t="shared" si="5"/>
        <v>398.11860000000001</v>
      </c>
      <c r="G224" s="461">
        <f t="shared" si="15"/>
        <v>294.05</v>
      </c>
      <c r="H224" s="455" t="s">
        <v>261</v>
      </c>
      <c r="I224" s="372" t="s">
        <v>806</v>
      </c>
      <c r="J224" s="372">
        <v>398.11860000000001</v>
      </c>
      <c r="K224" s="37"/>
      <c r="L224" s="37"/>
      <c r="M224" s="37"/>
      <c r="N224" s="37"/>
      <c r="O224" s="37"/>
      <c r="P224" s="479"/>
      <c r="Q224" s="479"/>
      <c r="R224" s="479"/>
    </row>
    <row r="225" spans="1:18" x14ac:dyDescent="0.25">
      <c r="A225" s="462">
        <f t="shared" si="16"/>
        <v>223</v>
      </c>
      <c r="B225" s="237" t="s">
        <v>20</v>
      </c>
      <c r="C225" s="45" t="str">
        <f t="shared" si="14"/>
        <v>6UGTOWER</v>
      </c>
      <c r="D225" s="45"/>
      <c r="E225" s="46">
        <f>+'CALCULO TARIFAS CC '!$U$45</f>
        <v>0.73860637322546507</v>
      </c>
      <c r="F225" s="47">
        <f t="shared" si="5"/>
        <v>365.44749999999999</v>
      </c>
      <c r="G225" s="461">
        <f t="shared" si="15"/>
        <v>269.92</v>
      </c>
      <c r="H225" s="455" t="s">
        <v>261</v>
      </c>
      <c r="I225" s="372" t="s">
        <v>51</v>
      </c>
      <c r="J225" s="372">
        <v>365.44749999999999</v>
      </c>
      <c r="K225" s="37"/>
      <c r="L225" s="37"/>
      <c r="M225" s="37"/>
      <c r="N225" s="37"/>
      <c r="O225" s="37"/>
      <c r="P225" s="479"/>
      <c r="Q225" s="479"/>
      <c r="R225" s="479"/>
    </row>
    <row r="226" spans="1:18" s="218" customFormat="1" x14ac:dyDescent="0.25">
      <c r="A226" s="462">
        <f t="shared" si="16"/>
        <v>224</v>
      </c>
      <c r="B226" s="237" t="s">
        <v>20</v>
      </c>
      <c r="C226" s="45" t="str">
        <f t="shared" si="14"/>
        <v>6UHAMEGLIO</v>
      </c>
      <c r="D226" s="45"/>
      <c r="E226" s="46">
        <f>+'CALCULO TARIFAS CC '!$U$45</f>
        <v>0.73860637322546507</v>
      </c>
      <c r="F226" s="47">
        <f t="shared" ref="F226:F262" si="18">ROUND(J226,4)</f>
        <v>10.3978</v>
      </c>
      <c r="G226" s="461">
        <f t="shared" si="15"/>
        <v>7.68</v>
      </c>
      <c r="H226" s="455" t="s">
        <v>261</v>
      </c>
      <c r="I226" s="372" t="s">
        <v>451</v>
      </c>
      <c r="J226" s="372">
        <v>10.3978</v>
      </c>
      <c r="K226" s="37"/>
      <c r="L226" s="37"/>
      <c r="M226" s="37"/>
      <c r="N226" s="37"/>
      <c r="O226" s="37"/>
      <c r="P226" s="479"/>
      <c r="Q226" s="479"/>
      <c r="R226" s="479"/>
    </row>
    <row r="227" spans="1:18" s="220" customFormat="1" x14ac:dyDescent="0.25">
      <c r="A227" s="462">
        <f t="shared" si="16"/>
        <v>225</v>
      </c>
      <c r="B227" s="237" t="s">
        <v>20</v>
      </c>
      <c r="C227" s="45" t="str">
        <f t="shared" si="14"/>
        <v>6UHARISTMO</v>
      </c>
      <c r="D227" s="45"/>
      <c r="E227" s="46">
        <f>+'CALCULO TARIFAS CC '!$U$45</f>
        <v>0.73860637322546507</v>
      </c>
      <c r="F227" s="47">
        <f t="shared" ref="F227:F239" si="19">ROUND(J227,4)</f>
        <v>325.76650000000001</v>
      </c>
      <c r="G227" s="461">
        <f t="shared" si="15"/>
        <v>240.61</v>
      </c>
      <c r="H227" s="455" t="s">
        <v>261</v>
      </c>
      <c r="I227" s="372" t="s">
        <v>701</v>
      </c>
      <c r="J227" s="372">
        <v>325.76650000000001</v>
      </c>
      <c r="K227" s="37"/>
      <c r="L227" s="37"/>
      <c r="M227" s="37"/>
      <c r="N227" s="37"/>
      <c r="O227" s="37"/>
      <c r="P227" s="479"/>
      <c r="Q227" s="479"/>
      <c r="R227" s="479"/>
    </row>
    <row r="228" spans="1:18" s="220" customFormat="1" x14ac:dyDescent="0.25">
      <c r="A228" s="462">
        <f t="shared" si="16"/>
        <v>226</v>
      </c>
      <c r="B228" s="237" t="s">
        <v>20</v>
      </c>
      <c r="C228" s="45" t="str">
        <f t="shared" si="14"/>
        <v>6UHBUENAV</v>
      </c>
      <c r="D228" s="45"/>
      <c r="E228" s="46">
        <f>+'CALCULO TARIFAS CC '!$U$45</f>
        <v>0.73860637322546507</v>
      </c>
      <c r="F228" s="47">
        <f t="shared" si="19"/>
        <v>113.5274</v>
      </c>
      <c r="G228" s="461">
        <f t="shared" si="15"/>
        <v>83.85</v>
      </c>
      <c r="H228" s="455" t="s">
        <v>261</v>
      </c>
      <c r="I228" s="372" t="s">
        <v>465</v>
      </c>
      <c r="J228" s="372">
        <v>113.5274</v>
      </c>
      <c r="K228" s="37"/>
      <c r="L228" s="37"/>
      <c r="M228" s="37"/>
      <c r="N228" s="37"/>
      <c r="O228" s="37"/>
      <c r="P228" s="479"/>
      <c r="Q228" s="479"/>
      <c r="R228" s="479"/>
    </row>
    <row r="229" spans="1:18" s="220" customFormat="1" x14ac:dyDescent="0.25">
      <c r="A229" s="462">
        <f t="shared" si="16"/>
        <v>227</v>
      </c>
      <c r="B229" s="237" t="s">
        <v>20</v>
      </c>
      <c r="C229" s="45" t="str">
        <f t="shared" si="14"/>
        <v>6UHCARIBE</v>
      </c>
      <c r="D229" s="45"/>
      <c r="E229" s="46">
        <f>+'CALCULO TARIFAS CC '!$U$45</f>
        <v>0.73860637322546507</v>
      </c>
      <c r="F229" s="47">
        <f t="shared" si="19"/>
        <v>172.4726</v>
      </c>
      <c r="G229" s="461">
        <f t="shared" si="15"/>
        <v>127.39</v>
      </c>
      <c r="H229" s="455" t="s">
        <v>261</v>
      </c>
      <c r="I229" s="372" t="s">
        <v>497</v>
      </c>
      <c r="J229" s="372">
        <v>172.4726</v>
      </c>
      <c r="K229" s="37"/>
      <c r="L229" s="37"/>
      <c r="M229" s="37"/>
      <c r="N229" s="37"/>
      <c r="O229" s="37"/>
      <c r="P229" s="479"/>
      <c r="Q229" s="479"/>
      <c r="R229" s="479"/>
    </row>
    <row r="230" spans="1:18" s="220" customFormat="1" x14ac:dyDescent="0.25">
      <c r="A230" s="462">
        <f t="shared" si="16"/>
        <v>228</v>
      </c>
      <c r="B230" s="237" t="s">
        <v>20</v>
      </c>
      <c r="C230" s="45" t="str">
        <f t="shared" si="14"/>
        <v>6UHCENTR72</v>
      </c>
      <c r="D230" s="45"/>
      <c r="E230" s="46">
        <f>+'CALCULO TARIFAS CC '!$U$45</f>
        <v>0.73860637322546507</v>
      </c>
      <c r="F230" s="47">
        <f t="shared" si="19"/>
        <v>107.69629999999999</v>
      </c>
      <c r="G230" s="461">
        <f t="shared" si="15"/>
        <v>79.55</v>
      </c>
      <c r="H230" s="455" t="s">
        <v>261</v>
      </c>
      <c r="I230" s="372" t="s">
        <v>555</v>
      </c>
      <c r="J230" s="372">
        <v>107.69629999999999</v>
      </c>
      <c r="K230" s="37"/>
      <c r="L230" s="37"/>
      <c r="M230" s="37"/>
      <c r="N230" s="37"/>
      <c r="O230" s="37"/>
      <c r="P230" s="479"/>
      <c r="Q230" s="479"/>
      <c r="R230" s="479"/>
    </row>
    <row r="231" spans="1:18" s="220" customFormat="1" x14ac:dyDescent="0.25">
      <c r="A231" s="462">
        <f t="shared" si="16"/>
        <v>229</v>
      </c>
      <c r="B231" s="237" t="s">
        <v>20</v>
      </c>
      <c r="C231" s="45" t="str">
        <f t="shared" si="14"/>
        <v>6UHCONT</v>
      </c>
      <c r="D231" s="45"/>
      <c r="E231" s="46">
        <f>+'CALCULO TARIFAS CC '!$U$45</f>
        <v>0.73860637322546507</v>
      </c>
      <c r="F231" s="47">
        <f t="shared" si="19"/>
        <v>68.917599999999993</v>
      </c>
      <c r="G231" s="461">
        <f t="shared" si="15"/>
        <v>50.9</v>
      </c>
      <c r="H231" s="455" t="s">
        <v>261</v>
      </c>
      <c r="I231" s="372" t="s">
        <v>556</v>
      </c>
      <c r="J231" s="372">
        <v>68.917599999999993</v>
      </c>
      <c r="K231" s="37"/>
      <c r="L231" s="37"/>
      <c r="M231" s="37"/>
      <c r="N231" s="37"/>
      <c r="O231" s="37"/>
      <c r="P231" s="479"/>
      <c r="Q231" s="479"/>
      <c r="R231" s="479"/>
    </row>
    <row r="232" spans="1:18" s="220" customFormat="1" x14ac:dyDescent="0.25">
      <c r="A232" s="462">
        <f t="shared" si="16"/>
        <v>230</v>
      </c>
      <c r="B232" s="237" t="s">
        <v>20</v>
      </c>
      <c r="C232" s="45" t="str">
        <f t="shared" si="14"/>
        <v>6UHCOURTY</v>
      </c>
      <c r="D232" s="45"/>
      <c r="E232" s="46">
        <f>+'CALCULO TARIFAS CC '!$U$45</f>
        <v>0.73860637322546507</v>
      </c>
      <c r="F232" s="47">
        <f t="shared" si="19"/>
        <v>112.62739999999999</v>
      </c>
      <c r="G232" s="461">
        <f t="shared" si="15"/>
        <v>83.19</v>
      </c>
      <c r="H232" s="455" t="s">
        <v>261</v>
      </c>
      <c r="I232" s="372" t="s">
        <v>673</v>
      </c>
      <c r="J232" s="372">
        <v>112.62739999999999</v>
      </c>
      <c r="K232" s="37"/>
      <c r="L232" s="37"/>
      <c r="M232" s="37"/>
      <c r="N232" s="37"/>
      <c r="O232" s="37"/>
      <c r="P232" s="479"/>
      <c r="Q232" s="479"/>
      <c r="R232" s="479"/>
    </row>
    <row r="233" spans="1:18" s="220" customFormat="1" x14ac:dyDescent="0.25">
      <c r="A233" s="462">
        <f t="shared" si="16"/>
        <v>231</v>
      </c>
      <c r="B233" s="237" t="s">
        <v>20</v>
      </c>
      <c r="C233" s="45" t="str">
        <f t="shared" si="14"/>
        <v>6UHCROWNETOC</v>
      </c>
      <c r="D233" s="45"/>
      <c r="E233" s="46">
        <f>+'CALCULO TARIFAS CC '!$U$45</f>
        <v>0.73860637322546507</v>
      </c>
      <c r="F233" s="47">
        <f t="shared" si="19"/>
        <v>30.3858</v>
      </c>
      <c r="G233" s="461">
        <f t="shared" si="15"/>
        <v>22.44</v>
      </c>
      <c r="H233" s="455" t="s">
        <v>261</v>
      </c>
      <c r="I233" s="372" t="s">
        <v>557</v>
      </c>
      <c r="J233" s="372">
        <v>30.3858</v>
      </c>
      <c r="K233" s="37"/>
      <c r="L233" s="37"/>
      <c r="M233" s="37"/>
      <c r="N233" s="37"/>
      <c r="O233" s="37"/>
      <c r="P233" s="479"/>
      <c r="Q233" s="479"/>
      <c r="R233" s="479"/>
    </row>
    <row r="234" spans="1:18" s="220" customFormat="1" x14ac:dyDescent="0.25">
      <c r="A234" s="462">
        <f t="shared" si="16"/>
        <v>232</v>
      </c>
      <c r="B234" s="237" t="s">
        <v>20</v>
      </c>
      <c r="C234" s="45" t="str">
        <f t="shared" si="14"/>
        <v>6UHHINN</v>
      </c>
      <c r="D234" s="45"/>
      <c r="E234" s="46">
        <f>+'CALCULO TARIFAS CC '!$U$45</f>
        <v>0.73860637322546507</v>
      </c>
      <c r="F234" s="47">
        <f t="shared" si="19"/>
        <v>93.043999999999997</v>
      </c>
      <c r="G234" s="461">
        <f t="shared" si="15"/>
        <v>68.72</v>
      </c>
      <c r="H234" s="455" t="s">
        <v>261</v>
      </c>
      <c r="I234" s="372" t="s">
        <v>463</v>
      </c>
      <c r="J234" s="372">
        <v>93.043999999999997</v>
      </c>
      <c r="K234" s="37"/>
      <c r="L234" s="37"/>
      <c r="M234" s="37"/>
      <c r="N234" s="37"/>
      <c r="O234" s="37"/>
      <c r="P234" s="479"/>
      <c r="Q234" s="479"/>
      <c r="R234" s="479"/>
    </row>
    <row r="235" spans="1:18" s="220" customFormat="1" x14ac:dyDescent="0.25">
      <c r="A235" s="462">
        <f t="shared" si="16"/>
        <v>233</v>
      </c>
      <c r="B235" s="237" t="s">
        <v>20</v>
      </c>
      <c r="C235" s="45" t="str">
        <f t="shared" si="14"/>
        <v>6UHHINNEX67</v>
      </c>
      <c r="D235" s="45"/>
      <c r="E235" s="46">
        <f>+'CALCULO TARIFAS CC '!$U$45</f>
        <v>0.73860637322546507</v>
      </c>
      <c r="F235" s="47">
        <f t="shared" si="19"/>
        <v>79.376300000000001</v>
      </c>
      <c r="G235" s="461">
        <f t="shared" si="15"/>
        <v>58.63</v>
      </c>
      <c r="H235" s="455" t="s">
        <v>261</v>
      </c>
      <c r="I235" s="372" t="s">
        <v>558</v>
      </c>
      <c r="J235" s="372">
        <v>79.376300000000001</v>
      </c>
      <c r="K235" s="37"/>
      <c r="L235" s="37"/>
      <c r="M235" s="37"/>
      <c r="N235" s="37"/>
      <c r="O235" s="37"/>
      <c r="P235" s="479"/>
      <c r="Q235" s="479"/>
      <c r="R235" s="479"/>
    </row>
    <row r="236" spans="1:18" s="220" customFormat="1" x14ac:dyDescent="0.25">
      <c r="A236" s="462">
        <f t="shared" si="16"/>
        <v>234</v>
      </c>
      <c r="B236" s="237" t="s">
        <v>20</v>
      </c>
      <c r="C236" s="45" t="str">
        <f t="shared" si="14"/>
        <v>6UHIPICA</v>
      </c>
      <c r="D236" s="45"/>
      <c r="E236" s="46">
        <f>+'CALCULO TARIFAS CC '!$U$45</f>
        <v>0.73860637322546507</v>
      </c>
      <c r="F236" s="47">
        <f t="shared" si="19"/>
        <v>544.93259999999998</v>
      </c>
      <c r="G236" s="461">
        <f t="shared" si="15"/>
        <v>402.49</v>
      </c>
      <c r="H236" s="455" t="s">
        <v>261</v>
      </c>
      <c r="I236" s="372" t="s">
        <v>807</v>
      </c>
      <c r="J236" s="372">
        <v>544.93259999999998</v>
      </c>
      <c r="K236" s="37"/>
      <c r="L236" s="37"/>
      <c r="M236" s="37"/>
      <c r="N236" s="37"/>
      <c r="O236" s="37"/>
      <c r="P236" s="479"/>
      <c r="Q236" s="479"/>
      <c r="R236" s="479"/>
    </row>
    <row r="237" spans="1:18" s="220" customFormat="1" x14ac:dyDescent="0.25">
      <c r="A237" s="462">
        <f t="shared" si="16"/>
        <v>235</v>
      </c>
      <c r="B237" s="237" t="s">
        <v>20</v>
      </c>
      <c r="C237" s="45" t="str">
        <f t="shared" si="14"/>
        <v>6UHITALIANA</v>
      </c>
      <c r="D237" s="45"/>
      <c r="E237" s="46">
        <f>+'CALCULO TARIFAS CC '!$U$45</f>
        <v>0.73860637322546507</v>
      </c>
      <c r="F237" s="47">
        <f t="shared" si="19"/>
        <v>65.555300000000003</v>
      </c>
      <c r="G237" s="461">
        <f t="shared" si="15"/>
        <v>48.42</v>
      </c>
      <c r="H237" s="455" t="s">
        <v>261</v>
      </c>
      <c r="I237" s="372" t="s">
        <v>808</v>
      </c>
      <c r="J237" s="372">
        <v>65.555300000000003</v>
      </c>
      <c r="K237" s="37"/>
      <c r="L237" s="37"/>
      <c r="M237" s="37"/>
      <c r="N237" s="37"/>
      <c r="O237" s="37"/>
      <c r="P237" s="479"/>
      <c r="Q237" s="479"/>
      <c r="R237" s="479"/>
    </row>
    <row r="238" spans="1:18" s="220" customFormat="1" x14ac:dyDescent="0.25">
      <c r="A238" s="462">
        <f t="shared" si="16"/>
        <v>236</v>
      </c>
      <c r="B238" s="237" t="s">
        <v>20</v>
      </c>
      <c r="C238" s="45" t="str">
        <f t="shared" si="14"/>
        <v>6UHOSPNAC</v>
      </c>
      <c r="D238" s="45"/>
      <c r="E238" s="46">
        <f>+'CALCULO TARIFAS CC '!$U$45</f>
        <v>0.73860637322546507</v>
      </c>
      <c r="F238" s="47">
        <f t="shared" si="19"/>
        <v>425.67689999999999</v>
      </c>
      <c r="G238" s="461">
        <f t="shared" si="15"/>
        <v>314.41000000000003</v>
      </c>
      <c r="H238" s="455" t="s">
        <v>261</v>
      </c>
      <c r="I238" s="372" t="s">
        <v>494</v>
      </c>
      <c r="J238" s="372">
        <v>425.67689999999999</v>
      </c>
      <c r="K238" s="37"/>
      <c r="L238" s="37"/>
      <c r="M238" s="37"/>
      <c r="N238" s="37"/>
      <c r="O238" s="37"/>
      <c r="P238" s="479"/>
      <c r="Q238" s="479"/>
      <c r="R238" s="479"/>
    </row>
    <row r="239" spans="1:18" s="220" customFormat="1" x14ac:dyDescent="0.25">
      <c r="A239" s="462">
        <f t="shared" si="16"/>
        <v>237</v>
      </c>
      <c r="B239" s="237" t="s">
        <v>20</v>
      </c>
      <c r="C239" s="45" t="str">
        <f t="shared" si="14"/>
        <v>6UHPALACIOS</v>
      </c>
      <c r="D239" s="45"/>
      <c r="E239" s="46">
        <f>+'CALCULO TARIFAS CC '!$U$45</f>
        <v>0.73860637322546507</v>
      </c>
      <c r="F239" s="47">
        <f t="shared" si="19"/>
        <v>201.26730000000001</v>
      </c>
      <c r="G239" s="461">
        <f t="shared" si="15"/>
        <v>148.66</v>
      </c>
      <c r="H239" s="455" t="s">
        <v>261</v>
      </c>
      <c r="I239" s="372" t="s">
        <v>809</v>
      </c>
      <c r="J239" s="372">
        <v>201.26730000000001</v>
      </c>
      <c r="K239" s="37"/>
      <c r="L239" s="37"/>
      <c r="M239" s="37"/>
      <c r="N239" s="37"/>
      <c r="O239" s="37"/>
      <c r="P239" s="479"/>
      <c r="Q239" s="479"/>
      <c r="R239" s="479"/>
    </row>
    <row r="240" spans="1:18" s="218" customFormat="1" x14ac:dyDescent="0.25">
      <c r="A240" s="462">
        <f t="shared" si="16"/>
        <v>238</v>
      </c>
      <c r="B240" s="237" t="s">
        <v>20</v>
      </c>
      <c r="C240" s="45" t="str">
        <f t="shared" si="14"/>
        <v>6UHPANAMA</v>
      </c>
      <c r="D240" s="45"/>
      <c r="E240" s="46">
        <f>+'CALCULO TARIFAS CC '!$U$45</f>
        <v>0.73860637322546507</v>
      </c>
      <c r="F240" s="47">
        <f t="shared" si="18"/>
        <v>285.92610000000002</v>
      </c>
      <c r="G240" s="461">
        <f t="shared" si="15"/>
        <v>211.19</v>
      </c>
      <c r="H240" s="455" t="s">
        <v>261</v>
      </c>
      <c r="I240" s="372" t="s">
        <v>601</v>
      </c>
      <c r="J240" s="372">
        <v>285.92610000000002</v>
      </c>
      <c r="K240" s="37"/>
      <c r="L240" s="37"/>
      <c r="M240" s="37"/>
      <c r="N240" s="37"/>
      <c r="O240" s="37"/>
      <c r="P240" s="479"/>
      <c r="Q240" s="479"/>
      <c r="R240" s="479"/>
    </row>
    <row r="241" spans="1:18" s="222" customFormat="1" x14ac:dyDescent="0.25">
      <c r="A241" s="462">
        <f t="shared" si="16"/>
        <v>239</v>
      </c>
      <c r="B241" s="237" t="s">
        <v>20</v>
      </c>
      <c r="C241" s="45" t="str">
        <f t="shared" si="14"/>
        <v>6UHPBLANCA</v>
      </c>
      <c r="D241" s="45"/>
      <c r="E241" s="46">
        <f>+'CALCULO TARIFAS CC '!$U$45</f>
        <v>0.73860637322546507</v>
      </c>
      <c r="F241" s="47">
        <f t="shared" ref="F241:F257" si="20">ROUND(J241,4)</f>
        <v>85.835899999999995</v>
      </c>
      <c r="G241" s="461">
        <f t="shared" si="15"/>
        <v>63.4</v>
      </c>
      <c r="H241" s="455" t="s">
        <v>261</v>
      </c>
      <c r="I241" s="372" t="s">
        <v>810</v>
      </c>
      <c r="J241" s="372">
        <v>85.835899999999995</v>
      </c>
      <c r="K241" s="37"/>
      <c r="L241" s="37"/>
      <c r="M241" s="37"/>
      <c r="N241" s="37"/>
      <c r="O241" s="37"/>
      <c r="P241" s="479"/>
      <c r="Q241" s="479"/>
      <c r="R241" s="479"/>
    </row>
    <row r="242" spans="1:18" s="222" customFormat="1" x14ac:dyDescent="0.25">
      <c r="A242" s="462">
        <f t="shared" si="16"/>
        <v>240</v>
      </c>
      <c r="B242" s="237" t="s">
        <v>20</v>
      </c>
      <c r="C242" s="45" t="str">
        <f t="shared" si="14"/>
        <v>6UHPBONITA</v>
      </c>
      <c r="D242" s="45"/>
      <c r="E242" s="46">
        <f>+'CALCULO TARIFAS CC '!$U$45</f>
        <v>0.73860637322546507</v>
      </c>
      <c r="F242" s="47">
        <f t="shared" si="20"/>
        <v>300.09800000000001</v>
      </c>
      <c r="G242" s="461">
        <f t="shared" si="15"/>
        <v>221.65</v>
      </c>
      <c r="H242" s="455" t="s">
        <v>261</v>
      </c>
      <c r="I242" s="372" t="s">
        <v>462</v>
      </c>
      <c r="J242" s="372">
        <v>300.09800000000001</v>
      </c>
      <c r="K242" s="37"/>
      <c r="L242" s="37"/>
      <c r="M242" s="37"/>
      <c r="N242" s="37"/>
      <c r="O242" s="37"/>
      <c r="P242" s="479"/>
      <c r="Q242" s="479"/>
      <c r="R242" s="479"/>
    </row>
    <row r="243" spans="1:18" s="222" customFormat="1" x14ac:dyDescent="0.25">
      <c r="A243" s="462">
        <f t="shared" si="16"/>
        <v>241</v>
      </c>
      <c r="B243" s="237" t="s">
        <v>20</v>
      </c>
      <c r="C243" s="45" t="str">
        <f t="shared" si="14"/>
        <v>6UHPPACIFICA</v>
      </c>
      <c r="D243" s="45"/>
      <c r="E243" s="46">
        <f>+'CALCULO TARIFAS CC '!$U$45</f>
        <v>0.73860637322546507</v>
      </c>
      <c r="F243" s="47">
        <f t="shared" si="20"/>
        <v>642.03779999999995</v>
      </c>
      <c r="G243" s="461">
        <f t="shared" si="15"/>
        <v>474.21</v>
      </c>
      <c r="H243" s="455" t="s">
        <v>261</v>
      </c>
      <c r="I243" s="372" t="s">
        <v>52</v>
      </c>
      <c r="J243" s="372">
        <v>642.03779999999995</v>
      </c>
      <c r="K243" s="37"/>
      <c r="L243" s="37"/>
      <c r="M243" s="37"/>
      <c r="N243" s="37"/>
      <c r="O243" s="37"/>
      <c r="P243" s="479"/>
      <c r="Q243" s="479"/>
      <c r="R243" s="479"/>
    </row>
    <row r="244" spans="1:18" s="222" customFormat="1" x14ac:dyDescent="0.25">
      <c r="A244" s="462">
        <f t="shared" si="16"/>
        <v>242</v>
      </c>
      <c r="B244" s="237" t="s">
        <v>20</v>
      </c>
      <c r="C244" s="45" t="str">
        <f t="shared" si="14"/>
        <v>6UHPROPERT</v>
      </c>
      <c r="D244" s="45"/>
      <c r="E244" s="46">
        <f>+'CALCULO TARIFAS CC '!$U$45</f>
        <v>0.73860637322546507</v>
      </c>
      <c r="F244" s="47">
        <f t="shared" si="20"/>
        <v>128.14920000000001</v>
      </c>
      <c r="G244" s="461">
        <f t="shared" si="15"/>
        <v>94.65</v>
      </c>
      <c r="H244" s="455" t="s">
        <v>261</v>
      </c>
      <c r="I244" s="372" t="s">
        <v>495</v>
      </c>
      <c r="J244" s="372">
        <v>128.14920000000001</v>
      </c>
      <c r="K244" s="37"/>
      <c r="L244" s="37"/>
      <c r="M244" s="37"/>
      <c r="N244" s="37"/>
      <c r="O244" s="37"/>
      <c r="P244" s="479"/>
      <c r="Q244" s="479"/>
      <c r="R244" s="479"/>
    </row>
    <row r="245" spans="1:18" s="222" customFormat="1" x14ac:dyDescent="0.25">
      <c r="A245" s="462">
        <f t="shared" si="16"/>
        <v>243</v>
      </c>
      <c r="B245" s="237" t="s">
        <v>20</v>
      </c>
      <c r="C245" s="45" t="str">
        <f t="shared" si="14"/>
        <v>6UHRIANTOC</v>
      </c>
      <c r="D245" s="45"/>
      <c r="E245" s="46">
        <f>+'CALCULO TARIFAS CC '!$U$45</f>
        <v>0.73860637322546507</v>
      </c>
      <c r="F245" s="47">
        <f t="shared" si="20"/>
        <v>82.661600000000007</v>
      </c>
      <c r="G245" s="461">
        <f t="shared" si="15"/>
        <v>61.05</v>
      </c>
      <c r="H245" s="455" t="s">
        <v>261</v>
      </c>
      <c r="I245" s="372" t="s">
        <v>452</v>
      </c>
      <c r="J245" s="372">
        <v>82.661600000000007</v>
      </c>
      <c r="K245" s="37"/>
      <c r="L245" s="37"/>
      <c r="M245" s="37"/>
      <c r="N245" s="37"/>
      <c r="O245" s="37"/>
      <c r="P245" s="479"/>
      <c r="Q245" s="479"/>
      <c r="R245" s="479"/>
    </row>
    <row r="246" spans="1:18" s="222" customFormat="1" x14ac:dyDescent="0.25">
      <c r="A246" s="462">
        <f t="shared" si="16"/>
        <v>244</v>
      </c>
      <c r="B246" s="237" t="s">
        <v>20</v>
      </c>
      <c r="C246" s="45" t="str">
        <f t="shared" si="14"/>
        <v>6UHRIU</v>
      </c>
      <c r="D246" s="45"/>
      <c r="E246" s="46">
        <f>+'CALCULO TARIFAS CC '!$U$45</f>
        <v>0.73860637322546507</v>
      </c>
      <c r="F246" s="47">
        <f t="shared" si="20"/>
        <v>195.33070000000001</v>
      </c>
      <c r="G246" s="461">
        <f t="shared" si="15"/>
        <v>144.27000000000001</v>
      </c>
      <c r="H246" s="455" t="s">
        <v>261</v>
      </c>
      <c r="I246" s="372" t="s">
        <v>811</v>
      </c>
      <c r="J246" s="372">
        <v>195.33070000000001</v>
      </c>
      <c r="K246" s="37"/>
      <c r="L246" s="37"/>
      <c r="M246" s="37"/>
      <c r="N246" s="37"/>
      <c r="O246" s="37"/>
      <c r="P246" s="479"/>
      <c r="Q246" s="479"/>
      <c r="R246" s="479"/>
    </row>
    <row r="247" spans="1:18" s="222" customFormat="1" x14ac:dyDescent="0.25">
      <c r="A247" s="462">
        <f t="shared" si="16"/>
        <v>245</v>
      </c>
      <c r="B247" s="237" t="s">
        <v>20</v>
      </c>
      <c r="C247" s="45" t="str">
        <f t="shared" si="14"/>
        <v>6UHSANFE20</v>
      </c>
      <c r="D247" s="45"/>
      <c r="E247" s="46">
        <f>+'CALCULO TARIFAS CC '!$U$45</f>
        <v>0.73860637322546507</v>
      </c>
      <c r="F247" s="47">
        <f t="shared" si="20"/>
        <v>129.37370000000001</v>
      </c>
      <c r="G247" s="461">
        <f t="shared" si="15"/>
        <v>95.56</v>
      </c>
      <c r="H247" s="455" t="s">
        <v>261</v>
      </c>
      <c r="I247" s="372" t="s">
        <v>559</v>
      </c>
      <c r="J247" s="372">
        <v>129.37370000000001</v>
      </c>
      <c r="K247" s="37"/>
      <c r="L247" s="37"/>
      <c r="M247" s="37"/>
      <c r="N247" s="37"/>
      <c r="O247" s="37"/>
      <c r="P247" s="479"/>
      <c r="Q247" s="479"/>
      <c r="R247" s="479"/>
    </row>
    <row r="248" spans="1:18" s="222" customFormat="1" x14ac:dyDescent="0.25">
      <c r="A248" s="462">
        <f t="shared" si="16"/>
        <v>246</v>
      </c>
      <c r="B248" s="237" t="s">
        <v>20</v>
      </c>
      <c r="C248" s="45" t="str">
        <f t="shared" ref="C248:C341" si="21">I248</f>
        <v>6UHSDIAMOND</v>
      </c>
      <c r="D248" s="45"/>
      <c r="E248" s="46">
        <f>+'CALCULO TARIFAS CC '!$U$45</f>
        <v>0.73860637322546507</v>
      </c>
      <c r="F248" s="47">
        <f t="shared" si="20"/>
        <v>158.38890000000001</v>
      </c>
      <c r="G248" s="461">
        <f t="shared" si="15"/>
        <v>116.99</v>
      </c>
      <c r="H248" s="455" t="s">
        <v>261</v>
      </c>
      <c r="I248" s="372" t="s">
        <v>602</v>
      </c>
      <c r="J248" s="372">
        <v>158.38890000000001</v>
      </c>
      <c r="K248" s="37"/>
      <c r="L248" s="37"/>
      <c r="M248" s="37"/>
      <c r="N248" s="37"/>
      <c r="O248" s="37"/>
      <c r="P248" s="479"/>
      <c r="Q248" s="479"/>
      <c r="R248" s="479"/>
    </row>
    <row r="249" spans="1:18" s="222" customFormat="1" x14ac:dyDescent="0.25">
      <c r="A249" s="462">
        <f t="shared" si="16"/>
        <v>247</v>
      </c>
      <c r="B249" s="237" t="s">
        <v>20</v>
      </c>
      <c r="C249" s="45" t="str">
        <f t="shared" si="21"/>
        <v>6UHSMARIA</v>
      </c>
      <c r="D249" s="45"/>
      <c r="E249" s="46">
        <f>+'CALCULO TARIFAS CC '!$U$45</f>
        <v>0.73860637322546507</v>
      </c>
      <c r="F249" s="47">
        <f t="shared" si="20"/>
        <v>131.21019999999999</v>
      </c>
      <c r="G249" s="461">
        <f t="shared" si="15"/>
        <v>96.91</v>
      </c>
      <c r="H249" s="455" t="s">
        <v>261</v>
      </c>
      <c r="I249" s="372" t="s">
        <v>496</v>
      </c>
      <c r="J249" s="372">
        <v>131.21019999999999</v>
      </c>
      <c r="K249" s="37"/>
      <c r="L249" s="37"/>
      <c r="M249" s="37"/>
      <c r="N249" s="37"/>
      <c r="O249" s="37"/>
      <c r="P249" s="479"/>
      <c r="Q249" s="479"/>
      <c r="R249" s="479"/>
    </row>
    <row r="250" spans="1:18" s="222" customFormat="1" x14ac:dyDescent="0.25">
      <c r="A250" s="462">
        <f t="shared" si="16"/>
        <v>248</v>
      </c>
      <c r="B250" s="237" t="s">
        <v>20</v>
      </c>
      <c r="C250" s="45" t="str">
        <f t="shared" si="21"/>
        <v>6UHSOLOY</v>
      </c>
      <c r="D250" s="45"/>
      <c r="E250" s="46">
        <f>+'CALCULO TARIFAS CC '!$U$45</f>
        <v>0.73860637322546507</v>
      </c>
      <c r="F250" s="47">
        <f t="shared" si="20"/>
        <v>84.817099999999996</v>
      </c>
      <c r="G250" s="461">
        <f t="shared" si="15"/>
        <v>62.65</v>
      </c>
      <c r="H250" s="455" t="s">
        <v>261</v>
      </c>
      <c r="I250" s="372" t="s">
        <v>603</v>
      </c>
      <c r="J250" s="372">
        <v>84.817099999999996</v>
      </c>
      <c r="K250" s="37"/>
      <c r="L250" s="37"/>
      <c r="M250" s="37"/>
      <c r="N250" s="37"/>
      <c r="O250" s="37"/>
      <c r="P250" s="479"/>
      <c r="Q250" s="479"/>
      <c r="R250" s="479"/>
    </row>
    <row r="251" spans="1:18" s="222" customFormat="1" x14ac:dyDescent="0.25">
      <c r="A251" s="462">
        <f t="shared" si="16"/>
        <v>249</v>
      </c>
      <c r="B251" s="237" t="s">
        <v>20</v>
      </c>
      <c r="C251" s="45" t="str">
        <f t="shared" si="21"/>
        <v>6UHUNGSHENG</v>
      </c>
      <c r="D251" s="45"/>
      <c r="E251" s="46">
        <f>+'CALCULO TARIFAS CC '!$U$45</f>
        <v>0.73860637322546507</v>
      </c>
      <c r="F251" s="47">
        <f t="shared" si="20"/>
        <v>59.942599999999999</v>
      </c>
      <c r="G251" s="461">
        <f t="shared" si="15"/>
        <v>44.27</v>
      </c>
      <c r="H251" s="455" t="s">
        <v>261</v>
      </c>
      <c r="I251" s="372" t="s">
        <v>674</v>
      </c>
      <c r="J251" s="372">
        <v>59.942599999999999</v>
      </c>
      <c r="K251" s="37"/>
      <c r="L251" s="37"/>
      <c r="M251" s="37"/>
      <c r="N251" s="37"/>
      <c r="O251" s="37"/>
      <c r="P251" s="479"/>
      <c r="Q251" s="479"/>
      <c r="R251" s="479"/>
    </row>
    <row r="252" spans="1:18" s="222" customFormat="1" x14ac:dyDescent="0.25">
      <c r="A252" s="462">
        <f t="shared" si="16"/>
        <v>250</v>
      </c>
      <c r="B252" s="237" t="s">
        <v>20</v>
      </c>
      <c r="C252" s="45" t="str">
        <f t="shared" si="21"/>
        <v>6UHWESTINCE</v>
      </c>
      <c r="D252" s="45"/>
      <c r="E252" s="46">
        <f>+'CALCULO TARIFAS CC '!$U$45</f>
        <v>0.73860637322546507</v>
      </c>
      <c r="F252" s="47">
        <f t="shared" si="20"/>
        <v>85.939499999999995</v>
      </c>
      <c r="G252" s="461">
        <f t="shared" si="15"/>
        <v>63.48</v>
      </c>
      <c r="H252" s="455" t="s">
        <v>261</v>
      </c>
      <c r="I252" s="372" t="s">
        <v>560</v>
      </c>
      <c r="J252" s="372">
        <v>85.939499999999995</v>
      </c>
      <c r="K252" s="37"/>
      <c r="L252" s="37"/>
      <c r="M252" s="37"/>
      <c r="N252" s="37"/>
      <c r="O252" s="37"/>
      <c r="P252" s="479"/>
      <c r="Q252" s="479"/>
      <c r="R252" s="479"/>
    </row>
    <row r="253" spans="1:18" s="222" customFormat="1" x14ac:dyDescent="0.25">
      <c r="A253" s="462">
        <f t="shared" si="16"/>
        <v>251</v>
      </c>
      <c r="B253" s="237" t="s">
        <v>20</v>
      </c>
      <c r="C253" s="45" t="str">
        <f t="shared" si="21"/>
        <v>6UHWYND_AB</v>
      </c>
      <c r="D253" s="45"/>
      <c r="E253" s="46">
        <f>+'CALCULO TARIFAS CC '!$U$45</f>
        <v>0.73860637322546507</v>
      </c>
      <c r="F253" s="47">
        <f t="shared" si="20"/>
        <v>196.10050000000001</v>
      </c>
      <c r="G253" s="461">
        <f t="shared" si="15"/>
        <v>144.84</v>
      </c>
      <c r="H253" s="455" t="s">
        <v>261</v>
      </c>
      <c r="I253" s="372" t="s">
        <v>447</v>
      </c>
      <c r="J253" s="372">
        <v>196.10050000000001</v>
      </c>
      <c r="K253" s="37"/>
      <c r="L253" s="37"/>
      <c r="M253" s="37"/>
      <c r="N253" s="37"/>
      <c r="O253" s="37"/>
      <c r="P253" s="479"/>
      <c r="Q253" s="479"/>
      <c r="R253" s="479"/>
    </row>
    <row r="254" spans="1:18" s="222" customFormat="1" x14ac:dyDescent="0.25">
      <c r="A254" s="462">
        <f t="shared" si="16"/>
        <v>252</v>
      </c>
      <c r="B254" s="237" t="s">
        <v>20</v>
      </c>
      <c r="C254" s="45" t="str">
        <f t="shared" si="21"/>
        <v>6UHYATTPLACE</v>
      </c>
      <c r="D254" s="45"/>
      <c r="E254" s="46">
        <f>+'CALCULO TARIFAS CC '!$U$45</f>
        <v>0.73860637322546507</v>
      </c>
      <c r="F254" s="47">
        <f t="shared" si="20"/>
        <v>20.065999999999999</v>
      </c>
      <c r="G254" s="461">
        <f t="shared" si="15"/>
        <v>14.82</v>
      </c>
      <c r="H254" s="455" t="s">
        <v>261</v>
      </c>
      <c r="I254" s="372" t="s">
        <v>812</v>
      </c>
      <c r="J254" s="372">
        <v>20.065999999999999</v>
      </c>
      <c r="K254" s="37"/>
      <c r="L254" s="37"/>
      <c r="M254" s="37"/>
      <c r="N254" s="37"/>
      <c r="O254" s="37"/>
      <c r="P254" s="479"/>
      <c r="Q254" s="479"/>
      <c r="R254" s="479"/>
    </row>
    <row r="255" spans="1:18" s="222" customFormat="1" x14ac:dyDescent="0.25">
      <c r="A255" s="462">
        <f t="shared" si="16"/>
        <v>253</v>
      </c>
      <c r="B255" s="237" t="s">
        <v>20</v>
      </c>
      <c r="C255" s="45" t="str">
        <f t="shared" si="21"/>
        <v>6UICEGAMING</v>
      </c>
      <c r="D255" s="45"/>
      <c r="E255" s="46">
        <f>+'CALCULO TARIFAS CC '!$U$45</f>
        <v>0.73860637322546507</v>
      </c>
      <c r="F255" s="47">
        <f t="shared" si="20"/>
        <v>86.578699999999998</v>
      </c>
      <c r="G255" s="461">
        <f t="shared" si="15"/>
        <v>63.95</v>
      </c>
      <c r="H255" s="455" t="s">
        <v>261</v>
      </c>
      <c r="I255" s="372" t="s">
        <v>498</v>
      </c>
      <c r="J255" s="372">
        <v>86.578699999999998</v>
      </c>
      <c r="K255" s="37"/>
      <c r="L255" s="37"/>
      <c r="M255" s="37"/>
      <c r="N255" s="37"/>
      <c r="O255" s="37"/>
      <c r="P255" s="479"/>
      <c r="Q255" s="479"/>
      <c r="R255" s="479"/>
    </row>
    <row r="256" spans="1:18" s="222" customFormat="1" x14ac:dyDescent="0.25">
      <c r="A256" s="462">
        <f t="shared" si="16"/>
        <v>254</v>
      </c>
      <c r="B256" s="237" t="s">
        <v>20</v>
      </c>
      <c r="C256" s="45" t="str">
        <f t="shared" si="21"/>
        <v>6UINDAGUAD</v>
      </c>
      <c r="D256" s="45"/>
      <c r="E256" s="46">
        <f>+'CALCULO TARIFAS CC '!$U$45</f>
        <v>0.73860637322546507</v>
      </c>
      <c r="F256" s="47">
        <f t="shared" si="20"/>
        <v>121.286</v>
      </c>
      <c r="G256" s="461">
        <f t="shared" si="15"/>
        <v>89.58</v>
      </c>
      <c r="H256" s="455" t="s">
        <v>261</v>
      </c>
      <c r="I256" s="372" t="s">
        <v>483</v>
      </c>
      <c r="J256" s="372">
        <v>121.286</v>
      </c>
      <c r="K256" s="37"/>
      <c r="L256" s="37"/>
      <c r="M256" s="37"/>
      <c r="N256" s="37"/>
      <c r="O256" s="37"/>
      <c r="P256" s="479"/>
      <c r="Q256" s="479"/>
      <c r="R256" s="479"/>
    </row>
    <row r="257" spans="1:18" s="218" customFormat="1" x14ac:dyDescent="0.25">
      <c r="A257" s="462">
        <f t="shared" si="16"/>
        <v>255</v>
      </c>
      <c r="B257" s="237" t="s">
        <v>20</v>
      </c>
      <c r="C257" s="45" t="str">
        <f t="shared" si="21"/>
        <v>6UINDALANJ</v>
      </c>
      <c r="D257" s="45"/>
      <c r="E257" s="46">
        <f>+'CALCULO TARIFAS CC '!$U$45</f>
        <v>0.73860637322546507</v>
      </c>
      <c r="F257" s="47">
        <f t="shared" si="20"/>
        <v>140.47640000000001</v>
      </c>
      <c r="G257" s="461">
        <f t="shared" si="15"/>
        <v>103.76</v>
      </c>
      <c r="H257" s="455" t="s">
        <v>261</v>
      </c>
      <c r="I257" s="372" t="s">
        <v>484</v>
      </c>
      <c r="J257" s="372">
        <v>140.47640000000001</v>
      </c>
      <c r="K257" s="37"/>
      <c r="L257" s="37"/>
      <c r="M257" s="37"/>
      <c r="N257" s="37"/>
      <c r="O257" s="37"/>
      <c r="P257" s="479"/>
      <c r="Q257" s="479"/>
      <c r="R257" s="479"/>
    </row>
    <row r="258" spans="1:18" s="218" customFormat="1" x14ac:dyDescent="0.25">
      <c r="A258" s="462">
        <f t="shared" si="16"/>
        <v>256</v>
      </c>
      <c r="B258" s="237" t="s">
        <v>20</v>
      </c>
      <c r="C258" s="45" t="str">
        <f t="shared" si="21"/>
        <v>6UINDASA</v>
      </c>
      <c r="D258" s="45"/>
      <c r="E258" s="46">
        <f>+'CALCULO TARIFAS CC '!$U$45</f>
        <v>0.73860637322546507</v>
      </c>
      <c r="F258" s="47">
        <f t="shared" si="18"/>
        <v>47.826300000000003</v>
      </c>
      <c r="G258" s="461">
        <f t="shared" si="15"/>
        <v>35.32</v>
      </c>
      <c r="H258" s="455" t="s">
        <v>261</v>
      </c>
      <c r="I258" s="372" t="s">
        <v>636</v>
      </c>
      <c r="J258" s="372">
        <v>47.826300000000003</v>
      </c>
      <c r="K258" s="37"/>
      <c r="L258" s="37"/>
      <c r="M258" s="37"/>
      <c r="N258" s="37"/>
      <c r="O258" s="37"/>
      <c r="P258" s="479"/>
      <c r="Q258" s="479"/>
      <c r="R258" s="479"/>
    </row>
    <row r="259" spans="1:18" s="218" customFormat="1" x14ac:dyDescent="0.25">
      <c r="A259" s="462">
        <f t="shared" si="16"/>
        <v>257</v>
      </c>
      <c r="B259" s="237" t="s">
        <v>20</v>
      </c>
      <c r="C259" s="45" t="str">
        <f t="shared" si="21"/>
        <v>6UINDESPIN</v>
      </c>
      <c r="D259" s="45"/>
      <c r="E259" s="46">
        <f>+'CALCULO TARIFAS CC '!$U$45</f>
        <v>0.73860637322546507</v>
      </c>
      <c r="F259" s="47">
        <f t="shared" si="18"/>
        <v>123.7161</v>
      </c>
      <c r="G259" s="461">
        <f t="shared" si="15"/>
        <v>91.38</v>
      </c>
      <c r="H259" s="455" t="s">
        <v>261</v>
      </c>
      <c r="I259" s="372" t="s">
        <v>482</v>
      </c>
      <c r="J259" s="372">
        <v>123.7161</v>
      </c>
      <c r="K259" s="37"/>
      <c r="L259" s="37"/>
      <c r="M259" s="37"/>
      <c r="N259" s="37"/>
      <c r="O259" s="37"/>
      <c r="P259" s="479"/>
      <c r="Q259" s="479"/>
      <c r="R259" s="479"/>
    </row>
    <row r="260" spans="1:18" s="218" customFormat="1" x14ac:dyDescent="0.25">
      <c r="A260" s="462">
        <f t="shared" si="16"/>
        <v>258</v>
      </c>
      <c r="B260" s="237" t="s">
        <v>20</v>
      </c>
      <c r="C260" s="45" t="str">
        <f t="shared" si="21"/>
        <v>6UINDOFIC</v>
      </c>
      <c r="D260" s="45"/>
      <c r="E260" s="46">
        <f>+'CALCULO TARIFAS CC '!$U$45</f>
        <v>0.73860637322546507</v>
      </c>
      <c r="F260" s="47">
        <f t="shared" si="18"/>
        <v>52.845500000000001</v>
      </c>
      <c r="G260" s="461">
        <f t="shared" ref="G260:G323" si="22">ROUND(F260*E260,2)</f>
        <v>39.03</v>
      </c>
      <c r="H260" s="455" t="s">
        <v>261</v>
      </c>
      <c r="I260" s="372" t="s">
        <v>477</v>
      </c>
      <c r="J260" s="372">
        <v>52.845500000000001</v>
      </c>
      <c r="K260" s="37"/>
      <c r="L260" s="37"/>
      <c r="M260" s="37"/>
      <c r="N260" s="37"/>
      <c r="O260" s="37"/>
      <c r="P260" s="479"/>
      <c r="Q260" s="479"/>
      <c r="R260" s="479"/>
    </row>
    <row r="261" spans="1:18" s="218" customFormat="1" x14ac:dyDescent="0.25">
      <c r="A261" s="462">
        <f t="shared" ref="A261:A324" si="23">A260+1</f>
        <v>259</v>
      </c>
      <c r="B261" s="237" t="s">
        <v>20</v>
      </c>
      <c r="C261" s="45" t="str">
        <f t="shared" si="21"/>
        <v>6UINDTOC</v>
      </c>
      <c r="D261" s="45"/>
      <c r="E261" s="46">
        <f>+'CALCULO TARIFAS CC '!$U$45</f>
        <v>0.73860637322546507</v>
      </c>
      <c r="F261" s="47">
        <f t="shared" si="18"/>
        <v>101.91849999999999</v>
      </c>
      <c r="G261" s="461">
        <f t="shared" si="22"/>
        <v>75.28</v>
      </c>
      <c r="H261" s="455" t="s">
        <v>261</v>
      </c>
      <c r="I261" s="372" t="s">
        <v>471</v>
      </c>
      <c r="J261" s="372">
        <v>101.91849999999999</v>
      </c>
      <c r="K261" s="37"/>
      <c r="L261" s="37"/>
      <c r="M261" s="37"/>
      <c r="N261" s="37"/>
      <c r="O261" s="37"/>
      <c r="P261" s="479"/>
      <c r="Q261" s="479"/>
      <c r="R261" s="479"/>
    </row>
    <row r="262" spans="1:18" s="218" customFormat="1" x14ac:dyDescent="0.25">
      <c r="A262" s="462">
        <f t="shared" si="23"/>
        <v>260</v>
      </c>
      <c r="B262" s="237" t="s">
        <v>20</v>
      </c>
      <c r="C262" s="45" t="str">
        <f t="shared" si="21"/>
        <v>6UINVMEREG</v>
      </c>
      <c r="D262" s="45"/>
      <c r="E262" s="46">
        <f>+'CALCULO TARIFAS CC '!$U$45</f>
        <v>0.73860637322546507</v>
      </c>
      <c r="F262" s="47">
        <f t="shared" si="18"/>
        <v>49.624099999999999</v>
      </c>
      <c r="G262" s="461">
        <f t="shared" si="22"/>
        <v>36.65</v>
      </c>
      <c r="H262" s="455" t="s">
        <v>261</v>
      </c>
      <c r="I262" s="372" t="s">
        <v>587</v>
      </c>
      <c r="J262" s="372">
        <v>49.624099999999999</v>
      </c>
      <c r="K262" s="37"/>
      <c r="L262" s="37"/>
      <c r="M262" s="37"/>
      <c r="N262" s="37"/>
      <c r="O262" s="37"/>
      <c r="P262" s="479"/>
      <c r="Q262" s="479"/>
      <c r="R262" s="479"/>
    </row>
    <row r="263" spans="1:18" x14ac:dyDescent="0.25">
      <c r="A263" s="462">
        <f t="shared" si="23"/>
        <v>261</v>
      </c>
      <c r="B263" s="237" t="s">
        <v>20</v>
      </c>
      <c r="C263" s="45" t="str">
        <f t="shared" si="21"/>
        <v>6UIPEL</v>
      </c>
      <c r="D263" s="45"/>
      <c r="E263" s="46">
        <f>+'CALCULO TARIFAS CC '!$U$45</f>
        <v>0.73860637322546507</v>
      </c>
      <c r="F263" s="47">
        <f t="shared" si="5"/>
        <v>959.6173</v>
      </c>
      <c r="G263" s="461">
        <f t="shared" si="22"/>
        <v>708.78</v>
      </c>
      <c r="H263" s="455" t="s">
        <v>261</v>
      </c>
      <c r="I263" s="372" t="s">
        <v>53</v>
      </c>
      <c r="J263" s="372">
        <v>959.6173</v>
      </c>
      <c r="K263" s="37"/>
      <c r="L263" s="37"/>
      <c r="M263" s="37"/>
      <c r="N263" s="37"/>
      <c r="O263" s="37"/>
      <c r="P263" s="479"/>
      <c r="Q263" s="479"/>
      <c r="R263" s="479"/>
    </row>
    <row r="264" spans="1:18" x14ac:dyDescent="0.25">
      <c r="A264" s="462">
        <f t="shared" si="23"/>
        <v>262</v>
      </c>
      <c r="B264" s="237" t="s">
        <v>20</v>
      </c>
      <c r="C264" s="45" t="str">
        <f t="shared" si="21"/>
        <v>6UIRONTOWER</v>
      </c>
      <c r="D264" s="45"/>
      <c r="E264" s="46">
        <f>+'CALCULO TARIFAS CC '!$U$45</f>
        <v>0.73860637322546507</v>
      </c>
      <c r="F264" s="47">
        <f t="shared" si="5"/>
        <v>271.33789999999999</v>
      </c>
      <c r="G264" s="461">
        <f t="shared" si="22"/>
        <v>200.41</v>
      </c>
      <c r="H264" s="455" t="s">
        <v>261</v>
      </c>
      <c r="I264" s="372" t="s">
        <v>505</v>
      </c>
      <c r="J264" s="372">
        <v>271.33789999999999</v>
      </c>
      <c r="K264" s="37"/>
      <c r="L264" s="37"/>
      <c r="M264" s="37"/>
      <c r="N264" s="37"/>
      <c r="O264" s="37"/>
      <c r="P264" s="479"/>
      <c r="Q264" s="479"/>
      <c r="R264" s="479"/>
    </row>
    <row r="265" spans="1:18" x14ac:dyDescent="0.25">
      <c r="A265" s="462">
        <f t="shared" si="23"/>
        <v>263</v>
      </c>
      <c r="B265" s="237" t="s">
        <v>20</v>
      </c>
      <c r="C265" s="45" t="str">
        <f t="shared" si="21"/>
        <v>6UISTORAGE</v>
      </c>
      <c r="D265" s="45"/>
      <c r="E265" s="46">
        <f>+'CALCULO TARIFAS CC '!$U$45</f>
        <v>0.73860637322546507</v>
      </c>
      <c r="F265" s="47">
        <f t="shared" ref="F265:F272" si="24">ROUND(J265,4)</f>
        <v>53.433199999999999</v>
      </c>
      <c r="G265" s="461">
        <f t="shared" si="22"/>
        <v>39.47</v>
      </c>
      <c r="H265" s="455" t="s">
        <v>261</v>
      </c>
      <c r="I265" s="372" t="s">
        <v>702</v>
      </c>
      <c r="J265" s="372">
        <v>53.433199999999999</v>
      </c>
      <c r="K265" s="37"/>
      <c r="L265" s="37"/>
      <c r="M265" s="37"/>
      <c r="N265" s="37"/>
      <c r="O265" s="37"/>
      <c r="P265" s="479"/>
      <c r="Q265" s="479"/>
      <c r="R265" s="479"/>
    </row>
    <row r="266" spans="1:18" s="177" customFormat="1" x14ac:dyDescent="0.25">
      <c r="A266" s="462">
        <f t="shared" si="23"/>
        <v>264</v>
      </c>
      <c r="B266" s="237" t="s">
        <v>20</v>
      </c>
      <c r="C266" s="45" t="str">
        <f t="shared" si="21"/>
        <v>6UJERUSALEM</v>
      </c>
      <c r="D266" s="45"/>
      <c r="E266" s="46">
        <f>+'CALCULO TARIFAS CC '!$U$45</f>
        <v>0.73860637322546507</v>
      </c>
      <c r="F266" s="47">
        <f t="shared" si="24"/>
        <v>131.37289999999999</v>
      </c>
      <c r="G266" s="461">
        <f t="shared" si="22"/>
        <v>97.03</v>
      </c>
      <c r="H266" s="455" t="s">
        <v>261</v>
      </c>
      <c r="I266" s="372" t="s">
        <v>813</v>
      </c>
      <c r="J266" s="372">
        <v>131.37289999999999</v>
      </c>
      <c r="K266" s="37"/>
      <c r="L266" s="37"/>
      <c r="M266" s="37"/>
      <c r="N266" s="37"/>
      <c r="O266" s="37"/>
      <c r="P266" s="479"/>
      <c r="Q266" s="479"/>
      <c r="R266" s="479"/>
    </row>
    <row r="267" spans="1:18" s="177" customFormat="1" x14ac:dyDescent="0.25">
      <c r="A267" s="462">
        <f t="shared" si="23"/>
        <v>265</v>
      </c>
      <c r="B267" s="237" t="s">
        <v>20</v>
      </c>
      <c r="C267" s="45" t="str">
        <f t="shared" si="21"/>
        <v>6UJPRADO</v>
      </c>
      <c r="D267" s="45"/>
      <c r="E267" s="46">
        <f>+'CALCULO TARIFAS CC '!$U$45</f>
        <v>0.73860637322546507</v>
      </c>
      <c r="F267" s="47">
        <f t="shared" si="24"/>
        <v>606.92370000000005</v>
      </c>
      <c r="G267" s="461">
        <f t="shared" si="22"/>
        <v>448.28</v>
      </c>
      <c r="H267" s="455" t="s">
        <v>261</v>
      </c>
      <c r="I267" s="372" t="s">
        <v>380</v>
      </c>
      <c r="J267" s="372">
        <v>606.92370000000005</v>
      </c>
      <c r="K267" s="37"/>
      <c r="L267" s="37"/>
      <c r="M267" s="37"/>
      <c r="N267" s="37"/>
      <c r="O267" s="37"/>
      <c r="P267" s="479"/>
      <c r="Q267" s="479"/>
      <c r="R267" s="479"/>
    </row>
    <row r="268" spans="1:18" s="177" customFormat="1" x14ac:dyDescent="0.25">
      <c r="A268" s="462">
        <f t="shared" si="23"/>
        <v>266</v>
      </c>
      <c r="B268" s="237" t="s">
        <v>20</v>
      </c>
      <c r="C268" s="45" t="str">
        <f t="shared" si="21"/>
        <v>6UJUMBO</v>
      </c>
      <c r="D268" s="45"/>
      <c r="E268" s="46">
        <f>+'CALCULO TARIFAS CC '!$U$45</f>
        <v>0.73860637322546507</v>
      </c>
      <c r="F268" s="47">
        <f t="shared" si="24"/>
        <v>152.75309999999999</v>
      </c>
      <c r="G268" s="461">
        <f t="shared" si="22"/>
        <v>112.82</v>
      </c>
      <c r="H268" s="455" t="s">
        <v>261</v>
      </c>
      <c r="I268" s="372" t="s">
        <v>814</v>
      </c>
      <c r="J268" s="372">
        <v>152.75309999999999</v>
      </c>
      <c r="K268" s="37"/>
      <c r="L268" s="37"/>
      <c r="M268" s="37"/>
      <c r="N268" s="37"/>
      <c r="O268" s="37"/>
      <c r="P268" s="479"/>
      <c r="Q268" s="479"/>
      <c r="R268" s="479"/>
    </row>
    <row r="269" spans="1:18" s="177" customFormat="1" x14ac:dyDescent="0.25">
      <c r="A269" s="462">
        <f t="shared" si="23"/>
        <v>267</v>
      </c>
      <c r="B269" s="237" t="s">
        <v>20</v>
      </c>
      <c r="C269" s="45" t="str">
        <f t="shared" si="21"/>
        <v>6UKFCBETANIA</v>
      </c>
      <c r="D269" s="45"/>
      <c r="E269" s="46">
        <f>+'CALCULO TARIFAS CC '!$U$45</f>
        <v>0.73860637322546507</v>
      </c>
      <c r="F269" s="47">
        <f t="shared" si="24"/>
        <v>48.584499999999998</v>
      </c>
      <c r="G269" s="461">
        <f t="shared" si="22"/>
        <v>35.880000000000003</v>
      </c>
      <c r="H269" s="455" t="s">
        <v>261</v>
      </c>
      <c r="I269" s="372" t="s">
        <v>815</v>
      </c>
      <c r="J269" s="372">
        <v>48.584499999999998</v>
      </c>
      <c r="K269" s="37"/>
      <c r="L269" s="37"/>
      <c r="M269" s="37"/>
      <c r="N269" s="37"/>
      <c r="O269" s="37"/>
      <c r="P269" s="479"/>
      <c r="Q269" s="479"/>
      <c r="R269" s="479"/>
    </row>
    <row r="270" spans="1:18" x14ac:dyDescent="0.25">
      <c r="A270" s="462">
        <f t="shared" si="23"/>
        <v>268</v>
      </c>
      <c r="B270" s="237" t="s">
        <v>20</v>
      </c>
      <c r="C270" s="45" t="str">
        <f t="shared" si="21"/>
        <v>6UKFCCENTEN</v>
      </c>
      <c r="D270" s="45"/>
      <c r="E270" s="46">
        <f>+'CALCULO TARIFAS CC '!$U$45</f>
        <v>0.73860637322546507</v>
      </c>
      <c r="F270" s="47">
        <f t="shared" si="24"/>
        <v>43.705100000000002</v>
      </c>
      <c r="G270" s="461">
        <f t="shared" si="22"/>
        <v>32.28</v>
      </c>
      <c r="H270" s="455" t="s">
        <v>261</v>
      </c>
      <c r="I270" s="372" t="s">
        <v>816</v>
      </c>
      <c r="J270" s="372">
        <v>43.705100000000002</v>
      </c>
      <c r="K270" s="37"/>
      <c r="L270" s="37"/>
      <c r="M270" s="37"/>
      <c r="N270" s="37"/>
      <c r="O270" s="37"/>
      <c r="P270" s="479"/>
      <c r="Q270" s="479"/>
      <c r="R270" s="479"/>
    </row>
    <row r="271" spans="1:18" x14ac:dyDescent="0.25">
      <c r="A271" s="462">
        <f t="shared" si="23"/>
        <v>269</v>
      </c>
      <c r="B271" s="237" t="s">
        <v>20</v>
      </c>
      <c r="C271" s="45" t="str">
        <f t="shared" si="21"/>
        <v>6UKFCCHITRE</v>
      </c>
      <c r="D271" s="45"/>
      <c r="E271" s="46">
        <f>+'CALCULO TARIFAS CC '!$U$45</f>
        <v>0.73860637322546507</v>
      </c>
      <c r="F271" s="47">
        <f t="shared" si="24"/>
        <v>23.127600000000001</v>
      </c>
      <c r="G271" s="461">
        <f t="shared" si="22"/>
        <v>17.079999999999998</v>
      </c>
      <c r="H271" s="455" t="s">
        <v>261</v>
      </c>
      <c r="I271" s="372" t="s">
        <v>733</v>
      </c>
      <c r="J271" s="372">
        <v>23.127600000000001</v>
      </c>
      <c r="K271" s="37"/>
      <c r="L271" s="37"/>
      <c r="M271" s="37"/>
      <c r="N271" s="37"/>
      <c r="O271" s="37"/>
      <c r="P271" s="479"/>
      <c r="Q271" s="479"/>
      <c r="R271" s="479"/>
    </row>
    <row r="272" spans="1:18" x14ac:dyDescent="0.25">
      <c r="A272" s="462">
        <f t="shared" si="23"/>
        <v>270</v>
      </c>
      <c r="B272" s="237" t="s">
        <v>20</v>
      </c>
      <c r="C272" s="45" t="str">
        <f t="shared" si="21"/>
        <v>6UKFCMANANIT</v>
      </c>
      <c r="D272" s="45"/>
      <c r="E272" s="46">
        <f>+'CALCULO TARIFAS CC '!$U$45</f>
        <v>0.73860637322546507</v>
      </c>
      <c r="F272" s="47">
        <f t="shared" si="24"/>
        <v>26.137699999999999</v>
      </c>
      <c r="G272" s="461">
        <f t="shared" si="22"/>
        <v>19.309999999999999</v>
      </c>
      <c r="H272" s="455" t="s">
        <v>261</v>
      </c>
      <c r="I272" s="372" t="s">
        <v>817</v>
      </c>
      <c r="J272" s="372">
        <v>26.137699999999999</v>
      </c>
      <c r="K272" s="37"/>
      <c r="L272" s="37"/>
      <c r="M272" s="37"/>
      <c r="N272" s="37"/>
      <c r="O272" s="37"/>
      <c r="P272" s="479"/>
      <c r="Q272" s="479"/>
      <c r="R272" s="479"/>
    </row>
    <row r="273" spans="1:18" s="232" customFormat="1" x14ac:dyDescent="0.25">
      <c r="A273" s="462">
        <f t="shared" si="23"/>
        <v>271</v>
      </c>
      <c r="B273" s="237" t="s">
        <v>20</v>
      </c>
      <c r="C273" s="45" t="str">
        <f t="shared" si="21"/>
        <v>6UKFCMILLA8</v>
      </c>
      <c r="D273" s="45"/>
      <c r="E273" s="46">
        <f>+'CALCULO TARIFAS CC '!$U$45</f>
        <v>0.73860637322546507</v>
      </c>
      <c r="F273" s="47">
        <f t="shared" ref="F273:F336" si="25">ROUND(J273,4)</f>
        <v>26.835899999999999</v>
      </c>
      <c r="G273" s="461">
        <f t="shared" si="22"/>
        <v>19.82</v>
      </c>
      <c r="H273" s="455" t="s">
        <v>261</v>
      </c>
      <c r="I273" s="372" t="s">
        <v>818</v>
      </c>
      <c r="J273" s="372">
        <v>26.835899999999999</v>
      </c>
      <c r="K273" s="37"/>
      <c r="L273" s="37"/>
      <c r="M273" s="37"/>
      <c r="N273" s="37"/>
      <c r="O273" s="37"/>
      <c r="P273" s="479"/>
      <c r="Q273" s="479"/>
      <c r="R273" s="479"/>
    </row>
    <row r="274" spans="1:18" s="242" customFormat="1" x14ac:dyDescent="0.25">
      <c r="A274" s="462">
        <f t="shared" si="23"/>
        <v>272</v>
      </c>
      <c r="B274" s="237" t="s">
        <v>20</v>
      </c>
      <c r="C274" s="45" t="str">
        <f t="shared" si="21"/>
        <v>6UKFCSTGO</v>
      </c>
      <c r="D274" s="45"/>
      <c r="E274" s="46">
        <f>+'CALCULO TARIFAS CC '!$U$45</f>
        <v>0.73860637322546507</v>
      </c>
      <c r="F274" s="47">
        <f t="shared" si="25"/>
        <v>24.4846</v>
      </c>
      <c r="G274" s="461">
        <f t="shared" si="22"/>
        <v>18.079999999999998</v>
      </c>
      <c r="H274" s="455" t="s">
        <v>261</v>
      </c>
      <c r="I274" s="372" t="s">
        <v>819</v>
      </c>
      <c r="J274" s="372">
        <v>24.4846</v>
      </c>
      <c r="K274" s="37"/>
      <c r="L274" s="37"/>
      <c r="M274" s="37"/>
      <c r="N274" s="37"/>
      <c r="O274" s="37"/>
      <c r="P274" s="479"/>
      <c r="Q274" s="479"/>
      <c r="R274" s="479"/>
    </row>
    <row r="275" spans="1:18" s="242" customFormat="1" x14ac:dyDescent="0.25">
      <c r="A275" s="462">
        <f t="shared" si="23"/>
        <v>273</v>
      </c>
      <c r="B275" s="237" t="s">
        <v>20</v>
      </c>
      <c r="C275" s="45" t="str">
        <f t="shared" si="21"/>
        <v>6UKNETWORKS</v>
      </c>
      <c r="D275" s="45"/>
      <c r="E275" s="46">
        <f>+'CALCULO TARIFAS CC '!$U$45</f>
        <v>0.73860637322546507</v>
      </c>
      <c r="F275" s="47">
        <f t="shared" si="25"/>
        <v>229.5361</v>
      </c>
      <c r="G275" s="461">
        <f t="shared" si="22"/>
        <v>169.54</v>
      </c>
      <c r="H275" s="455" t="s">
        <v>261</v>
      </c>
      <c r="I275" s="372" t="s">
        <v>820</v>
      </c>
      <c r="J275" s="372">
        <v>229.5361</v>
      </c>
      <c r="K275" s="37"/>
      <c r="L275" s="37"/>
      <c r="M275" s="37"/>
      <c r="N275" s="37"/>
      <c r="O275" s="37"/>
      <c r="P275" s="479"/>
      <c r="Q275" s="479"/>
      <c r="R275" s="479"/>
    </row>
    <row r="276" spans="1:18" s="242" customFormat="1" x14ac:dyDescent="0.25">
      <c r="A276" s="462">
        <f t="shared" si="23"/>
        <v>274</v>
      </c>
      <c r="B276" s="237" t="s">
        <v>20</v>
      </c>
      <c r="C276" s="45" t="str">
        <f t="shared" si="21"/>
        <v>6ULAPRENSA</v>
      </c>
      <c r="D276" s="45"/>
      <c r="E276" s="46">
        <f>+'CALCULO TARIFAS CC '!$U$45</f>
        <v>0.73860637322546507</v>
      </c>
      <c r="F276" s="47">
        <f t="shared" si="25"/>
        <v>173.46109999999999</v>
      </c>
      <c r="G276" s="461">
        <f t="shared" si="22"/>
        <v>128.12</v>
      </c>
      <c r="H276" s="455" t="s">
        <v>261</v>
      </c>
      <c r="I276" s="372" t="s">
        <v>339</v>
      </c>
      <c r="J276" s="372">
        <v>173.46109999999999</v>
      </c>
      <c r="K276" s="37"/>
      <c r="L276" s="37"/>
      <c r="M276" s="37"/>
      <c r="N276" s="37"/>
      <c r="O276" s="37"/>
      <c r="P276" s="479"/>
      <c r="Q276" s="479"/>
      <c r="R276" s="479"/>
    </row>
    <row r="277" spans="1:18" s="242" customFormat="1" x14ac:dyDescent="0.25">
      <c r="A277" s="462">
        <f t="shared" si="23"/>
        <v>275</v>
      </c>
      <c r="B277" s="237" t="s">
        <v>20</v>
      </c>
      <c r="C277" s="45" t="str">
        <f t="shared" si="21"/>
        <v>6ULAVERY96</v>
      </c>
      <c r="D277" s="45"/>
      <c r="E277" s="46">
        <f>+'CALCULO TARIFAS CC '!$U$45</f>
        <v>0.73860637322546507</v>
      </c>
      <c r="F277" s="47">
        <f t="shared" si="25"/>
        <v>293.51060000000001</v>
      </c>
      <c r="G277" s="461">
        <f t="shared" si="22"/>
        <v>216.79</v>
      </c>
      <c r="H277" s="455" t="s">
        <v>261</v>
      </c>
      <c r="I277" s="372" t="s">
        <v>561</v>
      </c>
      <c r="J277" s="372">
        <v>293.51060000000001</v>
      </c>
      <c r="K277" s="37"/>
      <c r="L277" s="37"/>
      <c r="M277" s="37"/>
      <c r="N277" s="37"/>
      <c r="O277" s="37"/>
      <c r="P277" s="479"/>
      <c r="Q277" s="479"/>
      <c r="R277" s="479"/>
    </row>
    <row r="278" spans="1:18" s="242" customFormat="1" x14ac:dyDescent="0.25">
      <c r="A278" s="462">
        <f t="shared" si="23"/>
        <v>276</v>
      </c>
      <c r="B278" s="237" t="s">
        <v>20</v>
      </c>
      <c r="C278" s="45" t="str">
        <f t="shared" si="21"/>
        <v>6ULEMERID</v>
      </c>
      <c r="D278" s="45"/>
      <c r="E278" s="46">
        <f>+'CALCULO TARIFAS CC '!$U$45</f>
        <v>0.73860637322546507</v>
      </c>
      <c r="F278" s="47">
        <f t="shared" si="25"/>
        <v>121.9883</v>
      </c>
      <c r="G278" s="461">
        <f t="shared" si="22"/>
        <v>90.1</v>
      </c>
      <c r="H278" s="455" t="s">
        <v>261</v>
      </c>
      <c r="I278" s="372" t="s">
        <v>464</v>
      </c>
      <c r="J278" s="372">
        <v>121.9883</v>
      </c>
      <c r="K278" s="37"/>
      <c r="L278" s="37"/>
      <c r="M278" s="37"/>
      <c r="N278" s="37"/>
      <c r="O278" s="37"/>
      <c r="P278" s="479"/>
      <c r="Q278" s="479"/>
      <c r="R278" s="479"/>
    </row>
    <row r="279" spans="1:18" s="242" customFormat="1" x14ac:dyDescent="0.25">
      <c r="A279" s="462">
        <f t="shared" si="23"/>
        <v>277</v>
      </c>
      <c r="B279" s="237" t="s">
        <v>20</v>
      </c>
      <c r="C279" s="45" t="str">
        <f t="shared" si="21"/>
        <v>6ULONDONREG</v>
      </c>
      <c r="D279" s="45"/>
      <c r="E279" s="46">
        <f>+'CALCULO TARIFAS CC '!$U$45</f>
        <v>0.73860637322546507</v>
      </c>
      <c r="F279" s="47">
        <f t="shared" si="25"/>
        <v>211.45769999999999</v>
      </c>
      <c r="G279" s="461">
        <f t="shared" si="22"/>
        <v>156.18</v>
      </c>
      <c r="H279" s="455" t="s">
        <v>261</v>
      </c>
      <c r="I279" s="372" t="s">
        <v>637</v>
      </c>
      <c r="J279" s="372">
        <v>211.45769999999999</v>
      </c>
      <c r="K279" s="37"/>
      <c r="L279" s="37"/>
      <c r="M279" s="37"/>
      <c r="N279" s="37"/>
      <c r="O279" s="37"/>
      <c r="P279" s="479"/>
      <c r="Q279" s="479"/>
      <c r="R279" s="479"/>
    </row>
    <row r="280" spans="1:18" s="242" customFormat="1" x14ac:dyDescent="0.25">
      <c r="A280" s="462">
        <f t="shared" si="23"/>
        <v>278</v>
      </c>
      <c r="B280" s="237" t="s">
        <v>20</v>
      </c>
      <c r="C280" s="45" t="str">
        <f t="shared" si="21"/>
        <v>6ULUNAB</v>
      </c>
      <c r="D280" s="45"/>
      <c r="E280" s="46">
        <f>+'CALCULO TARIFAS CC '!$U$45</f>
        <v>0.73860637322546507</v>
      </c>
      <c r="F280" s="47">
        <f t="shared" si="25"/>
        <v>51.632100000000001</v>
      </c>
      <c r="G280" s="461">
        <f t="shared" si="22"/>
        <v>38.14</v>
      </c>
      <c r="H280" s="455" t="s">
        <v>261</v>
      </c>
      <c r="I280" s="372" t="s">
        <v>562</v>
      </c>
      <c r="J280" s="372">
        <v>51.632100000000001</v>
      </c>
      <c r="K280" s="37"/>
      <c r="L280" s="37"/>
      <c r="M280" s="37"/>
      <c r="N280" s="37"/>
      <c r="O280" s="37"/>
      <c r="P280" s="479"/>
      <c r="Q280" s="479"/>
      <c r="R280" s="479"/>
    </row>
    <row r="281" spans="1:18" s="242" customFormat="1" x14ac:dyDescent="0.25">
      <c r="A281" s="462">
        <f t="shared" si="23"/>
        <v>279</v>
      </c>
      <c r="B281" s="237" t="s">
        <v>20</v>
      </c>
      <c r="C281" s="45" t="str">
        <f t="shared" si="21"/>
        <v>6UMACELLO</v>
      </c>
      <c r="D281" s="45"/>
      <c r="E281" s="46">
        <f>+'CALCULO TARIFAS CC '!$U$45</f>
        <v>0.73860637322546507</v>
      </c>
      <c r="F281" s="47">
        <f t="shared" si="25"/>
        <v>725.50059999999996</v>
      </c>
      <c r="G281" s="461">
        <f t="shared" si="22"/>
        <v>535.86</v>
      </c>
      <c r="H281" s="455" t="s">
        <v>261</v>
      </c>
      <c r="I281" s="372" t="s">
        <v>378</v>
      </c>
      <c r="J281" s="372">
        <v>725.50059999999996</v>
      </c>
      <c r="K281" s="37"/>
      <c r="L281" s="37"/>
      <c r="M281" s="37"/>
      <c r="N281" s="37"/>
      <c r="O281" s="37"/>
      <c r="P281" s="479"/>
      <c r="Q281" s="479"/>
      <c r="R281" s="479"/>
    </row>
    <row r="282" spans="1:18" s="242" customFormat="1" x14ac:dyDescent="0.25">
      <c r="A282" s="462">
        <f t="shared" si="23"/>
        <v>280</v>
      </c>
      <c r="B282" s="237" t="s">
        <v>20</v>
      </c>
      <c r="C282" s="45" t="str">
        <f t="shared" si="21"/>
        <v>6UMAJESTIC</v>
      </c>
      <c r="D282" s="45"/>
      <c r="E282" s="46">
        <f>+'CALCULO TARIFAS CC '!$U$45</f>
        <v>0.73860637322546507</v>
      </c>
      <c r="F282" s="47">
        <f t="shared" si="25"/>
        <v>71.335400000000007</v>
      </c>
      <c r="G282" s="461">
        <f t="shared" si="22"/>
        <v>52.69</v>
      </c>
      <c r="H282" s="455" t="s">
        <v>261</v>
      </c>
      <c r="I282" s="372" t="s">
        <v>499</v>
      </c>
      <c r="J282" s="372">
        <v>71.335400000000007</v>
      </c>
      <c r="K282" s="37"/>
      <c r="L282" s="37"/>
      <c r="M282" s="37"/>
      <c r="N282" s="37"/>
      <c r="O282" s="37"/>
      <c r="P282" s="479"/>
      <c r="Q282" s="479"/>
      <c r="R282" s="479"/>
    </row>
    <row r="283" spans="1:18" s="242" customFormat="1" x14ac:dyDescent="0.25">
      <c r="A283" s="462">
        <f t="shared" si="23"/>
        <v>281</v>
      </c>
      <c r="B283" s="237" t="s">
        <v>20</v>
      </c>
      <c r="C283" s="45" t="str">
        <f t="shared" si="21"/>
        <v>6UMANZANILLO</v>
      </c>
      <c r="D283" s="45"/>
      <c r="E283" s="46">
        <f>+'CALCULO TARIFAS CC '!$U$45</f>
        <v>0.73860637322546507</v>
      </c>
      <c r="F283" s="47">
        <f t="shared" si="25"/>
        <v>4199.5478999999996</v>
      </c>
      <c r="G283" s="461">
        <f t="shared" si="22"/>
        <v>3101.81</v>
      </c>
      <c r="H283" s="455" t="s">
        <v>261</v>
      </c>
      <c r="I283" s="372" t="s">
        <v>638</v>
      </c>
      <c r="J283" s="372">
        <v>4199.5478999999996</v>
      </c>
      <c r="K283" s="37"/>
      <c r="L283" s="37"/>
      <c r="M283" s="37"/>
      <c r="N283" s="37"/>
      <c r="O283" s="37"/>
      <c r="P283" s="479"/>
      <c r="Q283" s="479"/>
      <c r="R283" s="479"/>
    </row>
    <row r="284" spans="1:18" s="242" customFormat="1" x14ac:dyDescent="0.25">
      <c r="A284" s="462">
        <f t="shared" si="23"/>
        <v>282</v>
      </c>
      <c r="B284" s="237" t="s">
        <v>20</v>
      </c>
      <c r="C284" s="45" t="str">
        <f t="shared" si="21"/>
        <v>6UMARRAI43</v>
      </c>
      <c r="D284" s="45"/>
      <c r="E284" s="46">
        <f>+'CALCULO TARIFAS CC '!$U$45</f>
        <v>0.73860637322546507</v>
      </c>
      <c r="F284" s="47">
        <f t="shared" si="25"/>
        <v>248.9006</v>
      </c>
      <c r="G284" s="461">
        <f t="shared" si="22"/>
        <v>183.84</v>
      </c>
      <c r="H284" s="455" t="s">
        <v>261</v>
      </c>
      <c r="I284" s="372" t="s">
        <v>563</v>
      </c>
      <c r="J284" s="372">
        <v>248.9006</v>
      </c>
      <c r="K284" s="37"/>
      <c r="L284" s="37"/>
      <c r="M284" s="37"/>
      <c r="N284" s="37"/>
      <c r="O284" s="37"/>
      <c r="P284" s="479"/>
      <c r="Q284" s="479"/>
      <c r="R284" s="479"/>
    </row>
    <row r="285" spans="1:18" s="242" customFormat="1" x14ac:dyDescent="0.25">
      <c r="A285" s="462">
        <f t="shared" si="23"/>
        <v>283</v>
      </c>
      <c r="B285" s="237" t="s">
        <v>20</v>
      </c>
      <c r="C285" s="45" t="str">
        <f t="shared" si="21"/>
        <v>6UMARRIOTT</v>
      </c>
      <c r="D285" s="45"/>
      <c r="E285" s="46">
        <f>+'CALCULO TARIFAS CC '!$U$45</f>
        <v>0.73860637322546507</v>
      </c>
      <c r="F285" s="47">
        <f t="shared" si="25"/>
        <v>124.6507</v>
      </c>
      <c r="G285" s="461">
        <f t="shared" si="22"/>
        <v>92.07</v>
      </c>
      <c r="H285" s="455" t="s">
        <v>261</v>
      </c>
      <c r="I285" s="372" t="s">
        <v>441</v>
      </c>
      <c r="J285" s="372">
        <v>124.6507</v>
      </c>
      <c r="K285" s="37"/>
      <c r="L285" s="37"/>
      <c r="M285" s="37"/>
      <c r="N285" s="37"/>
      <c r="O285" s="37"/>
      <c r="P285" s="479"/>
      <c r="Q285" s="479"/>
      <c r="R285" s="479"/>
    </row>
    <row r="286" spans="1:18" s="242" customFormat="1" x14ac:dyDescent="0.25">
      <c r="A286" s="462">
        <f t="shared" si="23"/>
        <v>284</v>
      </c>
      <c r="B286" s="237" t="s">
        <v>20</v>
      </c>
      <c r="C286" s="45" t="str">
        <f t="shared" si="21"/>
        <v>6UMAYSZL1</v>
      </c>
      <c r="D286" s="45"/>
      <c r="E286" s="46">
        <f>+'CALCULO TARIFAS CC '!$U$45</f>
        <v>0.73860637322546507</v>
      </c>
      <c r="F286" s="47">
        <f t="shared" si="25"/>
        <v>46.594299999999997</v>
      </c>
      <c r="G286" s="461">
        <f t="shared" si="22"/>
        <v>34.409999999999997</v>
      </c>
      <c r="H286" s="455" t="s">
        <v>261</v>
      </c>
      <c r="I286" s="372" t="s">
        <v>821</v>
      </c>
      <c r="J286" s="372">
        <v>46.594299999999997</v>
      </c>
      <c r="K286" s="37"/>
      <c r="L286" s="37"/>
      <c r="M286" s="37"/>
      <c r="N286" s="37"/>
      <c r="O286" s="37"/>
      <c r="P286" s="479"/>
      <c r="Q286" s="479"/>
      <c r="R286" s="479"/>
    </row>
    <row r="287" spans="1:18" s="242" customFormat="1" x14ac:dyDescent="0.25">
      <c r="A287" s="462">
        <f t="shared" si="23"/>
        <v>285</v>
      </c>
      <c r="B287" s="237" t="s">
        <v>20</v>
      </c>
      <c r="C287" s="45" t="str">
        <f t="shared" si="21"/>
        <v>6UMAZUL</v>
      </c>
      <c r="D287" s="45"/>
      <c r="E287" s="46">
        <f>+'CALCULO TARIFAS CC '!$U$45</f>
        <v>0.73860637322546507</v>
      </c>
      <c r="F287" s="47">
        <f t="shared" si="25"/>
        <v>307.69929999999999</v>
      </c>
      <c r="G287" s="461">
        <f t="shared" si="22"/>
        <v>227.27</v>
      </c>
      <c r="H287" s="455" t="s">
        <v>261</v>
      </c>
      <c r="I287" s="372" t="s">
        <v>438</v>
      </c>
      <c r="J287" s="372">
        <v>307.69929999999999</v>
      </c>
      <c r="K287" s="37"/>
      <c r="L287" s="37"/>
      <c r="M287" s="37"/>
      <c r="N287" s="37"/>
      <c r="O287" s="37"/>
      <c r="P287" s="479"/>
      <c r="Q287" s="479"/>
      <c r="R287" s="479"/>
    </row>
    <row r="288" spans="1:18" s="232" customFormat="1" x14ac:dyDescent="0.25">
      <c r="A288" s="462">
        <f t="shared" si="23"/>
        <v>286</v>
      </c>
      <c r="B288" s="237" t="s">
        <v>20</v>
      </c>
      <c r="C288" s="45" t="str">
        <f t="shared" si="21"/>
        <v>6UMBGOLF92</v>
      </c>
      <c r="D288" s="45"/>
      <c r="E288" s="46">
        <f>+'CALCULO TARIFAS CC '!$U$45</f>
        <v>0.73860637322546507</v>
      </c>
      <c r="F288" s="47">
        <f t="shared" si="25"/>
        <v>186.46789999999999</v>
      </c>
      <c r="G288" s="461">
        <f t="shared" si="22"/>
        <v>137.72999999999999</v>
      </c>
      <c r="H288" s="455" t="s">
        <v>261</v>
      </c>
      <c r="I288" s="372" t="s">
        <v>588</v>
      </c>
      <c r="J288" s="372">
        <v>186.46789999999999</v>
      </c>
      <c r="K288" s="37"/>
      <c r="L288" s="37"/>
      <c r="M288" s="37"/>
      <c r="N288" s="37"/>
      <c r="O288" s="37"/>
      <c r="P288" s="479"/>
      <c r="Q288" s="479"/>
      <c r="R288" s="479"/>
    </row>
    <row r="289" spans="1:18" s="243" customFormat="1" x14ac:dyDescent="0.25">
      <c r="A289" s="462">
        <f t="shared" si="23"/>
        <v>287</v>
      </c>
      <c r="B289" s="237" t="s">
        <v>20</v>
      </c>
      <c r="C289" s="45" t="str">
        <f t="shared" si="21"/>
        <v>6UMC_ARRCAB</v>
      </c>
      <c r="D289" s="45"/>
      <c r="E289" s="46">
        <f>+'CALCULO TARIFAS CC '!$U$45</f>
        <v>0.73860637322546507</v>
      </c>
      <c r="F289" s="47">
        <f t="shared" si="25"/>
        <v>29.965</v>
      </c>
      <c r="G289" s="461">
        <f t="shared" si="22"/>
        <v>22.13</v>
      </c>
      <c r="H289" s="455" t="s">
        <v>261</v>
      </c>
      <c r="I289" s="372" t="s">
        <v>822</v>
      </c>
      <c r="J289" s="372">
        <v>29.965</v>
      </c>
      <c r="K289" s="37"/>
      <c r="L289" s="37"/>
      <c r="M289" s="37"/>
      <c r="N289" s="37"/>
      <c r="O289" s="37"/>
      <c r="P289" s="479"/>
      <c r="Q289" s="479"/>
      <c r="R289" s="479"/>
    </row>
    <row r="290" spans="1:18" s="243" customFormat="1" x14ac:dyDescent="0.25">
      <c r="A290" s="462">
        <f t="shared" si="23"/>
        <v>288</v>
      </c>
      <c r="B290" s="237" t="s">
        <v>20</v>
      </c>
      <c r="C290" s="45" t="str">
        <f t="shared" si="21"/>
        <v>6UMC_ARRCHC</v>
      </c>
      <c r="D290" s="45"/>
      <c r="E290" s="46">
        <f>+'CALCULO TARIFAS CC '!$U$45</f>
        <v>0.73860637322546507</v>
      </c>
      <c r="F290" s="47">
        <f t="shared" si="25"/>
        <v>33.075299999999999</v>
      </c>
      <c r="G290" s="461">
        <f t="shared" si="22"/>
        <v>24.43</v>
      </c>
      <c r="H290" s="455" t="s">
        <v>261</v>
      </c>
      <c r="I290" s="372" t="s">
        <v>823</v>
      </c>
      <c r="J290" s="372">
        <v>33.075299999999999</v>
      </c>
      <c r="K290" s="37"/>
      <c r="L290" s="37"/>
      <c r="M290" s="37"/>
      <c r="N290" s="37"/>
      <c r="O290" s="37"/>
      <c r="P290" s="479"/>
      <c r="Q290" s="479"/>
      <c r="R290" s="479"/>
    </row>
    <row r="291" spans="1:18" s="243" customFormat="1" x14ac:dyDescent="0.25">
      <c r="A291" s="462">
        <f t="shared" si="23"/>
        <v>289</v>
      </c>
      <c r="B291" s="237" t="s">
        <v>20</v>
      </c>
      <c r="C291" s="45" t="str">
        <f t="shared" si="21"/>
        <v>6UMCALI43</v>
      </c>
      <c r="D291" s="45"/>
      <c r="E291" s="46">
        <f>+'CALCULO TARIFAS CC '!$U$45</f>
        <v>0.73860637322546507</v>
      </c>
      <c r="F291" s="47">
        <f t="shared" si="25"/>
        <v>195.89830000000001</v>
      </c>
      <c r="G291" s="461">
        <f t="shared" si="22"/>
        <v>144.69</v>
      </c>
      <c r="H291" s="455" t="s">
        <v>261</v>
      </c>
      <c r="I291" s="372" t="s">
        <v>589</v>
      </c>
      <c r="J291" s="372">
        <v>195.89830000000001</v>
      </c>
      <c r="K291" s="37"/>
      <c r="L291" s="37"/>
      <c r="M291" s="37"/>
      <c r="N291" s="37"/>
      <c r="O291" s="37"/>
      <c r="P291" s="479"/>
      <c r="Q291" s="479"/>
      <c r="R291" s="479"/>
    </row>
    <row r="292" spans="1:18" s="243" customFormat="1" x14ac:dyDescent="0.25">
      <c r="A292" s="462">
        <f t="shared" si="23"/>
        <v>290</v>
      </c>
      <c r="B292" s="237" t="s">
        <v>20</v>
      </c>
      <c r="C292" s="45" t="str">
        <f t="shared" si="21"/>
        <v>6UMCALID42</v>
      </c>
      <c r="D292" s="45"/>
      <c r="E292" s="46">
        <f>+'CALCULO TARIFAS CC '!$U$45</f>
        <v>0.73860637322546507</v>
      </c>
      <c r="F292" s="47">
        <f t="shared" si="25"/>
        <v>143.10669999999999</v>
      </c>
      <c r="G292" s="461">
        <f t="shared" si="22"/>
        <v>105.7</v>
      </c>
      <c r="H292" s="455" t="s">
        <v>261</v>
      </c>
      <c r="I292" s="372" t="s">
        <v>564</v>
      </c>
      <c r="J292" s="372">
        <v>143.10669999999999</v>
      </c>
      <c r="K292" s="37"/>
      <c r="L292" s="37"/>
      <c r="M292" s="37"/>
      <c r="N292" s="37"/>
      <c r="O292" s="37"/>
      <c r="P292" s="479"/>
      <c r="Q292" s="479"/>
      <c r="R292" s="479"/>
    </row>
    <row r="293" spans="1:18" s="243" customFormat="1" x14ac:dyDescent="0.25">
      <c r="A293" s="462">
        <f t="shared" si="23"/>
        <v>291</v>
      </c>
      <c r="B293" s="237" t="s">
        <v>20</v>
      </c>
      <c r="C293" s="45" t="str">
        <f t="shared" si="21"/>
        <v>6UMCHITRE86</v>
      </c>
      <c r="D293" s="45"/>
      <c r="E293" s="46">
        <f>+'CALCULO TARIFAS CC '!$U$45</f>
        <v>0.73860637322546507</v>
      </c>
      <c r="F293" s="47">
        <f t="shared" si="25"/>
        <v>185.85120000000001</v>
      </c>
      <c r="G293" s="461">
        <f t="shared" si="22"/>
        <v>137.27000000000001</v>
      </c>
      <c r="H293" s="455" t="s">
        <v>261</v>
      </c>
      <c r="I293" s="372" t="s">
        <v>590</v>
      </c>
      <c r="J293" s="372">
        <v>185.85120000000001</v>
      </c>
      <c r="K293" s="37"/>
      <c r="L293" s="37"/>
      <c r="M293" s="37"/>
      <c r="N293" s="37"/>
      <c r="O293" s="37"/>
      <c r="P293" s="479"/>
      <c r="Q293" s="479"/>
      <c r="R293" s="479"/>
    </row>
    <row r="294" spans="1:18" s="243" customFormat="1" x14ac:dyDescent="0.25">
      <c r="A294" s="462">
        <f t="shared" si="23"/>
        <v>292</v>
      </c>
      <c r="B294" s="237" t="s">
        <v>20</v>
      </c>
      <c r="C294" s="45" t="str">
        <f t="shared" si="21"/>
        <v>6UMCORO12</v>
      </c>
      <c r="D294" s="45"/>
      <c r="E294" s="46">
        <f>+'CALCULO TARIFAS CC '!$U$45</f>
        <v>0.73860637322546507</v>
      </c>
      <c r="F294" s="47">
        <f t="shared" si="25"/>
        <v>231.4298</v>
      </c>
      <c r="G294" s="461">
        <f t="shared" si="22"/>
        <v>170.94</v>
      </c>
      <c r="H294" s="455" t="s">
        <v>261</v>
      </c>
      <c r="I294" s="372" t="s">
        <v>591</v>
      </c>
      <c r="J294" s="372">
        <v>231.4298</v>
      </c>
      <c r="K294" s="37"/>
      <c r="L294" s="37"/>
      <c r="M294" s="37"/>
      <c r="N294" s="37"/>
      <c r="O294" s="37"/>
      <c r="P294" s="479"/>
      <c r="Q294" s="479"/>
      <c r="R294" s="479"/>
    </row>
    <row r="295" spans="1:18" s="243" customFormat="1" x14ac:dyDescent="0.25">
      <c r="A295" s="462">
        <f t="shared" si="23"/>
        <v>293</v>
      </c>
      <c r="B295" s="237" t="s">
        <v>20</v>
      </c>
      <c r="C295" s="45" t="str">
        <f t="shared" si="21"/>
        <v>6UMCSUR88</v>
      </c>
      <c r="D295" s="45"/>
      <c r="E295" s="46">
        <f>+'CALCULO TARIFAS CC '!$U$45</f>
        <v>0.73860637322546507</v>
      </c>
      <c r="F295" s="47">
        <f t="shared" si="25"/>
        <v>239.1671</v>
      </c>
      <c r="G295" s="461">
        <f t="shared" si="22"/>
        <v>176.65</v>
      </c>
      <c r="H295" s="455" t="s">
        <v>261</v>
      </c>
      <c r="I295" s="372" t="s">
        <v>604</v>
      </c>
      <c r="J295" s="372">
        <v>239.1671</v>
      </c>
      <c r="K295" s="37"/>
      <c r="L295" s="37"/>
      <c r="M295" s="37"/>
      <c r="N295" s="37"/>
      <c r="O295" s="37"/>
      <c r="P295" s="479"/>
      <c r="Q295" s="479"/>
      <c r="R295" s="479"/>
    </row>
    <row r="296" spans="1:18" s="243" customFormat="1" x14ac:dyDescent="0.25">
      <c r="A296" s="462">
        <f t="shared" si="23"/>
        <v>294</v>
      </c>
      <c r="B296" s="237" t="s">
        <v>20</v>
      </c>
      <c r="C296" s="45" t="str">
        <f t="shared" si="21"/>
        <v>6UMED12OC</v>
      </c>
      <c r="D296" s="45"/>
      <c r="E296" s="46">
        <f>+'CALCULO TARIFAS CC '!$U$45</f>
        <v>0.73860637322546507</v>
      </c>
      <c r="F296" s="47">
        <f t="shared" si="25"/>
        <v>302.97179999999997</v>
      </c>
      <c r="G296" s="461">
        <f t="shared" si="22"/>
        <v>223.78</v>
      </c>
      <c r="H296" s="455" t="s">
        <v>261</v>
      </c>
      <c r="I296" s="372" t="s">
        <v>439</v>
      </c>
      <c r="J296" s="372">
        <v>302.97179999999997</v>
      </c>
      <c r="K296" s="37"/>
      <c r="L296" s="37"/>
      <c r="M296" s="37"/>
      <c r="N296" s="37"/>
      <c r="O296" s="37"/>
      <c r="P296" s="479"/>
      <c r="Q296" s="479"/>
      <c r="R296" s="479"/>
    </row>
    <row r="297" spans="1:18" s="243" customFormat="1" x14ac:dyDescent="0.25">
      <c r="A297" s="462">
        <f t="shared" si="23"/>
        <v>295</v>
      </c>
      <c r="B297" s="237" t="s">
        <v>20</v>
      </c>
      <c r="C297" s="45" t="str">
        <f t="shared" si="21"/>
        <v>6UMEDCBAN</v>
      </c>
      <c r="D297" s="45"/>
      <c r="E297" s="46">
        <f>+'CALCULO TARIFAS CC '!$U$45</f>
        <v>0.73860637322546507</v>
      </c>
      <c r="F297" s="47">
        <f t="shared" si="25"/>
        <v>115.042</v>
      </c>
      <c r="G297" s="461">
        <f t="shared" si="22"/>
        <v>84.97</v>
      </c>
      <c r="H297" s="455" t="s">
        <v>261</v>
      </c>
      <c r="I297" s="372" t="s">
        <v>440</v>
      </c>
      <c r="J297" s="372">
        <v>115.042</v>
      </c>
      <c r="K297" s="37"/>
      <c r="L297" s="37"/>
      <c r="M297" s="37"/>
      <c r="N297" s="37"/>
      <c r="O297" s="37"/>
      <c r="P297" s="479"/>
      <c r="Q297" s="479"/>
      <c r="R297" s="479"/>
    </row>
    <row r="298" spans="1:18" s="243" customFormat="1" x14ac:dyDescent="0.25">
      <c r="A298" s="462">
        <f t="shared" si="23"/>
        <v>296</v>
      </c>
      <c r="B298" s="237" t="s">
        <v>20</v>
      </c>
      <c r="C298" s="45" t="str">
        <f t="shared" si="21"/>
        <v>6UMEDIPAN</v>
      </c>
      <c r="D298" s="45"/>
      <c r="E298" s="46">
        <f>+'CALCULO TARIFAS CC '!$U$45</f>
        <v>0.73860637322546507</v>
      </c>
      <c r="F298" s="47">
        <f t="shared" si="25"/>
        <v>230.39320000000001</v>
      </c>
      <c r="G298" s="461">
        <f t="shared" si="22"/>
        <v>170.17</v>
      </c>
      <c r="H298" s="455" t="s">
        <v>261</v>
      </c>
      <c r="I298" s="372" t="s">
        <v>824</v>
      </c>
      <c r="J298" s="372">
        <v>230.39320000000001</v>
      </c>
      <c r="K298" s="37"/>
      <c r="L298" s="37"/>
      <c r="M298" s="37"/>
      <c r="N298" s="37"/>
      <c r="O298" s="37"/>
      <c r="P298" s="479"/>
      <c r="Q298" s="479"/>
      <c r="R298" s="479"/>
    </row>
    <row r="299" spans="1:18" s="243" customFormat="1" x14ac:dyDescent="0.25">
      <c r="A299" s="462">
        <f t="shared" si="23"/>
        <v>297</v>
      </c>
      <c r="B299" s="237" t="s">
        <v>20</v>
      </c>
      <c r="C299" s="45" t="str">
        <f t="shared" si="21"/>
        <v>6UMEGAD</v>
      </c>
      <c r="D299" s="45"/>
      <c r="E299" s="46">
        <f>+'CALCULO TARIFAS CC '!$U$45</f>
        <v>0.73860637322546507</v>
      </c>
      <c r="F299" s="47">
        <f t="shared" si="25"/>
        <v>129.4212</v>
      </c>
      <c r="G299" s="461">
        <f t="shared" si="22"/>
        <v>95.59</v>
      </c>
      <c r="H299" s="455" t="s">
        <v>261</v>
      </c>
      <c r="I299" s="372" t="s">
        <v>54</v>
      </c>
      <c r="J299" s="372">
        <v>129.4212</v>
      </c>
      <c r="K299" s="37"/>
      <c r="L299" s="37"/>
      <c r="M299" s="37"/>
      <c r="N299" s="37"/>
      <c r="O299" s="37"/>
      <c r="P299" s="479"/>
      <c r="Q299" s="479"/>
      <c r="R299" s="479"/>
    </row>
    <row r="300" spans="1:18" s="243" customFormat="1" x14ac:dyDescent="0.25">
      <c r="A300" s="462">
        <f t="shared" si="23"/>
        <v>298</v>
      </c>
      <c r="B300" s="237" t="s">
        <v>20</v>
      </c>
      <c r="C300" s="45" t="str">
        <f t="shared" si="21"/>
        <v>6UMEGAMALL</v>
      </c>
      <c r="D300" s="45"/>
      <c r="E300" s="46">
        <f>+'CALCULO TARIFAS CC '!$U$45</f>
        <v>0.73860637322546507</v>
      </c>
      <c r="F300" s="47">
        <f t="shared" si="25"/>
        <v>61.0627</v>
      </c>
      <c r="G300" s="461">
        <f t="shared" si="22"/>
        <v>45.1</v>
      </c>
      <c r="H300" s="455" t="s">
        <v>261</v>
      </c>
      <c r="I300" s="372" t="s">
        <v>386</v>
      </c>
      <c r="J300" s="372">
        <v>61.0627</v>
      </c>
      <c r="K300" s="37"/>
      <c r="L300" s="37"/>
      <c r="M300" s="37"/>
      <c r="N300" s="37"/>
      <c r="O300" s="37"/>
      <c r="P300" s="479"/>
      <c r="Q300" s="479"/>
      <c r="R300" s="479"/>
    </row>
    <row r="301" spans="1:18" s="243" customFormat="1" x14ac:dyDescent="0.25">
      <c r="A301" s="462">
        <f t="shared" si="23"/>
        <v>299</v>
      </c>
      <c r="B301" s="237" t="s">
        <v>20</v>
      </c>
      <c r="C301" s="45" t="str">
        <f t="shared" si="21"/>
        <v>6UMELOEA</v>
      </c>
      <c r="D301" s="45"/>
      <c r="E301" s="46">
        <f>+'CALCULO TARIFAS CC '!$U$45</f>
        <v>0.73860637322546507</v>
      </c>
      <c r="F301" s="47">
        <f t="shared" si="25"/>
        <v>565.90260000000001</v>
      </c>
      <c r="G301" s="461">
        <f t="shared" si="22"/>
        <v>417.98</v>
      </c>
      <c r="H301" s="455" t="s">
        <v>261</v>
      </c>
      <c r="I301" s="372" t="s">
        <v>55</v>
      </c>
      <c r="J301" s="372">
        <v>565.90260000000001</v>
      </c>
      <c r="K301" s="37"/>
      <c r="L301" s="37"/>
      <c r="M301" s="37"/>
      <c r="N301" s="37"/>
      <c r="O301" s="37"/>
      <c r="P301" s="479"/>
      <c r="Q301" s="479"/>
      <c r="R301" s="479"/>
    </row>
    <row r="302" spans="1:18" s="243" customFormat="1" x14ac:dyDescent="0.25">
      <c r="A302" s="462">
        <f t="shared" si="23"/>
        <v>300</v>
      </c>
      <c r="B302" s="237" t="s">
        <v>20</v>
      </c>
      <c r="C302" s="45" t="str">
        <f t="shared" si="21"/>
        <v>6UMELOMM</v>
      </c>
      <c r="D302" s="45"/>
      <c r="E302" s="46">
        <f>+'CALCULO TARIFAS CC '!$U$45</f>
        <v>0.73860637322546507</v>
      </c>
      <c r="F302" s="47">
        <f t="shared" si="25"/>
        <v>848.71209999999996</v>
      </c>
      <c r="G302" s="461">
        <f t="shared" si="22"/>
        <v>626.86</v>
      </c>
      <c r="H302" s="455" t="s">
        <v>261</v>
      </c>
      <c r="I302" s="372" t="s">
        <v>56</v>
      </c>
      <c r="J302" s="372">
        <v>848.71209999999996</v>
      </c>
      <c r="K302" s="37"/>
      <c r="L302" s="37"/>
      <c r="M302" s="37"/>
      <c r="N302" s="37"/>
      <c r="O302" s="37"/>
      <c r="P302" s="479"/>
      <c r="Q302" s="479"/>
      <c r="R302" s="479"/>
    </row>
    <row r="303" spans="1:18" s="243" customFormat="1" x14ac:dyDescent="0.25">
      <c r="A303" s="462">
        <f t="shared" si="23"/>
        <v>301</v>
      </c>
      <c r="B303" s="237" t="s">
        <v>20</v>
      </c>
      <c r="C303" s="45" t="str">
        <f t="shared" si="21"/>
        <v>6UMELORA</v>
      </c>
      <c r="D303" s="45"/>
      <c r="E303" s="46">
        <f>+'CALCULO TARIFAS CC '!$U$45</f>
        <v>0.73860637322546507</v>
      </c>
      <c r="F303" s="47">
        <f t="shared" si="25"/>
        <v>204.5378</v>
      </c>
      <c r="G303" s="461">
        <f t="shared" si="22"/>
        <v>151.07</v>
      </c>
      <c r="H303" s="455" t="s">
        <v>261</v>
      </c>
      <c r="I303" s="372" t="s">
        <v>57</v>
      </c>
      <c r="J303" s="372">
        <v>204.5378</v>
      </c>
      <c r="K303" s="37"/>
      <c r="L303" s="37"/>
      <c r="M303" s="37"/>
      <c r="N303" s="37"/>
      <c r="O303" s="37"/>
      <c r="P303" s="479"/>
      <c r="Q303" s="479"/>
      <c r="R303" s="479"/>
    </row>
    <row r="304" spans="1:18" s="243" customFormat="1" x14ac:dyDescent="0.25">
      <c r="A304" s="462">
        <f t="shared" si="23"/>
        <v>302</v>
      </c>
      <c r="B304" s="237" t="s">
        <v>20</v>
      </c>
      <c r="C304" s="45" t="str">
        <f t="shared" si="21"/>
        <v>6UMELOSC</v>
      </c>
      <c r="D304" s="45"/>
      <c r="E304" s="46">
        <f>+'CALCULO TARIFAS CC '!$U$45</f>
        <v>0.73860637322546507</v>
      </c>
      <c r="F304" s="47">
        <f t="shared" si="25"/>
        <v>333.56880000000001</v>
      </c>
      <c r="G304" s="461">
        <f t="shared" si="22"/>
        <v>246.38</v>
      </c>
      <c r="H304" s="455" t="s">
        <v>261</v>
      </c>
      <c r="I304" s="372" t="s">
        <v>58</v>
      </c>
      <c r="J304" s="372">
        <v>333.56880000000001</v>
      </c>
      <c r="K304" s="37"/>
      <c r="L304" s="37"/>
      <c r="M304" s="37"/>
      <c r="N304" s="37"/>
      <c r="O304" s="37"/>
      <c r="P304" s="479"/>
      <c r="Q304" s="479"/>
      <c r="R304" s="479"/>
    </row>
    <row r="305" spans="1:18" s="243" customFormat="1" x14ac:dyDescent="0.25">
      <c r="A305" s="462">
        <f t="shared" si="23"/>
        <v>303</v>
      </c>
      <c r="B305" s="237" t="s">
        <v>20</v>
      </c>
      <c r="C305" s="45" t="str">
        <f t="shared" si="21"/>
        <v>6UMETALPAN</v>
      </c>
      <c r="D305" s="45"/>
      <c r="E305" s="46">
        <f>+'CALCULO TARIFAS CC '!$U$45</f>
        <v>0.73860637322546507</v>
      </c>
      <c r="F305" s="47">
        <f t="shared" si="25"/>
        <v>140.0744</v>
      </c>
      <c r="G305" s="461">
        <f t="shared" si="22"/>
        <v>103.46</v>
      </c>
      <c r="H305" s="455" t="s">
        <v>261</v>
      </c>
      <c r="I305" s="372" t="s">
        <v>592</v>
      </c>
      <c r="J305" s="372">
        <v>140.0744</v>
      </c>
      <c r="K305" s="37"/>
      <c r="L305" s="37"/>
      <c r="M305" s="37"/>
      <c r="N305" s="37"/>
      <c r="O305" s="37"/>
      <c r="P305" s="479"/>
      <c r="Q305" s="479"/>
      <c r="R305" s="479"/>
    </row>
    <row r="306" spans="1:18" s="243" customFormat="1" x14ac:dyDescent="0.25">
      <c r="A306" s="462">
        <f t="shared" si="23"/>
        <v>304</v>
      </c>
      <c r="B306" s="237" t="s">
        <v>20</v>
      </c>
      <c r="C306" s="45" t="str">
        <f t="shared" si="21"/>
        <v>6UMETRO5MAY</v>
      </c>
      <c r="D306" s="45"/>
      <c r="E306" s="46">
        <f>+'CALCULO TARIFAS CC '!$U$45</f>
        <v>0.73860637322546507</v>
      </c>
      <c r="F306" s="47">
        <f t="shared" si="25"/>
        <v>1931.5735999999999</v>
      </c>
      <c r="G306" s="461">
        <f t="shared" si="22"/>
        <v>1426.67</v>
      </c>
      <c r="H306" s="455" t="s">
        <v>261</v>
      </c>
      <c r="I306" s="372" t="s">
        <v>825</v>
      </c>
      <c r="J306" s="372">
        <v>1931.5735999999999</v>
      </c>
      <c r="K306" s="37"/>
      <c r="L306" s="37"/>
      <c r="M306" s="37"/>
      <c r="N306" s="37"/>
      <c r="O306" s="37"/>
      <c r="P306" s="479"/>
      <c r="Q306" s="479"/>
      <c r="R306" s="479"/>
    </row>
    <row r="307" spans="1:18" s="243" customFormat="1" x14ac:dyDescent="0.25">
      <c r="A307" s="462">
        <f t="shared" si="23"/>
        <v>305</v>
      </c>
      <c r="B307" s="237" t="s">
        <v>20</v>
      </c>
      <c r="C307" s="45" t="str">
        <f t="shared" si="21"/>
        <v>6UMETROAND</v>
      </c>
      <c r="D307" s="45"/>
      <c r="E307" s="46">
        <f>+'CALCULO TARIFAS CC '!$U$45</f>
        <v>0.73860637322546507</v>
      </c>
      <c r="F307" s="47">
        <f t="shared" si="25"/>
        <v>1399.5588</v>
      </c>
      <c r="G307" s="461">
        <f t="shared" si="22"/>
        <v>1033.72</v>
      </c>
      <c r="H307" s="455" t="s">
        <v>261</v>
      </c>
      <c r="I307" s="372" t="s">
        <v>826</v>
      </c>
      <c r="J307" s="372">
        <v>1399.5588</v>
      </c>
      <c r="K307" s="37"/>
      <c r="L307" s="37"/>
      <c r="M307" s="37"/>
      <c r="N307" s="37"/>
      <c r="O307" s="37"/>
      <c r="P307" s="479"/>
      <c r="Q307" s="479"/>
      <c r="R307" s="479"/>
    </row>
    <row r="308" spans="1:18" s="243" customFormat="1" x14ac:dyDescent="0.25">
      <c r="A308" s="462">
        <f t="shared" si="23"/>
        <v>306</v>
      </c>
      <c r="B308" s="237" t="s">
        <v>20</v>
      </c>
      <c r="C308" s="45" t="str">
        <f t="shared" si="21"/>
        <v>6UMIRAMAR</v>
      </c>
      <c r="D308" s="45"/>
      <c r="E308" s="46">
        <f>+'CALCULO TARIFAS CC '!$U$45</f>
        <v>0.73860637322546507</v>
      </c>
      <c r="F308" s="47">
        <f t="shared" si="25"/>
        <v>176.87289999999999</v>
      </c>
      <c r="G308" s="461">
        <f t="shared" si="22"/>
        <v>130.63999999999999</v>
      </c>
      <c r="H308" s="455" t="s">
        <v>261</v>
      </c>
      <c r="I308" s="372" t="s">
        <v>461</v>
      </c>
      <c r="J308" s="372">
        <v>176.87289999999999</v>
      </c>
      <c r="K308" s="37"/>
      <c r="L308" s="37"/>
      <c r="M308" s="37"/>
      <c r="N308" s="37"/>
      <c r="O308" s="37"/>
      <c r="P308" s="479"/>
      <c r="Q308" s="479"/>
      <c r="R308" s="479"/>
    </row>
    <row r="309" spans="1:18" s="232" customFormat="1" x14ac:dyDescent="0.25">
      <c r="A309" s="462">
        <f t="shared" si="23"/>
        <v>307</v>
      </c>
      <c r="B309" s="237" t="s">
        <v>20</v>
      </c>
      <c r="C309" s="45" t="str">
        <f t="shared" si="21"/>
        <v>6UMMALL31</v>
      </c>
      <c r="D309" s="45"/>
      <c r="E309" s="46">
        <f>+'CALCULO TARIFAS CC '!$U$45</f>
        <v>0.73860637322546507</v>
      </c>
      <c r="F309" s="47">
        <f t="shared" si="25"/>
        <v>231.74529999999999</v>
      </c>
      <c r="G309" s="461">
        <f t="shared" si="22"/>
        <v>171.17</v>
      </c>
      <c r="H309" s="455" t="s">
        <v>261</v>
      </c>
      <c r="I309" s="372" t="s">
        <v>605</v>
      </c>
      <c r="J309" s="372">
        <v>231.74529999999999</v>
      </c>
      <c r="K309" s="37"/>
      <c r="L309" s="37"/>
      <c r="M309" s="37"/>
      <c r="N309" s="37"/>
      <c r="O309" s="37"/>
      <c r="P309" s="479"/>
      <c r="Q309" s="479"/>
      <c r="R309" s="479"/>
    </row>
    <row r="310" spans="1:18" s="232" customFormat="1" x14ac:dyDescent="0.25">
      <c r="A310" s="462">
        <f t="shared" si="23"/>
        <v>308</v>
      </c>
      <c r="B310" s="237" t="s">
        <v>20</v>
      </c>
      <c r="C310" s="45" t="str">
        <f t="shared" si="21"/>
        <v>6UMMDHOTEL</v>
      </c>
      <c r="D310" s="45"/>
      <c r="E310" s="46">
        <f>+'CALCULO TARIFAS CC '!$U$45</f>
        <v>0.73860637322546507</v>
      </c>
      <c r="F310" s="47">
        <f t="shared" si="25"/>
        <v>70.519599999999997</v>
      </c>
      <c r="G310" s="461">
        <f t="shared" si="22"/>
        <v>52.09</v>
      </c>
      <c r="H310" s="455" t="s">
        <v>261</v>
      </c>
      <c r="I310" s="372" t="s">
        <v>639</v>
      </c>
      <c r="J310" s="372">
        <v>70.519599999999997</v>
      </c>
      <c r="K310" s="37"/>
      <c r="L310" s="37"/>
      <c r="M310" s="37"/>
      <c r="N310" s="37"/>
      <c r="O310" s="37"/>
      <c r="P310" s="479"/>
      <c r="Q310" s="479"/>
      <c r="R310" s="479"/>
    </row>
    <row r="311" spans="1:18" s="232" customFormat="1" x14ac:dyDescent="0.25">
      <c r="A311" s="462">
        <f t="shared" si="23"/>
        <v>309</v>
      </c>
      <c r="B311" s="237" t="s">
        <v>20</v>
      </c>
      <c r="C311" s="45" t="str">
        <f t="shared" si="21"/>
        <v>6UMNTOC17</v>
      </c>
      <c r="D311" s="45"/>
      <c r="E311" s="46">
        <f>+'CALCULO TARIFAS CC '!$U$45</f>
        <v>0.73860637322546507</v>
      </c>
      <c r="F311" s="47">
        <f t="shared" si="25"/>
        <v>157.39189999999999</v>
      </c>
      <c r="G311" s="461">
        <f t="shared" si="22"/>
        <v>116.25</v>
      </c>
      <c r="H311" s="455" t="s">
        <v>261</v>
      </c>
      <c r="I311" s="372" t="s">
        <v>593</v>
      </c>
      <c r="J311" s="372">
        <v>157.39189999999999</v>
      </c>
      <c r="K311" s="37"/>
      <c r="L311" s="37"/>
      <c r="M311" s="37"/>
      <c r="N311" s="37"/>
      <c r="O311" s="37"/>
      <c r="P311" s="479"/>
      <c r="Q311" s="479"/>
      <c r="R311" s="479"/>
    </row>
    <row r="312" spans="1:18" s="232" customFormat="1" x14ac:dyDescent="0.25">
      <c r="A312" s="462">
        <f t="shared" si="23"/>
        <v>310</v>
      </c>
      <c r="B312" s="237" t="s">
        <v>20</v>
      </c>
      <c r="C312" s="45" t="str">
        <f t="shared" si="21"/>
        <v>6UMOLPASA</v>
      </c>
      <c r="D312" s="45"/>
      <c r="E312" s="46">
        <f>+'CALCULO TARIFAS CC '!$U$45</f>
        <v>0.73860637322546507</v>
      </c>
      <c r="F312" s="47">
        <f t="shared" si="25"/>
        <v>191.75319999999999</v>
      </c>
      <c r="G312" s="461">
        <f t="shared" si="22"/>
        <v>141.63</v>
      </c>
      <c r="H312" s="455" t="s">
        <v>261</v>
      </c>
      <c r="I312" s="372" t="s">
        <v>500</v>
      </c>
      <c r="J312" s="372">
        <v>191.75319999999999</v>
      </c>
      <c r="K312" s="37"/>
      <c r="L312" s="37"/>
      <c r="M312" s="37"/>
      <c r="N312" s="37"/>
      <c r="O312" s="37"/>
      <c r="P312" s="479"/>
      <c r="Q312" s="479"/>
      <c r="R312" s="479"/>
    </row>
    <row r="313" spans="1:18" s="232" customFormat="1" x14ac:dyDescent="0.25">
      <c r="A313" s="462">
        <f t="shared" si="23"/>
        <v>311</v>
      </c>
      <c r="B313" s="237" t="s">
        <v>20</v>
      </c>
      <c r="C313" s="45" t="str">
        <f t="shared" si="21"/>
        <v>6UMOTBODEGA2</v>
      </c>
      <c r="D313" s="45"/>
      <c r="E313" s="46">
        <f>+'CALCULO TARIFAS CC '!$U$45</f>
        <v>0.73860637322546507</v>
      </c>
      <c r="F313" s="47">
        <f t="shared" si="25"/>
        <v>69.162199999999999</v>
      </c>
      <c r="G313" s="461">
        <f t="shared" si="22"/>
        <v>51.08</v>
      </c>
      <c r="H313" s="455" t="s">
        <v>261</v>
      </c>
      <c r="I313" s="372" t="s">
        <v>827</v>
      </c>
      <c r="J313" s="372">
        <v>69.162199999999999</v>
      </c>
      <c r="K313" s="37"/>
      <c r="L313" s="37"/>
      <c r="M313" s="37"/>
      <c r="N313" s="37"/>
      <c r="O313" s="37"/>
      <c r="P313" s="479"/>
      <c r="Q313" s="479"/>
      <c r="R313" s="479"/>
    </row>
    <row r="314" spans="1:18" s="232" customFormat="1" x14ac:dyDescent="0.25">
      <c r="A314" s="462">
        <f t="shared" si="23"/>
        <v>312</v>
      </c>
      <c r="B314" s="237" t="s">
        <v>20</v>
      </c>
      <c r="C314" s="45" t="str">
        <f t="shared" si="21"/>
        <v>6UMOTDISPLAY</v>
      </c>
      <c r="D314" s="45"/>
      <c r="E314" s="46">
        <f>+'CALCULO TARIFAS CC '!$U$45</f>
        <v>0.73860637322546507</v>
      </c>
      <c r="F314" s="47">
        <f t="shared" si="25"/>
        <v>33.4514</v>
      </c>
      <c r="G314" s="461">
        <f t="shared" si="22"/>
        <v>24.71</v>
      </c>
      <c r="H314" s="455" t="s">
        <v>261</v>
      </c>
      <c r="I314" s="372" t="s">
        <v>828</v>
      </c>
      <c r="J314" s="372">
        <v>33.4514</v>
      </c>
      <c r="K314" s="37"/>
      <c r="L314" s="37"/>
      <c r="M314" s="37"/>
      <c r="N314" s="37"/>
      <c r="O314" s="37"/>
      <c r="P314" s="479"/>
      <c r="Q314" s="479"/>
      <c r="R314" s="479"/>
    </row>
    <row r="315" spans="1:18" s="232" customFormat="1" x14ac:dyDescent="0.25">
      <c r="A315" s="462">
        <f t="shared" si="23"/>
        <v>313</v>
      </c>
      <c r="B315" s="237" t="s">
        <v>20</v>
      </c>
      <c r="C315" s="45" t="str">
        <f t="shared" si="21"/>
        <v>6UMPFRIGO57</v>
      </c>
      <c r="D315" s="45"/>
      <c r="E315" s="46">
        <f>+'CALCULO TARIFAS CC '!$U$45</f>
        <v>0.73860637322546507</v>
      </c>
      <c r="F315" s="47">
        <f t="shared" si="25"/>
        <v>149.73820000000001</v>
      </c>
      <c r="G315" s="461">
        <f t="shared" si="22"/>
        <v>110.6</v>
      </c>
      <c r="H315" s="455" t="s">
        <v>261</v>
      </c>
      <c r="I315" s="372" t="s">
        <v>565</v>
      </c>
      <c r="J315" s="372">
        <v>149.73820000000001</v>
      </c>
      <c r="K315" s="37"/>
      <c r="L315" s="37"/>
      <c r="M315" s="37"/>
      <c r="N315" s="37"/>
      <c r="O315" s="37"/>
      <c r="P315" s="479"/>
      <c r="Q315" s="479"/>
      <c r="R315" s="479"/>
    </row>
    <row r="316" spans="1:18" s="232" customFormat="1" x14ac:dyDescent="0.25">
      <c r="A316" s="462">
        <f t="shared" si="23"/>
        <v>314</v>
      </c>
      <c r="B316" s="237" t="s">
        <v>20</v>
      </c>
      <c r="C316" s="45" t="str">
        <f t="shared" si="21"/>
        <v>6UMPLAZA</v>
      </c>
      <c r="D316" s="45"/>
      <c r="E316" s="46">
        <f>+'CALCULO TARIFAS CC '!$U$45</f>
        <v>0.73860637322546507</v>
      </c>
      <c r="F316" s="47">
        <f t="shared" si="25"/>
        <v>344.61</v>
      </c>
      <c r="G316" s="461">
        <f t="shared" si="22"/>
        <v>254.53</v>
      </c>
      <c r="H316" s="455" t="s">
        <v>261</v>
      </c>
      <c r="I316" s="372" t="s">
        <v>566</v>
      </c>
      <c r="J316" s="372">
        <v>344.61</v>
      </c>
      <c r="K316" s="37"/>
      <c r="L316" s="37"/>
      <c r="M316" s="37"/>
      <c r="N316" s="37"/>
      <c r="O316" s="37"/>
      <c r="P316" s="479"/>
      <c r="Q316" s="479"/>
      <c r="R316" s="479"/>
    </row>
    <row r="317" spans="1:18" s="263" customFormat="1" x14ac:dyDescent="0.25">
      <c r="A317" s="462">
        <f t="shared" si="23"/>
        <v>315</v>
      </c>
      <c r="B317" s="237" t="s">
        <v>20</v>
      </c>
      <c r="C317" s="45" t="str">
        <f t="shared" si="21"/>
        <v>6UMPME83</v>
      </c>
      <c r="D317" s="45"/>
      <c r="E317" s="46">
        <f>+'CALCULO TARIFAS CC '!$U$45</f>
        <v>0.73860637322546507</v>
      </c>
      <c r="F317" s="47">
        <f t="shared" si="25"/>
        <v>199.04159999999999</v>
      </c>
      <c r="G317" s="461">
        <f t="shared" si="22"/>
        <v>147.01</v>
      </c>
      <c r="H317" s="455" t="s">
        <v>261</v>
      </c>
      <c r="I317" s="372" t="s">
        <v>567</v>
      </c>
      <c r="J317" s="372">
        <v>199.04159999999999</v>
      </c>
      <c r="K317" s="37"/>
      <c r="L317" s="37"/>
      <c r="M317" s="37"/>
      <c r="N317" s="37"/>
      <c r="O317" s="37"/>
      <c r="P317" s="479"/>
      <c r="Q317" s="479"/>
      <c r="R317" s="479"/>
    </row>
    <row r="318" spans="1:18" s="263" customFormat="1" x14ac:dyDescent="0.25">
      <c r="A318" s="462">
        <f t="shared" si="23"/>
        <v>316</v>
      </c>
      <c r="B318" s="237" t="s">
        <v>20</v>
      </c>
      <c r="C318" s="45" t="str">
        <f t="shared" si="21"/>
        <v>6UMPOLIS</v>
      </c>
      <c r="D318" s="45"/>
      <c r="E318" s="46">
        <f>+'CALCULO TARIFAS CC '!$U$45</f>
        <v>0.73860637322546507</v>
      </c>
      <c r="F318" s="47">
        <f t="shared" si="25"/>
        <v>816.21900000000005</v>
      </c>
      <c r="G318" s="461">
        <f t="shared" si="22"/>
        <v>602.86</v>
      </c>
      <c r="H318" s="455" t="s">
        <v>261</v>
      </c>
      <c r="I318" s="372" t="s">
        <v>568</v>
      </c>
      <c r="J318" s="372">
        <v>816.21900000000005</v>
      </c>
      <c r="K318" s="37"/>
      <c r="L318" s="37"/>
      <c r="M318" s="37"/>
      <c r="N318" s="37"/>
      <c r="O318" s="37"/>
      <c r="P318" s="479"/>
      <c r="Q318" s="479"/>
      <c r="R318" s="479"/>
    </row>
    <row r="319" spans="1:18" s="263" customFormat="1" x14ac:dyDescent="0.25">
      <c r="A319" s="462">
        <f t="shared" si="23"/>
        <v>317</v>
      </c>
      <c r="B319" s="237" t="s">
        <v>20</v>
      </c>
      <c r="C319" s="45" t="str">
        <f t="shared" si="21"/>
        <v>6UMSANM</v>
      </c>
      <c r="D319" s="45"/>
      <c r="E319" s="46">
        <f>+'CALCULO TARIFAS CC '!$U$45</f>
        <v>0.73860637322546507</v>
      </c>
      <c r="F319" s="47">
        <f t="shared" si="25"/>
        <v>496.42809999999997</v>
      </c>
      <c r="G319" s="461">
        <f t="shared" si="22"/>
        <v>366.66</v>
      </c>
      <c r="H319" s="455" t="s">
        <v>261</v>
      </c>
      <c r="I319" s="372" t="s">
        <v>675</v>
      </c>
      <c r="J319" s="372">
        <v>496.42809999999997</v>
      </c>
      <c r="K319" s="37"/>
      <c r="L319" s="37"/>
      <c r="M319" s="37"/>
      <c r="N319" s="37"/>
      <c r="O319" s="37"/>
      <c r="P319" s="479"/>
      <c r="Q319" s="479"/>
      <c r="R319" s="479"/>
    </row>
    <row r="320" spans="1:18" s="263" customFormat="1" x14ac:dyDescent="0.25">
      <c r="A320" s="462">
        <f t="shared" si="23"/>
        <v>318</v>
      </c>
      <c r="B320" s="237" t="s">
        <v>20</v>
      </c>
      <c r="C320" s="45" t="str">
        <f t="shared" si="21"/>
        <v>6UMSGO26</v>
      </c>
      <c r="D320" s="45"/>
      <c r="E320" s="46">
        <f>+'CALCULO TARIFAS CC '!$U$45</f>
        <v>0.73860637322546507</v>
      </c>
      <c r="F320" s="47">
        <f t="shared" si="25"/>
        <v>221.59569999999999</v>
      </c>
      <c r="G320" s="461">
        <f t="shared" si="22"/>
        <v>163.66999999999999</v>
      </c>
      <c r="H320" s="455" t="s">
        <v>261</v>
      </c>
      <c r="I320" s="372" t="s">
        <v>594</v>
      </c>
      <c r="J320" s="372">
        <v>221.59569999999999</v>
      </c>
      <c r="K320" s="37"/>
      <c r="L320" s="37"/>
      <c r="M320" s="37"/>
      <c r="N320" s="37"/>
      <c r="O320" s="37"/>
      <c r="P320" s="479"/>
      <c r="Q320" s="479"/>
      <c r="R320" s="479"/>
    </row>
    <row r="321" spans="1:18" s="263" customFormat="1" x14ac:dyDescent="0.25">
      <c r="A321" s="462">
        <f t="shared" si="23"/>
        <v>319</v>
      </c>
      <c r="B321" s="237" t="s">
        <v>20</v>
      </c>
      <c r="C321" s="45" t="str">
        <f t="shared" si="21"/>
        <v>6UMSPOLL</v>
      </c>
      <c r="D321" s="45"/>
      <c r="E321" s="46">
        <f>+'CALCULO TARIFAS CC '!$U$45</f>
        <v>0.73860637322546507</v>
      </c>
      <c r="F321" s="47">
        <f t="shared" si="25"/>
        <v>113.61060000000001</v>
      </c>
      <c r="G321" s="461">
        <f t="shared" si="22"/>
        <v>83.91</v>
      </c>
      <c r="H321" s="455" t="s">
        <v>261</v>
      </c>
      <c r="I321" s="372" t="s">
        <v>606</v>
      </c>
      <c r="J321" s="372">
        <v>113.61060000000001</v>
      </c>
      <c r="K321" s="37"/>
      <c r="L321" s="37"/>
      <c r="M321" s="37"/>
      <c r="N321" s="37"/>
      <c r="O321" s="37"/>
      <c r="P321" s="479"/>
      <c r="Q321" s="479"/>
      <c r="R321" s="479"/>
    </row>
    <row r="322" spans="1:18" s="263" customFormat="1" x14ac:dyDescent="0.25">
      <c r="A322" s="462">
        <f t="shared" si="23"/>
        <v>320</v>
      </c>
      <c r="B322" s="237" t="s">
        <v>20</v>
      </c>
      <c r="C322" s="45" t="str">
        <f t="shared" si="21"/>
        <v>6UMSTANA</v>
      </c>
      <c r="D322" s="45"/>
      <c r="E322" s="46">
        <f>+'CALCULO TARIFAS CC '!$U$45</f>
        <v>0.73860637322546507</v>
      </c>
      <c r="F322" s="47">
        <f t="shared" si="25"/>
        <v>196.7662</v>
      </c>
      <c r="G322" s="461">
        <f t="shared" si="22"/>
        <v>145.33000000000001</v>
      </c>
      <c r="H322" s="455" t="s">
        <v>261</v>
      </c>
      <c r="I322" s="372" t="s">
        <v>676</v>
      </c>
      <c r="J322" s="372">
        <v>196.7662</v>
      </c>
      <c r="K322" s="37"/>
      <c r="L322" s="37"/>
      <c r="M322" s="37"/>
      <c r="N322" s="37"/>
      <c r="O322" s="37"/>
      <c r="P322" s="479"/>
      <c r="Q322" s="479"/>
      <c r="R322" s="479"/>
    </row>
    <row r="323" spans="1:18" s="263" customFormat="1" x14ac:dyDescent="0.25">
      <c r="A323" s="462">
        <f t="shared" si="23"/>
        <v>321</v>
      </c>
      <c r="B323" s="237" t="s">
        <v>20</v>
      </c>
      <c r="C323" s="45" t="str">
        <f t="shared" si="21"/>
        <v>6UMTOC55</v>
      </c>
      <c r="D323" s="45"/>
      <c r="E323" s="46">
        <f>+'CALCULO TARIFAS CC '!$U$45</f>
        <v>0.73860637322546507</v>
      </c>
      <c r="F323" s="47">
        <f t="shared" si="25"/>
        <v>304.97820000000002</v>
      </c>
      <c r="G323" s="461">
        <f t="shared" si="22"/>
        <v>225.26</v>
      </c>
      <c r="H323" s="455" t="s">
        <v>261</v>
      </c>
      <c r="I323" s="372" t="s">
        <v>607</v>
      </c>
      <c r="J323" s="372">
        <v>304.97820000000002</v>
      </c>
      <c r="K323" s="37"/>
      <c r="L323" s="37"/>
      <c r="M323" s="37"/>
      <c r="N323" s="37"/>
      <c r="O323" s="37"/>
      <c r="P323" s="479"/>
      <c r="Q323" s="479"/>
      <c r="R323" s="479"/>
    </row>
    <row r="324" spans="1:18" s="263" customFormat="1" x14ac:dyDescent="0.25">
      <c r="A324" s="462">
        <f t="shared" si="23"/>
        <v>322</v>
      </c>
      <c r="B324" s="237" t="s">
        <v>20</v>
      </c>
      <c r="C324" s="45" t="str">
        <f t="shared" si="21"/>
        <v>6UNESPSUR</v>
      </c>
      <c r="D324" s="45"/>
      <c r="E324" s="46">
        <f>+'CALCULO TARIFAS CC '!$U$45</f>
        <v>0.73860637322546507</v>
      </c>
      <c r="F324" s="47">
        <f t="shared" si="25"/>
        <v>75.3416</v>
      </c>
      <c r="G324" s="461">
        <f t="shared" ref="G324:G387" si="26">ROUND(F324*E324,2)</f>
        <v>55.65</v>
      </c>
      <c r="H324" s="455" t="s">
        <v>261</v>
      </c>
      <c r="I324" s="372" t="s">
        <v>424</v>
      </c>
      <c r="J324" s="372">
        <v>75.3416</v>
      </c>
      <c r="K324" s="37"/>
      <c r="L324" s="37"/>
      <c r="M324" s="37"/>
      <c r="N324" s="37"/>
      <c r="O324" s="37"/>
      <c r="P324" s="479"/>
      <c r="Q324" s="479"/>
      <c r="R324" s="479"/>
    </row>
    <row r="325" spans="1:18" s="263" customFormat="1" x14ac:dyDescent="0.25">
      <c r="A325" s="462">
        <f t="shared" ref="A325:A420" si="27">A324+1</f>
        <v>323</v>
      </c>
      <c r="B325" s="237" t="s">
        <v>20</v>
      </c>
      <c r="C325" s="45" t="str">
        <f t="shared" si="21"/>
        <v>6UNESTLELOMA</v>
      </c>
      <c r="D325" s="45"/>
      <c r="E325" s="46">
        <f>+'CALCULO TARIFAS CC '!$U$45</f>
        <v>0.73860637322546507</v>
      </c>
      <c r="F325" s="47">
        <f t="shared" si="25"/>
        <v>35.952399999999997</v>
      </c>
      <c r="G325" s="461">
        <f t="shared" si="26"/>
        <v>26.55</v>
      </c>
      <c r="H325" s="455" t="s">
        <v>261</v>
      </c>
      <c r="I325" s="372" t="s">
        <v>347</v>
      </c>
      <c r="J325" s="372">
        <v>35.952399999999997</v>
      </c>
      <c r="K325" s="37"/>
      <c r="L325" s="37"/>
      <c r="M325" s="37"/>
      <c r="N325" s="37"/>
      <c r="O325" s="37"/>
      <c r="P325" s="479"/>
      <c r="Q325" s="479"/>
      <c r="R325" s="479"/>
    </row>
    <row r="326" spans="1:18" s="263" customFormat="1" x14ac:dyDescent="0.25">
      <c r="A326" s="462">
        <f t="shared" si="27"/>
        <v>324</v>
      </c>
      <c r="B326" s="237" t="s">
        <v>20</v>
      </c>
      <c r="C326" s="45" t="str">
        <f t="shared" si="21"/>
        <v>6UNESTLENATA</v>
      </c>
      <c r="D326" s="45"/>
      <c r="E326" s="46">
        <f>+'CALCULO TARIFAS CC '!$U$45</f>
        <v>0.73860637322546507</v>
      </c>
      <c r="F326" s="47">
        <f t="shared" si="25"/>
        <v>753.84400000000005</v>
      </c>
      <c r="G326" s="461">
        <f t="shared" si="26"/>
        <v>556.79</v>
      </c>
      <c r="H326" s="455" t="s">
        <v>261</v>
      </c>
      <c r="I326" s="372" t="s">
        <v>59</v>
      </c>
      <c r="J326" s="372">
        <v>753.84400000000005</v>
      </c>
      <c r="K326" s="37"/>
      <c r="L326" s="37"/>
      <c r="M326" s="37"/>
      <c r="N326" s="37"/>
      <c r="O326" s="37"/>
      <c r="P326" s="479"/>
      <c r="Q326" s="479"/>
      <c r="R326" s="479"/>
    </row>
    <row r="327" spans="1:18" s="263" customFormat="1" x14ac:dyDescent="0.25">
      <c r="A327" s="462">
        <f t="shared" si="27"/>
        <v>325</v>
      </c>
      <c r="B327" s="237" t="s">
        <v>20</v>
      </c>
      <c r="C327" s="45" t="str">
        <f t="shared" si="21"/>
        <v>6UNESTLEVILA</v>
      </c>
      <c r="D327" s="45"/>
      <c r="E327" s="46">
        <f>+'CALCULO TARIFAS CC '!$U$45</f>
        <v>0.73860637322546507</v>
      </c>
      <c r="F327" s="47">
        <f t="shared" si="25"/>
        <v>271.73340000000002</v>
      </c>
      <c r="G327" s="461">
        <f t="shared" si="26"/>
        <v>200.7</v>
      </c>
      <c r="H327" s="455" t="s">
        <v>261</v>
      </c>
      <c r="I327" s="372" t="s">
        <v>60</v>
      </c>
      <c r="J327" s="372">
        <v>271.73340000000002</v>
      </c>
      <c r="K327" s="37"/>
      <c r="L327" s="37"/>
      <c r="M327" s="37"/>
      <c r="N327" s="37"/>
      <c r="O327" s="37"/>
      <c r="P327" s="479"/>
      <c r="Q327" s="479"/>
      <c r="R327" s="479"/>
    </row>
    <row r="328" spans="1:18" s="232" customFormat="1" x14ac:dyDescent="0.25">
      <c r="A328" s="462">
        <f t="shared" si="27"/>
        <v>326</v>
      </c>
      <c r="B328" s="237" t="s">
        <v>20</v>
      </c>
      <c r="C328" s="45" t="str">
        <f t="shared" si="21"/>
        <v>6UNIELSPED</v>
      </c>
      <c r="D328" s="45"/>
      <c r="E328" s="46">
        <f>+'CALCULO TARIFAS CC '!$U$45</f>
        <v>0.73860637322546507</v>
      </c>
      <c r="F328" s="47">
        <f t="shared" si="25"/>
        <v>58.687800000000003</v>
      </c>
      <c r="G328" s="461">
        <f t="shared" si="26"/>
        <v>43.35</v>
      </c>
      <c r="H328" s="455" t="s">
        <v>261</v>
      </c>
      <c r="I328" s="372" t="s">
        <v>829</v>
      </c>
      <c r="J328" s="372">
        <v>58.687800000000003</v>
      </c>
      <c r="K328" s="37"/>
      <c r="L328" s="37"/>
      <c r="M328" s="37"/>
      <c r="N328" s="37"/>
      <c r="O328" s="37"/>
      <c r="P328" s="479"/>
      <c r="Q328" s="479"/>
      <c r="R328" s="479"/>
    </row>
    <row r="329" spans="1:18" s="232" customFormat="1" x14ac:dyDescent="0.25">
      <c r="A329" s="462">
        <f t="shared" si="27"/>
        <v>327</v>
      </c>
      <c r="B329" s="237" t="s">
        <v>20</v>
      </c>
      <c r="C329" s="45" t="str">
        <f t="shared" si="21"/>
        <v>6UNIKOBAL</v>
      </c>
      <c r="D329" s="45"/>
      <c r="E329" s="46">
        <f>+'CALCULO TARIFAS CC '!$U$45</f>
        <v>0.73860637322546507</v>
      </c>
      <c r="F329" s="47">
        <f t="shared" si="25"/>
        <v>25.084299999999999</v>
      </c>
      <c r="G329" s="461">
        <f t="shared" si="26"/>
        <v>18.53</v>
      </c>
      <c r="H329" s="455" t="s">
        <v>261</v>
      </c>
      <c r="I329" s="372" t="s">
        <v>830</v>
      </c>
      <c r="J329" s="372">
        <v>25.084299999999999</v>
      </c>
      <c r="K329" s="37"/>
      <c r="L329" s="37"/>
      <c r="M329" s="37"/>
      <c r="N329" s="37"/>
      <c r="O329" s="37"/>
      <c r="P329" s="479"/>
      <c r="Q329" s="479"/>
      <c r="R329" s="479"/>
    </row>
    <row r="330" spans="1:18" s="232" customFormat="1" x14ac:dyDescent="0.25">
      <c r="A330" s="462">
        <f t="shared" si="27"/>
        <v>328</v>
      </c>
      <c r="B330" s="237" t="s">
        <v>20</v>
      </c>
      <c r="C330" s="45" t="str">
        <f t="shared" si="21"/>
        <v>6UNIKOC50</v>
      </c>
      <c r="D330" s="45"/>
      <c r="E330" s="46">
        <f>+'CALCULO TARIFAS CC '!$U$45</f>
        <v>0.73860637322546507</v>
      </c>
      <c r="F330" s="47">
        <f t="shared" si="25"/>
        <v>30.484300000000001</v>
      </c>
      <c r="G330" s="461">
        <f t="shared" si="26"/>
        <v>22.52</v>
      </c>
      <c r="H330" s="455" t="s">
        <v>261</v>
      </c>
      <c r="I330" s="372" t="s">
        <v>831</v>
      </c>
      <c r="J330" s="372">
        <v>30.484300000000001</v>
      </c>
      <c r="K330" s="37"/>
      <c r="L330" s="37"/>
      <c r="M330" s="37"/>
      <c r="N330" s="37"/>
      <c r="O330" s="37"/>
      <c r="P330" s="479"/>
      <c r="Q330" s="479"/>
      <c r="R330" s="479"/>
    </row>
    <row r="331" spans="1:18" s="232" customFormat="1" x14ac:dyDescent="0.25">
      <c r="A331" s="462">
        <f t="shared" si="27"/>
        <v>329</v>
      </c>
      <c r="B331" s="237" t="s">
        <v>20</v>
      </c>
      <c r="C331" s="45" t="str">
        <f t="shared" si="21"/>
        <v>6UNIKODORADO</v>
      </c>
      <c r="D331" s="45"/>
      <c r="E331" s="46">
        <f>+'CALCULO TARIFAS CC '!$U$45</f>
        <v>0.73860637322546507</v>
      </c>
      <c r="F331" s="47">
        <f t="shared" si="25"/>
        <v>37.525300000000001</v>
      </c>
      <c r="G331" s="461">
        <f t="shared" si="26"/>
        <v>27.72</v>
      </c>
      <c r="H331" s="455" t="s">
        <v>261</v>
      </c>
      <c r="I331" s="372" t="s">
        <v>832</v>
      </c>
      <c r="J331" s="372">
        <v>37.525300000000001</v>
      </c>
      <c r="K331" s="37"/>
      <c r="L331" s="37"/>
      <c r="M331" s="37"/>
      <c r="N331" s="37"/>
      <c r="O331" s="37"/>
      <c r="P331" s="479"/>
      <c r="Q331" s="479"/>
      <c r="R331" s="479"/>
    </row>
    <row r="332" spans="1:18" x14ac:dyDescent="0.25">
      <c r="A332" s="462">
        <f t="shared" si="27"/>
        <v>330</v>
      </c>
      <c r="B332" s="237" t="s">
        <v>20</v>
      </c>
      <c r="C332" s="45" t="str">
        <f t="shared" si="21"/>
        <v>6UNIKOPBLOS</v>
      </c>
      <c r="D332" s="45"/>
      <c r="E332" s="46">
        <f>+'CALCULO TARIFAS CC '!$U$45</f>
        <v>0.73860637322546507</v>
      </c>
      <c r="F332" s="47">
        <f t="shared" si="25"/>
        <v>22.01</v>
      </c>
      <c r="G332" s="461">
        <f t="shared" si="26"/>
        <v>16.260000000000002</v>
      </c>
      <c r="H332" s="455" t="s">
        <v>261</v>
      </c>
      <c r="I332" s="372" t="s">
        <v>833</v>
      </c>
      <c r="J332" s="372">
        <v>22.01</v>
      </c>
      <c r="K332" s="37"/>
      <c r="L332" s="37"/>
      <c r="M332" s="37"/>
      <c r="N332" s="37"/>
      <c r="O332" s="37"/>
      <c r="P332" s="479"/>
      <c r="Q332" s="479"/>
      <c r="R332" s="479"/>
    </row>
    <row r="333" spans="1:18" s="240" customFormat="1" x14ac:dyDescent="0.25">
      <c r="A333" s="462">
        <f t="shared" si="27"/>
        <v>331</v>
      </c>
      <c r="B333" s="237" t="s">
        <v>20</v>
      </c>
      <c r="C333" s="45" t="str">
        <f t="shared" si="21"/>
        <v>6UNIKOPME</v>
      </c>
      <c r="D333" s="45"/>
      <c r="E333" s="46">
        <f>+'CALCULO TARIFAS CC '!$U$45</f>
        <v>0.73860637322546507</v>
      </c>
      <c r="F333" s="47">
        <f t="shared" si="25"/>
        <v>11.841100000000001</v>
      </c>
      <c r="G333" s="461">
        <f t="shared" si="26"/>
        <v>8.75</v>
      </c>
      <c r="H333" s="455" t="s">
        <v>261</v>
      </c>
      <c r="I333" s="372" t="s">
        <v>834</v>
      </c>
      <c r="J333" s="372">
        <v>11.841100000000001</v>
      </c>
      <c r="K333" s="37"/>
      <c r="L333" s="37"/>
      <c r="M333" s="37"/>
      <c r="N333" s="37"/>
      <c r="O333" s="37"/>
      <c r="P333" s="479"/>
      <c r="Q333" s="479"/>
      <c r="R333" s="479"/>
    </row>
    <row r="334" spans="1:18" s="240" customFormat="1" x14ac:dyDescent="0.25">
      <c r="A334" s="462">
        <f t="shared" si="27"/>
        <v>332</v>
      </c>
      <c r="B334" s="237" t="s">
        <v>20</v>
      </c>
      <c r="C334" s="45" t="str">
        <f t="shared" si="21"/>
        <v>6UNIKORABAJO</v>
      </c>
      <c r="D334" s="45"/>
      <c r="E334" s="46">
        <f>+'CALCULO TARIFAS CC '!$U$45</f>
        <v>0.73860637322546507</v>
      </c>
      <c r="F334" s="47">
        <f t="shared" si="25"/>
        <v>1.3431999999999999</v>
      </c>
      <c r="G334" s="461">
        <f t="shared" si="26"/>
        <v>0.99</v>
      </c>
      <c r="H334" s="455" t="s">
        <v>261</v>
      </c>
      <c r="I334" s="372" t="s">
        <v>835</v>
      </c>
      <c r="J334" s="372">
        <v>1.3431999999999999</v>
      </c>
      <c r="K334" s="37"/>
      <c r="L334" s="37"/>
      <c r="M334" s="37"/>
      <c r="N334" s="37"/>
      <c r="O334" s="37"/>
      <c r="P334" s="479"/>
      <c r="Q334" s="479"/>
      <c r="R334" s="479"/>
    </row>
    <row r="335" spans="1:18" s="240" customFormat="1" x14ac:dyDescent="0.25">
      <c r="A335" s="462">
        <f t="shared" si="27"/>
        <v>333</v>
      </c>
      <c r="B335" s="237" t="s">
        <v>20</v>
      </c>
      <c r="C335" s="45" t="str">
        <f t="shared" si="21"/>
        <v>6UNIKOTER</v>
      </c>
      <c r="D335" s="45"/>
      <c r="E335" s="46">
        <f>+'CALCULO TARIFAS CC '!$U$45</f>
        <v>0.73860637322546507</v>
      </c>
      <c r="F335" s="47">
        <f t="shared" si="25"/>
        <v>2.6427</v>
      </c>
      <c r="G335" s="461">
        <f t="shared" si="26"/>
        <v>1.95</v>
      </c>
      <c r="H335" s="455" t="s">
        <v>261</v>
      </c>
      <c r="I335" s="372" t="s">
        <v>836</v>
      </c>
      <c r="J335" s="372">
        <v>2.6427</v>
      </c>
      <c r="K335" s="37"/>
      <c r="L335" s="37"/>
      <c r="M335" s="37"/>
      <c r="N335" s="37"/>
      <c r="O335" s="37"/>
      <c r="P335" s="479"/>
      <c r="Q335" s="479"/>
      <c r="R335" s="479"/>
    </row>
    <row r="336" spans="1:18" s="240" customFormat="1" x14ac:dyDescent="0.25">
      <c r="A336" s="462">
        <f t="shared" si="27"/>
        <v>334</v>
      </c>
      <c r="B336" s="237" t="s">
        <v>20</v>
      </c>
      <c r="C336" s="45" t="str">
        <f t="shared" si="21"/>
        <v>6UOASISTROP</v>
      </c>
      <c r="D336" s="45"/>
      <c r="E336" s="46">
        <f>+'CALCULO TARIFAS CC '!$U$45</f>
        <v>0.73860637322546507</v>
      </c>
      <c r="F336" s="47">
        <f t="shared" si="25"/>
        <v>94.2346</v>
      </c>
      <c r="G336" s="461">
        <f t="shared" si="26"/>
        <v>69.599999999999994</v>
      </c>
      <c r="H336" s="455" t="s">
        <v>261</v>
      </c>
      <c r="I336" s="372" t="s">
        <v>837</v>
      </c>
      <c r="J336" s="372">
        <v>94.2346</v>
      </c>
      <c r="K336" s="37"/>
      <c r="L336" s="37"/>
      <c r="M336" s="37"/>
      <c r="N336" s="37"/>
      <c r="O336" s="37"/>
      <c r="P336" s="479"/>
      <c r="Q336" s="479"/>
      <c r="R336" s="479"/>
    </row>
    <row r="337" spans="1:18" s="240" customFormat="1" x14ac:dyDescent="0.25">
      <c r="A337" s="462">
        <f t="shared" si="27"/>
        <v>335</v>
      </c>
      <c r="B337" s="237" t="s">
        <v>20</v>
      </c>
      <c r="C337" s="45" t="str">
        <f t="shared" si="21"/>
        <v>6UOCEANIA</v>
      </c>
      <c r="D337" s="45"/>
      <c r="E337" s="46">
        <f>+'CALCULO TARIFAS CC '!$U$45</f>
        <v>0.73860637322546507</v>
      </c>
      <c r="F337" s="47">
        <f t="shared" ref="F337:F341" si="28">ROUND(J337,4)</f>
        <v>345.399</v>
      </c>
      <c r="G337" s="461">
        <f t="shared" si="26"/>
        <v>255.11</v>
      </c>
      <c r="H337" s="455" t="s">
        <v>261</v>
      </c>
      <c r="I337" s="372" t="s">
        <v>569</v>
      </c>
      <c r="J337" s="372">
        <v>345.399</v>
      </c>
      <c r="K337" s="37"/>
      <c r="L337" s="37"/>
      <c r="M337" s="37"/>
      <c r="N337" s="37"/>
      <c r="O337" s="37"/>
      <c r="P337" s="479"/>
      <c r="Q337" s="479"/>
      <c r="R337" s="479"/>
    </row>
    <row r="338" spans="1:18" s="240" customFormat="1" x14ac:dyDescent="0.25">
      <c r="A338" s="462">
        <f t="shared" si="27"/>
        <v>336</v>
      </c>
      <c r="B338" s="237" t="s">
        <v>20</v>
      </c>
      <c r="C338" s="45" t="str">
        <f t="shared" si="21"/>
        <v>6UOCEANTWO</v>
      </c>
      <c r="D338" s="45"/>
      <c r="E338" s="46">
        <f>+'CALCULO TARIFAS CC '!$U$45</f>
        <v>0.73860637322546507</v>
      </c>
      <c r="F338" s="47">
        <f t="shared" si="28"/>
        <v>48.286200000000001</v>
      </c>
      <c r="G338" s="461">
        <f t="shared" si="26"/>
        <v>35.659999999999997</v>
      </c>
      <c r="H338" s="455" t="s">
        <v>261</v>
      </c>
      <c r="I338" s="372" t="s">
        <v>595</v>
      </c>
      <c r="J338" s="372">
        <v>48.286200000000001</v>
      </c>
      <c r="K338" s="37"/>
      <c r="L338" s="37"/>
      <c r="M338" s="37"/>
      <c r="N338" s="37"/>
      <c r="O338" s="37"/>
      <c r="P338" s="479"/>
      <c r="Q338" s="479"/>
      <c r="R338" s="479"/>
    </row>
    <row r="339" spans="1:18" s="240" customFormat="1" x14ac:dyDescent="0.25">
      <c r="A339" s="462">
        <f t="shared" si="27"/>
        <v>337</v>
      </c>
      <c r="B339" s="237" t="s">
        <v>20</v>
      </c>
      <c r="C339" s="45" t="str">
        <f t="shared" si="21"/>
        <v>6UOPENBLUE1</v>
      </c>
      <c r="D339" s="45"/>
      <c r="E339" s="46">
        <f>+'CALCULO TARIFAS CC '!$U$45</f>
        <v>0.73860637322546507</v>
      </c>
      <c r="F339" s="47">
        <f t="shared" si="28"/>
        <v>72.262299999999996</v>
      </c>
      <c r="G339" s="461">
        <f t="shared" si="26"/>
        <v>53.37</v>
      </c>
      <c r="H339" s="455" t="s">
        <v>261</v>
      </c>
      <c r="I339" s="372" t="s">
        <v>838</v>
      </c>
      <c r="J339" s="372">
        <v>72.262299999999996</v>
      </c>
      <c r="K339" s="37"/>
      <c r="L339" s="37"/>
      <c r="M339" s="37"/>
      <c r="N339" s="37"/>
      <c r="O339" s="37"/>
      <c r="P339" s="479"/>
      <c r="Q339" s="479"/>
      <c r="R339" s="479"/>
    </row>
    <row r="340" spans="1:18" s="240" customFormat="1" x14ac:dyDescent="0.25">
      <c r="A340" s="462">
        <f t="shared" si="27"/>
        <v>338</v>
      </c>
      <c r="B340" s="237" t="s">
        <v>20</v>
      </c>
      <c r="C340" s="45" t="str">
        <f t="shared" si="21"/>
        <v>6UOPENBLUE2</v>
      </c>
      <c r="D340" s="45"/>
      <c r="E340" s="46">
        <f>+'CALCULO TARIFAS CC '!$U$45</f>
        <v>0.73860637322546507</v>
      </c>
      <c r="F340" s="47">
        <f t="shared" si="28"/>
        <v>236.8</v>
      </c>
      <c r="G340" s="461">
        <f t="shared" si="26"/>
        <v>174.9</v>
      </c>
      <c r="H340" s="455" t="s">
        <v>261</v>
      </c>
      <c r="I340" s="372" t="s">
        <v>839</v>
      </c>
      <c r="J340" s="372">
        <v>236.8</v>
      </c>
      <c r="K340" s="37"/>
      <c r="L340" s="37"/>
      <c r="M340" s="37"/>
      <c r="N340" s="37"/>
      <c r="O340" s="37"/>
      <c r="P340" s="479"/>
      <c r="Q340" s="479"/>
      <c r="R340" s="479"/>
    </row>
    <row r="341" spans="1:18" s="240" customFormat="1" x14ac:dyDescent="0.25">
      <c r="A341" s="462">
        <f t="shared" si="27"/>
        <v>339</v>
      </c>
      <c r="B341" s="237" t="s">
        <v>20</v>
      </c>
      <c r="C341" s="45" t="str">
        <f t="shared" si="21"/>
        <v>6UORONORTE</v>
      </c>
      <c r="D341" s="45"/>
      <c r="E341" s="46">
        <f>+'CALCULO TARIFAS CC '!$U$45</f>
        <v>0.73860637322546507</v>
      </c>
      <c r="F341" s="47">
        <f t="shared" si="28"/>
        <v>280.17180000000002</v>
      </c>
      <c r="G341" s="461">
        <f t="shared" si="26"/>
        <v>206.94</v>
      </c>
      <c r="H341" s="455" t="s">
        <v>261</v>
      </c>
      <c r="I341" s="372" t="s">
        <v>443</v>
      </c>
      <c r="J341" s="372">
        <v>280.17180000000002</v>
      </c>
      <c r="K341" s="37"/>
      <c r="L341" s="37"/>
      <c r="M341" s="37"/>
      <c r="N341" s="37"/>
      <c r="O341" s="37"/>
      <c r="P341" s="479"/>
      <c r="Q341" s="479"/>
      <c r="R341" s="479"/>
    </row>
    <row r="342" spans="1:18" s="268" customFormat="1" x14ac:dyDescent="0.25">
      <c r="A342" s="462">
        <f t="shared" si="27"/>
        <v>340</v>
      </c>
      <c r="B342" s="237" t="s">
        <v>20</v>
      </c>
      <c r="C342" s="45" t="str">
        <f t="shared" ref="C342:C425" si="29">I342</f>
        <v>6UP_SLIBRADA</v>
      </c>
      <c r="D342" s="45"/>
      <c r="E342" s="46">
        <f>+'CALCULO TARIFAS CC '!$U$45</f>
        <v>0.73860637322546507</v>
      </c>
      <c r="F342" s="47">
        <f t="shared" ref="F342:F425" si="30">ROUND(J342,4)</f>
        <v>166.4495</v>
      </c>
      <c r="G342" s="461">
        <f t="shared" si="26"/>
        <v>122.94</v>
      </c>
      <c r="H342" s="455" t="s">
        <v>261</v>
      </c>
      <c r="I342" s="372" t="s">
        <v>643</v>
      </c>
      <c r="J342" s="372">
        <v>166.4495</v>
      </c>
      <c r="K342" s="37"/>
      <c r="L342" s="37"/>
      <c r="M342" s="37"/>
      <c r="N342" s="37"/>
      <c r="O342" s="37"/>
      <c r="P342" s="479"/>
      <c r="Q342" s="479"/>
      <c r="R342" s="479"/>
    </row>
    <row r="343" spans="1:18" s="281" customFormat="1" x14ac:dyDescent="0.25">
      <c r="A343" s="462">
        <f t="shared" si="27"/>
        <v>341</v>
      </c>
      <c r="B343" s="237" t="s">
        <v>20</v>
      </c>
      <c r="C343" s="45" t="str">
        <f t="shared" si="29"/>
        <v>6UPASCUAL</v>
      </c>
      <c r="D343" s="45"/>
      <c r="E343" s="46">
        <f>+'CALCULO TARIFAS CC '!$U$45</f>
        <v>0.73860637322546507</v>
      </c>
      <c r="F343" s="47">
        <f t="shared" si="30"/>
        <v>401.5548</v>
      </c>
      <c r="G343" s="461">
        <f t="shared" si="26"/>
        <v>296.58999999999997</v>
      </c>
      <c r="H343" s="455" t="s">
        <v>261</v>
      </c>
      <c r="I343" s="372" t="s">
        <v>413</v>
      </c>
      <c r="J343" s="372">
        <v>401.5548</v>
      </c>
      <c r="K343" s="37"/>
      <c r="L343" s="37"/>
      <c r="M343" s="37"/>
      <c r="N343" s="37"/>
      <c r="O343" s="37"/>
      <c r="P343" s="479"/>
      <c r="Q343" s="479"/>
      <c r="R343" s="479"/>
    </row>
    <row r="344" spans="1:18" s="281" customFormat="1" x14ac:dyDescent="0.25">
      <c r="A344" s="462">
        <f t="shared" si="27"/>
        <v>342</v>
      </c>
      <c r="B344" s="237" t="s">
        <v>20</v>
      </c>
      <c r="C344" s="45" t="str">
        <f t="shared" si="29"/>
        <v>6UPCLUB12OCT</v>
      </c>
      <c r="D344" s="45"/>
      <c r="E344" s="46">
        <f>+'CALCULO TARIFAS CC '!$U$45</f>
        <v>0.73860637322546507</v>
      </c>
      <c r="F344" s="47">
        <f t="shared" si="30"/>
        <v>13.9316</v>
      </c>
      <c r="G344" s="461">
        <f t="shared" si="26"/>
        <v>10.29</v>
      </c>
      <c r="H344" s="455" t="s">
        <v>261</v>
      </c>
      <c r="I344" s="372" t="s">
        <v>840</v>
      </c>
      <c r="J344" s="372">
        <v>13.9316</v>
      </c>
      <c r="K344" s="37"/>
      <c r="L344" s="37"/>
      <c r="M344" s="37"/>
      <c r="N344" s="37"/>
      <c r="O344" s="37"/>
      <c r="P344" s="479"/>
      <c r="Q344" s="479"/>
      <c r="R344" s="479"/>
    </row>
    <row r="345" spans="1:18" s="281" customFormat="1" x14ac:dyDescent="0.25">
      <c r="A345" s="462">
        <f t="shared" si="27"/>
        <v>343</v>
      </c>
      <c r="B345" s="237" t="s">
        <v>20</v>
      </c>
      <c r="C345" s="45" t="str">
        <f t="shared" si="29"/>
        <v>6UPCLUBVAR</v>
      </c>
      <c r="D345" s="45"/>
      <c r="E345" s="46">
        <f>+'CALCULO TARIFAS CC '!$U$45</f>
        <v>0.73860637322546507</v>
      </c>
      <c r="F345" s="47">
        <f t="shared" si="30"/>
        <v>5.0648</v>
      </c>
      <c r="G345" s="461">
        <f t="shared" si="26"/>
        <v>3.74</v>
      </c>
      <c r="H345" s="455" t="s">
        <v>261</v>
      </c>
      <c r="I345" s="372" t="s">
        <v>734</v>
      </c>
      <c r="J345" s="372">
        <v>5.0648</v>
      </c>
      <c r="K345" s="37"/>
      <c r="L345" s="37"/>
      <c r="M345" s="37"/>
      <c r="N345" s="37"/>
      <c r="O345" s="37"/>
      <c r="P345" s="479"/>
      <c r="Q345" s="479"/>
      <c r="R345" s="479"/>
    </row>
    <row r="346" spans="1:18" s="281" customFormat="1" x14ac:dyDescent="0.25">
      <c r="A346" s="462">
        <f t="shared" si="27"/>
        <v>344</v>
      </c>
      <c r="B346" s="237" t="s">
        <v>20</v>
      </c>
      <c r="C346" s="45" t="str">
        <f t="shared" si="29"/>
        <v>6UPECCOLA06</v>
      </c>
      <c r="D346" s="45"/>
      <c r="E346" s="46">
        <f>+'CALCULO TARIFAS CC '!$U$45</f>
        <v>0.73860637322546507</v>
      </c>
      <c r="F346" s="47">
        <f t="shared" si="30"/>
        <v>317.95909999999998</v>
      </c>
      <c r="G346" s="461">
        <f t="shared" si="26"/>
        <v>234.85</v>
      </c>
      <c r="H346" s="455" t="s">
        <v>261</v>
      </c>
      <c r="I346" s="372" t="s">
        <v>336</v>
      </c>
      <c r="J346" s="372">
        <v>317.95909999999998</v>
      </c>
      <c r="K346" s="37"/>
      <c r="L346" s="37"/>
      <c r="M346" s="37"/>
      <c r="N346" s="37"/>
      <c r="O346" s="37"/>
      <c r="P346" s="479"/>
      <c r="Q346" s="479"/>
      <c r="R346" s="479"/>
    </row>
    <row r="347" spans="1:18" s="281" customFormat="1" x14ac:dyDescent="0.25">
      <c r="A347" s="462">
        <f t="shared" si="27"/>
        <v>345</v>
      </c>
      <c r="B347" s="237" t="s">
        <v>20</v>
      </c>
      <c r="C347" s="45" t="str">
        <f t="shared" si="29"/>
        <v>6UPECCOLA51</v>
      </c>
      <c r="D347" s="45"/>
      <c r="E347" s="46">
        <f>+'CALCULO TARIFAS CC '!$U$45</f>
        <v>0.73860637322546507</v>
      </c>
      <c r="F347" s="47">
        <f t="shared" si="30"/>
        <v>426.10300000000001</v>
      </c>
      <c r="G347" s="461">
        <f t="shared" si="26"/>
        <v>314.72000000000003</v>
      </c>
      <c r="H347" s="455" t="s">
        <v>261</v>
      </c>
      <c r="I347" s="372" t="s">
        <v>337</v>
      </c>
      <c r="J347" s="372">
        <v>426.10300000000001</v>
      </c>
      <c r="K347" s="37"/>
      <c r="L347" s="37"/>
      <c r="M347" s="37"/>
      <c r="N347" s="37"/>
      <c r="O347" s="37"/>
      <c r="P347" s="479"/>
      <c r="Q347" s="479"/>
      <c r="R347" s="479"/>
    </row>
    <row r="348" spans="1:18" s="281" customFormat="1" x14ac:dyDescent="0.25">
      <c r="A348" s="462">
        <f t="shared" si="27"/>
        <v>346</v>
      </c>
      <c r="B348" s="237" t="s">
        <v>20</v>
      </c>
      <c r="C348" s="45" t="str">
        <f t="shared" si="29"/>
        <v>6UPECCOLA63</v>
      </c>
      <c r="D348" s="45"/>
      <c r="E348" s="46">
        <f>+'CALCULO TARIFAS CC '!$U$45</f>
        <v>0.73860637322546507</v>
      </c>
      <c r="F348" s="47">
        <f t="shared" si="30"/>
        <v>100.0295</v>
      </c>
      <c r="G348" s="461">
        <f t="shared" si="26"/>
        <v>73.88</v>
      </c>
      <c r="H348" s="455" t="s">
        <v>261</v>
      </c>
      <c r="I348" s="372" t="s">
        <v>473</v>
      </c>
      <c r="J348" s="372">
        <v>100.0295</v>
      </c>
      <c r="K348" s="37"/>
      <c r="L348" s="37"/>
      <c r="M348" s="37"/>
      <c r="N348" s="37"/>
      <c r="O348" s="37"/>
      <c r="P348" s="479"/>
      <c r="Q348" s="479"/>
      <c r="R348" s="479"/>
    </row>
    <row r="349" spans="1:18" s="281" customFormat="1" x14ac:dyDescent="0.25">
      <c r="A349" s="462">
        <f t="shared" si="27"/>
        <v>347</v>
      </c>
      <c r="B349" s="237" t="s">
        <v>20</v>
      </c>
      <c r="C349" s="45" t="str">
        <f t="shared" si="29"/>
        <v>6UPEDFFOODS</v>
      </c>
      <c r="D349" s="45"/>
      <c r="E349" s="46">
        <f>+'CALCULO TARIFAS CC '!$U$45</f>
        <v>0.73860637322546507</v>
      </c>
      <c r="F349" s="47">
        <f t="shared" si="30"/>
        <v>153.70920000000001</v>
      </c>
      <c r="G349" s="461">
        <f t="shared" si="26"/>
        <v>113.53</v>
      </c>
      <c r="H349" s="455" t="s">
        <v>261</v>
      </c>
      <c r="I349" s="372" t="s">
        <v>841</v>
      </c>
      <c r="J349" s="372">
        <v>153.70920000000001</v>
      </c>
      <c r="K349" s="37"/>
      <c r="L349" s="37"/>
      <c r="M349" s="37"/>
      <c r="N349" s="37"/>
      <c r="O349" s="37"/>
      <c r="P349" s="479"/>
      <c r="Q349" s="479"/>
      <c r="R349" s="479"/>
    </row>
    <row r="350" spans="1:18" s="281" customFormat="1" x14ac:dyDescent="0.25">
      <c r="A350" s="462">
        <f t="shared" si="27"/>
        <v>348</v>
      </c>
      <c r="B350" s="237" t="s">
        <v>20</v>
      </c>
      <c r="C350" s="45" t="str">
        <f t="shared" si="29"/>
        <v>6UPETITEPMA</v>
      </c>
      <c r="D350" s="45"/>
      <c r="E350" s="46">
        <f>+'CALCULO TARIFAS CC '!$U$45</f>
        <v>0.73860637322546507</v>
      </c>
      <c r="F350" s="47">
        <f t="shared" si="30"/>
        <v>254.73159999999999</v>
      </c>
      <c r="G350" s="461">
        <f t="shared" si="26"/>
        <v>188.15</v>
      </c>
      <c r="H350" s="455" t="s">
        <v>261</v>
      </c>
      <c r="I350" s="372" t="s">
        <v>503</v>
      </c>
      <c r="J350" s="372">
        <v>254.73159999999999</v>
      </c>
      <c r="K350" s="37"/>
      <c r="L350" s="37"/>
      <c r="M350" s="37"/>
      <c r="N350" s="37"/>
      <c r="O350" s="37"/>
      <c r="P350" s="479"/>
      <c r="Q350" s="479"/>
      <c r="R350" s="479"/>
    </row>
    <row r="351" spans="1:18" s="281" customFormat="1" x14ac:dyDescent="0.25">
      <c r="A351" s="462">
        <f t="shared" si="27"/>
        <v>349</v>
      </c>
      <c r="B351" s="237" t="s">
        <v>20</v>
      </c>
      <c r="C351" s="45" t="str">
        <f t="shared" si="29"/>
        <v>6UPETPMA</v>
      </c>
      <c r="D351" s="45"/>
      <c r="E351" s="46">
        <f>+'CALCULO TARIFAS CC '!$U$45</f>
        <v>0.73860637322546507</v>
      </c>
      <c r="F351" s="47">
        <f t="shared" si="30"/>
        <v>100.6597</v>
      </c>
      <c r="G351" s="461">
        <f t="shared" si="26"/>
        <v>74.349999999999994</v>
      </c>
      <c r="H351" s="455" t="s">
        <v>261</v>
      </c>
      <c r="I351" s="372" t="s">
        <v>423</v>
      </c>
      <c r="J351" s="372">
        <v>100.6597</v>
      </c>
      <c r="K351" s="37"/>
      <c r="L351" s="37"/>
      <c r="M351" s="37"/>
      <c r="N351" s="37"/>
      <c r="O351" s="37"/>
      <c r="P351" s="479"/>
      <c r="Q351" s="479"/>
      <c r="R351" s="479"/>
    </row>
    <row r="352" spans="1:18" s="281" customFormat="1" x14ac:dyDescent="0.25">
      <c r="A352" s="462">
        <f t="shared" si="27"/>
        <v>350</v>
      </c>
      <c r="B352" s="237" t="s">
        <v>20</v>
      </c>
      <c r="C352" s="45" t="str">
        <f t="shared" si="29"/>
        <v>6UPETROHIELO</v>
      </c>
      <c r="D352" s="45"/>
      <c r="E352" s="46">
        <f>+'CALCULO TARIFAS CC '!$U$45</f>
        <v>0.73860637322546507</v>
      </c>
      <c r="F352" s="47">
        <f t="shared" si="30"/>
        <v>296.87810000000002</v>
      </c>
      <c r="G352" s="461">
        <f t="shared" si="26"/>
        <v>219.28</v>
      </c>
      <c r="H352" s="455" t="s">
        <v>261</v>
      </c>
      <c r="I352" s="372" t="s">
        <v>735</v>
      </c>
      <c r="J352" s="372">
        <v>296.87810000000002</v>
      </c>
      <c r="K352" s="37"/>
      <c r="L352" s="37"/>
      <c r="M352" s="37"/>
      <c r="N352" s="37"/>
      <c r="O352" s="37"/>
      <c r="P352" s="479"/>
      <c r="Q352" s="479"/>
      <c r="R352" s="479"/>
    </row>
    <row r="353" spans="1:18" s="281" customFormat="1" x14ac:dyDescent="0.25">
      <c r="A353" s="462">
        <f t="shared" si="27"/>
        <v>351</v>
      </c>
      <c r="B353" s="237" t="s">
        <v>20</v>
      </c>
      <c r="C353" s="45" t="str">
        <f t="shared" si="29"/>
        <v>6UPFOTOC50</v>
      </c>
      <c r="D353" s="45"/>
      <c r="E353" s="46">
        <f>+'CALCULO TARIFAS CC '!$U$45</f>
        <v>0.73860637322546507</v>
      </c>
      <c r="F353" s="47">
        <f t="shared" si="30"/>
        <v>68.058499999999995</v>
      </c>
      <c r="G353" s="461">
        <f t="shared" si="26"/>
        <v>50.27</v>
      </c>
      <c r="H353" s="455" t="s">
        <v>261</v>
      </c>
      <c r="I353" s="372" t="s">
        <v>736</v>
      </c>
      <c r="J353" s="372">
        <v>68.058499999999995</v>
      </c>
      <c r="K353" s="37"/>
      <c r="L353" s="37"/>
      <c r="M353" s="37"/>
      <c r="N353" s="37"/>
      <c r="O353" s="37"/>
      <c r="P353" s="479"/>
      <c r="Q353" s="479"/>
      <c r="R353" s="479"/>
    </row>
    <row r="354" spans="1:18" s="281" customFormat="1" x14ac:dyDescent="0.25">
      <c r="A354" s="462">
        <f t="shared" si="27"/>
        <v>352</v>
      </c>
      <c r="B354" s="237" t="s">
        <v>20</v>
      </c>
      <c r="C354" s="45" t="str">
        <f t="shared" si="29"/>
        <v>6UPFOTOCEN</v>
      </c>
      <c r="D354" s="45"/>
      <c r="E354" s="46">
        <f>+'CALCULO TARIFAS CC '!$U$45</f>
        <v>0.73860637322546507</v>
      </c>
      <c r="F354" s="47">
        <f t="shared" si="30"/>
        <v>20.767800000000001</v>
      </c>
      <c r="G354" s="461">
        <f t="shared" si="26"/>
        <v>15.34</v>
      </c>
      <c r="H354" s="455" t="s">
        <v>261</v>
      </c>
      <c r="I354" s="372" t="s">
        <v>737</v>
      </c>
      <c r="J354" s="372">
        <v>20.767800000000001</v>
      </c>
      <c r="K354" s="37"/>
      <c r="L354" s="37"/>
      <c r="M354" s="37"/>
      <c r="N354" s="37"/>
      <c r="O354" s="37"/>
      <c r="P354" s="479"/>
      <c r="Q354" s="479"/>
      <c r="R354" s="479"/>
    </row>
    <row r="355" spans="1:18" s="281" customFormat="1" x14ac:dyDescent="0.25">
      <c r="A355" s="462">
        <f t="shared" si="27"/>
        <v>353</v>
      </c>
      <c r="B355" s="237" t="s">
        <v>20</v>
      </c>
      <c r="C355" s="45" t="str">
        <f t="shared" si="29"/>
        <v>6UPFOTOMMALL</v>
      </c>
      <c r="D355" s="45"/>
      <c r="E355" s="46">
        <f>+'CALCULO TARIFAS CC '!$U$45</f>
        <v>0.73860637322546507</v>
      </c>
      <c r="F355" s="47">
        <f t="shared" si="30"/>
        <v>16.280200000000001</v>
      </c>
      <c r="G355" s="461">
        <f t="shared" si="26"/>
        <v>12.02</v>
      </c>
      <c r="H355" s="455" t="s">
        <v>261</v>
      </c>
      <c r="I355" s="372" t="s">
        <v>738</v>
      </c>
      <c r="J355" s="372">
        <v>16.280200000000001</v>
      </c>
      <c r="K355" s="37"/>
      <c r="L355" s="37"/>
      <c r="M355" s="37"/>
      <c r="N355" s="37"/>
      <c r="O355" s="37"/>
      <c r="P355" s="479"/>
      <c r="Q355" s="479"/>
      <c r="R355" s="479"/>
    </row>
    <row r="356" spans="1:18" s="281" customFormat="1" x14ac:dyDescent="0.25">
      <c r="A356" s="462">
        <f t="shared" si="27"/>
        <v>354</v>
      </c>
      <c r="B356" s="237" t="s">
        <v>20</v>
      </c>
      <c r="C356" s="45" t="str">
        <f t="shared" si="29"/>
        <v>6UPFOTOZLIB1</v>
      </c>
      <c r="D356" s="45"/>
      <c r="E356" s="46">
        <f>+'CALCULO TARIFAS CC '!$U$45</f>
        <v>0.73860637322546507</v>
      </c>
      <c r="F356" s="47">
        <f t="shared" si="30"/>
        <v>14.6157</v>
      </c>
      <c r="G356" s="461">
        <f t="shared" si="26"/>
        <v>10.8</v>
      </c>
      <c r="H356" s="455" t="s">
        <v>261</v>
      </c>
      <c r="I356" s="372" t="s">
        <v>739</v>
      </c>
      <c r="J356" s="372">
        <v>14.6157</v>
      </c>
      <c r="K356" s="37"/>
      <c r="L356" s="37"/>
      <c r="M356" s="37"/>
      <c r="N356" s="37"/>
      <c r="O356" s="37"/>
      <c r="P356" s="479"/>
      <c r="Q356" s="479"/>
      <c r="R356" s="479"/>
    </row>
    <row r="357" spans="1:18" s="281" customFormat="1" x14ac:dyDescent="0.25">
      <c r="A357" s="462">
        <f t="shared" si="27"/>
        <v>355</v>
      </c>
      <c r="B357" s="237" t="s">
        <v>20</v>
      </c>
      <c r="C357" s="45" t="str">
        <f t="shared" si="29"/>
        <v>6UPFOTOZLIB2</v>
      </c>
      <c r="D357" s="45"/>
      <c r="E357" s="46">
        <f>+'CALCULO TARIFAS CC '!$U$45</f>
        <v>0.73860637322546507</v>
      </c>
      <c r="F357" s="47">
        <f t="shared" si="30"/>
        <v>21.8323</v>
      </c>
      <c r="G357" s="461">
        <f t="shared" si="26"/>
        <v>16.13</v>
      </c>
      <c r="H357" s="455" t="s">
        <v>261</v>
      </c>
      <c r="I357" s="372" t="s">
        <v>740</v>
      </c>
      <c r="J357" s="372">
        <v>21.8323</v>
      </c>
      <c r="K357" s="37"/>
      <c r="L357" s="37"/>
      <c r="M357" s="37"/>
      <c r="N357" s="37"/>
      <c r="O357" s="37"/>
      <c r="P357" s="479"/>
      <c r="Q357" s="479"/>
      <c r="R357" s="479"/>
    </row>
    <row r="358" spans="1:18" s="281" customFormat="1" x14ac:dyDescent="0.25">
      <c r="A358" s="462">
        <f t="shared" si="27"/>
        <v>356</v>
      </c>
      <c r="B358" s="237" t="s">
        <v>20</v>
      </c>
      <c r="C358" s="45" t="str">
        <f t="shared" si="29"/>
        <v>6UPGENERALES</v>
      </c>
      <c r="D358" s="45"/>
      <c r="E358" s="46">
        <f>+'CALCULO TARIFAS CC '!$U$45</f>
        <v>0.73860637322546507</v>
      </c>
      <c r="F358" s="47">
        <f t="shared" si="30"/>
        <v>371.51830000000001</v>
      </c>
      <c r="G358" s="461">
        <f t="shared" si="26"/>
        <v>274.41000000000003</v>
      </c>
      <c r="H358" s="455" t="s">
        <v>261</v>
      </c>
      <c r="I358" s="372" t="s">
        <v>640</v>
      </c>
      <c r="J358" s="372">
        <v>371.51830000000001</v>
      </c>
      <c r="K358" s="37"/>
      <c r="L358" s="37"/>
      <c r="M358" s="37"/>
      <c r="N358" s="37"/>
      <c r="O358" s="37"/>
      <c r="P358" s="479"/>
      <c r="Q358" s="479"/>
      <c r="R358" s="479"/>
    </row>
    <row r="359" spans="1:18" s="281" customFormat="1" x14ac:dyDescent="0.25">
      <c r="A359" s="462">
        <f t="shared" si="27"/>
        <v>357</v>
      </c>
      <c r="B359" s="237" t="s">
        <v>20</v>
      </c>
      <c r="C359" s="45" t="str">
        <f t="shared" si="29"/>
        <v>6UPHACQUA1</v>
      </c>
      <c r="D359" s="45"/>
      <c r="E359" s="46">
        <f>+'CALCULO TARIFAS CC '!$U$45</f>
        <v>0.73860637322546507</v>
      </c>
      <c r="F359" s="47">
        <f t="shared" si="30"/>
        <v>53.372700000000002</v>
      </c>
      <c r="G359" s="461">
        <f t="shared" si="26"/>
        <v>39.42</v>
      </c>
      <c r="H359" s="455" t="s">
        <v>261</v>
      </c>
      <c r="I359" s="372" t="s">
        <v>571</v>
      </c>
      <c r="J359" s="372">
        <v>53.372700000000002</v>
      </c>
      <c r="K359" s="37"/>
      <c r="L359" s="37"/>
      <c r="M359" s="37"/>
      <c r="N359" s="37"/>
      <c r="O359" s="37"/>
      <c r="P359" s="479"/>
      <c r="Q359" s="479"/>
      <c r="R359" s="479"/>
    </row>
    <row r="360" spans="1:18" s="281" customFormat="1" x14ac:dyDescent="0.25">
      <c r="A360" s="462">
        <f t="shared" si="27"/>
        <v>358</v>
      </c>
      <c r="B360" s="237" t="s">
        <v>20</v>
      </c>
      <c r="C360" s="45" t="str">
        <f t="shared" si="29"/>
        <v>6UPHCECCLUB</v>
      </c>
      <c r="D360" s="45"/>
      <c r="E360" s="46">
        <f>+'CALCULO TARIFAS CC '!$U$45</f>
        <v>0.73860637322546507</v>
      </c>
      <c r="F360" s="47">
        <f t="shared" si="30"/>
        <v>67.362200000000001</v>
      </c>
      <c r="G360" s="461">
        <f t="shared" si="26"/>
        <v>49.75</v>
      </c>
      <c r="H360" s="455" t="s">
        <v>261</v>
      </c>
      <c r="I360" s="372" t="s">
        <v>677</v>
      </c>
      <c r="J360" s="372">
        <v>67.362200000000001</v>
      </c>
      <c r="K360" s="37"/>
      <c r="L360" s="37"/>
      <c r="M360" s="37"/>
      <c r="N360" s="37"/>
      <c r="O360" s="37"/>
      <c r="P360" s="479"/>
      <c r="Q360" s="479"/>
      <c r="R360" s="479"/>
    </row>
    <row r="361" spans="1:18" s="281" customFormat="1" x14ac:dyDescent="0.25">
      <c r="A361" s="462">
        <f t="shared" si="27"/>
        <v>359</v>
      </c>
      <c r="B361" s="237" t="s">
        <v>20</v>
      </c>
      <c r="C361" s="45" t="str">
        <f t="shared" si="29"/>
        <v>6UPHDREAM</v>
      </c>
      <c r="D361" s="45"/>
      <c r="E361" s="46">
        <f>+'CALCULO TARIFAS CC '!$U$45</f>
        <v>0.73860637322546507</v>
      </c>
      <c r="F361" s="47">
        <f t="shared" si="30"/>
        <v>147.4956</v>
      </c>
      <c r="G361" s="461">
        <f t="shared" si="26"/>
        <v>108.94</v>
      </c>
      <c r="H361" s="455" t="s">
        <v>261</v>
      </c>
      <c r="I361" s="372" t="s">
        <v>842</v>
      </c>
      <c r="J361" s="372">
        <v>147.4956</v>
      </c>
      <c r="K361" s="37"/>
      <c r="L361" s="37"/>
      <c r="M361" s="37"/>
      <c r="N361" s="37"/>
      <c r="O361" s="37"/>
      <c r="P361" s="479"/>
      <c r="Q361" s="479"/>
      <c r="R361" s="479"/>
    </row>
    <row r="362" spans="1:18" s="268" customFormat="1" x14ac:dyDescent="0.25">
      <c r="A362" s="462">
        <f t="shared" si="27"/>
        <v>360</v>
      </c>
      <c r="B362" s="237" t="s">
        <v>20</v>
      </c>
      <c r="C362" s="45" t="str">
        <f t="shared" si="29"/>
        <v>6UPHGLOB78</v>
      </c>
      <c r="D362" s="45"/>
      <c r="E362" s="46">
        <f>+'CALCULO TARIFAS CC '!$U$45</f>
        <v>0.73860637322546507</v>
      </c>
      <c r="F362" s="47">
        <f t="shared" si="30"/>
        <v>115.6896</v>
      </c>
      <c r="G362" s="461">
        <f t="shared" si="26"/>
        <v>85.45</v>
      </c>
      <c r="H362" s="455" t="s">
        <v>261</v>
      </c>
      <c r="I362" s="372" t="s">
        <v>572</v>
      </c>
      <c r="J362" s="372">
        <v>115.6896</v>
      </c>
      <c r="K362" s="37"/>
      <c r="L362" s="37"/>
      <c r="M362" s="37"/>
      <c r="N362" s="37"/>
      <c r="O362" s="37"/>
      <c r="P362" s="479"/>
      <c r="Q362" s="479"/>
      <c r="R362" s="479"/>
    </row>
    <row r="363" spans="1:18" s="268" customFormat="1" x14ac:dyDescent="0.25">
      <c r="A363" s="462">
        <f t="shared" si="27"/>
        <v>361</v>
      </c>
      <c r="B363" s="237" t="s">
        <v>20</v>
      </c>
      <c r="C363" s="45" t="str">
        <f t="shared" si="29"/>
        <v>6UPHMMALL</v>
      </c>
      <c r="D363" s="45"/>
      <c r="E363" s="46">
        <f>+'CALCULO TARIFAS CC '!$U$45</f>
        <v>0.73860637322546507</v>
      </c>
      <c r="F363" s="47">
        <f t="shared" si="30"/>
        <v>54.4422</v>
      </c>
      <c r="G363" s="461">
        <f t="shared" si="26"/>
        <v>40.21</v>
      </c>
      <c r="H363" s="455" t="s">
        <v>261</v>
      </c>
      <c r="I363" s="372" t="s">
        <v>678</v>
      </c>
      <c r="J363" s="372">
        <v>54.4422</v>
      </c>
      <c r="K363" s="37"/>
      <c r="L363" s="37"/>
      <c r="M363" s="37"/>
      <c r="N363" s="37"/>
      <c r="O363" s="37"/>
      <c r="P363" s="479"/>
      <c r="Q363" s="479"/>
      <c r="R363" s="479"/>
    </row>
    <row r="364" spans="1:18" s="268" customFormat="1" x14ac:dyDescent="0.25">
      <c r="A364" s="462">
        <f t="shared" si="27"/>
        <v>362</v>
      </c>
      <c r="B364" s="237" t="s">
        <v>20</v>
      </c>
      <c r="C364" s="45" t="str">
        <f t="shared" si="29"/>
        <v>6UPHPANAMAR</v>
      </c>
      <c r="D364" s="45"/>
      <c r="E364" s="46">
        <f>+'CALCULO TARIFAS CC '!$U$45</f>
        <v>0.73860637322546507</v>
      </c>
      <c r="F364" s="47">
        <f t="shared" si="30"/>
        <v>90.401300000000006</v>
      </c>
      <c r="G364" s="461">
        <f t="shared" si="26"/>
        <v>66.77</v>
      </c>
      <c r="H364" s="455" t="s">
        <v>261</v>
      </c>
      <c r="I364" s="372" t="s">
        <v>843</v>
      </c>
      <c r="J364" s="372">
        <v>90.401300000000006</v>
      </c>
      <c r="K364" s="37"/>
      <c r="L364" s="37"/>
      <c r="M364" s="37"/>
      <c r="N364" s="37"/>
      <c r="O364" s="37"/>
      <c r="P364" s="479"/>
      <c r="Q364" s="479"/>
      <c r="R364" s="479"/>
    </row>
    <row r="365" spans="1:18" s="268" customFormat="1" x14ac:dyDescent="0.25">
      <c r="A365" s="462">
        <f t="shared" si="27"/>
        <v>363</v>
      </c>
      <c r="B365" s="237" t="s">
        <v>20</v>
      </c>
      <c r="C365" s="45" t="str">
        <f t="shared" si="29"/>
        <v>6UPHPEARL</v>
      </c>
      <c r="D365" s="45"/>
      <c r="E365" s="46">
        <f>+'CALCULO TARIFAS CC '!$U$45</f>
        <v>0.73860637322546507</v>
      </c>
      <c r="F365" s="47">
        <f t="shared" si="30"/>
        <v>44.625700000000002</v>
      </c>
      <c r="G365" s="461">
        <f t="shared" si="26"/>
        <v>32.96</v>
      </c>
      <c r="H365" s="455" t="s">
        <v>261</v>
      </c>
      <c r="I365" s="372" t="s">
        <v>844</v>
      </c>
      <c r="J365" s="372">
        <v>44.625700000000002</v>
      </c>
      <c r="K365" s="37"/>
      <c r="L365" s="37"/>
      <c r="M365" s="37"/>
      <c r="N365" s="37"/>
      <c r="O365" s="37"/>
      <c r="P365" s="479"/>
      <c r="Q365" s="479"/>
      <c r="R365" s="479"/>
    </row>
    <row r="366" spans="1:18" s="268" customFormat="1" x14ac:dyDescent="0.25">
      <c r="A366" s="462">
        <f t="shared" si="27"/>
        <v>364</v>
      </c>
      <c r="B366" s="237" t="s">
        <v>20</v>
      </c>
      <c r="C366" s="45" t="str">
        <f t="shared" si="29"/>
        <v>6UPHTOC71</v>
      </c>
      <c r="D366" s="45"/>
      <c r="E366" s="46">
        <f>+'CALCULO TARIFAS CC '!$U$45</f>
        <v>0.73860637322546507</v>
      </c>
      <c r="F366" s="47">
        <f t="shared" si="30"/>
        <v>1659.8827000000001</v>
      </c>
      <c r="G366" s="461">
        <f t="shared" si="26"/>
        <v>1226</v>
      </c>
      <c r="H366" s="455" t="s">
        <v>261</v>
      </c>
      <c r="I366" s="372" t="s">
        <v>573</v>
      </c>
      <c r="J366" s="372">
        <v>1659.8827000000001</v>
      </c>
      <c r="K366" s="37"/>
      <c r="L366" s="37"/>
      <c r="M366" s="37"/>
      <c r="N366" s="37"/>
      <c r="O366" s="37"/>
      <c r="P366" s="479"/>
      <c r="Q366" s="479"/>
      <c r="R366" s="479"/>
    </row>
    <row r="367" spans="1:18" s="268" customFormat="1" x14ac:dyDescent="0.25">
      <c r="A367" s="462">
        <f t="shared" si="27"/>
        <v>365</v>
      </c>
      <c r="B367" s="237" t="s">
        <v>20</v>
      </c>
      <c r="C367" s="45" t="str">
        <f t="shared" si="29"/>
        <v>6UPHVITRI85</v>
      </c>
      <c r="D367" s="45"/>
      <c r="E367" s="46">
        <f>+'CALCULO TARIFAS CC '!$U$45</f>
        <v>0.73860637322546507</v>
      </c>
      <c r="F367" s="47">
        <f t="shared" si="30"/>
        <v>69.063100000000006</v>
      </c>
      <c r="G367" s="461">
        <f t="shared" si="26"/>
        <v>51.01</v>
      </c>
      <c r="H367" s="455" t="s">
        <v>261</v>
      </c>
      <c r="I367" s="372" t="s">
        <v>574</v>
      </c>
      <c r="J367" s="372">
        <v>69.063100000000006</v>
      </c>
      <c r="K367" s="37"/>
      <c r="L367" s="37"/>
      <c r="M367" s="37"/>
      <c r="N367" s="37"/>
      <c r="O367" s="37"/>
      <c r="P367" s="479"/>
      <c r="Q367" s="479"/>
      <c r="R367" s="479"/>
    </row>
    <row r="368" spans="1:18" s="268" customFormat="1" x14ac:dyDescent="0.25">
      <c r="A368" s="462">
        <f t="shared" si="27"/>
        <v>366</v>
      </c>
      <c r="B368" s="237" t="s">
        <v>20</v>
      </c>
      <c r="C368" s="45" t="str">
        <f t="shared" si="29"/>
        <v>6UPISO13</v>
      </c>
      <c r="D368" s="45"/>
      <c r="E368" s="46">
        <f>+'CALCULO TARIFAS CC '!$U$45</f>
        <v>0.73860637322546507</v>
      </c>
      <c r="F368" s="47">
        <f t="shared" si="30"/>
        <v>61.2684</v>
      </c>
      <c r="G368" s="461">
        <f t="shared" si="26"/>
        <v>45.25</v>
      </c>
      <c r="H368" s="455" t="s">
        <v>261</v>
      </c>
      <c r="I368" s="372" t="s">
        <v>679</v>
      </c>
      <c r="J368" s="372">
        <v>61.2684</v>
      </c>
      <c r="K368" s="37"/>
      <c r="L368" s="37"/>
      <c r="M368" s="37"/>
      <c r="N368" s="37"/>
      <c r="O368" s="37"/>
      <c r="P368" s="479"/>
      <c r="Q368" s="479"/>
      <c r="R368" s="479"/>
    </row>
    <row r="369" spans="1:18" s="268" customFormat="1" x14ac:dyDescent="0.25">
      <c r="A369" s="462">
        <f t="shared" si="27"/>
        <v>367</v>
      </c>
      <c r="B369" s="237" t="s">
        <v>20</v>
      </c>
      <c r="C369" s="45" t="str">
        <f t="shared" si="29"/>
        <v>6UPLASTIG25</v>
      </c>
      <c r="D369" s="45"/>
      <c r="E369" s="46">
        <f>+'CALCULO TARIFAS CC '!$U$45</f>
        <v>0.73860637322546507</v>
      </c>
      <c r="F369" s="47">
        <f t="shared" si="30"/>
        <v>373.79910000000001</v>
      </c>
      <c r="G369" s="461">
        <f t="shared" si="26"/>
        <v>276.08999999999997</v>
      </c>
      <c r="H369" s="455" t="s">
        <v>261</v>
      </c>
      <c r="I369" s="372" t="s">
        <v>680</v>
      </c>
      <c r="J369" s="372">
        <v>373.79910000000001</v>
      </c>
      <c r="K369" s="37"/>
      <c r="L369" s="37"/>
      <c r="M369" s="37"/>
      <c r="N369" s="37"/>
      <c r="O369" s="37"/>
      <c r="P369" s="479"/>
      <c r="Q369" s="479"/>
      <c r="R369" s="479"/>
    </row>
    <row r="370" spans="1:18" s="268" customFormat="1" x14ac:dyDescent="0.25">
      <c r="A370" s="462">
        <f t="shared" si="27"/>
        <v>368</v>
      </c>
      <c r="B370" s="237" t="s">
        <v>20</v>
      </c>
      <c r="C370" s="45" t="str">
        <f t="shared" si="29"/>
        <v>6UPMAR1</v>
      </c>
      <c r="D370" s="45"/>
      <c r="E370" s="46">
        <f>+'CALCULO TARIFAS CC '!$U$45</f>
        <v>0.73860637322546507</v>
      </c>
      <c r="F370" s="47">
        <f t="shared" si="30"/>
        <v>39.295299999999997</v>
      </c>
      <c r="G370" s="461">
        <f t="shared" si="26"/>
        <v>29.02</v>
      </c>
      <c r="H370" s="455" t="s">
        <v>261</v>
      </c>
      <c r="I370" s="372" t="s">
        <v>502</v>
      </c>
      <c r="J370" s="372">
        <v>39.295299999999997</v>
      </c>
      <c r="K370" s="37"/>
      <c r="L370" s="37"/>
      <c r="M370" s="37"/>
      <c r="N370" s="37"/>
      <c r="O370" s="37"/>
      <c r="P370" s="479"/>
      <c r="Q370" s="479"/>
      <c r="R370" s="479"/>
    </row>
    <row r="371" spans="1:18" s="268" customFormat="1" x14ac:dyDescent="0.25">
      <c r="A371" s="462">
        <f t="shared" si="27"/>
        <v>369</v>
      </c>
      <c r="B371" s="237" t="s">
        <v>20</v>
      </c>
      <c r="C371" s="45" t="str">
        <f t="shared" si="29"/>
        <v>6UPOTMEN</v>
      </c>
      <c r="D371" s="45"/>
      <c r="E371" s="46">
        <f>+'CALCULO TARIFAS CC '!$U$45</f>
        <v>0.73860637322546507</v>
      </c>
      <c r="F371" s="47">
        <f t="shared" si="30"/>
        <v>2381.7501000000002</v>
      </c>
      <c r="G371" s="461">
        <f t="shared" si="26"/>
        <v>1759.18</v>
      </c>
      <c r="H371" s="455" t="s">
        <v>261</v>
      </c>
      <c r="I371" s="372" t="s">
        <v>453</v>
      </c>
      <c r="J371" s="372">
        <v>2381.7501000000002</v>
      </c>
      <c r="K371" s="37"/>
      <c r="L371" s="37"/>
      <c r="M371" s="37"/>
      <c r="N371" s="37"/>
      <c r="O371" s="37"/>
      <c r="P371" s="479"/>
      <c r="Q371" s="479"/>
      <c r="R371" s="479"/>
    </row>
    <row r="372" spans="1:18" s="268" customFormat="1" x14ac:dyDescent="0.25">
      <c r="A372" s="462">
        <f t="shared" si="27"/>
        <v>370</v>
      </c>
      <c r="B372" s="237" t="s">
        <v>20</v>
      </c>
      <c r="C372" s="45" t="str">
        <f t="shared" si="29"/>
        <v>6UPRICEBGOLF</v>
      </c>
      <c r="D372" s="45"/>
      <c r="E372" s="46">
        <f>+'CALCULO TARIFAS CC '!$U$45</f>
        <v>0.73860637322546507</v>
      </c>
      <c r="F372" s="47">
        <f t="shared" si="30"/>
        <v>300.3639</v>
      </c>
      <c r="G372" s="461">
        <f t="shared" si="26"/>
        <v>221.85</v>
      </c>
      <c r="H372" s="455" t="s">
        <v>261</v>
      </c>
      <c r="I372" s="372" t="s">
        <v>703</v>
      </c>
      <c r="J372" s="372">
        <v>300.3639</v>
      </c>
      <c r="K372" s="37"/>
      <c r="L372" s="37"/>
      <c r="M372" s="37"/>
      <c r="N372" s="37"/>
      <c r="O372" s="37"/>
      <c r="P372" s="479"/>
      <c r="Q372" s="479"/>
      <c r="R372" s="479"/>
    </row>
    <row r="373" spans="1:18" s="293" customFormat="1" x14ac:dyDescent="0.25">
      <c r="A373" s="462">
        <f t="shared" si="27"/>
        <v>371</v>
      </c>
      <c r="B373" s="237" t="s">
        <v>20</v>
      </c>
      <c r="C373" s="45" t="str">
        <f t="shared" si="29"/>
        <v>6UPRICECVERD</v>
      </c>
      <c r="D373" s="45"/>
      <c r="E373" s="46">
        <f>+'CALCULO TARIFAS CC '!$U$45</f>
        <v>0.73860637322546507</v>
      </c>
      <c r="F373" s="47">
        <f t="shared" ref="F373:F404" si="31">ROUND(J373,4)</f>
        <v>280.0779</v>
      </c>
      <c r="G373" s="461">
        <f t="shared" si="26"/>
        <v>206.87</v>
      </c>
      <c r="H373" s="455" t="s">
        <v>261</v>
      </c>
      <c r="I373" s="372" t="s">
        <v>704</v>
      </c>
      <c r="J373" s="372">
        <v>280.0779</v>
      </c>
      <c r="K373" s="37"/>
      <c r="L373" s="37"/>
      <c r="M373" s="37"/>
      <c r="N373" s="37"/>
      <c r="O373" s="37"/>
      <c r="P373" s="479"/>
      <c r="Q373" s="479"/>
      <c r="R373" s="479"/>
    </row>
    <row r="374" spans="1:18" s="293" customFormat="1" x14ac:dyDescent="0.25">
      <c r="A374" s="462">
        <f t="shared" si="27"/>
        <v>372</v>
      </c>
      <c r="B374" s="237" t="s">
        <v>20</v>
      </c>
      <c r="C374" s="45" t="str">
        <f t="shared" si="29"/>
        <v>6UPRICEMPARK</v>
      </c>
      <c r="D374" s="45"/>
      <c r="E374" s="46">
        <f>+'CALCULO TARIFAS CC '!$U$45</f>
        <v>0.73860637322546507</v>
      </c>
      <c r="F374" s="47">
        <f t="shared" si="31"/>
        <v>302.77080000000001</v>
      </c>
      <c r="G374" s="461">
        <f t="shared" si="26"/>
        <v>223.63</v>
      </c>
      <c r="H374" s="455" t="s">
        <v>261</v>
      </c>
      <c r="I374" s="372" t="s">
        <v>845</v>
      </c>
      <c r="J374" s="372">
        <v>302.77080000000001</v>
      </c>
      <c r="K374" s="37"/>
      <c r="L374" s="37"/>
      <c r="M374" s="37"/>
      <c r="N374" s="37"/>
      <c r="O374" s="37"/>
      <c r="P374" s="479"/>
      <c r="Q374" s="479"/>
      <c r="R374" s="479"/>
    </row>
    <row r="375" spans="1:18" s="293" customFormat="1" x14ac:dyDescent="0.25">
      <c r="A375" s="462">
        <f t="shared" si="27"/>
        <v>373</v>
      </c>
      <c r="B375" s="237" t="s">
        <v>20</v>
      </c>
      <c r="C375" s="45" t="str">
        <f t="shared" si="29"/>
        <v>6UPRICEOADM</v>
      </c>
      <c r="D375" s="45"/>
      <c r="E375" s="46">
        <f>+'CALCULO TARIFAS CC '!$U$45</f>
        <v>0.73860637322546507</v>
      </c>
      <c r="F375" s="47">
        <f t="shared" si="31"/>
        <v>37.369199999999999</v>
      </c>
      <c r="G375" s="461">
        <f t="shared" si="26"/>
        <v>27.6</v>
      </c>
      <c r="H375" s="455" t="s">
        <v>261</v>
      </c>
      <c r="I375" s="372" t="s">
        <v>705</v>
      </c>
      <c r="J375" s="372">
        <v>37.369199999999999</v>
      </c>
      <c r="K375" s="37"/>
      <c r="L375" s="37"/>
      <c r="M375" s="37"/>
      <c r="N375" s="37"/>
      <c r="O375" s="37"/>
      <c r="P375" s="479"/>
      <c r="Q375" s="479"/>
      <c r="R375" s="479"/>
    </row>
    <row r="376" spans="1:18" s="293" customFormat="1" x14ac:dyDescent="0.25">
      <c r="A376" s="462">
        <f t="shared" si="27"/>
        <v>374</v>
      </c>
      <c r="B376" s="237" t="s">
        <v>20</v>
      </c>
      <c r="C376" s="45" t="str">
        <f t="shared" si="29"/>
        <v>6UPRICESANT</v>
      </c>
      <c r="D376" s="45"/>
      <c r="E376" s="46">
        <f>+'CALCULO TARIFAS CC '!$U$45</f>
        <v>0.73860637322546507</v>
      </c>
      <c r="F376" s="47">
        <f t="shared" si="31"/>
        <v>238.0779</v>
      </c>
      <c r="G376" s="461">
        <f t="shared" si="26"/>
        <v>175.85</v>
      </c>
      <c r="H376" s="455" t="s">
        <v>261</v>
      </c>
      <c r="I376" s="372" t="s">
        <v>706</v>
      </c>
      <c r="J376" s="372">
        <v>238.0779</v>
      </c>
      <c r="K376" s="37"/>
      <c r="L376" s="37"/>
      <c r="M376" s="37"/>
      <c r="N376" s="37"/>
      <c r="O376" s="37"/>
      <c r="P376" s="479"/>
      <c r="Q376" s="479"/>
      <c r="R376" s="479"/>
    </row>
    <row r="377" spans="1:18" s="293" customFormat="1" x14ac:dyDescent="0.25">
      <c r="A377" s="462">
        <f t="shared" si="27"/>
        <v>375</v>
      </c>
      <c r="B377" s="237" t="s">
        <v>20</v>
      </c>
      <c r="C377" s="45" t="str">
        <f t="shared" si="29"/>
        <v>6UPRICEVIABR</v>
      </c>
      <c r="D377" s="45"/>
      <c r="E377" s="46">
        <f>+'CALCULO TARIFAS CC '!$U$45</f>
        <v>0.73860637322546507</v>
      </c>
      <c r="F377" s="47">
        <f t="shared" si="31"/>
        <v>271.63170000000002</v>
      </c>
      <c r="G377" s="461">
        <f t="shared" si="26"/>
        <v>200.63</v>
      </c>
      <c r="H377" s="455" t="s">
        <v>261</v>
      </c>
      <c r="I377" s="372" t="s">
        <v>707</v>
      </c>
      <c r="J377" s="372">
        <v>271.63170000000002</v>
      </c>
      <c r="K377" s="37"/>
      <c r="L377" s="37"/>
      <c r="M377" s="37"/>
      <c r="N377" s="37"/>
      <c r="O377" s="37"/>
      <c r="P377" s="479"/>
      <c r="Q377" s="479"/>
      <c r="R377" s="479"/>
    </row>
    <row r="378" spans="1:18" s="293" customFormat="1" x14ac:dyDescent="0.25">
      <c r="A378" s="462">
        <f t="shared" si="27"/>
        <v>376</v>
      </c>
      <c r="B378" s="237" t="s">
        <v>20</v>
      </c>
      <c r="C378" s="45" t="str">
        <f t="shared" si="29"/>
        <v>6UPRICEVILAF</v>
      </c>
      <c r="D378" s="45"/>
      <c r="E378" s="46">
        <f>+'CALCULO TARIFAS CC '!$U$45</f>
        <v>0.73860637322546507</v>
      </c>
      <c r="F378" s="47">
        <f t="shared" si="31"/>
        <v>245.3329</v>
      </c>
      <c r="G378" s="461">
        <f t="shared" si="26"/>
        <v>181.2</v>
      </c>
      <c r="H378" s="455" t="s">
        <v>261</v>
      </c>
      <c r="I378" s="372" t="s">
        <v>708</v>
      </c>
      <c r="J378" s="372">
        <v>245.3329</v>
      </c>
      <c r="K378" s="37"/>
      <c r="L378" s="37"/>
      <c r="M378" s="37"/>
      <c r="N378" s="37"/>
      <c r="O378" s="37"/>
      <c r="P378" s="479"/>
      <c r="Q378" s="479"/>
      <c r="R378" s="479"/>
    </row>
    <row r="379" spans="1:18" s="293" customFormat="1" x14ac:dyDescent="0.25">
      <c r="A379" s="462">
        <f t="shared" si="27"/>
        <v>377</v>
      </c>
      <c r="B379" s="237" t="s">
        <v>20</v>
      </c>
      <c r="C379" s="45" t="str">
        <f t="shared" si="29"/>
        <v>6UPROCARSA</v>
      </c>
      <c r="D379" s="45"/>
      <c r="E379" s="46">
        <f>+'CALCULO TARIFAS CC '!$U$45</f>
        <v>0.73860637322546507</v>
      </c>
      <c r="F379" s="47">
        <f t="shared" si="31"/>
        <v>28.822399999999998</v>
      </c>
      <c r="G379" s="461">
        <f t="shared" si="26"/>
        <v>21.29</v>
      </c>
      <c r="H379" s="455" t="s">
        <v>261</v>
      </c>
      <c r="I379" s="372" t="s">
        <v>61</v>
      </c>
      <c r="J379" s="372">
        <v>28.822399999999998</v>
      </c>
      <c r="K379" s="37"/>
      <c r="L379" s="37"/>
      <c r="M379" s="37"/>
      <c r="N379" s="37"/>
      <c r="O379" s="37"/>
      <c r="P379" s="479"/>
      <c r="Q379" s="479"/>
      <c r="R379" s="479"/>
    </row>
    <row r="380" spans="1:18" s="293" customFormat="1" x14ac:dyDescent="0.25">
      <c r="A380" s="462">
        <f t="shared" si="27"/>
        <v>378</v>
      </c>
      <c r="B380" s="237" t="s">
        <v>20</v>
      </c>
      <c r="C380" s="45" t="str">
        <f t="shared" si="29"/>
        <v>6UPRODHIELO</v>
      </c>
      <c r="D380" s="45"/>
      <c r="E380" s="46">
        <f>+'CALCULO TARIFAS CC '!$U$45</f>
        <v>0.73860637322546507</v>
      </c>
      <c r="F380" s="47">
        <f t="shared" si="31"/>
        <v>252.93510000000001</v>
      </c>
      <c r="G380" s="461">
        <f t="shared" si="26"/>
        <v>186.82</v>
      </c>
      <c r="H380" s="455" t="s">
        <v>261</v>
      </c>
      <c r="I380" s="372" t="s">
        <v>846</v>
      </c>
      <c r="J380" s="372">
        <v>252.93510000000001</v>
      </c>
      <c r="K380" s="37"/>
      <c r="L380" s="37"/>
      <c r="M380" s="37"/>
      <c r="N380" s="37"/>
      <c r="O380" s="37"/>
      <c r="P380" s="479"/>
      <c r="Q380" s="479"/>
      <c r="R380" s="479"/>
    </row>
    <row r="381" spans="1:18" s="293" customFormat="1" x14ac:dyDescent="0.25">
      <c r="A381" s="462">
        <f t="shared" si="27"/>
        <v>379</v>
      </c>
      <c r="B381" s="237" t="s">
        <v>20</v>
      </c>
      <c r="C381" s="45" t="str">
        <f t="shared" si="29"/>
        <v>6UPROLACSA</v>
      </c>
      <c r="D381" s="45"/>
      <c r="E381" s="46">
        <f>+'CALCULO TARIFAS CC '!$U$45</f>
        <v>0.73860637322546507</v>
      </c>
      <c r="F381" s="47">
        <f t="shared" si="31"/>
        <v>201.00190000000001</v>
      </c>
      <c r="G381" s="461">
        <f t="shared" si="26"/>
        <v>148.46</v>
      </c>
      <c r="H381" s="455" t="s">
        <v>261</v>
      </c>
      <c r="I381" s="372" t="s">
        <v>847</v>
      </c>
      <c r="J381" s="372">
        <v>201.00190000000001</v>
      </c>
      <c r="K381" s="37"/>
      <c r="L381" s="37"/>
      <c r="M381" s="37"/>
      <c r="N381" s="37"/>
      <c r="O381" s="37"/>
      <c r="P381" s="479"/>
      <c r="Q381" s="479"/>
      <c r="R381" s="479"/>
    </row>
    <row r="382" spans="1:18" s="293" customFormat="1" x14ac:dyDescent="0.25">
      <c r="A382" s="462">
        <f t="shared" si="27"/>
        <v>380</v>
      </c>
      <c r="B382" s="237" t="s">
        <v>20</v>
      </c>
      <c r="C382" s="45" t="str">
        <f t="shared" si="29"/>
        <v>6UPROLUXSA</v>
      </c>
      <c r="D382" s="45"/>
      <c r="E382" s="46">
        <f>+'CALCULO TARIFAS CC '!$U$45</f>
        <v>0.73860637322546507</v>
      </c>
      <c r="F382" s="47">
        <f t="shared" si="31"/>
        <v>84.252200000000002</v>
      </c>
      <c r="G382" s="461">
        <f t="shared" si="26"/>
        <v>62.23</v>
      </c>
      <c r="H382" s="455" t="s">
        <v>261</v>
      </c>
      <c r="I382" s="372" t="s">
        <v>641</v>
      </c>
      <c r="J382" s="372">
        <v>84.252200000000002</v>
      </c>
      <c r="K382" s="37"/>
      <c r="L382" s="37"/>
      <c r="M382" s="37"/>
      <c r="N382" s="37"/>
      <c r="O382" s="37"/>
      <c r="P382" s="479"/>
      <c r="Q382" s="479"/>
      <c r="R382" s="479"/>
    </row>
    <row r="383" spans="1:18" s="293" customFormat="1" x14ac:dyDescent="0.25">
      <c r="A383" s="462">
        <f t="shared" si="27"/>
        <v>381</v>
      </c>
      <c r="B383" s="237" t="s">
        <v>20</v>
      </c>
      <c r="C383" s="45" t="str">
        <f t="shared" si="29"/>
        <v>6UPROMARINA</v>
      </c>
      <c r="D383" s="45"/>
      <c r="E383" s="46">
        <f>+'CALCULO TARIFAS CC '!$U$45</f>
        <v>0.73860637322546507</v>
      </c>
      <c r="F383" s="47">
        <f t="shared" si="31"/>
        <v>405.84620000000001</v>
      </c>
      <c r="G383" s="461">
        <f t="shared" si="26"/>
        <v>299.76</v>
      </c>
      <c r="H383" s="455" t="s">
        <v>261</v>
      </c>
      <c r="I383" s="372" t="s">
        <v>848</v>
      </c>
      <c r="J383" s="372">
        <v>405.84620000000001</v>
      </c>
      <c r="K383" s="37"/>
      <c r="L383" s="37"/>
      <c r="M383" s="37"/>
      <c r="N383" s="37"/>
      <c r="O383" s="37"/>
      <c r="P383" s="479"/>
      <c r="Q383" s="479"/>
      <c r="R383" s="479"/>
    </row>
    <row r="384" spans="1:18" s="293" customFormat="1" x14ac:dyDescent="0.25">
      <c r="A384" s="462">
        <f t="shared" si="27"/>
        <v>382</v>
      </c>
      <c r="B384" s="237" t="s">
        <v>20</v>
      </c>
      <c r="C384" s="45" t="str">
        <f t="shared" si="29"/>
        <v>6UPROMDOR</v>
      </c>
      <c r="D384" s="45"/>
      <c r="E384" s="46">
        <f>+'CALCULO TARIFAS CC '!$U$45</f>
        <v>0.73860637322546507</v>
      </c>
      <c r="F384" s="47">
        <f t="shared" si="31"/>
        <v>60.253399999999999</v>
      </c>
      <c r="G384" s="461">
        <f t="shared" si="26"/>
        <v>44.5</v>
      </c>
      <c r="H384" s="455" t="s">
        <v>261</v>
      </c>
      <c r="I384" s="372" t="s">
        <v>681</v>
      </c>
      <c r="J384" s="372">
        <v>60.253399999999999</v>
      </c>
      <c r="K384" s="37"/>
      <c r="L384" s="37"/>
      <c r="M384" s="37"/>
      <c r="N384" s="37"/>
      <c r="O384" s="37"/>
      <c r="P384" s="479"/>
      <c r="Q384" s="479"/>
      <c r="R384" s="479"/>
    </row>
    <row r="385" spans="1:18" s="293" customFormat="1" x14ac:dyDescent="0.25">
      <c r="A385" s="462">
        <f t="shared" si="27"/>
        <v>383</v>
      </c>
      <c r="B385" s="237" t="s">
        <v>20</v>
      </c>
      <c r="C385" s="45" t="str">
        <f t="shared" si="29"/>
        <v>6UPROMGTOWER</v>
      </c>
      <c r="D385" s="45"/>
      <c r="E385" s="46">
        <f>+'CALCULO TARIFAS CC '!$U$45</f>
        <v>0.73860637322546507</v>
      </c>
      <c r="F385" s="47">
        <f t="shared" si="31"/>
        <v>223.3931</v>
      </c>
      <c r="G385" s="461">
        <f t="shared" si="26"/>
        <v>165</v>
      </c>
      <c r="H385" s="455" t="s">
        <v>261</v>
      </c>
      <c r="I385" s="372" t="s">
        <v>596</v>
      </c>
      <c r="J385" s="372">
        <v>223.3931</v>
      </c>
      <c r="K385" s="37"/>
      <c r="L385" s="37"/>
      <c r="M385" s="37"/>
      <c r="N385" s="37"/>
      <c r="O385" s="37"/>
      <c r="P385" s="479"/>
      <c r="Q385" s="479"/>
      <c r="R385" s="479"/>
    </row>
    <row r="386" spans="1:18" s="293" customFormat="1" x14ac:dyDescent="0.25">
      <c r="A386" s="462">
        <f t="shared" si="27"/>
        <v>384</v>
      </c>
      <c r="B386" s="237" t="s">
        <v>20</v>
      </c>
      <c r="C386" s="45" t="str">
        <f t="shared" si="29"/>
        <v>6UPROSERV97</v>
      </c>
      <c r="D386" s="45"/>
      <c r="E386" s="46">
        <f>+'CALCULO TARIFAS CC '!$U$45</f>
        <v>0.73860637322546507</v>
      </c>
      <c r="F386" s="47">
        <f t="shared" si="31"/>
        <v>105.9198</v>
      </c>
      <c r="G386" s="461">
        <f t="shared" si="26"/>
        <v>78.23</v>
      </c>
      <c r="H386" s="455" t="s">
        <v>261</v>
      </c>
      <c r="I386" s="372" t="s">
        <v>575</v>
      </c>
      <c r="J386" s="372">
        <v>105.9198</v>
      </c>
      <c r="K386" s="37"/>
      <c r="L386" s="37"/>
      <c r="M386" s="37"/>
      <c r="N386" s="37"/>
      <c r="O386" s="37"/>
      <c r="P386" s="479"/>
      <c r="Q386" s="479"/>
      <c r="R386" s="479"/>
    </row>
    <row r="387" spans="1:18" s="293" customFormat="1" x14ac:dyDescent="0.25">
      <c r="A387" s="462">
        <f t="shared" si="27"/>
        <v>385</v>
      </c>
      <c r="B387" s="237" t="s">
        <v>20</v>
      </c>
      <c r="C387" s="45" t="str">
        <f t="shared" si="29"/>
        <v>6UPTPCAZUL</v>
      </c>
      <c r="D387" s="45"/>
      <c r="E387" s="46">
        <f>+'CALCULO TARIFAS CC '!$U$45</f>
        <v>0.73860637322546507</v>
      </c>
      <c r="F387" s="47">
        <f t="shared" si="31"/>
        <v>168.66659999999999</v>
      </c>
      <c r="G387" s="461">
        <f t="shared" si="26"/>
        <v>124.58</v>
      </c>
      <c r="H387" s="455" t="s">
        <v>261</v>
      </c>
      <c r="I387" s="372" t="s">
        <v>849</v>
      </c>
      <c r="J387" s="372">
        <v>168.66659999999999</v>
      </c>
      <c r="K387" s="37"/>
      <c r="L387" s="37"/>
      <c r="M387" s="37"/>
      <c r="N387" s="37"/>
      <c r="O387" s="37"/>
      <c r="P387" s="479"/>
      <c r="Q387" s="479"/>
      <c r="R387" s="479"/>
    </row>
    <row r="388" spans="1:18" s="293" customFormat="1" x14ac:dyDescent="0.25">
      <c r="A388" s="462">
        <f t="shared" si="27"/>
        <v>386</v>
      </c>
      <c r="B388" s="237" t="s">
        <v>20</v>
      </c>
      <c r="C388" s="45" t="str">
        <f t="shared" si="29"/>
        <v>6UPTPCGL</v>
      </c>
      <c r="D388" s="45"/>
      <c r="E388" s="46">
        <f>+'CALCULO TARIFAS CC '!$U$45</f>
        <v>0.73860637322546507</v>
      </c>
      <c r="F388" s="47">
        <f t="shared" si="31"/>
        <v>1216.8108</v>
      </c>
      <c r="G388" s="461">
        <f t="shared" ref="G388:G451" si="32">ROUND(F388*E388,2)</f>
        <v>898.74</v>
      </c>
      <c r="H388" s="455" t="s">
        <v>261</v>
      </c>
      <c r="I388" s="372" t="s">
        <v>62</v>
      </c>
      <c r="J388" s="372">
        <v>1216.8108</v>
      </c>
      <c r="K388" s="37"/>
      <c r="L388" s="37"/>
      <c r="M388" s="37"/>
      <c r="N388" s="37"/>
      <c r="O388" s="37"/>
      <c r="P388" s="479"/>
      <c r="Q388" s="479"/>
      <c r="R388" s="479"/>
    </row>
    <row r="389" spans="1:18" s="293" customFormat="1" x14ac:dyDescent="0.25">
      <c r="A389" s="462">
        <f t="shared" si="27"/>
        <v>387</v>
      </c>
      <c r="B389" s="237" t="s">
        <v>20</v>
      </c>
      <c r="C389" s="45" t="str">
        <f t="shared" si="29"/>
        <v>6UPTPPSA</v>
      </c>
      <c r="D389" s="45"/>
      <c r="E389" s="46">
        <f>+'CALCULO TARIFAS CC '!$U$45</f>
        <v>0.73860637322546507</v>
      </c>
      <c r="F389" s="47">
        <f t="shared" si="31"/>
        <v>2146.6365000000001</v>
      </c>
      <c r="G389" s="461">
        <f t="shared" si="32"/>
        <v>1585.52</v>
      </c>
      <c r="H389" s="455" t="s">
        <v>261</v>
      </c>
      <c r="I389" s="372" t="s">
        <v>63</v>
      </c>
      <c r="J389" s="372">
        <v>2146.6365000000001</v>
      </c>
      <c r="K389" s="37"/>
      <c r="L389" s="37"/>
      <c r="M389" s="37"/>
      <c r="N389" s="37"/>
      <c r="O389" s="37"/>
      <c r="P389" s="479"/>
      <c r="Q389" s="479"/>
      <c r="R389" s="479"/>
    </row>
    <row r="390" spans="1:18" s="293" customFormat="1" x14ac:dyDescent="0.25">
      <c r="A390" s="462">
        <f t="shared" si="27"/>
        <v>388</v>
      </c>
      <c r="B390" s="237" t="s">
        <v>20</v>
      </c>
      <c r="C390" s="45" t="str">
        <f t="shared" si="29"/>
        <v>6UPTPPSB</v>
      </c>
      <c r="D390" s="45"/>
      <c r="E390" s="46">
        <f>+'CALCULO TARIFAS CC '!$U$45</f>
        <v>0.73860637322546507</v>
      </c>
      <c r="F390" s="47">
        <f t="shared" si="31"/>
        <v>1910.9861000000001</v>
      </c>
      <c r="G390" s="461">
        <f t="shared" si="32"/>
        <v>1411.47</v>
      </c>
      <c r="H390" s="455" t="s">
        <v>261</v>
      </c>
      <c r="I390" s="372" t="s">
        <v>64</v>
      </c>
      <c r="J390" s="372">
        <v>1910.9861000000001</v>
      </c>
      <c r="K390" s="37"/>
      <c r="L390" s="37"/>
      <c r="M390" s="37"/>
      <c r="N390" s="37"/>
      <c r="O390" s="37"/>
      <c r="P390" s="479"/>
      <c r="Q390" s="479"/>
      <c r="R390" s="479"/>
    </row>
    <row r="391" spans="1:18" s="293" customFormat="1" x14ac:dyDescent="0.25">
      <c r="A391" s="462">
        <f t="shared" si="27"/>
        <v>389</v>
      </c>
      <c r="B391" s="237" t="s">
        <v>20</v>
      </c>
      <c r="C391" s="45" t="str">
        <f t="shared" si="29"/>
        <v>6UPURISSIMA</v>
      </c>
      <c r="D391" s="45"/>
      <c r="E391" s="46">
        <f>+'CALCULO TARIFAS CC '!$U$45</f>
        <v>0.73860637322546507</v>
      </c>
      <c r="F391" s="47">
        <f t="shared" si="31"/>
        <v>29.759399999999999</v>
      </c>
      <c r="G391" s="461">
        <f t="shared" si="32"/>
        <v>21.98</v>
      </c>
      <c r="H391" s="455" t="s">
        <v>261</v>
      </c>
      <c r="I391" s="372" t="s">
        <v>642</v>
      </c>
      <c r="J391" s="372">
        <v>29.759399999999999</v>
      </c>
      <c r="K391" s="37"/>
      <c r="L391" s="37"/>
      <c r="M391" s="37"/>
      <c r="N391" s="37"/>
      <c r="O391" s="37"/>
      <c r="P391" s="479"/>
      <c r="Q391" s="479"/>
      <c r="R391" s="479"/>
    </row>
    <row r="392" spans="1:18" s="293" customFormat="1" x14ac:dyDescent="0.25">
      <c r="A392" s="462">
        <f t="shared" si="27"/>
        <v>390</v>
      </c>
      <c r="B392" s="237" t="s">
        <v>20</v>
      </c>
      <c r="C392" s="45" t="str">
        <f t="shared" si="29"/>
        <v>6URAMADA</v>
      </c>
      <c r="D392" s="45"/>
      <c r="E392" s="46">
        <f>+'CALCULO TARIFAS CC '!$U$45</f>
        <v>0.73860637322546507</v>
      </c>
      <c r="F392" s="47">
        <f t="shared" si="31"/>
        <v>18.1508</v>
      </c>
      <c r="G392" s="461">
        <f t="shared" si="32"/>
        <v>13.41</v>
      </c>
      <c r="H392" s="455" t="s">
        <v>261</v>
      </c>
      <c r="I392" s="372" t="s">
        <v>479</v>
      </c>
      <c r="J392" s="372">
        <v>18.1508</v>
      </c>
      <c r="K392" s="37"/>
      <c r="L392" s="37"/>
      <c r="M392" s="37"/>
      <c r="N392" s="37"/>
      <c r="O392" s="37"/>
      <c r="P392" s="479"/>
      <c r="Q392" s="479"/>
      <c r="R392" s="479"/>
    </row>
    <row r="393" spans="1:18" s="293" customFormat="1" x14ac:dyDescent="0.25">
      <c r="A393" s="462">
        <f t="shared" si="27"/>
        <v>391</v>
      </c>
      <c r="B393" s="237" t="s">
        <v>20</v>
      </c>
      <c r="C393" s="45" t="str">
        <f t="shared" si="29"/>
        <v>6UREDEPROSA</v>
      </c>
      <c r="D393" s="45"/>
      <c r="E393" s="46">
        <f>+'CALCULO TARIFAS CC '!$U$45</f>
        <v>0.73860637322546507</v>
      </c>
      <c r="F393" s="47">
        <f t="shared" si="31"/>
        <v>180.99870000000001</v>
      </c>
      <c r="G393" s="461">
        <f t="shared" si="32"/>
        <v>133.69</v>
      </c>
      <c r="H393" s="455" t="s">
        <v>261</v>
      </c>
      <c r="I393" s="372" t="s">
        <v>709</v>
      </c>
      <c r="J393" s="372">
        <v>180.99870000000001</v>
      </c>
      <c r="K393" s="37"/>
      <c r="L393" s="37"/>
      <c r="M393" s="37"/>
      <c r="N393" s="37"/>
      <c r="O393" s="37"/>
      <c r="P393" s="479"/>
      <c r="Q393" s="479"/>
      <c r="R393" s="479"/>
    </row>
    <row r="394" spans="1:18" s="293" customFormat="1" x14ac:dyDescent="0.25">
      <c r="A394" s="462">
        <f t="shared" si="27"/>
        <v>392</v>
      </c>
      <c r="B394" s="237" t="s">
        <v>20</v>
      </c>
      <c r="C394" s="45" t="str">
        <f t="shared" si="29"/>
        <v>6URETCEN</v>
      </c>
      <c r="D394" s="45"/>
      <c r="E394" s="46">
        <f>+'CALCULO TARIFAS CC '!$U$45</f>
        <v>0.73860637322546507</v>
      </c>
      <c r="F394" s="47">
        <f t="shared" si="31"/>
        <v>262.38839999999999</v>
      </c>
      <c r="G394" s="461">
        <f t="shared" si="32"/>
        <v>193.8</v>
      </c>
      <c r="H394" s="455" t="s">
        <v>261</v>
      </c>
      <c r="I394" s="372" t="s">
        <v>576</v>
      </c>
      <c r="J394" s="372">
        <v>262.38839999999999</v>
      </c>
      <c r="K394" s="37"/>
      <c r="L394" s="37"/>
      <c r="M394" s="37"/>
      <c r="N394" s="37"/>
      <c r="O394" s="37"/>
      <c r="P394" s="479"/>
      <c r="Q394" s="479"/>
      <c r="R394" s="479"/>
    </row>
    <row r="395" spans="1:18" s="293" customFormat="1" x14ac:dyDescent="0.25">
      <c r="A395" s="462">
        <f t="shared" si="27"/>
        <v>393</v>
      </c>
      <c r="B395" s="237" t="s">
        <v>20</v>
      </c>
      <c r="C395" s="45" t="str">
        <f t="shared" si="29"/>
        <v>6UREY12OCT</v>
      </c>
      <c r="D395" s="45"/>
      <c r="E395" s="46">
        <f>+'CALCULO TARIFAS CC '!$U$45</f>
        <v>0.73860637322546507</v>
      </c>
      <c r="F395" s="47">
        <f t="shared" si="31"/>
        <v>145.80779999999999</v>
      </c>
      <c r="G395" s="461">
        <f t="shared" si="32"/>
        <v>107.69</v>
      </c>
      <c r="H395" s="455" t="s">
        <v>261</v>
      </c>
      <c r="I395" s="372" t="s">
        <v>644</v>
      </c>
      <c r="J395" s="372">
        <v>145.80779999999999</v>
      </c>
      <c r="K395" s="37"/>
      <c r="L395" s="37"/>
      <c r="M395" s="37"/>
      <c r="N395" s="37"/>
      <c r="O395" s="37"/>
      <c r="P395" s="479"/>
      <c r="Q395" s="479"/>
      <c r="R395" s="479"/>
    </row>
    <row r="396" spans="1:18" s="293" customFormat="1" x14ac:dyDescent="0.25">
      <c r="A396" s="462">
        <f t="shared" si="27"/>
        <v>394</v>
      </c>
      <c r="B396" s="237" t="s">
        <v>20</v>
      </c>
      <c r="C396" s="45" t="str">
        <f t="shared" si="29"/>
        <v>6UREY24DIC</v>
      </c>
      <c r="D396" s="45"/>
      <c r="E396" s="46">
        <f>+'CALCULO TARIFAS CC '!$U$45</f>
        <v>0.73860637322546507</v>
      </c>
      <c r="F396" s="47">
        <f t="shared" si="31"/>
        <v>186.8432</v>
      </c>
      <c r="G396" s="461">
        <f t="shared" si="32"/>
        <v>138</v>
      </c>
      <c r="H396" s="455" t="s">
        <v>261</v>
      </c>
      <c r="I396" s="372" t="s">
        <v>608</v>
      </c>
      <c r="J396" s="372">
        <v>186.8432</v>
      </c>
      <c r="K396" s="37"/>
      <c r="L396" s="37"/>
      <c r="M396" s="37"/>
      <c r="N396" s="37"/>
      <c r="O396" s="37"/>
      <c r="P396" s="479"/>
      <c r="Q396" s="479"/>
      <c r="R396" s="479"/>
    </row>
    <row r="397" spans="1:18" s="293" customFormat="1" x14ac:dyDescent="0.25">
      <c r="A397" s="462">
        <f t="shared" si="27"/>
        <v>395</v>
      </c>
      <c r="B397" s="237" t="s">
        <v>20</v>
      </c>
      <c r="C397" s="45" t="str">
        <f t="shared" si="29"/>
        <v>6UREY4ALTOS</v>
      </c>
      <c r="D397" s="45"/>
      <c r="E397" s="46">
        <f>+'CALCULO TARIFAS CC '!$U$45</f>
        <v>0.73860637322546507</v>
      </c>
      <c r="F397" s="47">
        <f t="shared" si="31"/>
        <v>134.1114</v>
      </c>
      <c r="G397" s="461">
        <f t="shared" si="32"/>
        <v>99.06</v>
      </c>
      <c r="H397" s="455" t="s">
        <v>261</v>
      </c>
      <c r="I397" s="372" t="s">
        <v>645</v>
      </c>
      <c r="J397" s="372">
        <v>134.1114</v>
      </c>
      <c r="K397" s="37"/>
      <c r="L397" s="37"/>
      <c r="M397" s="37"/>
      <c r="N397" s="37"/>
      <c r="O397" s="37"/>
      <c r="P397" s="479"/>
      <c r="Q397" s="479"/>
      <c r="R397" s="479"/>
    </row>
    <row r="398" spans="1:18" s="293" customFormat="1" x14ac:dyDescent="0.25">
      <c r="A398" s="462">
        <f t="shared" si="27"/>
        <v>396</v>
      </c>
      <c r="B398" s="237" t="s">
        <v>20</v>
      </c>
      <c r="C398" s="45" t="str">
        <f t="shared" si="29"/>
        <v>6UREYBGOLF</v>
      </c>
      <c r="D398" s="45"/>
      <c r="E398" s="46">
        <f>+'CALCULO TARIFAS CC '!$U$45</f>
        <v>0.73860637322546507</v>
      </c>
      <c r="F398" s="47">
        <f t="shared" si="31"/>
        <v>146.19280000000001</v>
      </c>
      <c r="G398" s="461">
        <f t="shared" si="32"/>
        <v>107.98</v>
      </c>
      <c r="H398" s="455" t="s">
        <v>261</v>
      </c>
      <c r="I398" s="372" t="s">
        <v>609</v>
      </c>
      <c r="J398" s="372">
        <v>146.19280000000001</v>
      </c>
      <c r="K398" s="37"/>
      <c r="L398" s="37"/>
      <c r="M398" s="37"/>
      <c r="N398" s="37"/>
      <c r="O398" s="37"/>
      <c r="P398" s="479"/>
      <c r="Q398" s="479"/>
      <c r="R398" s="479"/>
    </row>
    <row r="399" spans="1:18" s="293" customFormat="1" x14ac:dyDescent="0.25">
      <c r="A399" s="462">
        <f t="shared" si="27"/>
        <v>397</v>
      </c>
      <c r="B399" s="237" t="s">
        <v>20</v>
      </c>
      <c r="C399" s="45" t="str">
        <f t="shared" si="29"/>
        <v>6UREYCALLE13</v>
      </c>
      <c r="D399" s="45"/>
      <c r="E399" s="46">
        <f>+'CALCULO TARIFAS CC '!$U$45</f>
        <v>0.73860637322546507</v>
      </c>
      <c r="F399" s="47">
        <f t="shared" si="31"/>
        <v>127.4825</v>
      </c>
      <c r="G399" s="461">
        <f t="shared" si="32"/>
        <v>94.16</v>
      </c>
      <c r="H399" s="455" t="s">
        <v>261</v>
      </c>
      <c r="I399" s="372" t="s">
        <v>741</v>
      </c>
      <c r="J399" s="372">
        <v>127.4825</v>
      </c>
      <c r="K399" s="37"/>
      <c r="L399" s="37"/>
      <c r="M399" s="37"/>
      <c r="N399" s="37"/>
      <c r="O399" s="37"/>
      <c r="P399" s="479"/>
      <c r="Q399" s="479"/>
      <c r="R399" s="479"/>
    </row>
    <row r="400" spans="1:18" s="293" customFormat="1" x14ac:dyDescent="0.25">
      <c r="A400" s="462">
        <f t="shared" si="27"/>
        <v>398</v>
      </c>
      <c r="B400" s="237" t="s">
        <v>20</v>
      </c>
      <c r="C400" s="45" t="str">
        <f t="shared" si="29"/>
        <v>6UREYCALLE50</v>
      </c>
      <c r="D400" s="45"/>
      <c r="E400" s="46">
        <f>+'CALCULO TARIFAS CC '!$U$45</f>
        <v>0.73860637322546507</v>
      </c>
      <c r="F400" s="47">
        <f t="shared" si="31"/>
        <v>245.72020000000001</v>
      </c>
      <c r="G400" s="461">
        <f t="shared" si="32"/>
        <v>181.49</v>
      </c>
      <c r="H400" s="455" t="s">
        <v>261</v>
      </c>
      <c r="I400" s="372" t="s">
        <v>710</v>
      </c>
      <c r="J400" s="372">
        <v>245.72020000000001</v>
      </c>
      <c r="K400" s="37"/>
      <c r="L400" s="37"/>
      <c r="M400" s="37"/>
      <c r="N400" s="37"/>
      <c r="O400" s="37"/>
      <c r="P400" s="479"/>
      <c r="Q400" s="479"/>
      <c r="R400" s="479"/>
    </row>
    <row r="401" spans="1:18" s="293" customFormat="1" x14ac:dyDescent="0.25">
      <c r="A401" s="462">
        <f t="shared" si="27"/>
        <v>399</v>
      </c>
      <c r="B401" s="237" t="s">
        <v>20</v>
      </c>
      <c r="C401" s="45" t="str">
        <f t="shared" si="29"/>
        <v>6UREYCALLE7</v>
      </c>
      <c r="D401" s="45"/>
      <c r="E401" s="46">
        <f>+'CALCULO TARIFAS CC '!$U$45</f>
        <v>0.73860637322546507</v>
      </c>
      <c r="F401" s="47">
        <f t="shared" si="31"/>
        <v>81.265500000000003</v>
      </c>
      <c r="G401" s="461">
        <f t="shared" si="32"/>
        <v>60.02</v>
      </c>
      <c r="H401" s="455" t="s">
        <v>261</v>
      </c>
      <c r="I401" s="372" t="s">
        <v>646</v>
      </c>
      <c r="J401" s="372">
        <v>81.265500000000003</v>
      </c>
      <c r="K401" s="37"/>
      <c r="L401" s="37"/>
      <c r="M401" s="37"/>
      <c r="N401" s="37"/>
      <c r="O401" s="37"/>
      <c r="P401" s="479"/>
      <c r="Q401" s="479"/>
      <c r="R401" s="479"/>
    </row>
    <row r="402" spans="1:18" s="293" customFormat="1" x14ac:dyDescent="0.25">
      <c r="A402" s="462">
        <f t="shared" si="27"/>
        <v>400</v>
      </c>
      <c r="B402" s="237" t="s">
        <v>20</v>
      </c>
      <c r="C402" s="45" t="str">
        <f t="shared" si="29"/>
        <v>6UREYCEDIM8</v>
      </c>
      <c r="D402" s="45"/>
      <c r="E402" s="46">
        <f>+'CALCULO TARIFAS CC '!$U$45</f>
        <v>0.73860637322546507</v>
      </c>
      <c r="F402" s="47">
        <f t="shared" si="31"/>
        <v>115.2814</v>
      </c>
      <c r="G402" s="461">
        <f t="shared" si="32"/>
        <v>85.15</v>
      </c>
      <c r="H402" s="455" t="s">
        <v>261</v>
      </c>
      <c r="I402" s="372" t="s">
        <v>647</v>
      </c>
      <c r="J402" s="372">
        <v>115.2814</v>
      </c>
      <c r="K402" s="37"/>
      <c r="L402" s="37"/>
      <c r="M402" s="37"/>
      <c r="N402" s="37"/>
      <c r="O402" s="37"/>
      <c r="P402" s="479"/>
      <c r="Q402" s="479"/>
      <c r="R402" s="479"/>
    </row>
    <row r="403" spans="1:18" s="293" customFormat="1" x14ac:dyDescent="0.25">
      <c r="A403" s="462">
        <f t="shared" si="27"/>
        <v>401</v>
      </c>
      <c r="B403" s="237" t="s">
        <v>20</v>
      </c>
      <c r="C403" s="45" t="str">
        <f t="shared" si="29"/>
        <v>6UREYCENTEN</v>
      </c>
      <c r="D403" s="45"/>
      <c r="E403" s="46">
        <f>+'CALCULO TARIFAS CC '!$U$45</f>
        <v>0.73860637322546507</v>
      </c>
      <c r="F403" s="47">
        <f t="shared" si="31"/>
        <v>217.55099999999999</v>
      </c>
      <c r="G403" s="461">
        <f t="shared" si="32"/>
        <v>160.68</v>
      </c>
      <c r="H403" s="455" t="s">
        <v>261</v>
      </c>
      <c r="I403" s="372" t="s">
        <v>610</v>
      </c>
      <c r="J403" s="372">
        <v>217.55099999999999</v>
      </c>
      <c r="K403" s="37"/>
      <c r="L403" s="37"/>
      <c r="M403" s="37"/>
      <c r="N403" s="37"/>
      <c r="O403" s="37"/>
      <c r="P403" s="479"/>
      <c r="Q403" s="479"/>
      <c r="R403" s="479"/>
    </row>
    <row r="404" spans="1:18" s="293" customFormat="1" x14ac:dyDescent="0.25">
      <c r="A404" s="462">
        <f t="shared" si="27"/>
        <v>402</v>
      </c>
      <c r="B404" s="237" t="s">
        <v>20</v>
      </c>
      <c r="C404" s="45" t="str">
        <f t="shared" si="29"/>
        <v>6UREYCESTE</v>
      </c>
      <c r="D404" s="45"/>
      <c r="E404" s="46">
        <f>+'CALCULO TARIFAS CC '!$U$45</f>
        <v>0.73860637322546507</v>
      </c>
      <c r="F404" s="47">
        <f t="shared" si="31"/>
        <v>249.1489</v>
      </c>
      <c r="G404" s="461">
        <f t="shared" si="32"/>
        <v>184.02</v>
      </c>
      <c r="H404" s="455" t="s">
        <v>261</v>
      </c>
      <c r="I404" s="372" t="s">
        <v>611</v>
      </c>
      <c r="J404" s="372">
        <v>249.1489</v>
      </c>
      <c r="K404" s="37"/>
      <c r="L404" s="37"/>
      <c r="M404" s="37"/>
      <c r="N404" s="37"/>
      <c r="O404" s="37"/>
      <c r="P404" s="479"/>
      <c r="Q404" s="479"/>
      <c r="R404" s="479"/>
    </row>
    <row r="405" spans="1:18" s="268" customFormat="1" x14ac:dyDescent="0.25">
      <c r="A405" s="462">
        <f t="shared" si="27"/>
        <v>403</v>
      </c>
      <c r="B405" s="237" t="s">
        <v>20</v>
      </c>
      <c r="C405" s="45" t="str">
        <f t="shared" si="29"/>
        <v>6UREYCHANIS</v>
      </c>
      <c r="D405" s="45"/>
      <c r="E405" s="46">
        <f>+'CALCULO TARIFAS CC '!$U$45</f>
        <v>0.73860637322546507</v>
      </c>
      <c r="F405" s="47">
        <f t="shared" si="30"/>
        <v>120.8077</v>
      </c>
      <c r="G405" s="461">
        <f t="shared" si="32"/>
        <v>89.23</v>
      </c>
      <c r="H405" s="455" t="s">
        <v>261</v>
      </c>
      <c r="I405" s="372" t="s">
        <v>612</v>
      </c>
      <c r="J405" s="372">
        <v>120.8077</v>
      </c>
      <c r="K405" s="37"/>
      <c r="L405" s="37"/>
      <c r="M405" s="37"/>
      <c r="N405" s="37"/>
      <c r="O405" s="37"/>
      <c r="P405" s="479"/>
      <c r="Q405" s="479"/>
      <c r="R405" s="479"/>
    </row>
    <row r="406" spans="1:18" s="268" customFormat="1" x14ac:dyDescent="0.25">
      <c r="A406" s="462">
        <f t="shared" si="27"/>
        <v>404</v>
      </c>
      <c r="B406" s="237" t="s">
        <v>20</v>
      </c>
      <c r="C406" s="45" t="str">
        <f t="shared" si="29"/>
        <v>6UREYCHORRE</v>
      </c>
      <c r="D406" s="45"/>
      <c r="E406" s="46">
        <f>+'CALCULO TARIFAS CC '!$U$45</f>
        <v>0.73860637322546507</v>
      </c>
      <c r="F406" s="47">
        <f t="shared" si="30"/>
        <v>143.9606</v>
      </c>
      <c r="G406" s="461">
        <f t="shared" si="32"/>
        <v>106.33</v>
      </c>
      <c r="H406" s="455" t="s">
        <v>261</v>
      </c>
      <c r="I406" s="372" t="s">
        <v>742</v>
      </c>
      <c r="J406" s="372">
        <v>143.9606</v>
      </c>
      <c r="K406" s="37"/>
      <c r="L406" s="37"/>
      <c r="M406" s="37"/>
      <c r="N406" s="37"/>
      <c r="O406" s="37"/>
      <c r="P406" s="479"/>
      <c r="Q406" s="479"/>
      <c r="R406" s="479"/>
    </row>
    <row r="407" spans="1:18" s="268" customFormat="1" x14ac:dyDescent="0.25">
      <c r="A407" s="462">
        <f t="shared" si="27"/>
        <v>405</v>
      </c>
      <c r="B407" s="237" t="s">
        <v>20</v>
      </c>
      <c r="C407" s="45" t="str">
        <f t="shared" si="29"/>
        <v>6UREYCORONA</v>
      </c>
      <c r="D407" s="45"/>
      <c r="E407" s="46">
        <f>+'CALCULO TARIFAS CC '!$U$45</f>
        <v>0.73860637322546507</v>
      </c>
      <c r="F407" s="47">
        <f t="shared" si="30"/>
        <v>74.614099999999993</v>
      </c>
      <c r="G407" s="461">
        <f t="shared" si="32"/>
        <v>55.11</v>
      </c>
      <c r="H407" s="455" t="s">
        <v>261</v>
      </c>
      <c r="I407" s="372" t="s">
        <v>682</v>
      </c>
      <c r="J407" s="372">
        <v>74.614099999999993</v>
      </c>
      <c r="K407" s="37"/>
      <c r="L407" s="37"/>
      <c r="M407" s="37"/>
      <c r="N407" s="37"/>
      <c r="O407" s="37"/>
      <c r="P407" s="479"/>
      <c r="Q407" s="479"/>
      <c r="R407" s="479"/>
    </row>
    <row r="408" spans="1:18" s="268" customFormat="1" x14ac:dyDescent="0.25">
      <c r="A408" s="462">
        <f t="shared" si="27"/>
        <v>406</v>
      </c>
      <c r="B408" s="237" t="s">
        <v>20</v>
      </c>
      <c r="C408" s="45" t="str">
        <f t="shared" si="29"/>
        <v>6UREYCVERDE</v>
      </c>
      <c r="D408" s="45"/>
      <c r="E408" s="46">
        <f>+'CALCULO TARIFAS CC '!$U$45</f>
        <v>0.73860637322546507</v>
      </c>
      <c r="F408" s="47">
        <f t="shared" si="30"/>
        <v>198.30629999999999</v>
      </c>
      <c r="G408" s="461">
        <f t="shared" si="32"/>
        <v>146.47</v>
      </c>
      <c r="H408" s="455" t="s">
        <v>261</v>
      </c>
      <c r="I408" s="372" t="s">
        <v>683</v>
      </c>
      <c r="J408" s="372">
        <v>198.30629999999999</v>
      </c>
      <c r="K408" s="37"/>
      <c r="L408" s="37"/>
      <c r="M408" s="37"/>
      <c r="N408" s="37"/>
      <c r="O408" s="37"/>
      <c r="P408" s="479"/>
      <c r="Q408" s="479"/>
      <c r="R408" s="479"/>
    </row>
    <row r="409" spans="1:18" s="268" customFormat="1" x14ac:dyDescent="0.25">
      <c r="A409" s="462">
        <f t="shared" si="27"/>
        <v>407</v>
      </c>
      <c r="B409" s="237" t="s">
        <v>20</v>
      </c>
      <c r="C409" s="45" t="str">
        <f t="shared" si="29"/>
        <v>6UREYDAVID</v>
      </c>
      <c r="D409" s="45"/>
      <c r="E409" s="46">
        <f>+'CALCULO TARIFAS CC '!$U$45</f>
        <v>0.73860637322546507</v>
      </c>
      <c r="F409" s="47">
        <f t="shared" si="30"/>
        <v>130.81489999999999</v>
      </c>
      <c r="G409" s="461">
        <f t="shared" si="32"/>
        <v>96.62</v>
      </c>
      <c r="H409" s="455" t="s">
        <v>261</v>
      </c>
      <c r="I409" s="372" t="s">
        <v>711</v>
      </c>
      <c r="J409" s="372">
        <v>130.81489999999999</v>
      </c>
      <c r="K409" s="37"/>
      <c r="L409" s="37"/>
      <c r="M409" s="37"/>
      <c r="N409" s="37"/>
      <c r="O409" s="37"/>
      <c r="P409" s="479"/>
      <c r="Q409" s="479"/>
      <c r="R409" s="479"/>
    </row>
    <row r="410" spans="1:18" s="268" customFormat="1" x14ac:dyDescent="0.25">
      <c r="A410" s="462">
        <f t="shared" si="27"/>
        <v>408</v>
      </c>
      <c r="B410" s="237" t="s">
        <v>20</v>
      </c>
      <c r="C410" s="45" t="str">
        <f t="shared" si="29"/>
        <v>6UREYDORADO</v>
      </c>
      <c r="D410" s="45"/>
      <c r="E410" s="46">
        <f>+'CALCULO TARIFAS CC '!$U$45</f>
        <v>0.73860637322546507</v>
      </c>
      <c r="F410" s="47">
        <f t="shared" si="30"/>
        <v>12.171200000000001</v>
      </c>
      <c r="G410" s="461">
        <f t="shared" si="32"/>
        <v>8.99</v>
      </c>
      <c r="H410" s="455" t="s">
        <v>261</v>
      </c>
      <c r="I410" s="372" t="s">
        <v>613</v>
      </c>
      <c r="J410" s="372">
        <v>12.171200000000001</v>
      </c>
      <c r="K410" s="37"/>
      <c r="L410" s="37"/>
      <c r="M410" s="37"/>
      <c r="N410" s="37"/>
      <c r="O410" s="37"/>
      <c r="P410" s="479"/>
      <c r="Q410" s="479"/>
      <c r="R410" s="479"/>
    </row>
    <row r="411" spans="1:18" s="268" customFormat="1" x14ac:dyDescent="0.25">
      <c r="A411" s="462">
        <f t="shared" si="27"/>
        <v>409</v>
      </c>
      <c r="B411" s="237" t="s">
        <v>20</v>
      </c>
      <c r="C411" s="45" t="str">
        <f t="shared" si="29"/>
        <v>6UREYLEFEVRE</v>
      </c>
      <c r="D411" s="45"/>
      <c r="E411" s="46">
        <f>+'CALCULO TARIFAS CC '!$U$45</f>
        <v>0.73860637322546507</v>
      </c>
      <c r="F411" s="47">
        <f t="shared" si="30"/>
        <v>102.9074</v>
      </c>
      <c r="G411" s="461">
        <f t="shared" si="32"/>
        <v>76.010000000000005</v>
      </c>
      <c r="H411" s="455" t="s">
        <v>261</v>
      </c>
      <c r="I411" s="372" t="s">
        <v>648</v>
      </c>
      <c r="J411" s="372">
        <v>102.9074</v>
      </c>
      <c r="K411" s="37"/>
      <c r="L411" s="37"/>
      <c r="M411" s="37"/>
      <c r="N411" s="37"/>
      <c r="O411" s="37"/>
      <c r="P411" s="479"/>
      <c r="Q411" s="479"/>
      <c r="R411" s="479"/>
    </row>
    <row r="412" spans="1:18" s="268" customFormat="1" x14ac:dyDescent="0.25">
      <c r="A412" s="462">
        <f t="shared" si="27"/>
        <v>410</v>
      </c>
      <c r="B412" s="237" t="s">
        <v>20</v>
      </c>
      <c r="C412" s="45" t="str">
        <f t="shared" si="29"/>
        <v>6UREYMILLA8</v>
      </c>
      <c r="D412" s="45"/>
      <c r="E412" s="46">
        <f>+'CALCULO TARIFAS CC '!$U$45</f>
        <v>0.73860637322546507</v>
      </c>
      <c r="F412" s="47">
        <f t="shared" si="30"/>
        <v>129.9486</v>
      </c>
      <c r="G412" s="461">
        <f t="shared" si="32"/>
        <v>95.98</v>
      </c>
      <c r="H412" s="455" t="s">
        <v>261</v>
      </c>
      <c r="I412" s="372" t="s">
        <v>614</v>
      </c>
      <c r="J412" s="372">
        <v>129.9486</v>
      </c>
      <c r="K412" s="37"/>
      <c r="L412" s="37"/>
      <c r="M412" s="37"/>
      <c r="N412" s="37"/>
      <c r="O412" s="37"/>
      <c r="P412" s="479"/>
      <c r="Q412" s="479"/>
      <c r="R412" s="479"/>
    </row>
    <row r="413" spans="1:18" s="268" customFormat="1" x14ac:dyDescent="0.25">
      <c r="A413" s="462">
        <f t="shared" si="27"/>
        <v>411</v>
      </c>
      <c r="B413" s="237" t="s">
        <v>20</v>
      </c>
      <c r="C413" s="45" t="str">
        <f t="shared" si="29"/>
        <v>6UREYMPCAB</v>
      </c>
      <c r="D413" s="45"/>
      <c r="E413" s="46">
        <f>+'CALCULO TARIFAS CC '!$U$45</f>
        <v>0.73860637322546507</v>
      </c>
      <c r="F413" s="47">
        <f t="shared" si="30"/>
        <v>58.624499999999998</v>
      </c>
      <c r="G413" s="461">
        <f t="shared" si="32"/>
        <v>43.3</v>
      </c>
      <c r="H413" s="455" t="s">
        <v>261</v>
      </c>
      <c r="I413" s="372" t="s">
        <v>615</v>
      </c>
      <c r="J413" s="372">
        <v>58.624499999999998</v>
      </c>
      <c r="K413" s="37"/>
      <c r="L413" s="37"/>
      <c r="M413" s="37"/>
      <c r="N413" s="37"/>
      <c r="O413" s="37"/>
      <c r="P413" s="479"/>
      <c r="Q413" s="479"/>
      <c r="R413" s="479"/>
    </row>
    <row r="414" spans="1:18" s="268" customFormat="1" x14ac:dyDescent="0.25">
      <c r="A414" s="462">
        <f t="shared" si="27"/>
        <v>412</v>
      </c>
      <c r="B414" s="237" t="s">
        <v>20</v>
      </c>
      <c r="C414" s="45" t="str">
        <f t="shared" si="29"/>
        <v>6UREYMPVMAR</v>
      </c>
      <c r="D414" s="45"/>
      <c r="E414" s="46">
        <f>+'CALCULO TARIFAS CC '!$U$45</f>
        <v>0.73860637322546507</v>
      </c>
      <c r="F414" s="47">
        <f t="shared" si="30"/>
        <v>47.151699999999998</v>
      </c>
      <c r="G414" s="461">
        <f t="shared" si="32"/>
        <v>34.83</v>
      </c>
      <c r="H414" s="455" t="s">
        <v>261</v>
      </c>
      <c r="I414" s="372" t="s">
        <v>684</v>
      </c>
      <c r="J414" s="372">
        <v>47.151699999999998</v>
      </c>
      <c r="K414" s="37"/>
      <c r="L414" s="37"/>
      <c r="M414" s="37"/>
      <c r="N414" s="37"/>
      <c r="O414" s="37"/>
      <c r="P414" s="479"/>
      <c r="Q414" s="479"/>
      <c r="R414" s="479"/>
    </row>
    <row r="415" spans="1:18" s="268" customFormat="1" x14ac:dyDescent="0.25">
      <c r="A415" s="462">
        <f t="shared" si="27"/>
        <v>413</v>
      </c>
      <c r="B415" s="237" t="s">
        <v>20</v>
      </c>
      <c r="C415" s="45" t="str">
        <f t="shared" si="29"/>
        <v>6UREYPARRAIJ</v>
      </c>
      <c r="D415" s="45"/>
      <c r="E415" s="46">
        <f>+'CALCULO TARIFAS CC '!$U$45</f>
        <v>0.73860637322546507</v>
      </c>
      <c r="F415" s="47">
        <f t="shared" si="30"/>
        <v>126.13500000000001</v>
      </c>
      <c r="G415" s="461">
        <f t="shared" si="32"/>
        <v>93.16</v>
      </c>
      <c r="H415" s="455" t="s">
        <v>261</v>
      </c>
      <c r="I415" s="372" t="s">
        <v>685</v>
      </c>
      <c r="J415" s="372">
        <v>126.13500000000001</v>
      </c>
      <c r="K415" s="37"/>
      <c r="L415" s="37"/>
      <c r="M415" s="37"/>
      <c r="N415" s="37"/>
      <c r="O415" s="37"/>
      <c r="P415" s="479"/>
      <c r="Q415" s="479"/>
      <c r="R415" s="479"/>
    </row>
    <row r="416" spans="1:18" s="268" customFormat="1" x14ac:dyDescent="0.25">
      <c r="A416" s="462">
        <f t="shared" si="27"/>
        <v>414</v>
      </c>
      <c r="B416" s="237" t="s">
        <v>20</v>
      </c>
      <c r="C416" s="45" t="str">
        <f t="shared" si="29"/>
        <v>6UREYPASEOAB</v>
      </c>
      <c r="D416" s="45"/>
      <c r="E416" s="46">
        <f>+'CALCULO TARIFAS CC '!$U$45</f>
        <v>0.73860637322546507</v>
      </c>
      <c r="F416" s="47">
        <f t="shared" si="30"/>
        <v>236.9205</v>
      </c>
      <c r="G416" s="461">
        <f t="shared" si="32"/>
        <v>174.99</v>
      </c>
      <c r="H416" s="455" t="s">
        <v>261</v>
      </c>
      <c r="I416" s="372" t="s">
        <v>712</v>
      </c>
      <c r="J416" s="372">
        <v>236.9205</v>
      </c>
      <c r="K416" s="37"/>
      <c r="L416" s="37"/>
      <c r="M416" s="37"/>
      <c r="N416" s="37"/>
      <c r="O416" s="37"/>
      <c r="P416" s="479"/>
      <c r="Q416" s="479"/>
      <c r="R416" s="479"/>
    </row>
    <row r="417" spans="1:18" s="268" customFormat="1" x14ac:dyDescent="0.25">
      <c r="A417" s="462">
        <f t="shared" si="27"/>
        <v>415</v>
      </c>
      <c r="B417" s="237" t="s">
        <v>20</v>
      </c>
      <c r="C417" s="45" t="str">
        <f t="shared" si="29"/>
        <v>6UREYPME</v>
      </c>
      <c r="D417" s="45"/>
      <c r="E417" s="46">
        <f>+'CALCULO TARIFAS CC '!$U$45</f>
        <v>0.73860637322546507</v>
      </c>
      <c r="F417" s="47">
        <f t="shared" si="30"/>
        <v>79.0321</v>
      </c>
      <c r="G417" s="461">
        <f t="shared" si="32"/>
        <v>58.37</v>
      </c>
      <c r="H417" s="455" t="s">
        <v>261</v>
      </c>
      <c r="I417" s="372" t="s">
        <v>743</v>
      </c>
      <c r="J417" s="372">
        <v>79.0321</v>
      </c>
      <c r="K417" s="37"/>
      <c r="L417" s="37"/>
      <c r="M417" s="37"/>
      <c r="N417" s="37"/>
      <c r="O417" s="37"/>
      <c r="P417" s="479"/>
      <c r="Q417" s="479"/>
      <c r="R417" s="479"/>
    </row>
    <row r="418" spans="1:18" s="268" customFormat="1" x14ac:dyDescent="0.25">
      <c r="A418" s="462">
        <f t="shared" si="27"/>
        <v>416</v>
      </c>
      <c r="B418" s="237" t="s">
        <v>20</v>
      </c>
      <c r="C418" s="45" t="str">
        <f t="shared" si="29"/>
        <v>6UREYPVALLE</v>
      </c>
      <c r="D418" s="45"/>
      <c r="E418" s="46">
        <f>+'CALCULO TARIFAS CC '!$U$45</f>
        <v>0.73860637322546507</v>
      </c>
      <c r="F418" s="47">
        <f t="shared" si="30"/>
        <v>67.376000000000005</v>
      </c>
      <c r="G418" s="461">
        <f t="shared" si="32"/>
        <v>49.76</v>
      </c>
      <c r="H418" s="455" t="s">
        <v>261</v>
      </c>
      <c r="I418" s="372" t="s">
        <v>686</v>
      </c>
      <c r="J418" s="372">
        <v>67.376000000000005</v>
      </c>
      <c r="K418" s="37"/>
      <c r="L418" s="37"/>
      <c r="M418" s="37"/>
      <c r="N418" s="37"/>
      <c r="O418" s="37"/>
      <c r="P418" s="479"/>
      <c r="Q418" s="479"/>
      <c r="R418" s="479"/>
    </row>
    <row r="419" spans="1:18" s="268" customFormat="1" x14ac:dyDescent="0.25">
      <c r="A419" s="462">
        <f t="shared" si="27"/>
        <v>417</v>
      </c>
      <c r="B419" s="237" t="s">
        <v>20</v>
      </c>
      <c r="C419" s="45" t="str">
        <f t="shared" si="29"/>
        <v>6UREYSABANI</v>
      </c>
      <c r="D419" s="45"/>
      <c r="E419" s="46">
        <f>+'CALCULO TARIFAS CC '!$U$45</f>
        <v>0.73860637322546507</v>
      </c>
      <c r="F419" s="47">
        <f t="shared" si="30"/>
        <v>145.79929999999999</v>
      </c>
      <c r="G419" s="461">
        <f t="shared" si="32"/>
        <v>107.69</v>
      </c>
      <c r="H419" s="455" t="s">
        <v>261</v>
      </c>
      <c r="I419" s="372" t="s">
        <v>649</v>
      </c>
      <c r="J419" s="372">
        <v>145.79929999999999</v>
      </c>
      <c r="K419" s="37"/>
      <c r="L419" s="37"/>
      <c r="M419" s="37"/>
      <c r="N419" s="37"/>
      <c r="O419" s="37"/>
      <c r="P419" s="479"/>
      <c r="Q419" s="479"/>
      <c r="R419" s="479"/>
    </row>
    <row r="420" spans="1:18" s="268" customFormat="1" x14ac:dyDescent="0.25">
      <c r="A420" s="462">
        <f t="shared" si="27"/>
        <v>418</v>
      </c>
      <c r="B420" s="237" t="s">
        <v>20</v>
      </c>
      <c r="C420" s="45" t="str">
        <f t="shared" si="29"/>
        <v>6UREYSMARIA</v>
      </c>
      <c r="D420" s="45"/>
      <c r="E420" s="46">
        <f>+'CALCULO TARIFAS CC '!$U$45</f>
        <v>0.73860637322546507</v>
      </c>
      <c r="F420" s="47">
        <f t="shared" si="30"/>
        <v>106.3112</v>
      </c>
      <c r="G420" s="461">
        <f t="shared" si="32"/>
        <v>78.52</v>
      </c>
      <c r="H420" s="455" t="s">
        <v>261</v>
      </c>
      <c r="I420" s="372" t="s">
        <v>650</v>
      </c>
      <c r="J420" s="372">
        <v>106.3112</v>
      </c>
      <c r="K420" s="37"/>
      <c r="L420" s="37"/>
      <c r="M420" s="37"/>
      <c r="N420" s="37"/>
      <c r="O420" s="37"/>
      <c r="P420" s="479"/>
      <c r="Q420" s="479"/>
      <c r="R420" s="479"/>
    </row>
    <row r="421" spans="1:18" s="268" customFormat="1" x14ac:dyDescent="0.25">
      <c r="A421" s="462">
        <f t="shared" ref="A421:A484" si="33">A420+1</f>
        <v>419</v>
      </c>
      <c r="B421" s="237" t="s">
        <v>20</v>
      </c>
      <c r="C421" s="45" t="str">
        <f t="shared" si="29"/>
        <v>6UREYSTGO</v>
      </c>
      <c r="D421" s="45"/>
      <c r="E421" s="46">
        <f>+'CALCULO TARIFAS CC '!$U$45</f>
        <v>0.73860637322546507</v>
      </c>
      <c r="F421" s="47">
        <f t="shared" si="30"/>
        <v>183.47569999999999</v>
      </c>
      <c r="G421" s="461">
        <f t="shared" si="32"/>
        <v>135.52000000000001</v>
      </c>
      <c r="H421" s="455" t="s">
        <v>261</v>
      </c>
      <c r="I421" s="372" t="s">
        <v>713</v>
      </c>
      <c r="J421" s="372">
        <v>183.47569999999999</v>
      </c>
      <c r="K421" s="37"/>
      <c r="L421" s="37"/>
      <c r="M421" s="37"/>
      <c r="N421" s="37"/>
      <c r="O421" s="37"/>
      <c r="P421" s="479"/>
      <c r="Q421" s="479"/>
      <c r="R421" s="479"/>
    </row>
    <row r="422" spans="1:18" s="268" customFormat="1" x14ac:dyDescent="0.25">
      <c r="A422" s="462">
        <f t="shared" si="33"/>
        <v>420</v>
      </c>
      <c r="B422" s="237" t="s">
        <v>20</v>
      </c>
      <c r="C422" s="45" t="str">
        <f t="shared" si="29"/>
        <v>6UREYVALEGRE</v>
      </c>
      <c r="D422" s="45"/>
      <c r="E422" s="46">
        <f>+'CALCULO TARIFAS CC '!$U$45</f>
        <v>0.73860637322546507</v>
      </c>
      <c r="F422" s="47">
        <f t="shared" si="30"/>
        <v>143.5745</v>
      </c>
      <c r="G422" s="461">
        <f t="shared" si="32"/>
        <v>106.05</v>
      </c>
      <c r="H422" s="455" t="s">
        <v>261</v>
      </c>
      <c r="I422" s="372" t="s">
        <v>714</v>
      </c>
      <c r="J422" s="372">
        <v>143.5745</v>
      </c>
      <c r="K422" s="37"/>
      <c r="L422" s="37"/>
      <c r="M422" s="37"/>
      <c r="N422" s="37"/>
      <c r="O422" s="37"/>
      <c r="P422" s="479"/>
      <c r="Q422" s="479"/>
      <c r="R422" s="479"/>
    </row>
    <row r="423" spans="1:18" s="268" customFormat="1" x14ac:dyDescent="0.25">
      <c r="A423" s="462">
        <f t="shared" si="33"/>
        <v>421</v>
      </c>
      <c r="B423" s="237" t="s">
        <v>20</v>
      </c>
      <c r="C423" s="45" t="str">
        <f t="shared" si="29"/>
        <v>6UREYVERSAL</v>
      </c>
      <c r="D423" s="45"/>
      <c r="E423" s="46">
        <f>+'CALCULO TARIFAS CC '!$U$45</f>
        <v>0.73860637322546507</v>
      </c>
      <c r="F423" s="47">
        <f t="shared" si="30"/>
        <v>175.37110000000001</v>
      </c>
      <c r="G423" s="461">
        <f t="shared" si="32"/>
        <v>129.53</v>
      </c>
      <c r="H423" s="455" t="s">
        <v>261</v>
      </c>
      <c r="I423" s="372" t="s">
        <v>651</v>
      </c>
      <c r="J423" s="372">
        <v>175.37110000000001</v>
      </c>
      <c r="K423" s="37"/>
      <c r="L423" s="37"/>
      <c r="M423" s="37"/>
      <c r="N423" s="37"/>
      <c r="O423" s="37"/>
      <c r="P423" s="479"/>
      <c r="Q423" s="479"/>
      <c r="R423" s="479"/>
    </row>
    <row r="424" spans="1:18" s="268" customFormat="1" x14ac:dyDescent="0.25">
      <c r="A424" s="462">
        <f t="shared" si="33"/>
        <v>422</v>
      </c>
      <c r="B424" s="237" t="s">
        <v>20</v>
      </c>
      <c r="C424" s="45" t="str">
        <f t="shared" si="29"/>
        <v>6UREYVESPANA</v>
      </c>
      <c r="D424" s="45"/>
      <c r="E424" s="46">
        <f>+'CALCULO TARIFAS CC '!$U$45</f>
        <v>0.73860637322546507</v>
      </c>
      <c r="F424" s="47">
        <f t="shared" si="30"/>
        <v>185.1</v>
      </c>
      <c r="G424" s="461">
        <f t="shared" si="32"/>
        <v>136.72</v>
      </c>
      <c r="H424" s="455" t="s">
        <v>261</v>
      </c>
      <c r="I424" s="372" t="s">
        <v>715</v>
      </c>
      <c r="J424" s="372">
        <v>185.1</v>
      </c>
      <c r="K424" s="37"/>
      <c r="L424" s="37"/>
      <c r="M424" s="37"/>
      <c r="N424" s="37"/>
      <c r="O424" s="37"/>
      <c r="P424" s="479"/>
      <c r="Q424" s="479"/>
      <c r="R424" s="479"/>
    </row>
    <row r="425" spans="1:18" s="268" customFormat="1" x14ac:dyDescent="0.25">
      <c r="A425" s="462">
        <f t="shared" si="33"/>
        <v>423</v>
      </c>
      <c r="B425" s="237" t="s">
        <v>20</v>
      </c>
      <c r="C425" s="45" t="str">
        <f t="shared" si="29"/>
        <v>6UREYVLUCRE</v>
      </c>
      <c r="D425" s="45"/>
      <c r="E425" s="46">
        <f>+'CALCULO TARIFAS CC '!$U$45</f>
        <v>0.73860637322546507</v>
      </c>
      <c r="F425" s="47">
        <f t="shared" si="30"/>
        <v>129.94759999999999</v>
      </c>
      <c r="G425" s="461">
        <f t="shared" si="32"/>
        <v>95.98</v>
      </c>
      <c r="H425" s="455" t="s">
        <v>261</v>
      </c>
      <c r="I425" s="372" t="s">
        <v>616</v>
      </c>
      <c r="J425" s="372">
        <v>129.94759999999999</v>
      </c>
      <c r="K425" s="37"/>
      <c r="L425" s="37"/>
      <c r="M425" s="37"/>
      <c r="N425" s="37"/>
      <c r="O425" s="37"/>
      <c r="P425" s="479"/>
      <c r="Q425" s="479"/>
      <c r="R425" s="479"/>
    </row>
    <row r="426" spans="1:18" s="291" customFormat="1" x14ac:dyDescent="0.25">
      <c r="A426" s="462">
        <f t="shared" si="33"/>
        <v>424</v>
      </c>
      <c r="B426" s="237" t="s">
        <v>20</v>
      </c>
      <c r="C426" s="45" t="str">
        <f t="shared" ref="C426:C550" si="34">I426</f>
        <v>6URODEO</v>
      </c>
      <c r="D426" s="45"/>
      <c r="E426" s="46">
        <f>+'CALCULO TARIFAS CC '!$U$45</f>
        <v>0.73860637322546507</v>
      </c>
      <c r="F426" s="47">
        <f t="shared" ref="F426:F550" si="35">ROUND(J426,4)</f>
        <v>176.3484</v>
      </c>
      <c r="G426" s="461">
        <f t="shared" si="32"/>
        <v>130.25</v>
      </c>
      <c r="H426" s="455" t="s">
        <v>261</v>
      </c>
      <c r="I426" s="372" t="s">
        <v>850</v>
      </c>
      <c r="J426" s="372">
        <v>176.3484</v>
      </c>
      <c r="K426" s="37"/>
      <c r="L426" s="37"/>
      <c r="M426" s="37"/>
      <c r="N426" s="37"/>
      <c r="O426" s="37"/>
      <c r="P426" s="479"/>
      <c r="Q426" s="479"/>
      <c r="R426" s="479"/>
    </row>
    <row r="427" spans="1:18" s="291" customFormat="1" x14ac:dyDescent="0.25">
      <c r="A427" s="462">
        <f t="shared" si="33"/>
        <v>425</v>
      </c>
      <c r="B427" s="237" t="s">
        <v>20</v>
      </c>
      <c r="C427" s="45" t="str">
        <f t="shared" si="34"/>
        <v>6UROMBOLIVAR</v>
      </c>
      <c r="D427" s="45"/>
      <c r="E427" s="46">
        <f>+'CALCULO TARIFAS CC '!$U$45</f>
        <v>0.73860637322546507</v>
      </c>
      <c r="F427" s="47">
        <f t="shared" si="35"/>
        <v>67.770399999999995</v>
      </c>
      <c r="G427" s="461">
        <f t="shared" si="32"/>
        <v>50.06</v>
      </c>
      <c r="H427" s="455" t="s">
        <v>261</v>
      </c>
      <c r="I427" s="372" t="s">
        <v>687</v>
      </c>
      <c r="J427" s="372">
        <v>67.770399999999995</v>
      </c>
      <c r="K427" s="37"/>
      <c r="L427" s="37"/>
      <c r="M427" s="37"/>
      <c r="N427" s="37"/>
      <c r="O427" s="37"/>
      <c r="P427" s="479"/>
      <c r="Q427" s="479"/>
      <c r="R427" s="479"/>
    </row>
    <row r="428" spans="1:18" s="291" customFormat="1" x14ac:dyDescent="0.25">
      <c r="A428" s="462">
        <f t="shared" si="33"/>
        <v>426</v>
      </c>
      <c r="B428" s="237" t="s">
        <v>20</v>
      </c>
      <c r="C428" s="45" t="str">
        <f t="shared" si="34"/>
        <v>6UROMBUGABA</v>
      </c>
      <c r="D428" s="45"/>
      <c r="E428" s="46">
        <f>+'CALCULO TARIFAS CC '!$U$45</f>
        <v>0.73860637322546507</v>
      </c>
      <c r="F428" s="47">
        <f t="shared" si="35"/>
        <v>139.81229999999999</v>
      </c>
      <c r="G428" s="461">
        <f t="shared" si="32"/>
        <v>103.27</v>
      </c>
      <c r="H428" s="455" t="s">
        <v>261</v>
      </c>
      <c r="I428" s="372" t="s">
        <v>688</v>
      </c>
      <c r="J428" s="372">
        <v>139.81229999999999</v>
      </c>
      <c r="K428" s="37"/>
      <c r="L428" s="37"/>
      <c r="M428" s="37"/>
      <c r="N428" s="37"/>
      <c r="O428" s="37"/>
      <c r="P428" s="479"/>
      <c r="Q428" s="479"/>
      <c r="R428" s="479"/>
    </row>
    <row r="429" spans="1:18" s="291" customFormat="1" x14ac:dyDescent="0.25">
      <c r="A429" s="462">
        <f t="shared" si="33"/>
        <v>427</v>
      </c>
      <c r="B429" s="237" t="s">
        <v>20</v>
      </c>
      <c r="C429" s="45" t="str">
        <f t="shared" si="34"/>
        <v>6UROMDOLEG</v>
      </c>
      <c r="D429" s="45"/>
      <c r="E429" s="46">
        <f>+'CALCULO TARIFAS CC '!$U$45</f>
        <v>0.73860637322546507</v>
      </c>
      <c r="F429" s="47">
        <f t="shared" si="35"/>
        <v>108.8095</v>
      </c>
      <c r="G429" s="461">
        <f t="shared" si="32"/>
        <v>80.37</v>
      </c>
      <c r="H429" s="455" t="s">
        <v>261</v>
      </c>
      <c r="I429" s="372" t="s">
        <v>744</v>
      </c>
      <c r="J429" s="372">
        <v>108.8095</v>
      </c>
      <c r="K429" s="37"/>
      <c r="L429" s="37"/>
      <c r="M429" s="37"/>
      <c r="N429" s="37"/>
      <c r="O429" s="37"/>
      <c r="P429" s="479"/>
      <c r="Q429" s="479"/>
      <c r="R429" s="479"/>
    </row>
    <row r="430" spans="1:18" s="291" customFormat="1" x14ac:dyDescent="0.25">
      <c r="A430" s="462">
        <f t="shared" si="33"/>
        <v>428</v>
      </c>
      <c r="B430" s="237" t="s">
        <v>20</v>
      </c>
      <c r="C430" s="45" t="str">
        <f t="shared" si="34"/>
        <v>6UROMLARIV</v>
      </c>
      <c r="D430" s="45"/>
      <c r="E430" s="46">
        <f>+'CALCULO TARIFAS CC '!$U$45</f>
        <v>0.73860637322546507</v>
      </c>
      <c r="F430" s="47">
        <f t="shared" si="35"/>
        <v>89.488299999999995</v>
      </c>
      <c r="G430" s="461">
        <f t="shared" si="32"/>
        <v>66.099999999999994</v>
      </c>
      <c r="H430" s="455" t="s">
        <v>261</v>
      </c>
      <c r="I430" s="372" t="s">
        <v>716</v>
      </c>
      <c r="J430" s="372">
        <v>89.488299999999995</v>
      </c>
      <c r="K430" s="37"/>
      <c r="L430" s="37"/>
      <c r="M430" s="37"/>
      <c r="N430" s="37"/>
      <c r="O430" s="37"/>
      <c r="P430" s="479"/>
      <c r="Q430" s="479"/>
      <c r="R430" s="479"/>
    </row>
    <row r="431" spans="1:18" s="291" customFormat="1" x14ac:dyDescent="0.25">
      <c r="A431" s="462">
        <f t="shared" si="33"/>
        <v>429</v>
      </c>
      <c r="B431" s="237" t="s">
        <v>20</v>
      </c>
      <c r="C431" s="45" t="str">
        <f t="shared" si="34"/>
        <v>6UROMPDAVID</v>
      </c>
      <c r="D431" s="45"/>
      <c r="E431" s="46">
        <f>+'CALCULO TARIFAS CC '!$U$45</f>
        <v>0.73860637322546507</v>
      </c>
      <c r="F431" s="47">
        <f t="shared" si="35"/>
        <v>116.54340000000001</v>
      </c>
      <c r="G431" s="461">
        <f t="shared" si="32"/>
        <v>86.08</v>
      </c>
      <c r="H431" s="455" t="s">
        <v>261</v>
      </c>
      <c r="I431" s="372" t="s">
        <v>717</v>
      </c>
      <c r="J431" s="372">
        <v>116.54340000000001</v>
      </c>
      <c r="K431" s="37"/>
      <c r="L431" s="37"/>
      <c r="M431" s="37"/>
      <c r="N431" s="37"/>
      <c r="O431" s="37"/>
      <c r="P431" s="479"/>
      <c r="Q431" s="479"/>
      <c r="R431" s="479"/>
    </row>
    <row r="432" spans="1:18" s="297" customFormat="1" x14ac:dyDescent="0.25">
      <c r="A432" s="462">
        <f t="shared" si="33"/>
        <v>430</v>
      </c>
      <c r="B432" s="237" t="s">
        <v>20</v>
      </c>
      <c r="C432" s="45" t="str">
        <f t="shared" si="34"/>
        <v>6UROMPTOARM</v>
      </c>
      <c r="D432" s="45"/>
      <c r="E432" s="46">
        <f>+'CALCULO TARIFAS CC '!$U$45</f>
        <v>0.73860637322546507</v>
      </c>
      <c r="F432" s="47">
        <f t="shared" si="35"/>
        <v>51.062199999999997</v>
      </c>
      <c r="G432" s="461">
        <f t="shared" si="32"/>
        <v>37.71</v>
      </c>
      <c r="H432" s="455" t="s">
        <v>261</v>
      </c>
      <c r="I432" s="372" t="s">
        <v>718</v>
      </c>
      <c r="J432" s="372">
        <v>51.062199999999997</v>
      </c>
      <c r="K432" s="37"/>
      <c r="L432" s="37"/>
      <c r="M432" s="37"/>
      <c r="N432" s="37"/>
      <c r="O432" s="37"/>
      <c r="P432" s="479"/>
      <c r="Q432" s="479"/>
      <c r="R432" s="479"/>
    </row>
    <row r="433" spans="1:18" s="297" customFormat="1" x14ac:dyDescent="0.25">
      <c r="A433" s="462">
        <f t="shared" si="33"/>
        <v>431</v>
      </c>
      <c r="B433" s="237" t="s">
        <v>20</v>
      </c>
      <c r="C433" s="45" t="str">
        <f t="shared" si="34"/>
        <v>6UROMSMATEO</v>
      </c>
      <c r="D433" s="45"/>
      <c r="E433" s="46">
        <f>+'CALCULO TARIFAS CC '!$U$45</f>
        <v>0.73860637322546507</v>
      </c>
      <c r="F433" s="47">
        <f t="shared" si="35"/>
        <v>161.43790000000001</v>
      </c>
      <c r="G433" s="461">
        <f t="shared" si="32"/>
        <v>119.24</v>
      </c>
      <c r="H433" s="455" t="s">
        <v>261</v>
      </c>
      <c r="I433" s="372" t="s">
        <v>719</v>
      </c>
      <c r="J433" s="372">
        <v>161.43790000000001</v>
      </c>
      <c r="K433" s="37"/>
      <c r="L433" s="37"/>
      <c r="M433" s="37"/>
      <c r="N433" s="37"/>
      <c r="O433" s="37"/>
      <c r="P433" s="479"/>
      <c r="Q433" s="479"/>
      <c r="R433" s="479"/>
    </row>
    <row r="434" spans="1:18" s="297" customFormat="1" x14ac:dyDescent="0.25">
      <c r="A434" s="462">
        <f t="shared" si="33"/>
        <v>432</v>
      </c>
      <c r="B434" s="237" t="s">
        <v>20</v>
      </c>
      <c r="C434" s="45" t="str">
        <f t="shared" si="34"/>
        <v>6UROROCRIST</v>
      </c>
      <c r="D434" s="45"/>
      <c r="E434" s="46">
        <f>+'CALCULO TARIFAS CC '!$U$45</f>
        <v>0.73860637322546507</v>
      </c>
      <c r="F434" s="47">
        <f t="shared" si="35"/>
        <v>50.028199999999998</v>
      </c>
      <c r="G434" s="461">
        <f t="shared" si="32"/>
        <v>36.950000000000003</v>
      </c>
      <c r="H434" s="455" t="s">
        <v>261</v>
      </c>
      <c r="I434" s="372" t="s">
        <v>617</v>
      </c>
      <c r="J434" s="372">
        <v>50.028199999999998</v>
      </c>
      <c r="K434" s="37"/>
      <c r="L434" s="37"/>
      <c r="M434" s="37"/>
      <c r="N434" s="37"/>
      <c r="O434" s="37"/>
      <c r="P434" s="479"/>
      <c r="Q434" s="479"/>
      <c r="R434" s="479"/>
    </row>
    <row r="435" spans="1:18" s="297" customFormat="1" x14ac:dyDescent="0.25">
      <c r="A435" s="462">
        <f t="shared" si="33"/>
        <v>433</v>
      </c>
      <c r="B435" s="237" t="s">
        <v>20</v>
      </c>
      <c r="C435" s="45" t="str">
        <f t="shared" si="34"/>
        <v>6URSAPLAZA</v>
      </c>
      <c r="D435" s="45"/>
      <c r="E435" s="46">
        <f>+'CALCULO TARIFAS CC '!$U$45</f>
        <v>0.73860637322546507</v>
      </c>
      <c r="F435" s="47">
        <f t="shared" si="35"/>
        <v>221.76929999999999</v>
      </c>
      <c r="G435" s="461">
        <f t="shared" si="32"/>
        <v>163.80000000000001</v>
      </c>
      <c r="H435" s="455" t="s">
        <v>261</v>
      </c>
      <c r="I435" s="372" t="s">
        <v>470</v>
      </c>
      <c r="J435" s="372">
        <v>221.76929999999999</v>
      </c>
      <c r="K435" s="37"/>
      <c r="L435" s="37"/>
      <c r="M435" s="37"/>
      <c r="N435" s="37"/>
      <c r="O435" s="37"/>
      <c r="P435" s="479"/>
      <c r="Q435" s="479"/>
      <c r="R435" s="479"/>
    </row>
    <row r="436" spans="1:18" s="297" customFormat="1" x14ac:dyDescent="0.25">
      <c r="A436" s="462">
        <f t="shared" si="33"/>
        <v>434</v>
      </c>
      <c r="B436" s="237" t="s">
        <v>20</v>
      </c>
      <c r="C436" s="45" t="str">
        <f t="shared" si="34"/>
        <v>6URSBGOLF</v>
      </c>
      <c r="D436" s="45"/>
      <c r="E436" s="46">
        <f>+'CALCULO TARIFAS CC '!$U$45</f>
        <v>0.73860637322546507</v>
      </c>
      <c r="F436" s="47">
        <f t="shared" si="35"/>
        <v>308.62959999999998</v>
      </c>
      <c r="G436" s="461">
        <f t="shared" si="32"/>
        <v>227.96</v>
      </c>
      <c r="H436" s="455" t="s">
        <v>261</v>
      </c>
      <c r="I436" s="372" t="s">
        <v>385</v>
      </c>
      <c r="J436" s="372">
        <v>308.62959999999998</v>
      </c>
      <c r="K436" s="37"/>
      <c r="L436" s="37"/>
      <c r="M436" s="37"/>
      <c r="N436" s="37"/>
      <c r="O436" s="37"/>
      <c r="P436" s="479"/>
      <c r="Q436" s="479"/>
      <c r="R436" s="479"/>
    </row>
    <row r="437" spans="1:18" s="297" customFormat="1" x14ac:dyDescent="0.25">
      <c r="A437" s="462">
        <f t="shared" si="33"/>
        <v>435</v>
      </c>
      <c r="B437" s="237" t="s">
        <v>20</v>
      </c>
      <c r="C437" s="45" t="str">
        <f t="shared" si="34"/>
        <v>6URSBVISTA</v>
      </c>
      <c r="D437" s="45"/>
      <c r="E437" s="46">
        <f>+'CALCULO TARIFAS CC '!$U$45</f>
        <v>0.73860637322546507</v>
      </c>
      <c r="F437" s="47">
        <f t="shared" si="35"/>
        <v>327.94159999999999</v>
      </c>
      <c r="G437" s="461">
        <f t="shared" si="32"/>
        <v>242.22</v>
      </c>
      <c r="H437" s="455" t="s">
        <v>261</v>
      </c>
      <c r="I437" s="372" t="s">
        <v>427</v>
      </c>
      <c r="J437" s="372">
        <v>327.94159999999999</v>
      </c>
      <c r="K437" s="37"/>
      <c r="L437" s="37"/>
      <c r="M437" s="37"/>
      <c r="N437" s="37"/>
      <c r="O437" s="37"/>
      <c r="P437" s="479"/>
      <c r="Q437" s="479"/>
      <c r="R437" s="479"/>
    </row>
    <row r="438" spans="1:18" s="297" customFormat="1" x14ac:dyDescent="0.25">
      <c r="A438" s="462">
        <f t="shared" si="33"/>
        <v>436</v>
      </c>
      <c r="B438" s="237" t="s">
        <v>20</v>
      </c>
      <c r="C438" s="45" t="str">
        <f t="shared" si="34"/>
        <v>6URSCESTE</v>
      </c>
      <c r="D438" s="45"/>
      <c r="E438" s="46">
        <f>+'CALCULO TARIFAS CC '!$U$45</f>
        <v>0.73860637322546507</v>
      </c>
      <c r="F438" s="47">
        <f t="shared" si="35"/>
        <v>383.76119999999997</v>
      </c>
      <c r="G438" s="461">
        <f t="shared" si="32"/>
        <v>283.45</v>
      </c>
      <c r="H438" s="455" t="s">
        <v>261</v>
      </c>
      <c r="I438" s="372" t="s">
        <v>384</v>
      </c>
      <c r="J438" s="372">
        <v>383.76119999999997</v>
      </c>
      <c r="K438" s="37"/>
      <c r="L438" s="37"/>
      <c r="M438" s="37"/>
      <c r="N438" s="37"/>
      <c r="O438" s="37"/>
      <c r="P438" s="479"/>
      <c r="Q438" s="479"/>
      <c r="R438" s="479"/>
    </row>
    <row r="439" spans="1:18" s="297" customFormat="1" x14ac:dyDescent="0.25">
      <c r="A439" s="462">
        <f t="shared" si="33"/>
        <v>437</v>
      </c>
      <c r="B439" s="237" t="s">
        <v>20</v>
      </c>
      <c r="C439" s="45" t="str">
        <f t="shared" si="34"/>
        <v>6URSCHITRE</v>
      </c>
      <c r="D439" s="45"/>
      <c r="E439" s="46">
        <f>+'CALCULO TARIFAS CC '!$U$45</f>
        <v>0.73860637322546507</v>
      </c>
      <c r="F439" s="47">
        <f t="shared" si="35"/>
        <v>76.331800000000001</v>
      </c>
      <c r="G439" s="461">
        <f t="shared" si="32"/>
        <v>56.38</v>
      </c>
      <c r="H439" s="455" t="s">
        <v>261</v>
      </c>
      <c r="I439" s="372" t="s">
        <v>430</v>
      </c>
      <c r="J439" s="372">
        <v>76.331800000000001</v>
      </c>
      <c r="K439" s="37"/>
      <c r="L439" s="37"/>
      <c r="M439" s="37"/>
      <c r="N439" s="37"/>
      <c r="O439" s="37"/>
      <c r="P439" s="479"/>
      <c r="Q439" s="479"/>
      <c r="R439" s="479"/>
    </row>
    <row r="440" spans="1:18" s="297" customFormat="1" x14ac:dyDescent="0.25">
      <c r="A440" s="462">
        <f t="shared" si="33"/>
        <v>438</v>
      </c>
      <c r="B440" s="237" t="s">
        <v>20</v>
      </c>
      <c r="C440" s="45" t="str">
        <f t="shared" si="34"/>
        <v>6URSCORONA</v>
      </c>
      <c r="D440" s="45"/>
      <c r="E440" s="46">
        <f>+'CALCULO TARIFAS CC '!$U$45</f>
        <v>0.73860637322546507</v>
      </c>
      <c r="F440" s="47">
        <f t="shared" si="35"/>
        <v>46.381500000000003</v>
      </c>
      <c r="G440" s="461">
        <f t="shared" si="32"/>
        <v>34.26</v>
      </c>
      <c r="H440" s="455" t="s">
        <v>261</v>
      </c>
      <c r="I440" s="372" t="s">
        <v>429</v>
      </c>
      <c r="J440" s="372">
        <v>46.381500000000003</v>
      </c>
      <c r="K440" s="37"/>
      <c r="L440" s="37"/>
      <c r="M440" s="37"/>
      <c r="N440" s="37"/>
      <c r="O440" s="37"/>
      <c r="P440" s="479"/>
      <c r="Q440" s="479"/>
      <c r="R440" s="479"/>
    </row>
    <row r="441" spans="1:18" s="297" customFormat="1" x14ac:dyDescent="0.25">
      <c r="A441" s="462">
        <f t="shared" si="33"/>
        <v>439</v>
      </c>
      <c r="B441" s="237" t="s">
        <v>20</v>
      </c>
      <c r="C441" s="45" t="str">
        <f t="shared" si="34"/>
        <v>6URSHOWARD</v>
      </c>
      <c r="D441" s="45"/>
      <c r="E441" s="46">
        <f>+'CALCULO TARIFAS CC '!$U$45</f>
        <v>0.73860637322546507</v>
      </c>
      <c r="F441" s="47">
        <f t="shared" si="35"/>
        <v>88.657399999999996</v>
      </c>
      <c r="G441" s="461">
        <f t="shared" si="32"/>
        <v>65.48</v>
      </c>
      <c r="H441" s="455" t="s">
        <v>261</v>
      </c>
      <c r="I441" s="372" t="s">
        <v>426</v>
      </c>
      <c r="J441" s="372">
        <v>88.657399999999996</v>
      </c>
      <c r="K441" s="37"/>
      <c r="L441" s="37"/>
      <c r="M441" s="37"/>
      <c r="N441" s="37"/>
      <c r="O441" s="37"/>
      <c r="P441" s="479"/>
      <c r="Q441" s="479"/>
      <c r="R441" s="479"/>
    </row>
    <row r="442" spans="1:18" s="297" customFormat="1" x14ac:dyDescent="0.25">
      <c r="A442" s="462">
        <f t="shared" si="33"/>
        <v>440</v>
      </c>
      <c r="B442" s="237" t="s">
        <v>20</v>
      </c>
      <c r="C442" s="45" t="str">
        <f t="shared" si="34"/>
        <v>6URSMARKET</v>
      </c>
      <c r="D442" s="45"/>
      <c r="E442" s="46">
        <f>+'CALCULO TARIFAS CC '!$U$45</f>
        <v>0.73860637322546507</v>
      </c>
      <c r="F442" s="47">
        <f t="shared" si="35"/>
        <v>214.92740000000001</v>
      </c>
      <c r="G442" s="461">
        <f t="shared" si="32"/>
        <v>158.75</v>
      </c>
      <c r="H442" s="455" t="s">
        <v>261</v>
      </c>
      <c r="I442" s="372" t="s">
        <v>428</v>
      </c>
      <c r="J442" s="372">
        <v>214.92740000000001</v>
      </c>
      <c r="K442" s="37"/>
      <c r="L442" s="37"/>
      <c r="M442" s="37"/>
      <c r="N442" s="37"/>
      <c r="O442" s="37"/>
      <c r="P442" s="479"/>
      <c r="Q442" s="479"/>
      <c r="R442" s="479"/>
    </row>
    <row r="443" spans="1:18" s="297" customFormat="1" x14ac:dyDescent="0.25">
      <c r="A443" s="462">
        <f t="shared" si="33"/>
        <v>441</v>
      </c>
      <c r="B443" s="237" t="s">
        <v>20</v>
      </c>
      <c r="C443" s="45" t="str">
        <f t="shared" si="34"/>
        <v>6URSMPLAZA</v>
      </c>
      <c r="D443" s="45"/>
      <c r="E443" s="46">
        <f>+'CALCULO TARIFAS CC '!$U$45</f>
        <v>0.73860637322546507</v>
      </c>
      <c r="F443" s="47">
        <f t="shared" si="35"/>
        <v>242.26009999999999</v>
      </c>
      <c r="G443" s="461">
        <f t="shared" si="32"/>
        <v>178.93</v>
      </c>
      <c r="H443" s="455" t="s">
        <v>261</v>
      </c>
      <c r="I443" s="372" t="s">
        <v>425</v>
      </c>
      <c r="J443" s="372">
        <v>242.26009999999999</v>
      </c>
      <c r="K443" s="37"/>
      <c r="L443" s="37"/>
      <c r="M443" s="37"/>
      <c r="N443" s="37"/>
      <c r="O443" s="37"/>
      <c r="P443" s="479"/>
      <c r="Q443" s="479"/>
      <c r="R443" s="479"/>
    </row>
    <row r="444" spans="1:18" s="297" customFormat="1" x14ac:dyDescent="0.25">
      <c r="A444" s="462">
        <f t="shared" si="33"/>
        <v>442</v>
      </c>
      <c r="B444" s="237" t="s">
        <v>20</v>
      </c>
      <c r="C444" s="45" t="str">
        <f t="shared" si="34"/>
        <v>6URSPITA</v>
      </c>
      <c r="D444" s="45"/>
      <c r="E444" s="46">
        <f>+'CALCULO TARIFAS CC '!$U$45</f>
        <v>0.73860637322546507</v>
      </c>
      <c r="F444" s="47">
        <f t="shared" si="35"/>
        <v>1094.8430000000001</v>
      </c>
      <c r="G444" s="461">
        <f t="shared" si="32"/>
        <v>808.66</v>
      </c>
      <c r="H444" s="455" t="s">
        <v>261</v>
      </c>
      <c r="I444" s="372" t="s">
        <v>382</v>
      </c>
      <c r="J444" s="372">
        <v>1094.8430000000001</v>
      </c>
      <c r="K444" s="37"/>
      <c r="L444" s="37"/>
      <c r="M444" s="37"/>
      <c r="N444" s="37"/>
      <c r="O444" s="37"/>
      <c r="P444" s="479"/>
      <c r="Q444" s="479"/>
      <c r="R444" s="479"/>
    </row>
    <row r="445" spans="1:18" s="291" customFormat="1" x14ac:dyDescent="0.25">
      <c r="A445" s="462">
        <f t="shared" si="33"/>
        <v>443</v>
      </c>
      <c r="B445" s="237" t="s">
        <v>20</v>
      </c>
      <c r="C445" s="45" t="str">
        <f t="shared" si="34"/>
        <v>6URSTRANS</v>
      </c>
      <c r="D445" s="45"/>
      <c r="E445" s="46">
        <f>+'CALCULO TARIFAS CC '!$U$45</f>
        <v>0.73860637322546507</v>
      </c>
      <c r="F445" s="47">
        <f t="shared" si="35"/>
        <v>727.64940000000001</v>
      </c>
      <c r="G445" s="461">
        <f t="shared" si="32"/>
        <v>537.45000000000005</v>
      </c>
      <c r="H445" s="455" t="s">
        <v>261</v>
      </c>
      <c r="I445" s="372" t="s">
        <v>383</v>
      </c>
      <c r="J445" s="372">
        <v>727.64940000000001</v>
      </c>
      <c r="K445" s="37"/>
      <c r="L445" s="37"/>
      <c r="M445" s="37"/>
      <c r="N445" s="37"/>
      <c r="O445" s="37"/>
      <c r="P445" s="479"/>
      <c r="Q445" s="479"/>
      <c r="R445" s="479"/>
    </row>
    <row r="446" spans="1:18" s="291" customFormat="1" x14ac:dyDescent="0.25">
      <c r="A446" s="462">
        <f t="shared" si="33"/>
        <v>444</v>
      </c>
      <c r="B446" s="237" t="s">
        <v>20</v>
      </c>
      <c r="C446" s="45" t="str">
        <f t="shared" si="34"/>
        <v>6US99_ALBRO</v>
      </c>
      <c r="D446" s="45"/>
      <c r="E446" s="46">
        <f>+'CALCULO TARIFAS CC '!$U$45</f>
        <v>0.73860637322546507</v>
      </c>
      <c r="F446" s="47">
        <f t="shared" si="35"/>
        <v>173.64510000000001</v>
      </c>
      <c r="G446" s="461">
        <f t="shared" si="32"/>
        <v>128.26</v>
      </c>
      <c r="H446" s="455" t="s">
        <v>261</v>
      </c>
      <c r="I446" s="372" t="s">
        <v>851</v>
      </c>
      <c r="J446" s="372">
        <v>173.64510000000001</v>
      </c>
      <c r="K446" s="37"/>
      <c r="L446" s="37"/>
      <c r="M446" s="37"/>
      <c r="N446" s="37"/>
      <c r="O446" s="37"/>
      <c r="P446" s="479"/>
      <c r="Q446" s="479"/>
      <c r="R446" s="479"/>
    </row>
    <row r="447" spans="1:18" s="291" customFormat="1" x14ac:dyDescent="0.25">
      <c r="A447" s="462">
        <f t="shared" si="33"/>
        <v>445</v>
      </c>
      <c r="B447" s="237" t="s">
        <v>20</v>
      </c>
      <c r="C447" s="45" t="str">
        <f t="shared" si="34"/>
        <v>6US99_ANDES</v>
      </c>
      <c r="D447" s="45"/>
      <c r="E447" s="46">
        <f>+'CALCULO TARIFAS CC '!$U$45</f>
        <v>0.73860637322546507</v>
      </c>
      <c r="F447" s="47">
        <f t="shared" si="35"/>
        <v>177.78100000000001</v>
      </c>
      <c r="G447" s="461">
        <f t="shared" si="32"/>
        <v>131.31</v>
      </c>
      <c r="H447" s="455" t="s">
        <v>261</v>
      </c>
      <c r="I447" s="372" t="s">
        <v>65</v>
      </c>
      <c r="J447" s="372">
        <v>177.78100000000001</v>
      </c>
      <c r="K447" s="37"/>
      <c r="L447" s="37"/>
      <c r="M447" s="37"/>
      <c r="N447" s="37"/>
      <c r="O447" s="37"/>
      <c r="P447" s="479"/>
      <c r="Q447" s="479"/>
      <c r="R447" s="479"/>
    </row>
    <row r="448" spans="1:18" s="291" customFormat="1" x14ac:dyDescent="0.25">
      <c r="A448" s="462">
        <f t="shared" si="33"/>
        <v>446</v>
      </c>
      <c r="B448" s="237" t="s">
        <v>20</v>
      </c>
      <c r="C448" s="45" t="str">
        <f t="shared" si="34"/>
        <v>6US99_ANDESM</v>
      </c>
      <c r="D448" s="45"/>
      <c r="E448" s="46">
        <f>+'CALCULO TARIFAS CC '!$U$45</f>
        <v>0.73860637322546507</v>
      </c>
      <c r="F448" s="47">
        <f t="shared" si="35"/>
        <v>141.25069999999999</v>
      </c>
      <c r="G448" s="461">
        <f t="shared" si="32"/>
        <v>104.33</v>
      </c>
      <c r="H448" s="455" t="s">
        <v>261</v>
      </c>
      <c r="I448" s="372" t="s">
        <v>66</v>
      </c>
      <c r="J448" s="372">
        <v>141.25069999999999</v>
      </c>
      <c r="K448" s="37"/>
      <c r="L448" s="37"/>
      <c r="M448" s="37"/>
      <c r="N448" s="37"/>
      <c r="O448" s="37"/>
      <c r="P448" s="479"/>
      <c r="Q448" s="479"/>
      <c r="R448" s="479"/>
    </row>
    <row r="449" spans="1:18" s="291" customFormat="1" x14ac:dyDescent="0.25">
      <c r="A449" s="462">
        <f t="shared" si="33"/>
        <v>447</v>
      </c>
      <c r="B449" s="237" t="s">
        <v>20</v>
      </c>
      <c r="C449" s="45" t="str">
        <f t="shared" si="34"/>
        <v>6US99_ARRAJ</v>
      </c>
      <c r="D449" s="45"/>
      <c r="E449" s="46">
        <f>+'CALCULO TARIFAS CC '!$U$45</f>
        <v>0.73860637322546507</v>
      </c>
      <c r="F449" s="47">
        <f t="shared" si="35"/>
        <v>147.49119999999999</v>
      </c>
      <c r="G449" s="461">
        <f t="shared" si="32"/>
        <v>108.94</v>
      </c>
      <c r="H449" s="455" t="s">
        <v>261</v>
      </c>
      <c r="I449" s="372" t="s">
        <v>67</v>
      </c>
      <c r="J449" s="372">
        <v>147.49119999999999</v>
      </c>
      <c r="K449" s="37"/>
      <c r="L449" s="37"/>
      <c r="M449" s="37"/>
      <c r="N449" s="37"/>
      <c r="O449" s="37"/>
      <c r="P449" s="479"/>
      <c r="Q449" s="479"/>
      <c r="R449" s="479"/>
    </row>
    <row r="450" spans="1:18" s="291" customFormat="1" x14ac:dyDescent="0.25">
      <c r="A450" s="462">
        <f t="shared" si="33"/>
        <v>448</v>
      </c>
      <c r="B450" s="237" t="s">
        <v>20</v>
      </c>
      <c r="C450" s="45" t="str">
        <f t="shared" si="34"/>
        <v>6US99_BGOLF</v>
      </c>
      <c r="D450" s="45"/>
      <c r="E450" s="46">
        <f>+'CALCULO TARIFAS CC '!$U$45</f>
        <v>0.73860637322546507</v>
      </c>
      <c r="F450" s="47">
        <f t="shared" si="35"/>
        <v>141.79499999999999</v>
      </c>
      <c r="G450" s="461">
        <f t="shared" si="32"/>
        <v>104.73</v>
      </c>
      <c r="H450" s="455" t="s">
        <v>261</v>
      </c>
      <c r="I450" s="372" t="s">
        <v>852</v>
      </c>
      <c r="J450" s="372">
        <v>141.79499999999999</v>
      </c>
      <c r="K450" s="37"/>
      <c r="L450" s="37"/>
      <c r="M450" s="37"/>
      <c r="N450" s="37"/>
      <c r="O450" s="37"/>
      <c r="P450" s="479"/>
      <c r="Q450" s="479"/>
      <c r="R450" s="479"/>
    </row>
    <row r="451" spans="1:18" s="291" customFormat="1" x14ac:dyDescent="0.25">
      <c r="A451" s="462">
        <f t="shared" si="33"/>
        <v>449</v>
      </c>
      <c r="B451" s="237" t="s">
        <v>20</v>
      </c>
      <c r="C451" s="45" t="str">
        <f t="shared" si="34"/>
        <v>6US99_BGOLFA</v>
      </c>
      <c r="D451" s="45"/>
      <c r="E451" s="46">
        <f>+'CALCULO TARIFAS CC '!$U$45</f>
        <v>0.73860637322546507</v>
      </c>
      <c r="F451" s="47">
        <f t="shared" si="35"/>
        <v>186.0813</v>
      </c>
      <c r="G451" s="461">
        <f t="shared" si="32"/>
        <v>137.44</v>
      </c>
      <c r="H451" s="455" t="s">
        <v>261</v>
      </c>
      <c r="I451" s="372" t="s">
        <v>68</v>
      </c>
      <c r="J451" s="372">
        <v>186.0813</v>
      </c>
      <c r="K451" s="37"/>
      <c r="L451" s="37"/>
      <c r="M451" s="37"/>
      <c r="N451" s="37"/>
      <c r="O451" s="37"/>
      <c r="P451" s="479"/>
      <c r="Q451" s="479"/>
      <c r="R451" s="479"/>
    </row>
    <row r="452" spans="1:18" s="291" customFormat="1" x14ac:dyDescent="0.25">
      <c r="A452" s="462">
        <f t="shared" si="33"/>
        <v>450</v>
      </c>
      <c r="B452" s="237" t="s">
        <v>20</v>
      </c>
      <c r="C452" s="45" t="str">
        <f t="shared" si="34"/>
        <v>6US99_CABIMA</v>
      </c>
      <c r="D452" s="45"/>
      <c r="E452" s="46">
        <f>+'CALCULO TARIFAS CC '!$U$45</f>
        <v>0.73860637322546507</v>
      </c>
      <c r="F452" s="47">
        <f t="shared" si="35"/>
        <v>250.02090000000001</v>
      </c>
      <c r="G452" s="461">
        <f t="shared" ref="G452:G515" si="36">ROUND(F452*E452,2)</f>
        <v>184.67</v>
      </c>
      <c r="H452" s="455" t="s">
        <v>261</v>
      </c>
      <c r="I452" s="372" t="s">
        <v>69</v>
      </c>
      <c r="J452" s="372">
        <v>250.02090000000001</v>
      </c>
      <c r="K452" s="37"/>
      <c r="L452" s="37"/>
      <c r="M452" s="37"/>
      <c r="N452" s="37"/>
      <c r="O452" s="37"/>
      <c r="P452" s="479"/>
      <c r="Q452" s="479"/>
      <c r="R452" s="479"/>
    </row>
    <row r="453" spans="1:18" s="291" customFormat="1" x14ac:dyDescent="0.25">
      <c r="A453" s="462">
        <f t="shared" si="33"/>
        <v>451</v>
      </c>
      <c r="B453" s="237" t="s">
        <v>20</v>
      </c>
      <c r="C453" s="45" t="str">
        <f t="shared" si="34"/>
        <v>6US99_CENCAL</v>
      </c>
      <c r="D453" s="45"/>
      <c r="E453" s="46">
        <f>+'CALCULO TARIFAS CC '!$U$45</f>
        <v>0.73860637322546507</v>
      </c>
      <c r="F453" s="47">
        <f t="shared" si="35"/>
        <v>89.844499999999996</v>
      </c>
      <c r="G453" s="461">
        <f t="shared" si="36"/>
        <v>66.36</v>
      </c>
      <c r="H453" s="455" t="s">
        <v>261</v>
      </c>
      <c r="I453" s="372" t="s">
        <v>70</v>
      </c>
      <c r="J453" s="372">
        <v>89.844499999999996</v>
      </c>
      <c r="K453" s="37"/>
      <c r="L453" s="37"/>
      <c r="M453" s="37"/>
      <c r="N453" s="37"/>
      <c r="O453" s="37"/>
      <c r="P453" s="479"/>
      <c r="Q453" s="479"/>
      <c r="R453" s="479"/>
    </row>
    <row r="454" spans="1:18" s="291" customFormat="1" x14ac:dyDescent="0.25">
      <c r="A454" s="462">
        <f t="shared" si="33"/>
        <v>452</v>
      </c>
      <c r="B454" s="237" t="s">
        <v>20</v>
      </c>
      <c r="C454" s="45" t="str">
        <f t="shared" si="34"/>
        <v>6US99_CHITRE</v>
      </c>
      <c r="D454" s="45"/>
      <c r="E454" s="46">
        <f>+'CALCULO TARIFAS CC '!$U$45</f>
        <v>0.73860637322546507</v>
      </c>
      <c r="F454" s="47">
        <f t="shared" si="35"/>
        <v>127.477</v>
      </c>
      <c r="G454" s="461">
        <f t="shared" si="36"/>
        <v>94.16</v>
      </c>
      <c r="H454" s="455" t="s">
        <v>261</v>
      </c>
      <c r="I454" s="372" t="s">
        <v>853</v>
      </c>
      <c r="J454" s="372">
        <v>127.477</v>
      </c>
      <c r="K454" s="37"/>
      <c r="L454" s="37"/>
      <c r="M454" s="37"/>
      <c r="N454" s="37"/>
      <c r="O454" s="37"/>
      <c r="P454" s="479"/>
      <c r="Q454" s="479"/>
      <c r="R454" s="479"/>
    </row>
    <row r="455" spans="1:18" s="291" customFormat="1" x14ac:dyDescent="0.25">
      <c r="A455" s="462">
        <f t="shared" si="33"/>
        <v>453</v>
      </c>
      <c r="B455" s="237" t="s">
        <v>20</v>
      </c>
      <c r="C455" s="45" t="str">
        <f t="shared" si="34"/>
        <v>6US99_COCO</v>
      </c>
      <c r="D455" s="45"/>
      <c r="E455" s="46">
        <f>+'CALCULO TARIFAS CC '!$U$45</f>
        <v>0.73860637322546507</v>
      </c>
      <c r="F455" s="47">
        <f t="shared" si="35"/>
        <v>184.53049999999999</v>
      </c>
      <c r="G455" s="461">
        <f t="shared" si="36"/>
        <v>136.30000000000001</v>
      </c>
      <c r="H455" s="455" t="s">
        <v>261</v>
      </c>
      <c r="I455" s="372" t="s">
        <v>71</v>
      </c>
      <c r="J455" s="372">
        <v>184.53049999999999</v>
      </c>
      <c r="K455" s="37"/>
      <c r="L455" s="37"/>
      <c r="M455" s="37"/>
      <c r="N455" s="37"/>
      <c r="O455" s="37"/>
      <c r="P455" s="479"/>
      <c r="Q455" s="479"/>
      <c r="R455" s="479"/>
    </row>
    <row r="456" spans="1:18" s="291" customFormat="1" x14ac:dyDescent="0.25">
      <c r="A456" s="462">
        <f t="shared" si="33"/>
        <v>454</v>
      </c>
      <c r="B456" s="237" t="s">
        <v>20</v>
      </c>
      <c r="C456" s="45" t="str">
        <f t="shared" si="34"/>
        <v>6US99_COL2K</v>
      </c>
      <c r="D456" s="45"/>
      <c r="E456" s="46">
        <f>+'CALCULO TARIFAS CC '!$U$45</f>
        <v>0.73860637322546507</v>
      </c>
      <c r="F456" s="47">
        <f t="shared" si="35"/>
        <v>125.0938</v>
      </c>
      <c r="G456" s="461">
        <f t="shared" si="36"/>
        <v>92.4</v>
      </c>
      <c r="H456" s="455" t="s">
        <v>261</v>
      </c>
      <c r="I456" s="372" t="s">
        <v>854</v>
      </c>
      <c r="J456" s="372">
        <v>125.0938</v>
      </c>
      <c r="K456" s="37"/>
      <c r="L456" s="37"/>
      <c r="M456" s="37"/>
      <c r="N456" s="37"/>
      <c r="O456" s="37"/>
      <c r="P456" s="479"/>
      <c r="Q456" s="479"/>
      <c r="R456" s="479"/>
    </row>
    <row r="457" spans="1:18" s="291" customFormat="1" x14ac:dyDescent="0.25">
      <c r="A457" s="462">
        <f t="shared" si="33"/>
        <v>455</v>
      </c>
      <c r="B457" s="237" t="s">
        <v>20</v>
      </c>
      <c r="C457" s="45" t="str">
        <f t="shared" si="34"/>
        <v>6US99_COLMAR</v>
      </c>
      <c r="D457" s="45"/>
      <c r="E457" s="46">
        <f>+'CALCULO TARIFAS CC '!$U$45</f>
        <v>0.73860637322546507</v>
      </c>
      <c r="F457" s="47">
        <f t="shared" si="35"/>
        <v>42.386699999999998</v>
      </c>
      <c r="G457" s="461">
        <f t="shared" si="36"/>
        <v>31.31</v>
      </c>
      <c r="H457" s="455" t="s">
        <v>261</v>
      </c>
      <c r="I457" s="372" t="s">
        <v>72</v>
      </c>
      <c r="J457" s="372">
        <v>42.386699999999998</v>
      </c>
      <c r="K457" s="37"/>
      <c r="L457" s="37"/>
      <c r="M457" s="37"/>
      <c r="N457" s="37"/>
      <c r="O457" s="37"/>
      <c r="P457" s="479"/>
      <c r="Q457" s="479"/>
      <c r="R457" s="479"/>
    </row>
    <row r="458" spans="1:18" s="291" customFormat="1" x14ac:dyDescent="0.25">
      <c r="A458" s="462">
        <f t="shared" si="33"/>
        <v>456</v>
      </c>
      <c r="B458" s="237" t="s">
        <v>20</v>
      </c>
      <c r="C458" s="45" t="str">
        <f t="shared" si="34"/>
        <v>6US99_CONDA</v>
      </c>
      <c r="D458" s="45"/>
      <c r="E458" s="46">
        <f>+'CALCULO TARIFAS CC '!$U$45</f>
        <v>0.73860637322546507</v>
      </c>
      <c r="F458" s="47">
        <f t="shared" si="35"/>
        <v>136.81610000000001</v>
      </c>
      <c r="G458" s="461">
        <f t="shared" si="36"/>
        <v>101.05</v>
      </c>
      <c r="H458" s="455" t="s">
        <v>261</v>
      </c>
      <c r="I458" s="372" t="s">
        <v>73</v>
      </c>
      <c r="J458" s="372">
        <v>136.81610000000001</v>
      </c>
      <c r="K458" s="37"/>
      <c r="L458" s="37"/>
      <c r="M458" s="37"/>
      <c r="N458" s="37"/>
      <c r="O458" s="37"/>
      <c r="P458" s="479"/>
      <c r="Q458" s="479"/>
      <c r="R458" s="479"/>
    </row>
    <row r="459" spans="1:18" s="291" customFormat="1" x14ac:dyDescent="0.25">
      <c r="A459" s="462">
        <f t="shared" si="33"/>
        <v>457</v>
      </c>
      <c r="B459" s="237" t="s">
        <v>20</v>
      </c>
      <c r="C459" s="45" t="str">
        <f t="shared" si="34"/>
        <v>6US99_CORON</v>
      </c>
      <c r="D459" s="45"/>
      <c r="E459" s="46">
        <f>+'CALCULO TARIFAS CC '!$U$45</f>
        <v>0.73860637322546507</v>
      </c>
      <c r="F459" s="47">
        <f t="shared" si="35"/>
        <v>103.639</v>
      </c>
      <c r="G459" s="461">
        <f t="shared" si="36"/>
        <v>76.55</v>
      </c>
      <c r="H459" s="455" t="s">
        <v>261</v>
      </c>
      <c r="I459" s="372" t="s">
        <v>74</v>
      </c>
      <c r="J459" s="372">
        <v>103.639</v>
      </c>
      <c r="K459" s="37"/>
      <c r="L459" s="37"/>
      <c r="M459" s="37"/>
      <c r="N459" s="37"/>
      <c r="O459" s="37"/>
      <c r="P459" s="479"/>
      <c r="Q459" s="479"/>
      <c r="R459" s="479"/>
    </row>
    <row r="460" spans="1:18" s="291" customFormat="1" x14ac:dyDescent="0.25">
      <c r="A460" s="462">
        <f t="shared" si="33"/>
        <v>458</v>
      </c>
      <c r="B460" s="237" t="s">
        <v>20</v>
      </c>
      <c r="C460" s="45" t="str">
        <f t="shared" si="34"/>
        <v>6US99_COSTAE</v>
      </c>
      <c r="D460" s="45"/>
      <c r="E460" s="46">
        <f>+'CALCULO TARIFAS CC '!$U$45</f>
        <v>0.73860637322546507</v>
      </c>
      <c r="F460" s="47">
        <f t="shared" si="35"/>
        <v>147.20779999999999</v>
      </c>
      <c r="G460" s="461">
        <f t="shared" si="36"/>
        <v>108.73</v>
      </c>
      <c r="H460" s="455" t="s">
        <v>261</v>
      </c>
      <c r="I460" s="372" t="s">
        <v>855</v>
      </c>
      <c r="J460" s="372">
        <v>147.20779999999999</v>
      </c>
      <c r="K460" s="37"/>
      <c r="L460" s="37"/>
      <c r="M460" s="37"/>
      <c r="N460" s="37"/>
      <c r="O460" s="37"/>
      <c r="P460" s="479"/>
      <c r="Q460" s="479"/>
      <c r="R460" s="479"/>
    </row>
    <row r="461" spans="1:18" s="291" customFormat="1" x14ac:dyDescent="0.25">
      <c r="A461" s="462">
        <f t="shared" si="33"/>
        <v>459</v>
      </c>
      <c r="B461" s="237" t="s">
        <v>20</v>
      </c>
      <c r="C461" s="45" t="str">
        <f t="shared" si="34"/>
        <v>6US99_DONA</v>
      </c>
      <c r="D461" s="45"/>
      <c r="E461" s="46">
        <f>+'CALCULO TARIFAS CC '!$U$45</f>
        <v>0.73860637322546507</v>
      </c>
      <c r="F461" s="47">
        <f t="shared" si="35"/>
        <v>155.84379999999999</v>
      </c>
      <c r="G461" s="461">
        <f t="shared" si="36"/>
        <v>115.11</v>
      </c>
      <c r="H461" s="455" t="s">
        <v>261</v>
      </c>
      <c r="I461" s="372" t="s">
        <v>856</v>
      </c>
      <c r="J461" s="372">
        <v>155.84379999999999</v>
      </c>
      <c r="K461" s="37"/>
      <c r="L461" s="37"/>
      <c r="M461" s="37"/>
      <c r="N461" s="37"/>
      <c r="O461" s="37"/>
      <c r="P461" s="479"/>
      <c r="Q461" s="479"/>
      <c r="R461" s="479"/>
    </row>
    <row r="462" spans="1:18" s="291" customFormat="1" x14ac:dyDescent="0.25">
      <c r="A462" s="462">
        <f t="shared" si="33"/>
        <v>460</v>
      </c>
      <c r="B462" s="237" t="s">
        <v>20</v>
      </c>
      <c r="C462" s="45" t="str">
        <f t="shared" si="34"/>
        <v>6US99_DORADO</v>
      </c>
      <c r="D462" s="45"/>
      <c r="E462" s="46">
        <f>+'CALCULO TARIFAS CC '!$U$45</f>
        <v>0.73860637322546507</v>
      </c>
      <c r="F462" s="47">
        <f t="shared" si="35"/>
        <v>148.8391</v>
      </c>
      <c r="G462" s="461">
        <f t="shared" si="36"/>
        <v>109.93</v>
      </c>
      <c r="H462" s="455" t="s">
        <v>261</v>
      </c>
      <c r="I462" s="372" t="s">
        <v>75</v>
      </c>
      <c r="J462" s="372">
        <v>148.8391</v>
      </c>
      <c r="K462" s="37"/>
      <c r="L462" s="37"/>
      <c r="M462" s="37"/>
      <c r="N462" s="37"/>
      <c r="O462" s="37"/>
      <c r="P462" s="479"/>
      <c r="Q462" s="479"/>
      <c r="R462" s="479"/>
    </row>
    <row r="463" spans="1:18" s="291" customFormat="1" x14ac:dyDescent="0.25">
      <c r="A463" s="462">
        <f t="shared" si="33"/>
        <v>461</v>
      </c>
      <c r="B463" s="237" t="s">
        <v>20</v>
      </c>
      <c r="C463" s="45" t="str">
        <f t="shared" si="34"/>
        <v>6US99_FARO</v>
      </c>
      <c r="D463" s="45"/>
      <c r="E463" s="46">
        <f>+'CALCULO TARIFAS CC '!$U$45</f>
        <v>0.73860637322546507</v>
      </c>
      <c r="F463" s="47">
        <f t="shared" si="35"/>
        <v>95.070499999999996</v>
      </c>
      <c r="G463" s="461">
        <f t="shared" si="36"/>
        <v>70.22</v>
      </c>
      <c r="H463" s="455" t="s">
        <v>261</v>
      </c>
      <c r="I463" s="372" t="s">
        <v>857</v>
      </c>
      <c r="J463" s="372">
        <v>95.070499999999996</v>
      </c>
      <c r="K463" s="37"/>
      <c r="L463" s="37"/>
      <c r="M463" s="37"/>
      <c r="N463" s="37"/>
      <c r="O463" s="37"/>
      <c r="P463" s="479"/>
      <c r="Q463" s="479"/>
      <c r="R463" s="479"/>
    </row>
    <row r="464" spans="1:18" s="291" customFormat="1" x14ac:dyDescent="0.25">
      <c r="A464" s="462">
        <f t="shared" si="33"/>
        <v>462</v>
      </c>
      <c r="B464" s="237" t="s">
        <v>20</v>
      </c>
      <c r="C464" s="45" t="str">
        <f t="shared" si="34"/>
        <v>6US99_MANAN</v>
      </c>
      <c r="D464" s="45"/>
      <c r="E464" s="46">
        <f>+'CALCULO TARIFAS CC '!$U$45</f>
        <v>0.73860637322546507</v>
      </c>
      <c r="F464" s="47">
        <f t="shared" si="35"/>
        <v>169.3991</v>
      </c>
      <c r="G464" s="461">
        <f t="shared" si="36"/>
        <v>125.12</v>
      </c>
      <c r="H464" s="455" t="s">
        <v>261</v>
      </c>
      <c r="I464" s="372" t="s">
        <v>76</v>
      </c>
      <c r="J464" s="372">
        <v>169.3991</v>
      </c>
      <c r="K464" s="37"/>
      <c r="L464" s="37"/>
      <c r="M464" s="37"/>
      <c r="N464" s="37"/>
      <c r="O464" s="37"/>
      <c r="P464" s="479"/>
      <c r="Q464" s="479"/>
      <c r="R464" s="479"/>
    </row>
    <row r="465" spans="1:18" s="291" customFormat="1" x14ac:dyDescent="0.25">
      <c r="A465" s="462">
        <f t="shared" si="33"/>
        <v>463</v>
      </c>
      <c r="B465" s="237" t="s">
        <v>20</v>
      </c>
      <c r="C465" s="45" t="str">
        <f t="shared" si="34"/>
        <v>6US99_MSONA</v>
      </c>
      <c r="D465" s="45"/>
      <c r="E465" s="46">
        <f>+'CALCULO TARIFAS CC '!$U$45</f>
        <v>0.73860637322546507</v>
      </c>
      <c r="F465" s="47">
        <f t="shared" si="35"/>
        <v>56.115900000000003</v>
      </c>
      <c r="G465" s="461">
        <f t="shared" si="36"/>
        <v>41.45</v>
      </c>
      <c r="H465" s="455" t="s">
        <v>261</v>
      </c>
      <c r="I465" s="372" t="s">
        <v>77</v>
      </c>
      <c r="J465" s="372">
        <v>56.115900000000003</v>
      </c>
      <c r="K465" s="37"/>
      <c r="L465" s="37"/>
      <c r="M465" s="37"/>
      <c r="N465" s="37"/>
      <c r="O465" s="37"/>
      <c r="P465" s="479"/>
      <c r="Q465" s="479"/>
      <c r="R465" s="479"/>
    </row>
    <row r="466" spans="1:18" s="300" customFormat="1" x14ac:dyDescent="0.25">
      <c r="A466" s="462">
        <f t="shared" si="33"/>
        <v>464</v>
      </c>
      <c r="B466" s="237" t="s">
        <v>20</v>
      </c>
      <c r="C466" s="45" t="str">
        <f t="shared" ref="C466:C529" si="37">I466</f>
        <v>6US99_ODGCHO</v>
      </c>
      <c r="D466" s="45"/>
      <c r="E466" s="46">
        <f>+'CALCULO TARIFAS CC '!$U$45</f>
        <v>0.73860637322546507</v>
      </c>
      <c r="F466" s="47">
        <f t="shared" ref="F466:F529" si="38">ROUND(J466,4)</f>
        <v>154.73240000000001</v>
      </c>
      <c r="G466" s="461">
        <f t="shared" si="36"/>
        <v>114.29</v>
      </c>
      <c r="H466" s="455" t="s">
        <v>261</v>
      </c>
      <c r="I466" s="372" t="s">
        <v>78</v>
      </c>
      <c r="J466" s="372">
        <v>154.73240000000001</v>
      </c>
      <c r="K466" s="37"/>
      <c r="L466" s="37"/>
      <c r="M466" s="37"/>
      <c r="N466" s="37"/>
      <c r="O466" s="37"/>
      <c r="P466" s="479"/>
      <c r="Q466" s="479"/>
      <c r="R466" s="479"/>
    </row>
    <row r="467" spans="1:18" s="300" customFormat="1" x14ac:dyDescent="0.25">
      <c r="A467" s="462">
        <f t="shared" si="33"/>
        <v>465</v>
      </c>
      <c r="B467" s="237" t="s">
        <v>20</v>
      </c>
      <c r="C467" s="45" t="str">
        <f t="shared" si="37"/>
        <v>6US99_PENON</v>
      </c>
      <c r="D467" s="45"/>
      <c r="E467" s="46">
        <f>+'CALCULO TARIFAS CC '!$U$45</f>
        <v>0.73860637322546507</v>
      </c>
      <c r="F467" s="47">
        <f t="shared" si="38"/>
        <v>126.2079</v>
      </c>
      <c r="G467" s="461">
        <f t="shared" si="36"/>
        <v>93.22</v>
      </c>
      <c r="H467" s="455" t="s">
        <v>261</v>
      </c>
      <c r="I467" s="372" t="s">
        <v>858</v>
      </c>
      <c r="J467" s="372">
        <v>126.2079</v>
      </c>
      <c r="K467" s="37"/>
      <c r="L467" s="37"/>
      <c r="M467" s="37"/>
      <c r="N467" s="37"/>
      <c r="O467" s="37"/>
      <c r="P467" s="479"/>
      <c r="Q467" s="479"/>
      <c r="R467" s="479"/>
    </row>
    <row r="468" spans="1:18" s="300" customFormat="1" x14ac:dyDescent="0.25">
      <c r="A468" s="462">
        <f t="shared" si="33"/>
        <v>466</v>
      </c>
      <c r="B468" s="237" t="s">
        <v>20</v>
      </c>
      <c r="C468" s="45" t="str">
        <f t="shared" si="37"/>
        <v>6US99_PORTO</v>
      </c>
      <c r="D468" s="45"/>
      <c r="E468" s="46">
        <f>+'CALCULO TARIFAS CC '!$U$45</f>
        <v>0.73860637322546507</v>
      </c>
      <c r="F468" s="47">
        <f t="shared" si="38"/>
        <v>168.7252</v>
      </c>
      <c r="G468" s="461">
        <f t="shared" si="36"/>
        <v>124.62</v>
      </c>
      <c r="H468" s="455" t="s">
        <v>261</v>
      </c>
      <c r="I468" s="372" t="s">
        <v>859</v>
      </c>
      <c r="J468" s="372">
        <v>168.7252</v>
      </c>
      <c r="K468" s="37"/>
      <c r="L468" s="37"/>
      <c r="M468" s="37"/>
      <c r="N468" s="37"/>
      <c r="O468" s="37"/>
      <c r="P468" s="479"/>
      <c r="Q468" s="479"/>
      <c r="R468" s="479"/>
    </row>
    <row r="469" spans="1:18" s="300" customFormat="1" x14ac:dyDescent="0.25">
      <c r="A469" s="462">
        <f t="shared" si="33"/>
        <v>467</v>
      </c>
      <c r="B469" s="237" t="s">
        <v>20</v>
      </c>
      <c r="C469" s="45" t="str">
        <f t="shared" si="37"/>
        <v>6US99_PTAPAC</v>
      </c>
      <c r="D469" s="45"/>
      <c r="E469" s="46">
        <f>+'CALCULO TARIFAS CC '!$U$45</f>
        <v>0.73860637322546507</v>
      </c>
      <c r="F469" s="47">
        <f t="shared" si="38"/>
        <v>183.54839999999999</v>
      </c>
      <c r="G469" s="461">
        <f t="shared" si="36"/>
        <v>135.57</v>
      </c>
      <c r="H469" s="455" t="s">
        <v>261</v>
      </c>
      <c r="I469" s="372" t="s">
        <v>860</v>
      </c>
      <c r="J469" s="372">
        <v>183.54839999999999</v>
      </c>
      <c r="K469" s="37"/>
      <c r="L469" s="37"/>
      <c r="M469" s="37"/>
      <c r="N469" s="37"/>
      <c r="O469" s="37"/>
      <c r="P469" s="479"/>
      <c r="Q469" s="479"/>
      <c r="R469" s="479"/>
    </row>
    <row r="470" spans="1:18" s="300" customFormat="1" x14ac:dyDescent="0.25">
      <c r="A470" s="462">
        <f t="shared" si="33"/>
        <v>468</v>
      </c>
      <c r="B470" s="237" t="s">
        <v>20</v>
      </c>
      <c r="C470" s="45" t="str">
        <f t="shared" si="37"/>
        <v>6US99_PTOESC</v>
      </c>
      <c r="D470" s="45"/>
      <c r="E470" s="46">
        <f>+'CALCULO TARIFAS CC '!$U$45</f>
        <v>0.73860637322546507</v>
      </c>
      <c r="F470" s="47">
        <f t="shared" si="38"/>
        <v>160.0641</v>
      </c>
      <c r="G470" s="461">
        <f t="shared" si="36"/>
        <v>118.22</v>
      </c>
      <c r="H470" s="455" t="s">
        <v>261</v>
      </c>
      <c r="I470" s="372" t="s">
        <v>79</v>
      </c>
      <c r="J470" s="372">
        <v>160.0641</v>
      </c>
      <c r="K470" s="37"/>
      <c r="L470" s="37"/>
      <c r="M470" s="37"/>
      <c r="N470" s="37"/>
      <c r="O470" s="37"/>
      <c r="P470" s="479"/>
      <c r="Q470" s="479"/>
      <c r="R470" s="479"/>
    </row>
    <row r="471" spans="1:18" s="300" customFormat="1" x14ac:dyDescent="0.25">
      <c r="A471" s="462">
        <f t="shared" si="33"/>
        <v>469</v>
      </c>
      <c r="B471" s="237" t="s">
        <v>20</v>
      </c>
      <c r="C471" s="45" t="str">
        <f t="shared" si="37"/>
        <v>6US99_PUEBLO</v>
      </c>
      <c r="D471" s="45"/>
      <c r="E471" s="46">
        <f>+'CALCULO TARIFAS CC '!$U$45</f>
        <v>0.73860637322546507</v>
      </c>
      <c r="F471" s="47">
        <f t="shared" si="38"/>
        <v>171.9076</v>
      </c>
      <c r="G471" s="461">
        <f t="shared" si="36"/>
        <v>126.97</v>
      </c>
      <c r="H471" s="455" t="s">
        <v>261</v>
      </c>
      <c r="I471" s="372" t="s">
        <v>80</v>
      </c>
      <c r="J471" s="372">
        <v>171.9076</v>
      </c>
      <c r="K471" s="37"/>
      <c r="L471" s="37"/>
      <c r="M471" s="37"/>
      <c r="N471" s="37"/>
      <c r="O471" s="37"/>
      <c r="P471" s="479"/>
      <c r="Q471" s="479"/>
      <c r="R471" s="479"/>
    </row>
    <row r="472" spans="1:18" s="300" customFormat="1" x14ac:dyDescent="0.25">
      <c r="A472" s="462">
        <f t="shared" si="33"/>
        <v>470</v>
      </c>
      <c r="B472" s="237" t="s">
        <v>20</v>
      </c>
      <c r="C472" s="45" t="str">
        <f t="shared" si="37"/>
        <v>6US99_PZACAR</v>
      </c>
      <c r="D472" s="45"/>
      <c r="E472" s="46">
        <f>+'CALCULO TARIFAS CC '!$U$45</f>
        <v>0.73860637322546507</v>
      </c>
      <c r="F472" s="47">
        <f t="shared" si="38"/>
        <v>83.539199999999994</v>
      </c>
      <c r="G472" s="461">
        <f t="shared" si="36"/>
        <v>61.7</v>
      </c>
      <c r="H472" s="455" t="s">
        <v>261</v>
      </c>
      <c r="I472" s="372" t="s">
        <v>861</v>
      </c>
      <c r="J472" s="372">
        <v>83.539199999999994</v>
      </c>
      <c r="K472" s="37"/>
      <c r="L472" s="37"/>
      <c r="M472" s="37"/>
      <c r="N472" s="37"/>
      <c r="O472" s="37"/>
      <c r="P472" s="479"/>
      <c r="Q472" s="479"/>
      <c r="R472" s="479"/>
    </row>
    <row r="473" spans="1:18" s="300" customFormat="1" x14ac:dyDescent="0.25">
      <c r="A473" s="462">
        <f t="shared" si="33"/>
        <v>471</v>
      </c>
      <c r="B473" s="237" t="s">
        <v>20</v>
      </c>
      <c r="C473" s="45" t="str">
        <f t="shared" si="37"/>
        <v>6US99_PZAIT</v>
      </c>
      <c r="D473" s="45"/>
      <c r="E473" s="46">
        <f>+'CALCULO TARIFAS CC '!$U$45</f>
        <v>0.73860637322546507</v>
      </c>
      <c r="F473" s="47">
        <f t="shared" si="38"/>
        <v>110.2226</v>
      </c>
      <c r="G473" s="461">
        <f t="shared" si="36"/>
        <v>81.41</v>
      </c>
      <c r="H473" s="455" t="s">
        <v>261</v>
      </c>
      <c r="I473" s="372" t="s">
        <v>862</v>
      </c>
      <c r="J473" s="372">
        <v>110.2226</v>
      </c>
      <c r="K473" s="37"/>
      <c r="L473" s="37"/>
      <c r="M473" s="37"/>
      <c r="N473" s="37"/>
      <c r="O473" s="37"/>
      <c r="P473" s="479"/>
      <c r="Q473" s="479"/>
      <c r="R473" s="479"/>
    </row>
    <row r="474" spans="1:18" s="300" customFormat="1" x14ac:dyDescent="0.25">
      <c r="A474" s="462">
        <f t="shared" si="33"/>
        <v>472</v>
      </c>
      <c r="B474" s="237" t="s">
        <v>20</v>
      </c>
      <c r="C474" s="45" t="str">
        <f t="shared" si="37"/>
        <v>6US99_PZATOC</v>
      </c>
      <c r="D474" s="45"/>
      <c r="E474" s="46">
        <f>+'CALCULO TARIFAS CC '!$U$45</f>
        <v>0.73860637322546507</v>
      </c>
      <c r="F474" s="47">
        <f t="shared" si="38"/>
        <v>169.4691</v>
      </c>
      <c r="G474" s="461">
        <f t="shared" si="36"/>
        <v>125.17</v>
      </c>
      <c r="H474" s="455" t="s">
        <v>261</v>
      </c>
      <c r="I474" s="372" t="s">
        <v>863</v>
      </c>
      <c r="J474" s="372">
        <v>169.4691</v>
      </c>
      <c r="K474" s="37"/>
      <c r="L474" s="37"/>
      <c r="M474" s="37"/>
      <c r="N474" s="37"/>
      <c r="O474" s="37"/>
      <c r="P474" s="479"/>
      <c r="Q474" s="479"/>
      <c r="R474" s="479"/>
    </row>
    <row r="475" spans="1:18" s="300" customFormat="1" x14ac:dyDescent="0.25">
      <c r="A475" s="462">
        <f t="shared" si="33"/>
        <v>473</v>
      </c>
      <c r="B475" s="237" t="s">
        <v>20</v>
      </c>
      <c r="C475" s="45" t="str">
        <f t="shared" si="37"/>
        <v>6US99_RHATO</v>
      </c>
      <c r="D475" s="45"/>
      <c r="E475" s="46">
        <f>+'CALCULO TARIFAS CC '!$U$45</f>
        <v>0.73860637322546507</v>
      </c>
      <c r="F475" s="47">
        <f t="shared" si="38"/>
        <v>179.21279999999999</v>
      </c>
      <c r="G475" s="461">
        <f t="shared" si="36"/>
        <v>132.37</v>
      </c>
      <c r="H475" s="455" t="s">
        <v>261</v>
      </c>
      <c r="I475" s="372" t="s">
        <v>81</v>
      </c>
      <c r="J475" s="372">
        <v>179.21279999999999</v>
      </c>
      <c r="K475" s="37"/>
      <c r="L475" s="37"/>
      <c r="M475" s="37"/>
      <c r="N475" s="37"/>
      <c r="O475" s="37"/>
      <c r="P475" s="479"/>
      <c r="Q475" s="479"/>
      <c r="R475" s="479"/>
    </row>
    <row r="476" spans="1:18" s="300" customFormat="1" x14ac:dyDescent="0.25">
      <c r="A476" s="462">
        <f t="shared" si="33"/>
        <v>474</v>
      </c>
      <c r="B476" s="237" t="s">
        <v>20</v>
      </c>
      <c r="C476" s="45" t="str">
        <f t="shared" si="37"/>
        <v>6US99_RMAR</v>
      </c>
      <c r="D476" s="45"/>
      <c r="E476" s="46">
        <f>+'CALCULO TARIFAS CC '!$U$45</f>
        <v>0.73860637322546507</v>
      </c>
      <c r="F476" s="47">
        <f t="shared" si="38"/>
        <v>427.64789999999999</v>
      </c>
      <c r="G476" s="461">
        <f t="shared" si="36"/>
        <v>315.86</v>
      </c>
      <c r="H476" s="455" t="s">
        <v>261</v>
      </c>
      <c r="I476" s="372" t="s">
        <v>82</v>
      </c>
      <c r="J476" s="372">
        <v>427.64789999999999</v>
      </c>
      <c r="K476" s="37"/>
      <c r="L476" s="37"/>
      <c r="M476" s="37"/>
      <c r="N476" s="37"/>
      <c r="O476" s="37"/>
      <c r="P476" s="479"/>
      <c r="Q476" s="479"/>
      <c r="R476" s="479"/>
    </row>
    <row r="477" spans="1:18" s="300" customFormat="1" x14ac:dyDescent="0.25">
      <c r="A477" s="462">
        <f t="shared" si="33"/>
        <v>475</v>
      </c>
      <c r="B477" s="237" t="s">
        <v>20</v>
      </c>
      <c r="C477" s="45" t="str">
        <f t="shared" si="37"/>
        <v>6US99_SABANI</v>
      </c>
      <c r="D477" s="45"/>
      <c r="E477" s="46">
        <f>+'CALCULO TARIFAS CC '!$U$45</f>
        <v>0.73860637322546507</v>
      </c>
      <c r="F477" s="47">
        <f t="shared" si="38"/>
        <v>137.8862</v>
      </c>
      <c r="G477" s="461">
        <f t="shared" si="36"/>
        <v>101.84</v>
      </c>
      <c r="H477" s="455" t="s">
        <v>261</v>
      </c>
      <c r="I477" s="372" t="s">
        <v>83</v>
      </c>
      <c r="J477" s="372">
        <v>137.8862</v>
      </c>
      <c r="K477" s="37"/>
      <c r="L477" s="37"/>
      <c r="M477" s="37"/>
      <c r="N477" s="37"/>
      <c r="O477" s="37"/>
      <c r="P477" s="479"/>
      <c r="Q477" s="479"/>
      <c r="R477" s="479"/>
    </row>
    <row r="478" spans="1:18" s="300" customFormat="1" x14ac:dyDescent="0.25">
      <c r="A478" s="462">
        <f t="shared" si="33"/>
        <v>476</v>
      </c>
      <c r="B478" s="237" t="s">
        <v>20</v>
      </c>
      <c r="C478" s="45" t="str">
        <f t="shared" si="37"/>
        <v>6US99_SANFCO</v>
      </c>
      <c r="D478" s="45"/>
      <c r="E478" s="46">
        <f>+'CALCULO TARIFAS CC '!$U$45</f>
        <v>0.73860637322546507</v>
      </c>
      <c r="F478" s="47">
        <f t="shared" si="38"/>
        <v>131.3656</v>
      </c>
      <c r="G478" s="461">
        <f t="shared" si="36"/>
        <v>97.03</v>
      </c>
      <c r="H478" s="455" t="s">
        <v>261</v>
      </c>
      <c r="I478" s="372" t="s">
        <v>864</v>
      </c>
      <c r="J478" s="372">
        <v>131.3656</v>
      </c>
      <c r="K478" s="37"/>
      <c r="L478" s="37"/>
      <c r="M478" s="37"/>
      <c r="N478" s="37"/>
      <c r="O478" s="37"/>
      <c r="P478" s="479"/>
      <c r="Q478" s="479"/>
      <c r="R478" s="479"/>
    </row>
    <row r="479" spans="1:18" s="300" customFormat="1" x14ac:dyDescent="0.25">
      <c r="A479" s="462">
        <f t="shared" si="33"/>
        <v>477</v>
      </c>
      <c r="B479" s="237" t="s">
        <v>20</v>
      </c>
      <c r="C479" s="45" t="str">
        <f t="shared" si="37"/>
        <v>6US99_SANTI</v>
      </c>
      <c r="D479" s="45"/>
      <c r="E479" s="46">
        <f>+'CALCULO TARIFAS CC '!$U$45</f>
        <v>0.73860637322546507</v>
      </c>
      <c r="F479" s="47">
        <f t="shared" si="38"/>
        <v>131.05840000000001</v>
      </c>
      <c r="G479" s="461">
        <f t="shared" si="36"/>
        <v>96.8</v>
      </c>
      <c r="H479" s="455" t="s">
        <v>261</v>
      </c>
      <c r="I479" s="372" t="s">
        <v>865</v>
      </c>
      <c r="J479" s="372">
        <v>131.05840000000001</v>
      </c>
      <c r="K479" s="37"/>
      <c r="L479" s="37"/>
      <c r="M479" s="37"/>
      <c r="N479" s="37"/>
      <c r="O479" s="37"/>
      <c r="P479" s="479"/>
      <c r="Q479" s="479"/>
      <c r="R479" s="479"/>
    </row>
    <row r="480" spans="1:18" s="300" customFormat="1" x14ac:dyDescent="0.25">
      <c r="A480" s="462">
        <f t="shared" si="33"/>
        <v>478</v>
      </c>
      <c r="B480" s="237" t="s">
        <v>20</v>
      </c>
      <c r="C480" s="45" t="str">
        <f t="shared" si="37"/>
        <v>6US99_TMUER</v>
      </c>
      <c r="D480" s="45"/>
      <c r="E480" s="46">
        <f>+'CALCULO TARIFAS CC '!$U$45</f>
        <v>0.73860637322546507</v>
      </c>
      <c r="F480" s="47">
        <f t="shared" si="38"/>
        <v>183.22800000000001</v>
      </c>
      <c r="G480" s="461">
        <f t="shared" si="36"/>
        <v>135.33000000000001</v>
      </c>
      <c r="H480" s="455" t="s">
        <v>261</v>
      </c>
      <c r="I480" s="372" t="s">
        <v>866</v>
      </c>
      <c r="J480" s="372">
        <v>183.22800000000001</v>
      </c>
      <c r="K480" s="37"/>
      <c r="L480" s="37"/>
      <c r="M480" s="37"/>
      <c r="N480" s="37"/>
      <c r="O480" s="37"/>
      <c r="P480" s="479"/>
      <c r="Q480" s="479"/>
      <c r="R480" s="479"/>
    </row>
    <row r="481" spans="1:18" s="300" customFormat="1" x14ac:dyDescent="0.25">
      <c r="A481" s="462">
        <f t="shared" si="33"/>
        <v>479</v>
      </c>
      <c r="B481" s="237" t="s">
        <v>20</v>
      </c>
      <c r="C481" s="45" t="str">
        <f t="shared" si="37"/>
        <v>6US99_VACAM</v>
      </c>
      <c r="D481" s="45"/>
      <c r="E481" s="46">
        <f>+'CALCULO TARIFAS CC '!$U$45</f>
        <v>0.73860637322546507</v>
      </c>
      <c r="F481" s="47">
        <f t="shared" si="38"/>
        <v>123.5419</v>
      </c>
      <c r="G481" s="461">
        <f t="shared" si="36"/>
        <v>91.25</v>
      </c>
      <c r="H481" s="455" t="s">
        <v>261</v>
      </c>
      <c r="I481" s="372" t="s">
        <v>84</v>
      </c>
      <c r="J481" s="372">
        <v>123.5419</v>
      </c>
      <c r="K481" s="37"/>
      <c r="L481" s="37"/>
      <c r="M481" s="37"/>
      <c r="N481" s="37"/>
      <c r="O481" s="37"/>
      <c r="P481" s="479"/>
      <c r="Q481" s="479"/>
      <c r="R481" s="479"/>
    </row>
    <row r="482" spans="1:18" s="300" customFormat="1" x14ac:dyDescent="0.25">
      <c r="A482" s="462">
        <f t="shared" si="33"/>
        <v>480</v>
      </c>
      <c r="B482" s="237" t="s">
        <v>20</v>
      </c>
      <c r="C482" s="45" t="str">
        <f t="shared" si="37"/>
        <v>6US99_VHERM</v>
      </c>
      <c r="D482" s="45"/>
      <c r="E482" s="46">
        <f>+'CALCULO TARIFAS CC '!$U$45</f>
        <v>0.73860637322546507</v>
      </c>
      <c r="F482" s="47">
        <f t="shared" si="38"/>
        <v>90.188100000000006</v>
      </c>
      <c r="G482" s="461">
        <f t="shared" si="36"/>
        <v>66.61</v>
      </c>
      <c r="H482" s="455" t="s">
        <v>261</v>
      </c>
      <c r="I482" s="372" t="s">
        <v>85</v>
      </c>
      <c r="J482" s="372">
        <v>90.188100000000006</v>
      </c>
      <c r="K482" s="37"/>
      <c r="L482" s="37"/>
      <c r="M482" s="37"/>
      <c r="N482" s="37"/>
      <c r="O482" s="37"/>
      <c r="P482" s="479"/>
      <c r="Q482" s="479"/>
      <c r="R482" s="479"/>
    </row>
    <row r="483" spans="1:18" s="300" customFormat="1" x14ac:dyDescent="0.25">
      <c r="A483" s="462">
        <f t="shared" si="33"/>
        <v>481</v>
      </c>
      <c r="B483" s="237" t="s">
        <v>20</v>
      </c>
      <c r="C483" s="45" t="str">
        <f t="shared" si="37"/>
        <v>6US99_VLUCRE</v>
      </c>
      <c r="D483" s="45"/>
      <c r="E483" s="46">
        <f>+'CALCULO TARIFAS CC '!$U$45</f>
        <v>0.73860637322546507</v>
      </c>
      <c r="F483" s="47">
        <f t="shared" si="38"/>
        <v>172.87049999999999</v>
      </c>
      <c r="G483" s="461">
        <f t="shared" si="36"/>
        <v>127.68</v>
      </c>
      <c r="H483" s="455" t="s">
        <v>261</v>
      </c>
      <c r="I483" s="372" t="s">
        <v>86</v>
      </c>
      <c r="J483" s="372">
        <v>172.87049999999999</v>
      </c>
      <c r="K483" s="37"/>
      <c r="L483" s="37"/>
      <c r="M483" s="37"/>
      <c r="N483" s="37"/>
      <c r="O483" s="37"/>
      <c r="P483" s="479"/>
      <c r="Q483" s="479"/>
      <c r="R483" s="479"/>
    </row>
    <row r="484" spans="1:18" s="300" customFormat="1" x14ac:dyDescent="0.25">
      <c r="A484" s="462">
        <f t="shared" si="33"/>
        <v>482</v>
      </c>
      <c r="B484" s="237" t="s">
        <v>20</v>
      </c>
      <c r="C484" s="45" t="str">
        <f t="shared" si="37"/>
        <v>6US99_VPORR</v>
      </c>
      <c r="D484" s="45"/>
      <c r="E484" s="46">
        <f>+'CALCULO TARIFAS CC '!$U$45</f>
        <v>0.73860637322546507</v>
      </c>
      <c r="F484" s="47">
        <f t="shared" si="38"/>
        <v>133.9102</v>
      </c>
      <c r="G484" s="461">
        <f t="shared" si="36"/>
        <v>98.91</v>
      </c>
      <c r="H484" s="455" t="s">
        <v>261</v>
      </c>
      <c r="I484" s="372" t="s">
        <v>867</v>
      </c>
      <c r="J484" s="372">
        <v>133.9102</v>
      </c>
      <c r="K484" s="37"/>
      <c r="L484" s="37"/>
      <c r="M484" s="37"/>
      <c r="N484" s="37"/>
      <c r="O484" s="37"/>
      <c r="P484" s="479"/>
      <c r="Q484" s="479"/>
      <c r="R484" s="479"/>
    </row>
    <row r="485" spans="1:18" s="300" customFormat="1" x14ac:dyDescent="0.25">
      <c r="A485" s="462">
        <f t="shared" ref="A485:A548" si="39">A484+1</f>
        <v>483</v>
      </c>
      <c r="B485" s="237" t="s">
        <v>20</v>
      </c>
      <c r="C485" s="45" t="str">
        <f t="shared" si="37"/>
        <v>6US99_VZAITA</v>
      </c>
      <c r="D485" s="45"/>
      <c r="E485" s="46">
        <f>+'CALCULO TARIFAS CC '!$U$45</f>
        <v>0.73860637322546507</v>
      </c>
      <c r="F485" s="47">
        <f t="shared" si="38"/>
        <v>247.20320000000001</v>
      </c>
      <c r="G485" s="461">
        <f t="shared" si="36"/>
        <v>182.59</v>
      </c>
      <c r="H485" s="455" t="s">
        <v>261</v>
      </c>
      <c r="I485" s="372" t="s">
        <v>87</v>
      </c>
      <c r="J485" s="372">
        <v>247.20320000000001</v>
      </c>
      <c r="K485" s="37"/>
      <c r="L485" s="37"/>
      <c r="M485" s="37"/>
      <c r="N485" s="37"/>
      <c r="O485" s="37"/>
      <c r="P485" s="479"/>
      <c r="Q485" s="479"/>
      <c r="R485" s="479"/>
    </row>
    <row r="486" spans="1:18" s="300" customFormat="1" x14ac:dyDescent="0.25">
      <c r="A486" s="462">
        <f t="shared" si="39"/>
        <v>484</v>
      </c>
      <c r="B486" s="237" t="s">
        <v>20</v>
      </c>
      <c r="C486" s="45" t="str">
        <f t="shared" si="37"/>
        <v>6USCARCHITRE</v>
      </c>
      <c r="D486" s="45"/>
      <c r="E486" s="46">
        <f>+'CALCULO TARIFAS CC '!$U$45</f>
        <v>0.73860637322546507</v>
      </c>
      <c r="F486" s="47">
        <f t="shared" si="38"/>
        <v>116.17870000000001</v>
      </c>
      <c r="G486" s="461">
        <f t="shared" si="36"/>
        <v>85.81</v>
      </c>
      <c r="H486" s="455" t="s">
        <v>261</v>
      </c>
      <c r="I486" s="372" t="s">
        <v>868</v>
      </c>
      <c r="J486" s="372">
        <v>116.17870000000001</v>
      </c>
      <c r="K486" s="37"/>
      <c r="L486" s="37"/>
      <c r="M486" s="37"/>
      <c r="N486" s="37"/>
      <c r="O486" s="37"/>
      <c r="P486" s="479"/>
      <c r="Q486" s="479"/>
      <c r="R486" s="479"/>
    </row>
    <row r="487" spans="1:18" s="300" customFormat="1" x14ac:dyDescent="0.25">
      <c r="A487" s="462">
        <f t="shared" si="39"/>
        <v>485</v>
      </c>
      <c r="B487" s="237" t="s">
        <v>20</v>
      </c>
      <c r="C487" s="45" t="str">
        <f t="shared" si="37"/>
        <v>6USCARCLLAN</v>
      </c>
      <c r="D487" s="45"/>
      <c r="E487" s="46">
        <f>+'CALCULO TARIFAS CC '!$U$45</f>
        <v>0.73860637322546507</v>
      </c>
      <c r="F487" s="47">
        <f t="shared" si="38"/>
        <v>115.1105</v>
      </c>
      <c r="G487" s="461">
        <f t="shared" si="36"/>
        <v>85.02</v>
      </c>
      <c r="H487" s="455" t="s">
        <v>261</v>
      </c>
      <c r="I487" s="372" t="s">
        <v>446</v>
      </c>
      <c r="J487" s="372">
        <v>115.1105</v>
      </c>
      <c r="K487" s="37"/>
      <c r="L487" s="37"/>
      <c r="M487" s="37"/>
      <c r="N487" s="37"/>
      <c r="O487" s="37"/>
      <c r="P487" s="479"/>
      <c r="Q487" s="479"/>
      <c r="R487" s="479"/>
    </row>
    <row r="488" spans="1:18" s="300" customFormat="1" x14ac:dyDescent="0.25">
      <c r="A488" s="462">
        <f t="shared" si="39"/>
        <v>486</v>
      </c>
      <c r="B488" s="237" t="s">
        <v>20</v>
      </c>
      <c r="C488" s="45" t="str">
        <f t="shared" si="37"/>
        <v>6USCARPME</v>
      </c>
      <c r="D488" s="45"/>
      <c r="E488" s="46">
        <f>+'CALCULO TARIFAS CC '!$U$45</f>
        <v>0.73860637322546507</v>
      </c>
      <c r="F488" s="47">
        <f t="shared" si="38"/>
        <v>96.223500000000001</v>
      </c>
      <c r="G488" s="461">
        <f t="shared" si="36"/>
        <v>71.069999999999993</v>
      </c>
      <c r="H488" s="455" t="s">
        <v>261</v>
      </c>
      <c r="I488" s="372" t="s">
        <v>445</v>
      </c>
      <c r="J488" s="372">
        <v>96.223500000000001</v>
      </c>
      <c r="K488" s="37"/>
      <c r="L488" s="37"/>
      <c r="M488" s="37"/>
      <c r="N488" s="37"/>
      <c r="O488" s="37"/>
      <c r="P488" s="479"/>
      <c r="Q488" s="479"/>
      <c r="R488" s="479"/>
    </row>
    <row r="489" spans="1:18" s="300" customFormat="1" x14ac:dyDescent="0.25">
      <c r="A489" s="462">
        <f t="shared" si="39"/>
        <v>487</v>
      </c>
      <c r="B489" s="237" t="s">
        <v>20</v>
      </c>
      <c r="C489" s="45" t="str">
        <f t="shared" si="37"/>
        <v>6USCARTABLAS</v>
      </c>
      <c r="D489" s="45"/>
      <c r="E489" s="46">
        <f>+'CALCULO TARIFAS CC '!$U$45</f>
        <v>0.73860637322546507</v>
      </c>
      <c r="F489" s="47">
        <f t="shared" si="38"/>
        <v>107.86969999999999</v>
      </c>
      <c r="G489" s="461">
        <f t="shared" si="36"/>
        <v>79.67</v>
      </c>
      <c r="H489" s="455" t="s">
        <v>261</v>
      </c>
      <c r="I489" s="372" t="s">
        <v>869</v>
      </c>
      <c r="J489" s="372">
        <v>107.86969999999999</v>
      </c>
      <c r="K489" s="37"/>
      <c r="L489" s="37"/>
      <c r="M489" s="37"/>
      <c r="N489" s="37"/>
      <c r="O489" s="37"/>
      <c r="P489" s="479"/>
      <c r="Q489" s="479"/>
      <c r="R489" s="479"/>
    </row>
    <row r="490" spans="1:18" s="300" customFormat="1" x14ac:dyDescent="0.25">
      <c r="A490" s="462">
        <f t="shared" si="39"/>
        <v>488</v>
      </c>
      <c r="B490" s="237" t="s">
        <v>20</v>
      </c>
      <c r="C490" s="45" t="str">
        <f t="shared" si="37"/>
        <v>6USCARTSAN</v>
      </c>
      <c r="D490" s="45"/>
      <c r="E490" s="46">
        <f>+'CALCULO TARIFAS CC '!$U$45</f>
        <v>0.73860637322546507</v>
      </c>
      <c r="F490" s="47">
        <f t="shared" si="38"/>
        <v>100.3819</v>
      </c>
      <c r="G490" s="461">
        <f t="shared" si="36"/>
        <v>74.14</v>
      </c>
      <c r="H490" s="455" t="s">
        <v>261</v>
      </c>
      <c r="I490" s="372" t="s">
        <v>390</v>
      </c>
      <c r="J490" s="372">
        <v>100.3819</v>
      </c>
      <c r="K490" s="37"/>
      <c r="L490" s="37"/>
      <c r="M490" s="37"/>
      <c r="N490" s="37"/>
      <c r="O490" s="37"/>
      <c r="P490" s="479"/>
      <c r="Q490" s="479"/>
      <c r="R490" s="479"/>
    </row>
    <row r="491" spans="1:18" s="300" customFormat="1" x14ac:dyDescent="0.25">
      <c r="A491" s="462">
        <f t="shared" si="39"/>
        <v>489</v>
      </c>
      <c r="B491" s="237" t="s">
        <v>20</v>
      </c>
      <c r="C491" s="45" t="str">
        <f t="shared" si="37"/>
        <v>6USCARVALG</v>
      </c>
      <c r="D491" s="45"/>
      <c r="E491" s="46">
        <f>+'CALCULO TARIFAS CC '!$U$45</f>
        <v>0.73860637322546507</v>
      </c>
      <c r="F491" s="47">
        <f t="shared" si="38"/>
        <v>151.06270000000001</v>
      </c>
      <c r="G491" s="461">
        <f t="shared" si="36"/>
        <v>111.58</v>
      </c>
      <c r="H491" s="455" t="s">
        <v>261</v>
      </c>
      <c r="I491" s="372" t="s">
        <v>444</v>
      </c>
      <c r="J491" s="372">
        <v>151.06270000000001</v>
      </c>
      <c r="K491" s="37"/>
      <c r="L491" s="37"/>
      <c r="M491" s="37"/>
      <c r="N491" s="37"/>
      <c r="O491" s="37"/>
      <c r="P491" s="479"/>
      <c r="Q491" s="479"/>
      <c r="R491" s="479"/>
    </row>
    <row r="492" spans="1:18" s="300" customFormat="1" x14ac:dyDescent="0.25">
      <c r="A492" s="462">
        <f t="shared" si="39"/>
        <v>490</v>
      </c>
      <c r="B492" s="237" t="s">
        <v>20</v>
      </c>
      <c r="C492" s="45" t="str">
        <f t="shared" si="37"/>
        <v>6USERCOTEL</v>
      </c>
      <c r="D492" s="45"/>
      <c r="E492" s="46">
        <f>+'CALCULO TARIFAS CC '!$U$45</f>
        <v>0.73860637322546507</v>
      </c>
      <c r="F492" s="47">
        <f t="shared" si="38"/>
        <v>24.8827</v>
      </c>
      <c r="G492" s="461">
        <f t="shared" si="36"/>
        <v>18.38</v>
      </c>
      <c r="H492" s="455" t="s">
        <v>261</v>
      </c>
      <c r="I492" s="372" t="s">
        <v>870</v>
      </c>
      <c r="J492" s="372">
        <v>24.8827</v>
      </c>
      <c r="K492" s="37"/>
      <c r="L492" s="37"/>
      <c r="M492" s="37"/>
      <c r="N492" s="37"/>
      <c r="O492" s="37"/>
      <c r="P492" s="479"/>
      <c r="Q492" s="479"/>
      <c r="R492" s="479"/>
    </row>
    <row r="493" spans="1:18" s="300" customFormat="1" x14ac:dyDescent="0.25">
      <c r="A493" s="462">
        <f t="shared" si="39"/>
        <v>491</v>
      </c>
      <c r="B493" s="237" t="s">
        <v>20</v>
      </c>
      <c r="C493" s="45" t="str">
        <f t="shared" si="37"/>
        <v>6USERVICAR</v>
      </c>
      <c r="D493" s="45"/>
      <c r="E493" s="46">
        <f>+'CALCULO TARIFAS CC '!$U$45</f>
        <v>0.73860637322546507</v>
      </c>
      <c r="F493" s="47">
        <f t="shared" si="38"/>
        <v>156.37719999999999</v>
      </c>
      <c r="G493" s="461">
        <f t="shared" si="36"/>
        <v>115.5</v>
      </c>
      <c r="H493" s="455" t="s">
        <v>261</v>
      </c>
      <c r="I493" s="372" t="s">
        <v>391</v>
      </c>
      <c r="J493" s="372">
        <v>156.37719999999999</v>
      </c>
      <c r="K493" s="37"/>
      <c r="L493" s="37"/>
      <c r="M493" s="37"/>
      <c r="N493" s="37"/>
      <c r="O493" s="37"/>
      <c r="P493" s="479"/>
      <c r="Q493" s="479"/>
      <c r="R493" s="479"/>
    </row>
    <row r="494" spans="1:18" s="300" customFormat="1" x14ac:dyDescent="0.25">
      <c r="A494" s="462">
        <f t="shared" si="39"/>
        <v>492</v>
      </c>
      <c r="B494" s="237" t="s">
        <v>20</v>
      </c>
      <c r="C494" s="45" t="str">
        <f t="shared" si="37"/>
        <v>6USFAMILIA</v>
      </c>
      <c r="D494" s="45"/>
      <c r="E494" s="46">
        <f>+'CALCULO TARIFAS CC '!$U$45</f>
        <v>0.73860637322546507</v>
      </c>
      <c r="F494" s="47">
        <f t="shared" si="38"/>
        <v>41.764899999999997</v>
      </c>
      <c r="G494" s="461">
        <f t="shared" si="36"/>
        <v>30.85</v>
      </c>
      <c r="H494" s="455" t="s">
        <v>261</v>
      </c>
      <c r="I494" s="372" t="s">
        <v>689</v>
      </c>
      <c r="J494" s="372">
        <v>41.764899999999997</v>
      </c>
      <c r="K494" s="37"/>
      <c r="L494" s="37"/>
      <c r="M494" s="37"/>
      <c r="N494" s="37"/>
      <c r="O494" s="37"/>
      <c r="P494" s="479"/>
      <c r="Q494" s="479"/>
      <c r="R494" s="479"/>
    </row>
    <row r="495" spans="1:18" s="300" customFormat="1" x14ac:dyDescent="0.25">
      <c r="A495" s="462">
        <f t="shared" si="39"/>
        <v>493</v>
      </c>
      <c r="B495" s="237" t="s">
        <v>20</v>
      </c>
      <c r="C495" s="45" t="str">
        <f t="shared" si="37"/>
        <v>6USHELTER</v>
      </c>
      <c r="D495" s="45"/>
      <c r="E495" s="46">
        <f>+'CALCULO TARIFAS CC '!$U$45</f>
        <v>0.73860637322546507</v>
      </c>
      <c r="F495" s="47">
        <f t="shared" si="38"/>
        <v>67.837699999999998</v>
      </c>
      <c r="G495" s="461">
        <f t="shared" si="36"/>
        <v>50.11</v>
      </c>
      <c r="H495" s="455" t="s">
        <v>261</v>
      </c>
      <c r="I495" s="372" t="s">
        <v>871</v>
      </c>
      <c r="J495" s="372">
        <v>67.837699999999998</v>
      </c>
      <c r="K495" s="37"/>
      <c r="L495" s="37"/>
      <c r="M495" s="37"/>
      <c r="N495" s="37"/>
      <c r="O495" s="37"/>
      <c r="P495" s="479"/>
      <c r="Q495" s="479"/>
      <c r="R495" s="479"/>
    </row>
    <row r="496" spans="1:18" s="300" customFormat="1" x14ac:dyDescent="0.25">
      <c r="A496" s="462">
        <f t="shared" si="39"/>
        <v>494</v>
      </c>
      <c r="B496" s="237" t="s">
        <v>20</v>
      </c>
      <c r="C496" s="45" t="str">
        <f t="shared" si="37"/>
        <v>6USMARIABD</v>
      </c>
      <c r="D496" s="45"/>
      <c r="E496" s="46">
        <f>+'CALCULO TARIFAS CC '!$U$45</f>
        <v>0.73860637322546507</v>
      </c>
      <c r="F496" s="47">
        <f t="shared" si="38"/>
        <v>130.15430000000001</v>
      </c>
      <c r="G496" s="461">
        <f t="shared" si="36"/>
        <v>96.13</v>
      </c>
      <c r="H496" s="455" t="s">
        <v>261</v>
      </c>
      <c r="I496" s="372" t="s">
        <v>88</v>
      </c>
      <c r="J496" s="372">
        <v>130.15430000000001</v>
      </c>
      <c r="K496" s="37"/>
      <c r="L496" s="37"/>
      <c r="M496" s="37"/>
      <c r="N496" s="37"/>
      <c r="O496" s="37"/>
      <c r="P496" s="479"/>
      <c r="Q496" s="479"/>
      <c r="R496" s="479"/>
    </row>
    <row r="497" spans="1:18" s="300" customFormat="1" x14ac:dyDescent="0.25">
      <c r="A497" s="462">
        <f t="shared" si="39"/>
        <v>495</v>
      </c>
      <c r="B497" s="237" t="s">
        <v>20</v>
      </c>
      <c r="C497" s="45" t="str">
        <f t="shared" si="37"/>
        <v>6USORTIS</v>
      </c>
      <c r="D497" s="45"/>
      <c r="E497" s="46">
        <f>+'CALCULO TARIFAS CC '!$U$45</f>
        <v>0.73860637322546507</v>
      </c>
      <c r="F497" s="47">
        <f t="shared" si="38"/>
        <v>522.0181</v>
      </c>
      <c r="G497" s="461">
        <f t="shared" si="36"/>
        <v>385.57</v>
      </c>
      <c r="H497" s="455" t="s">
        <v>261</v>
      </c>
      <c r="I497" s="372" t="s">
        <v>577</v>
      </c>
      <c r="J497" s="372">
        <v>522.0181</v>
      </c>
      <c r="K497" s="37"/>
      <c r="L497" s="37"/>
      <c r="M497" s="37"/>
      <c r="N497" s="37"/>
      <c r="O497" s="37"/>
      <c r="P497" s="479"/>
      <c r="Q497" s="479"/>
      <c r="R497" s="479"/>
    </row>
    <row r="498" spans="1:18" s="300" customFormat="1" x14ac:dyDescent="0.25">
      <c r="A498" s="462">
        <f t="shared" si="39"/>
        <v>496</v>
      </c>
      <c r="B498" s="237" t="s">
        <v>20</v>
      </c>
      <c r="C498" s="45" t="str">
        <f t="shared" si="37"/>
        <v>6USORTIS3</v>
      </c>
      <c r="D498" s="45"/>
      <c r="E498" s="46">
        <f>+'CALCULO TARIFAS CC '!$U$45</f>
        <v>0.73860637322546507</v>
      </c>
      <c r="F498" s="47">
        <f t="shared" si="38"/>
        <v>166.93889999999999</v>
      </c>
      <c r="G498" s="461">
        <f t="shared" si="36"/>
        <v>123.3</v>
      </c>
      <c r="H498" s="455" t="s">
        <v>261</v>
      </c>
      <c r="I498" s="372" t="s">
        <v>459</v>
      </c>
      <c r="J498" s="372">
        <v>166.93889999999999</v>
      </c>
      <c r="K498" s="37"/>
      <c r="L498" s="37"/>
      <c r="M498" s="37"/>
      <c r="N498" s="37"/>
      <c r="O498" s="37"/>
      <c r="P498" s="479"/>
      <c r="Q498" s="479"/>
      <c r="R498" s="479"/>
    </row>
    <row r="499" spans="1:18" s="300" customFormat="1" x14ac:dyDescent="0.25">
      <c r="A499" s="462">
        <f t="shared" si="39"/>
        <v>497</v>
      </c>
      <c r="B499" s="237" t="s">
        <v>20</v>
      </c>
      <c r="C499" s="45" t="str">
        <f t="shared" si="37"/>
        <v>6USUNSTAR</v>
      </c>
      <c r="D499" s="45"/>
      <c r="E499" s="46">
        <f>+'CALCULO TARIFAS CC '!$U$45</f>
        <v>0.73860637322546507</v>
      </c>
      <c r="F499" s="47">
        <f t="shared" si="38"/>
        <v>343.29469999999998</v>
      </c>
      <c r="G499" s="461">
        <f t="shared" si="36"/>
        <v>253.56</v>
      </c>
      <c r="H499" s="455" t="s">
        <v>261</v>
      </c>
      <c r="I499" s="372" t="s">
        <v>89</v>
      </c>
      <c r="J499" s="372">
        <v>343.29469999999998</v>
      </c>
      <c r="K499" s="37"/>
      <c r="L499" s="37"/>
      <c r="M499" s="37"/>
      <c r="N499" s="37"/>
      <c r="O499" s="37"/>
      <c r="P499" s="479"/>
      <c r="Q499" s="479"/>
      <c r="R499" s="479"/>
    </row>
    <row r="500" spans="1:18" s="300" customFormat="1" x14ac:dyDescent="0.25">
      <c r="A500" s="462">
        <f t="shared" si="39"/>
        <v>498</v>
      </c>
      <c r="B500" s="237" t="s">
        <v>20</v>
      </c>
      <c r="C500" s="45" t="str">
        <f t="shared" si="37"/>
        <v>6USUPERDELIK</v>
      </c>
      <c r="D500" s="45"/>
      <c r="E500" s="46">
        <f>+'CALCULO TARIFAS CC '!$U$45</f>
        <v>0.73860637322546507</v>
      </c>
      <c r="F500" s="47">
        <f t="shared" si="38"/>
        <v>190.9188</v>
      </c>
      <c r="G500" s="461">
        <f t="shared" si="36"/>
        <v>141.01</v>
      </c>
      <c r="H500" s="455" t="s">
        <v>261</v>
      </c>
      <c r="I500" s="372" t="s">
        <v>872</v>
      </c>
      <c r="J500" s="372">
        <v>190.9188</v>
      </c>
      <c r="K500" s="37"/>
      <c r="L500" s="37"/>
      <c r="M500" s="37"/>
      <c r="N500" s="37"/>
      <c r="O500" s="37"/>
      <c r="P500" s="479"/>
      <c r="Q500" s="479"/>
      <c r="R500" s="479"/>
    </row>
    <row r="501" spans="1:18" s="300" customFormat="1" x14ac:dyDescent="0.25">
      <c r="A501" s="462">
        <f t="shared" si="39"/>
        <v>499</v>
      </c>
      <c r="B501" s="237" t="s">
        <v>20</v>
      </c>
      <c r="C501" s="45" t="str">
        <f t="shared" si="37"/>
        <v>6USYYPMA</v>
      </c>
      <c r="D501" s="45"/>
      <c r="E501" s="46">
        <f>+'CALCULO TARIFAS CC '!$U$45</f>
        <v>0.73860637322546507</v>
      </c>
      <c r="F501" s="47">
        <f t="shared" si="38"/>
        <v>159.60849999999999</v>
      </c>
      <c r="G501" s="461">
        <f t="shared" si="36"/>
        <v>117.89</v>
      </c>
      <c r="H501" s="455" t="s">
        <v>261</v>
      </c>
      <c r="I501" s="372" t="s">
        <v>873</v>
      </c>
      <c r="J501" s="372">
        <v>159.60849999999999</v>
      </c>
      <c r="K501" s="37"/>
      <c r="L501" s="37"/>
      <c r="M501" s="37"/>
      <c r="N501" s="37"/>
      <c r="O501" s="37"/>
      <c r="P501" s="479"/>
      <c r="Q501" s="479"/>
      <c r="R501" s="479"/>
    </row>
    <row r="502" spans="1:18" s="300" customFormat="1" x14ac:dyDescent="0.25">
      <c r="A502" s="462">
        <f t="shared" si="39"/>
        <v>500</v>
      </c>
      <c r="B502" s="237" t="s">
        <v>20</v>
      </c>
      <c r="C502" s="45" t="str">
        <f t="shared" si="37"/>
        <v>6UTAJO_ARR</v>
      </c>
      <c r="D502" s="45"/>
      <c r="E502" s="46">
        <f>+'CALCULO TARIFAS CC '!$U$45</f>
        <v>0.73860637322546507</v>
      </c>
      <c r="F502" s="47">
        <f t="shared" si="38"/>
        <v>94.9148</v>
      </c>
      <c r="G502" s="461">
        <f t="shared" si="36"/>
        <v>70.099999999999994</v>
      </c>
      <c r="H502" s="455" t="s">
        <v>261</v>
      </c>
      <c r="I502" s="372" t="s">
        <v>720</v>
      </c>
      <c r="J502" s="372">
        <v>94.9148</v>
      </c>
      <c r="K502" s="37"/>
      <c r="L502" s="37"/>
      <c r="M502" s="37"/>
      <c r="N502" s="37"/>
      <c r="O502" s="37"/>
      <c r="P502" s="479"/>
      <c r="Q502" s="479"/>
      <c r="R502" s="479"/>
    </row>
    <row r="503" spans="1:18" s="300" customFormat="1" x14ac:dyDescent="0.25">
      <c r="A503" s="462">
        <f t="shared" si="39"/>
        <v>501</v>
      </c>
      <c r="B503" s="237" t="s">
        <v>20</v>
      </c>
      <c r="C503" s="45" t="str">
        <f t="shared" si="37"/>
        <v>6UTAJO_TEC</v>
      </c>
      <c r="D503" s="45"/>
      <c r="E503" s="46">
        <f>+'CALCULO TARIFAS CC '!$U$45</f>
        <v>0.73860637322546507</v>
      </c>
      <c r="F503" s="47">
        <f t="shared" si="38"/>
        <v>69.254599999999996</v>
      </c>
      <c r="G503" s="461">
        <f t="shared" si="36"/>
        <v>51.15</v>
      </c>
      <c r="H503" s="455" t="s">
        <v>261</v>
      </c>
      <c r="I503" s="372" t="s">
        <v>721</v>
      </c>
      <c r="J503" s="372">
        <v>69.254599999999996</v>
      </c>
      <c r="K503" s="37"/>
      <c r="L503" s="37"/>
      <c r="M503" s="37"/>
      <c r="N503" s="37"/>
      <c r="O503" s="37"/>
      <c r="P503" s="479"/>
      <c r="Q503" s="479"/>
      <c r="R503" s="479"/>
    </row>
    <row r="504" spans="1:18" s="300" customFormat="1" x14ac:dyDescent="0.25">
      <c r="A504" s="462">
        <f t="shared" si="39"/>
        <v>502</v>
      </c>
      <c r="B504" s="237" t="s">
        <v>20</v>
      </c>
      <c r="C504" s="45" t="str">
        <f t="shared" si="37"/>
        <v>6UTAJO_VAC</v>
      </c>
      <c r="D504" s="45"/>
      <c r="E504" s="46">
        <f>+'CALCULO TARIFAS CC '!$U$45</f>
        <v>0.73860637322546507</v>
      </c>
      <c r="F504" s="47">
        <f t="shared" si="38"/>
        <v>110.19240000000001</v>
      </c>
      <c r="G504" s="461">
        <f t="shared" si="36"/>
        <v>81.39</v>
      </c>
      <c r="H504" s="455" t="s">
        <v>261</v>
      </c>
      <c r="I504" s="372" t="s">
        <v>722</v>
      </c>
      <c r="J504" s="372">
        <v>110.19240000000001</v>
      </c>
      <c r="K504" s="37"/>
      <c r="L504" s="37"/>
      <c r="M504" s="37"/>
      <c r="N504" s="37"/>
      <c r="O504" s="37"/>
      <c r="P504" s="479"/>
      <c r="Q504" s="479"/>
      <c r="R504" s="479"/>
    </row>
    <row r="505" spans="1:18" s="300" customFormat="1" x14ac:dyDescent="0.25">
      <c r="A505" s="462">
        <f t="shared" si="39"/>
        <v>503</v>
      </c>
      <c r="B505" s="237" t="s">
        <v>20</v>
      </c>
      <c r="C505" s="45" t="str">
        <f t="shared" si="37"/>
        <v>6UTBELLDOR</v>
      </c>
      <c r="D505" s="45"/>
      <c r="E505" s="46">
        <f>+'CALCULO TARIFAS CC '!$U$45</f>
        <v>0.73860637322546507</v>
      </c>
      <c r="F505" s="47">
        <f t="shared" si="38"/>
        <v>35.805</v>
      </c>
      <c r="G505" s="461">
        <f t="shared" si="36"/>
        <v>26.45</v>
      </c>
      <c r="H505" s="455" t="s">
        <v>261</v>
      </c>
      <c r="I505" s="372" t="s">
        <v>874</v>
      </c>
      <c r="J505" s="372">
        <v>35.805</v>
      </c>
      <c r="K505" s="37"/>
      <c r="L505" s="37"/>
      <c r="M505" s="37"/>
      <c r="N505" s="37"/>
      <c r="O505" s="37"/>
      <c r="P505" s="479"/>
      <c r="Q505" s="479"/>
      <c r="R505" s="479"/>
    </row>
    <row r="506" spans="1:18" s="300" customFormat="1" x14ac:dyDescent="0.25">
      <c r="A506" s="462">
        <f t="shared" si="39"/>
        <v>504</v>
      </c>
      <c r="B506" s="237" t="s">
        <v>20</v>
      </c>
      <c r="C506" s="45" t="str">
        <f t="shared" si="37"/>
        <v>6UTDNO_CHO</v>
      </c>
      <c r="D506" s="45"/>
      <c r="E506" s="46">
        <f>+'CALCULO TARIFAS CC '!$U$45</f>
        <v>0.73860637322546507</v>
      </c>
      <c r="F506" s="47">
        <f t="shared" si="38"/>
        <v>160.1859</v>
      </c>
      <c r="G506" s="461">
        <f t="shared" si="36"/>
        <v>118.31</v>
      </c>
      <c r="H506" s="455" t="s">
        <v>261</v>
      </c>
      <c r="I506" s="372" t="s">
        <v>354</v>
      </c>
      <c r="J506" s="372">
        <v>160.1859</v>
      </c>
      <c r="K506" s="37"/>
      <c r="L506" s="37"/>
      <c r="M506" s="37"/>
      <c r="N506" s="37"/>
      <c r="O506" s="37"/>
      <c r="P506" s="479"/>
      <c r="Q506" s="479"/>
      <c r="R506" s="479"/>
    </row>
    <row r="507" spans="1:18" s="300" customFormat="1" x14ac:dyDescent="0.25">
      <c r="A507" s="462">
        <f t="shared" si="39"/>
        <v>505</v>
      </c>
      <c r="B507" s="237" t="s">
        <v>20</v>
      </c>
      <c r="C507" s="45" t="str">
        <f t="shared" si="37"/>
        <v>6UTDNO_PAV</v>
      </c>
      <c r="D507" s="45"/>
      <c r="E507" s="46">
        <f>+'CALCULO TARIFAS CC '!$U$45</f>
        <v>0.73860637322546507</v>
      </c>
      <c r="F507" s="47">
        <f t="shared" si="38"/>
        <v>281.95089999999999</v>
      </c>
      <c r="G507" s="461">
        <f t="shared" si="36"/>
        <v>208.25</v>
      </c>
      <c r="H507" s="455" t="s">
        <v>261</v>
      </c>
      <c r="I507" s="372" t="s">
        <v>355</v>
      </c>
      <c r="J507" s="372">
        <v>281.95089999999999</v>
      </c>
      <c r="K507" s="37"/>
      <c r="L507" s="37"/>
      <c r="M507" s="37"/>
      <c r="N507" s="37"/>
      <c r="O507" s="37"/>
      <c r="P507" s="479"/>
      <c r="Q507" s="479"/>
      <c r="R507" s="479"/>
    </row>
    <row r="508" spans="1:18" s="300" customFormat="1" x14ac:dyDescent="0.25">
      <c r="A508" s="462">
        <f t="shared" si="39"/>
        <v>506</v>
      </c>
      <c r="B508" s="237" t="s">
        <v>20</v>
      </c>
      <c r="C508" s="45" t="str">
        <f t="shared" si="37"/>
        <v>6UTDNO_PMA</v>
      </c>
      <c r="D508" s="45"/>
      <c r="E508" s="46">
        <f>+'CALCULO TARIFAS CC '!$U$45</f>
        <v>0.73860637322546507</v>
      </c>
      <c r="F508" s="47">
        <f t="shared" si="38"/>
        <v>1429.7992999999999</v>
      </c>
      <c r="G508" s="461">
        <f t="shared" si="36"/>
        <v>1056.06</v>
      </c>
      <c r="H508" s="455" t="s">
        <v>261</v>
      </c>
      <c r="I508" s="372" t="s">
        <v>353</v>
      </c>
      <c r="J508" s="372">
        <v>1429.7992999999999</v>
      </c>
      <c r="K508" s="37"/>
      <c r="L508" s="37"/>
      <c r="M508" s="37"/>
      <c r="N508" s="37"/>
      <c r="O508" s="37"/>
      <c r="P508" s="479"/>
      <c r="Q508" s="479"/>
      <c r="R508" s="479"/>
    </row>
    <row r="509" spans="1:18" s="300" customFormat="1" x14ac:dyDescent="0.25">
      <c r="A509" s="462">
        <f t="shared" si="39"/>
        <v>507</v>
      </c>
      <c r="B509" s="237" t="s">
        <v>20</v>
      </c>
      <c r="C509" s="45" t="str">
        <f t="shared" si="37"/>
        <v>6UTELECTOR</v>
      </c>
      <c r="D509" s="45"/>
      <c r="E509" s="46">
        <f>+'CALCULO TARIFAS CC '!$U$45</f>
        <v>0.73860637322546507</v>
      </c>
      <c r="F509" s="47">
        <f t="shared" si="38"/>
        <v>403.02100000000002</v>
      </c>
      <c r="G509" s="461">
        <f t="shared" si="36"/>
        <v>297.67</v>
      </c>
      <c r="H509" s="455" t="s">
        <v>261</v>
      </c>
      <c r="I509" s="372" t="s">
        <v>875</v>
      </c>
      <c r="J509" s="372">
        <v>403.02100000000002</v>
      </c>
      <c r="K509" s="37"/>
      <c r="L509" s="37"/>
      <c r="M509" s="37"/>
      <c r="N509" s="37"/>
      <c r="O509" s="37"/>
      <c r="P509" s="479"/>
      <c r="Q509" s="479"/>
      <c r="R509" s="479"/>
    </row>
    <row r="510" spans="1:18" s="300" customFormat="1" x14ac:dyDescent="0.25">
      <c r="A510" s="462">
        <f t="shared" si="39"/>
        <v>508</v>
      </c>
      <c r="B510" s="237" t="s">
        <v>20</v>
      </c>
      <c r="C510" s="45" t="str">
        <f t="shared" si="37"/>
        <v>6UTENTOWER</v>
      </c>
      <c r="D510" s="45"/>
      <c r="E510" s="46">
        <f>+'CALCULO TARIFAS CC '!$U$45</f>
        <v>0.73860637322546507</v>
      </c>
      <c r="F510" s="47">
        <f t="shared" si="38"/>
        <v>37.118600000000001</v>
      </c>
      <c r="G510" s="461">
        <f t="shared" si="36"/>
        <v>27.42</v>
      </c>
      <c r="H510" s="455" t="s">
        <v>261</v>
      </c>
      <c r="I510" s="372" t="s">
        <v>618</v>
      </c>
      <c r="J510" s="372">
        <v>37.118600000000001</v>
      </c>
      <c r="K510" s="37"/>
      <c r="L510" s="37"/>
      <c r="M510" s="37"/>
      <c r="N510" s="37"/>
      <c r="O510" s="37"/>
      <c r="P510" s="479"/>
      <c r="Q510" s="479"/>
      <c r="R510" s="479"/>
    </row>
    <row r="511" spans="1:18" s="300" customFormat="1" x14ac:dyDescent="0.25">
      <c r="A511" s="462">
        <f t="shared" si="39"/>
        <v>509</v>
      </c>
      <c r="B511" s="237" t="s">
        <v>20</v>
      </c>
      <c r="C511" s="45" t="str">
        <f t="shared" si="37"/>
        <v>6UTHEPOINT</v>
      </c>
      <c r="D511" s="45"/>
      <c r="E511" s="46">
        <f>+'CALCULO TARIFAS CC '!$U$45</f>
        <v>0.73860637322546507</v>
      </c>
      <c r="F511" s="47">
        <f t="shared" si="38"/>
        <v>153.29689999999999</v>
      </c>
      <c r="G511" s="461">
        <f t="shared" si="36"/>
        <v>113.23</v>
      </c>
      <c r="H511" s="455" t="s">
        <v>261</v>
      </c>
      <c r="I511" s="372" t="s">
        <v>619</v>
      </c>
      <c r="J511" s="372">
        <v>153.29689999999999</v>
      </c>
      <c r="K511" s="37"/>
      <c r="L511" s="37"/>
      <c r="M511" s="37"/>
      <c r="N511" s="37"/>
      <c r="O511" s="37"/>
      <c r="P511" s="479"/>
      <c r="Q511" s="479"/>
      <c r="R511" s="479"/>
    </row>
    <row r="512" spans="1:18" s="300" customFormat="1" x14ac:dyDescent="0.25">
      <c r="A512" s="462">
        <f t="shared" si="39"/>
        <v>510</v>
      </c>
      <c r="B512" s="237" t="s">
        <v>20</v>
      </c>
      <c r="C512" s="45" t="str">
        <f t="shared" si="37"/>
        <v>6UTMECDEP</v>
      </c>
      <c r="D512" s="45"/>
      <c r="E512" s="46">
        <f>+'CALCULO TARIFAS CC '!$U$45</f>
        <v>0.73860637322546507</v>
      </c>
      <c r="F512" s="47">
        <f t="shared" si="38"/>
        <v>1194.7863</v>
      </c>
      <c r="G512" s="461">
        <f t="shared" si="36"/>
        <v>882.48</v>
      </c>
      <c r="H512" s="455" t="s">
        <v>261</v>
      </c>
      <c r="I512" s="372" t="s">
        <v>381</v>
      </c>
      <c r="J512" s="372">
        <v>1194.7863</v>
      </c>
      <c r="K512" s="37"/>
      <c r="L512" s="37"/>
      <c r="M512" s="37"/>
      <c r="N512" s="37"/>
      <c r="O512" s="37"/>
      <c r="P512" s="479"/>
      <c r="Q512" s="479"/>
      <c r="R512" s="479"/>
    </row>
    <row r="513" spans="1:18" s="300" customFormat="1" x14ac:dyDescent="0.25">
      <c r="A513" s="462">
        <f t="shared" si="39"/>
        <v>511</v>
      </c>
      <c r="B513" s="237" t="s">
        <v>20</v>
      </c>
      <c r="C513" s="45" t="str">
        <f t="shared" si="37"/>
        <v>6UTORREALBA</v>
      </c>
      <c r="D513" s="45"/>
      <c r="E513" s="46">
        <f>+'CALCULO TARIFAS CC '!$U$45</f>
        <v>0.73860637322546507</v>
      </c>
      <c r="F513" s="47">
        <f t="shared" si="38"/>
        <v>248.91380000000001</v>
      </c>
      <c r="G513" s="461">
        <f t="shared" si="36"/>
        <v>183.85</v>
      </c>
      <c r="H513" s="455" t="s">
        <v>261</v>
      </c>
      <c r="I513" s="372" t="s">
        <v>352</v>
      </c>
      <c r="J513" s="372">
        <v>248.91380000000001</v>
      </c>
      <c r="K513" s="37"/>
      <c r="L513" s="37"/>
      <c r="M513" s="37"/>
      <c r="N513" s="37"/>
      <c r="O513" s="37"/>
      <c r="P513" s="479"/>
      <c r="Q513" s="479"/>
      <c r="R513" s="479"/>
    </row>
    <row r="514" spans="1:18" s="300" customFormat="1" x14ac:dyDescent="0.25">
      <c r="A514" s="462">
        <f t="shared" si="39"/>
        <v>512</v>
      </c>
      <c r="B514" s="237" t="s">
        <v>20</v>
      </c>
      <c r="C514" s="45" t="str">
        <f t="shared" si="37"/>
        <v>6UTORREPMA</v>
      </c>
      <c r="D514" s="45"/>
      <c r="E514" s="46">
        <f>+'CALCULO TARIFAS CC '!$U$45</f>
        <v>0.73860637322546507</v>
      </c>
      <c r="F514" s="47">
        <f t="shared" si="38"/>
        <v>33.8461</v>
      </c>
      <c r="G514" s="461">
        <f t="shared" si="36"/>
        <v>25</v>
      </c>
      <c r="H514" s="455" t="s">
        <v>261</v>
      </c>
      <c r="I514" s="372" t="s">
        <v>876</v>
      </c>
      <c r="J514" s="372">
        <v>33.8461</v>
      </c>
      <c r="K514" s="37"/>
      <c r="L514" s="37"/>
      <c r="M514" s="37"/>
      <c r="N514" s="37"/>
      <c r="O514" s="37"/>
      <c r="P514" s="479"/>
      <c r="Q514" s="479"/>
      <c r="R514" s="479"/>
    </row>
    <row r="515" spans="1:18" s="300" customFormat="1" x14ac:dyDescent="0.25">
      <c r="A515" s="462">
        <f t="shared" si="39"/>
        <v>513</v>
      </c>
      <c r="B515" s="237" t="s">
        <v>20</v>
      </c>
      <c r="C515" s="45" t="str">
        <f t="shared" si="37"/>
        <v>6UTOWNCENTER</v>
      </c>
      <c r="D515" s="45"/>
      <c r="E515" s="46">
        <f>+'CALCULO TARIFAS CC '!$U$45</f>
        <v>0.73860637322546507</v>
      </c>
      <c r="F515" s="47">
        <f t="shared" si="38"/>
        <v>723.97429999999997</v>
      </c>
      <c r="G515" s="461">
        <f t="shared" si="36"/>
        <v>534.73</v>
      </c>
      <c r="H515" s="455" t="s">
        <v>261</v>
      </c>
      <c r="I515" s="372" t="s">
        <v>652</v>
      </c>
      <c r="J515" s="372">
        <v>723.97429999999997</v>
      </c>
      <c r="K515" s="37"/>
      <c r="L515" s="37"/>
      <c r="M515" s="37"/>
      <c r="N515" s="37"/>
      <c r="O515" s="37"/>
      <c r="P515" s="479"/>
      <c r="Q515" s="479"/>
      <c r="R515" s="479"/>
    </row>
    <row r="516" spans="1:18" s="300" customFormat="1" x14ac:dyDescent="0.25">
      <c r="A516" s="462">
        <f t="shared" si="39"/>
        <v>514</v>
      </c>
      <c r="B516" s="237" t="s">
        <v>20</v>
      </c>
      <c r="C516" s="45" t="str">
        <f t="shared" si="37"/>
        <v>6UTUBOTEC</v>
      </c>
      <c r="D516" s="45"/>
      <c r="E516" s="46">
        <f>+'CALCULO TARIFAS CC '!$U$45</f>
        <v>0.73860637322546507</v>
      </c>
      <c r="F516" s="47">
        <f t="shared" si="38"/>
        <v>220.1893</v>
      </c>
      <c r="G516" s="461">
        <f t="shared" ref="G516:G550" si="40">ROUND(F516*E516,2)</f>
        <v>162.63</v>
      </c>
      <c r="H516" s="455" t="s">
        <v>261</v>
      </c>
      <c r="I516" s="372" t="s">
        <v>351</v>
      </c>
      <c r="J516" s="372">
        <v>220.1893</v>
      </c>
      <c r="K516" s="37"/>
      <c r="L516" s="37"/>
      <c r="M516" s="37"/>
      <c r="N516" s="37"/>
      <c r="O516" s="37"/>
      <c r="P516" s="479"/>
      <c r="Q516" s="479"/>
      <c r="R516" s="479"/>
    </row>
    <row r="517" spans="1:18" s="300" customFormat="1" x14ac:dyDescent="0.25">
      <c r="A517" s="462">
        <f t="shared" si="39"/>
        <v>515</v>
      </c>
      <c r="B517" s="237" t="s">
        <v>20</v>
      </c>
      <c r="C517" s="45" t="str">
        <f t="shared" si="37"/>
        <v>6UTVNCAZUL</v>
      </c>
      <c r="D517" s="45"/>
      <c r="E517" s="46">
        <f>+'CALCULO TARIFAS CC '!$U$45</f>
        <v>0.73860637322546507</v>
      </c>
      <c r="F517" s="47">
        <f t="shared" si="38"/>
        <v>143.53579999999999</v>
      </c>
      <c r="G517" s="461">
        <f t="shared" si="40"/>
        <v>106.02</v>
      </c>
      <c r="H517" s="455" t="s">
        <v>261</v>
      </c>
      <c r="I517" s="372" t="s">
        <v>690</v>
      </c>
      <c r="J517" s="372">
        <v>143.53579999999999</v>
      </c>
      <c r="K517" s="37"/>
      <c r="L517" s="37"/>
      <c r="M517" s="37"/>
      <c r="N517" s="37"/>
      <c r="O517" s="37"/>
      <c r="P517" s="479"/>
      <c r="Q517" s="479"/>
      <c r="R517" s="479"/>
    </row>
    <row r="518" spans="1:18" s="300" customFormat="1" x14ac:dyDescent="0.25">
      <c r="A518" s="462">
        <f t="shared" si="39"/>
        <v>516</v>
      </c>
      <c r="B518" s="237" t="s">
        <v>20</v>
      </c>
      <c r="C518" s="45" t="str">
        <f t="shared" si="37"/>
        <v>6UTZANETATOS</v>
      </c>
      <c r="D518" s="45"/>
      <c r="E518" s="46">
        <f>+'CALCULO TARIFAS CC '!$U$45</f>
        <v>0.73860637322546507</v>
      </c>
      <c r="F518" s="47">
        <f t="shared" si="38"/>
        <v>357.4751</v>
      </c>
      <c r="G518" s="461">
        <f t="shared" si="40"/>
        <v>264.02999999999997</v>
      </c>
      <c r="H518" s="455" t="s">
        <v>261</v>
      </c>
      <c r="I518" s="372" t="s">
        <v>578</v>
      </c>
      <c r="J518" s="372">
        <v>357.4751</v>
      </c>
      <c r="K518" s="37"/>
      <c r="L518" s="37"/>
      <c r="M518" s="37"/>
      <c r="N518" s="37"/>
      <c r="O518" s="37"/>
      <c r="P518" s="479"/>
      <c r="Q518" s="479"/>
      <c r="R518" s="479"/>
    </row>
    <row r="519" spans="1:18" s="300" customFormat="1" x14ac:dyDescent="0.25">
      <c r="A519" s="462">
        <f t="shared" si="39"/>
        <v>517</v>
      </c>
      <c r="B519" s="237" t="s">
        <v>20</v>
      </c>
      <c r="C519" s="45" t="str">
        <f t="shared" si="37"/>
        <v>6UUIP</v>
      </c>
      <c r="D519" s="45"/>
      <c r="E519" s="46">
        <f>+'CALCULO TARIFAS CC '!$U$45</f>
        <v>0.73860637322546507</v>
      </c>
      <c r="F519" s="47">
        <f t="shared" si="38"/>
        <v>64.678799999999995</v>
      </c>
      <c r="G519" s="461">
        <f t="shared" si="40"/>
        <v>47.77</v>
      </c>
      <c r="H519" s="455" t="s">
        <v>261</v>
      </c>
      <c r="I519" s="372" t="s">
        <v>877</v>
      </c>
      <c r="J519" s="372">
        <v>64.678799999999995</v>
      </c>
      <c r="K519" s="37"/>
      <c r="L519" s="37"/>
      <c r="M519" s="37"/>
      <c r="N519" s="37"/>
      <c r="O519" s="37"/>
      <c r="P519" s="479"/>
      <c r="Q519" s="479"/>
      <c r="R519" s="479"/>
    </row>
    <row r="520" spans="1:18" s="300" customFormat="1" x14ac:dyDescent="0.25">
      <c r="A520" s="462">
        <f t="shared" si="39"/>
        <v>518</v>
      </c>
      <c r="B520" s="237" t="s">
        <v>20</v>
      </c>
      <c r="C520" s="45" t="str">
        <f t="shared" si="37"/>
        <v>6UVH_CIA</v>
      </c>
      <c r="D520" s="45"/>
      <c r="E520" s="46">
        <f>+'CALCULO TARIFAS CC '!$U$45</f>
        <v>0.73860637322546507</v>
      </c>
      <c r="F520" s="47">
        <f t="shared" si="38"/>
        <v>80.899500000000003</v>
      </c>
      <c r="G520" s="461">
        <f t="shared" si="40"/>
        <v>59.75</v>
      </c>
      <c r="H520" s="455" t="s">
        <v>261</v>
      </c>
      <c r="I520" s="372" t="s">
        <v>90</v>
      </c>
      <c r="J520" s="372">
        <v>80.899500000000003</v>
      </c>
      <c r="K520" s="37"/>
      <c r="L520" s="37"/>
      <c r="M520" s="37"/>
      <c r="N520" s="37"/>
      <c r="O520" s="37"/>
      <c r="P520" s="479"/>
      <c r="Q520" s="479"/>
      <c r="R520" s="479"/>
    </row>
    <row r="521" spans="1:18" s="300" customFormat="1" x14ac:dyDescent="0.25">
      <c r="A521" s="462">
        <f t="shared" si="39"/>
        <v>519</v>
      </c>
      <c r="B521" s="237" t="s">
        <v>20</v>
      </c>
      <c r="C521" s="45" t="str">
        <f t="shared" si="37"/>
        <v>6UVH_DES</v>
      </c>
      <c r="D521" s="45"/>
      <c r="E521" s="46">
        <f>+'CALCULO TARIFAS CC '!$U$45</f>
        <v>0.73860637322546507</v>
      </c>
      <c r="F521" s="47">
        <f t="shared" si="38"/>
        <v>178.255</v>
      </c>
      <c r="G521" s="461">
        <f t="shared" si="40"/>
        <v>131.66</v>
      </c>
      <c r="H521" s="455" t="s">
        <v>261</v>
      </c>
      <c r="I521" s="372" t="s">
        <v>334</v>
      </c>
      <c r="J521" s="372">
        <v>178.255</v>
      </c>
      <c r="K521" s="37"/>
      <c r="L521" s="37"/>
      <c r="M521" s="37"/>
      <c r="N521" s="37"/>
      <c r="O521" s="37"/>
      <c r="P521" s="479"/>
      <c r="Q521" s="479"/>
      <c r="R521" s="479"/>
    </row>
    <row r="522" spans="1:18" s="300" customFormat="1" x14ac:dyDescent="0.25">
      <c r="A522" s="462">
        <f t="shared" si="39"/>
        <v>520</v>
      </c>
      <c r="B522" s="237" t="s">
        <v>20</v>
      </c>
      <c r="C522" s="45" t="str">
        <f t="shared" si="37"/>
        <v>6UVH_TOC</v>
      </c>
      <c r="D522" s="45"/>
      <c r="E522" s="46">
        <f>+'CALCULO TARIFAS CC '!$U$45</f>
        <v>0.73860637322546507</v>
      </c>
      <c r="F522" s="47">
        <f t="shared" si="38"/>
        <v>31.086300000000001</v>
      </c>
      <c r="G522" s="461">
        <f t="shared" si="40"/>
        <v>22.96</v>
      </c>
      <c r="H522" s="455" t="s">
        <v>261</v>
      </c>
      <c r="I522" s="372" t="s">
        <v>346</v>
      </c>
      <c r="J522" s="372">
        <v>31.086300000000001</v>
      </c>
      <c r="K522" s="37"/>
      <c r="L522" s="37"/>
      <c r="M522" s="37"/>
      <c r="N522" s="37"/>
      <c r="O522" s="37"/>
      <c r="P522" s="479"/>
      <c r="Q522" s="479"/>
      <c r="R522" s="479"/>
    </row>
    <row r="523" spans="1:18" s="300" customFormat="1" x14ac:dyDescent="0.25">
      <c r="A523" s="462">
        <f t="shared" si="39"/>
        <v>521</v>
      </c>
      <c r="B523" s="237" t="s">
        <v>20</v>
      </c>
      <c r="C523" s="45" t="str">
        <f t="shared" si="37"/>
        <v>6UVIVUNIDOS</v>
      </c>
      <c r="D523" s="45"/>
      <c r="E523" s="46">
        <f>+'CALCULO TARIFAS CC '!$U$45</f>
        <v>0.73860637322546507</v>
      </c>
      <c r="F523" s="47">
        <f t="shared" si="38"/>
        <v>163.12719999999999</v>
      </c>
      <c r="G523" s="461">
        <f t="shared" si="40"/>
        <v>120.49</v>
      </c>
      <c r="H523" s="455" t="s">
        <v>261</v>
      </c>
      <c r="I523" s="372" t="s">
        <v>579</v>
      </c>
      <c r="J523" s="372">
        <v>163.12719999999999</v>
      </c>
      <c r="K523" s="37"/>
      <c r="L523" s="37"/>
      <c r="M523" s="37"/>
      <c r="N523" s="37"/>
      <c r="O523" s="37"/>
      <c r="P523" s="479"/>
      <c r="Q523" s="479"/>
      <c r="R523" s="479"/>
    </row>
    <row r="524" spans="1:18" s="300" customFormat="1" x14ac:dyDescent="0.25">
      <c r="A524" s="462">
        <f t="shared" si="39"/>
        <v>522</v>
      </c>
      <c r="B524" s="237" t="s">
        <v>20</v>
      </c>
      <c r="C524" s="45" t="str">
        <f t="shared" si="37"/>
        <v>6UVMERCA</v>
      </c>
      <c r="D524" s="45"/>
      <c r="E524" s="46">
        <f>+'CALCULO TARIFAS CC '!$U$45</f>
        <v>0.73860637322546507</v>
      </c>
      <c r="F524" s="47">
        <f t="shared" si="38"/>
        <v>55.082700000000003</v>
      </c>
      <c r="G524" s="461">
        <f t="shared" si="40"/>
        <v>40.68</v>
      </c>
      <c r="H524" s="455" t="s">
        <v>261</v>
      </c>
      <c r="I524" s="372" t="s">
        <v>472</v>
      </c>
      <c r="J524" s="372">
        <v>55.082700000000003</v>
      </c>
      <c r="K524" s="37"/>
      <c r="L524" s="37"/>
      <c r="M524" s="37"/>
      <c r="N524" s="37"/>
      <c r="O524" s="37"/>
      <c r="P524" s="479"/>
      <c r="Q524" s="479"/>
      <c r="R524" s="479"/>
    </row>
    <row r="525" spans="1:18" s="300" customFormat="1" x14ac:dyDescent="0.25">
      <c r="A525" s="462">
        <f t="shared" si="39"/>
        <v>523</v>
      </c>
      <c r="B525" s="237" t="s">
        <v>20</v>
      </c>
      <c r="C525" s="45" t="str">
        <f t="shared" si="37"/>
        <v>6UXACACIA</v>
      </c>
      <c r="D525" s="45"/>
      <c r="E525" s="46">
        <f>+'CALCULO TARIFAS CC '!$U$45</f>
        <v>0.73860637322546507</v>
      </c>
      <c r="F525" s="47">
        <f t="shared" si="38"/>
        <v>259.14280000000002</v>
      </c>
      <c r="G525" s="461">
        <f t="shared" si="40"/>
        <v>191.4</v>
      </c>
      <c r="H525" s="455" t="s">
        <v>261</v>
      </c>
      <c r="I525" s="372" t="s">
        <v>367</v>
      </c>
      <c r="J525" s="372">
        <v>259.14280000000002</v>
      </c>
      <c r="K525" s="37"/>
      <c r="L525" s="37"/>
      <c r="M525" s="37"/>
      <c r="N525" s="37"/>
      <c r="O525" s="37"/>
      <c r="P525" s="479"/>
      <c r="Q525" s="479"/>
      <c r="R525" s="479"/>
    </row>
    <row r="526" spans="1:18" s="300" customFormat="1" x14ac:dyDescent="0.25">
      <c r="A526" s="462">
        <f t="shared" si="39"/>
        <v>524</v>
      </c>
      <c r="B526" s="237" t="s">
        <v>20</v>
      </c>
      <c r="C526" s="45" t="str">
        <f t="shared" si="37"/>
        <v>6UXALBROOK</v>
      </c>
      <c r="D526" s="45"/>
      <c r="E526" s="46">
        <f>+'CALCULO TARIFAS CC '!$U$45</f>
        <v>0.73860637322546507</v>
      </c>
      <c r="F526" s="47">
        <f t="shared" si="38"/>
        <v>142.2313</v>
      </c>
      <c r="G526" s="461">
        <f t="shared" si="40"/>
        <v>105.05</v>
      </c>
      <c r="H526" s="455" t="s">
        <v>261</v>
      </c>
      <c r="I526" s="372" t="s">
        <v>431</v>
      </c>
      <c r="J526" s="372">
        <v>142.2313</v>
      </c>
      <c r="K526" s="37"/>
      <c r="L526" s="37"/>
      <c r="M526" s="37"/>
      <c r="N526" s="37"/>
      <c r="O526" s="37"/>
      <c r="P526" s="479"/>
      <c r="Q526" s="479"/>
      <c r="R526" s="479"/>
    </row>
    <row r="527" spans="1:18" s="300" customFormat="1" x14ac:dyDescent="0.25">
      <c r="A527" s="462">
        <f t="shared" si="39"/>
        <v>525</v>
      </c>
      <c r="B527" s="237" t="s">
        <v>20</v>
      </c>
      <c r="C527" s="45" t="str">
        <f t="shared" si="37"/>
        <v>6UXANCLAS</v>
      </c>
      <c r="D527" s="45"/>
      <c r="E527" s="46">
        <f>+'CALCULO TARIFAS CC '!$U$45</f>
        <v>0.73860637322546507</v>
      </c>
      <c r="F527" s="47">
        <f t="shared" si="38"/>
        <v>125.8207</v>
      </c>
      <c r="G527" s="461">
        <f t="shared" si="40"/>
        <v>92.93</v>
      </c>
      <c r="H527" s="455" t="s">
        <v>261</v>
      </c>
      <c r="I527" s="372" t="s">
        <v>360</v>
      </c>
      <c r="J527" s="372">
        <v>125.8207</v>
      </c>
      <c r="K527" s="37"/>
      <c r="L527" s="37"/>
      <c r="M527" s="37"/>
      <c r="N527" s="37"/>
      <c r="O527" s="37"/>
      <c r="P527" s="479"/>
      <c r="Q527" s="479"/>
      <c r="R527" s="479"/>
    </row>
    <row r="528" spans="1:18" s="300" customFormat="1" x14ac:dyDescent="0.25">
      <c r="A528" s="462">
        <f t="shared" si="39"/>
        <v>526</v>
      </c>
      <c r="B528" s="237" t="s">
        <v>20</v>
      </c>
      <c r="C528" s="45" t="str">
        <f t="shared" si="37"/>
        <v>6UXARRAIJ</v>
      </c>
      <c r="D528" s="45"/>
      <c r="E528" s="46">
        <f>+'CALCULO TARIFAS CC '!$U$45</f>
        <v>0.73860637322546507</v>
      </c>
      <c r="F528" s="47">
        <f t="shared" si="38"/>
        <v>312.79969999999997</v>
      </c>
      <c r="G528" s="461">
        <f t="shared" si="40"/>
        <v>231.04</v>
      </c>
      <c r="H528" s="455" t="s">
        <v>261</v>
      </c>
      <c r="I528" s="372" t="s">
        <v>395</v>
      </c>
      <c r="J528" s="372">
        <v>312.79969999999997</v>
      </c>
      <c r="K528" s="37"/>
      <c r="L528" s="37"/>
      <c r="M528" s="37"/>
      <c r="N528" s="37"/>
      <c r="O528" s="37"/>
      <c r="P528" s="479"/>
      <c r="Q528" s="479"/>
      <c r="R528" s="479"/>
    </row>
    <row r="529" spans="1:18" s="300" customFormat="1" x14ac:dyDescent="0.25">
      <c r="A529" s="462">
        <f t="shared" si="39"/>
        <v>527</v>
      </c>
      <c r="B529" s="237" t="s">
        <v>20</v>
      </c>
      <c r="C529" s="45" t="str">
        <f t="shared" si="37"/>
        <v>6UXBUGABA</v>
      </c>
      <c r="D529" s="45"/>
      <c r="E529" s="46">
        <f>+'CALCULO TARIFAS CC '!$U$45</f>
        <v>0.73860637322546507</v>
      </c>
      <c r="F529" s="47">
        <f t="shared" si="38"/>
        <v>156.9349</v>
      </c>
      <c r="G529" s="461">
        <f t="shared" si="40"/>
        <v>115.91</v>
      </c>
      <c r="H529" s="455" t="s">
        <v>261</v>
      </c>
      <c r="I529" s="372" t="s">
        <v>878</v>
      </c>
      <c r="J529" s="372">
        <v>156.9349</v>
      </c>
      <c r="K529" s="37"/>
      <c r="L529" s="37"/>
      <c r="M529" s="37"/>
      <c r="N529" s="37"/>
      <c r="O529" s="37"/>
      <c r="P529" s="479"/>
      <c r="Q529" s="479"/>
      <c r="R529" s="479"/>
    </row>
    <row r="530" spans="1:18" s="300" customFormat="1" x14ac:dyDescent="0.25">
      <c r="A530" s="462">
        <f t="shared" si="39"/>
        <v>528</v>
      </c>
      <c r="B530" s="237" t="s">
        <v>20</v>
      </c>
      <c r="C530" s="45" t="str">
        <f t="shared" ref="C530:C549" si="41">I530</f>
        <v>6UXCATIVA</v>
      </c>
      <c r="D530" s="45"/>
      <c r="E530" s="46">
        <f>+'CALCULO TARIFAS CC '!$U$45</f>
        <v>0.73860637322546507</v>
      </c>
      <c r="F530" s="47">
        <f t="shared" ref="F530:F549" si="42">ROUND(J530,4)</f>
        <v>168.94030000000001</v>
      </c>
      <c r="G530" s="461">
        <f t="shared" si="40"/>
        <v>124.78</v>
      </c>
      <c r="H530" s="455" t="s">
        <v>261</v>
      </c>
      <c r="I530" s="372" t="s">
        <v>620</v>
      </c>
      <c r="J530" s="372">
        <v>168.94030000000001</v>
      </c>
      <c r="K530" s="37"/>
      <c r="L530" s="37"/>
      <c r="M530" s="37"/>
      <c r="N530" s="37"/>
      <c r="O530" s="37"/>
      <c r="P530" s="479"/>
      <c r="Q530" s="479"/>
      <c r="R530" s="479"/>
    </row>
    <row r="531" spans="1:18" s="300" customFormat="1" x14ac:dyDescent="0.25">
      <c r="A531" s="462">
        <f t="shared" si="39"/>
        <v>529</v>
      </c>
      <c r="B531" s="237" t="s">
        <v>20</v>
      </c>
      <c r="C531" s="45" t="str">
        <f t="shared" si="41"/>
        <v>6UXCHANG</v>
      </c>
      <c r="D531" s="45"/>
      <c r="E531" s="46">
        <f>+'CALCULO TARIFAS CC '!$U$45</f>
        <v>0.73860637322546507</v>
      </c>
      <c r="F531" s="47">
        <f t="shared" si="42"/>
        <v>58.660400000000003</v>
      </c>
      <c r="G531" s="461">
        <f t="shared" si="40"/>
        <v>43.33</v>
      </c>
      <c r="H531" s="455" t="s">
        <v>261</v>
      </c>
      <c r="I531" s="372" t="s">
        <v>621</v>
      </c>
      <c r="J531" s="372">
        <v>58.660400000000003</v>
      </c>
      <c r="K531" s="37"/>
      <c r="L531" s="37"/>
      <c r="M531" s="37"/>
      <c r="N531" s="37"/>
      <c r="O531" s="37"/>
      <c r="P531" s="479"/>
      <c r="Q531" s="479"/>
      <c r="R531" s="479"/>
    </row>
    <row r="532" spans="1:18" s="300" customFormat="1" x14ac:dyDescent="0.25">
      <c r="A532" s="462">
        <f t="shared" si="39"/>
        <v>530</v>
      </c>
      <c r="B532" s="237" t="s">
        <v>20</v>
      </c>
      <c r="C532" s="45" t="str">
        <f t="shared" si="41"/>
        <v>6UXCHITRE</v>
      </c>
      <c r="D532" s="45"/>
      <c r="E532" s="46">
        <f>+'CALCULO TARIFAS CC '!$U$45</f>
        <v>0.73860637322546507</v>
      </c>
      <c r="F532" s="47">
        <f t="shared" si="42"/>
        <v>204.95259999999999</v>
      </c>
      <c r="G532" s="461">
        <f t="shared" si="40"/>
        <v>151.38</v>
      </c>
      <c r="H532" s="455" t="s">
        <v>261</v>
      </c>
      <c r="I532" s="372" t="s">
        <v>362</v>
      </c>
      <c r="J532" s="372">
        <v>204.95259999999999</v>
      </c>
      <c r="K532" s="37"/>
      <c r="L532" s="37"/>
      <c r="M532" s="37"/>
      <c r="N532" s="37"/>
      <c r="O532" s="37"/>
      <c r="P532" s="479"/>
      <c r="Q532" s="479"/>
      <c r="R532" s="479"/>
    </row>
    <row r="533" spans="1:18" s="300" customFormat="1" x14ac:dyDescent="0.25">
      <c r="A533" s="462">
        <f t="shared" si="39"/>
        <v>531</v>
      </c>
      <c r="B533" s="237" t="s">
        <v>20</v>
      </c>
      <c r="C533" s="45" t="str">
        <f t="shared" si="41"/>
        <v>6UXCHORRILLO</v>
      </c>
      <c r="D533" s="45"/>
      <c r="E533" s="46">
        <f>+'CALCULO TARIFAS CC '!$U$45</f>
        <v>0.73860637322546507</v>
      </c>
      <c r="F533" s="47">
        <f t="shared" si="42"/>
        <v>116.0347</v>
      </c>
      <c r="G533" s="461">
        <f t="shared" si="40"/>
        <v>85.7</v>
      </c>
      <c r="H533" s="455" t="s">
        <v>261</v>
      </c>
      <c r="I533" s="372" t="s">
        <v>622</v>
      </c>
      <c r="J533" s="372">
        <v>116.0347</v>
      </c>
      <c r="K533" s="37"/>
      <c r="L533" s="37"/>
      <c r="M533" s="37"/>
      <c r="N533" s="37"/>
      <c r="O533" s="37"/>
      <c r="P533" s="479"/>
      <c r="Q533" s="479"/>
      <c r="R533" s="479"/>
    </row>
    <row r="534" spans="1:18" s="300" customFormat="1" x14ac:dyDescent="0.25">
      <c r="A534" s="462">
        <f t="shared" si="39"/>
        <v>532</v>
      </c>
      <c r="B534" s="237" t="s">
        <v>20</v>
      </c>
      <c r="C534" s="45" t="str">
        <f t="shared" si="41"/>
        <v>6UXCREY</v>
      </c>
      <c r="D534" s="45"/>
      <c r="E534" s="46">
        <f>+'CALCULO TARIFAS CC '!$U$45</f>
        <v>0.73860637322546507</v>
      </c>
      <c r="F534" s="47">
        <f t="shared" si="42"/>
        <v>252.6566</v>
      </c>
      <c r="G534" s="461">
        <f t="shared" si="40"/>
        <v>186.61</v>
      </c>
      <c r="H534" s="455" t="s">
        <v>261</v>
      </c>
      <c r="I534" s="372" t="s">
        <v>365</v>
      </c>
      <c r="J534" s="372">
        <v>252.6566</v>
      </c>
      <c r="K534" s="37"/>
      <c r="L534" s="37"/>
      <c r="M534" s="37"/>
      <c r="N534" s="37"/>
      <c r="O534" s="37"/>
      <c r="P534" s="479"/>
      <c r="Q534" s="479"/>
      <c r="R534" s="479"/>
    </row>
    <row r="535" spans="1:18" s="300" customFormat="1" x14ac:dyDescent="0.25">
      <c r="A535" s="462">
        <f t="shared" si="39"/>
        <v>533</v>
      </c>
      <c r="B535" s="237" t="s">
        <v>20</v>
      </c>
      <c r="C535" s="45" t="str">
        <f t="shared" si="41"/>
        <v>6UXDAVID</v>
      </c>
      <c r="D535" s="45"/>
      <c r="E535" s="46">
        <f>+'CALCULO TARIFAS CC '!$U$45</f>
        <v>0.73860637322546507</v>
      </c>
      <c r="F535" s="47">
        <f t="shared" si="42"/>
        <v>190.83340000000001</v>
      </c>
      <c r="G535" s="461">
        <f t="shared" si="40"/>
        <v>140.94999999999999</v>
      </c>
      <c r="H535" s="455" t="s">
        <v>261</v>
      </c>
      <c r="I535" s="372" t="s">
        <v>364</v>
      </c>
      <c r="J535" s="372">
        <v>190.83340000000001</v>
      </c>
      <c r="K535" s="37"/>
      <c r="L535" s="37"/>
      <c r="M535" s="37"/>
      <c r="N535" s="37"/>
      <c r="O535" s="37"/>
      <c r="P535" s="479"/>
      <c r="Q535" s="479"/>
      <c r="R535" s="479"/>
    </row>
    <row r="536" spans="1:18" s="300" customFormat="1" x14ac:dyDescent="0.25">
      <c r="A536" s="462">
        <f t="shared" si="39"/>
        <v>534</v>
      </c>
      <c r="B536" s="237" t="s">
        <v>20</v>
      </c>
      <c r="C536" s="45" t="str">
        <f t="shared" si="41"/>
        <v>6UXELCOCO</v>
      </c>
      <c r="D536" s="45"/>
      <c r="E536" s="46">
        <f>+'CALCULO TARIFAS CC '!$U$45</f>
        <v>0.73860637322546507</v>
      </c>
      <c r="F536" s="47">
        <f t="shared" si="42"/>
        <v>309.99380000000002</v>
      </c>
      <c r="G536" s="461">
        <f t="shared" si="40"/>
        <v>228.96</v>
      </c>
      <c r="H536" s="455" t="s">
        <v>261</v>
      </c>
      <c r="I536" s="372" t="s">
        <v>417</v>
      </c>
      <c r="J536" s="372">
        <v>309.99380000000002</v>
      </c>
      <c r="K536" s="37"/>
      <c r="L536" s="37"/>
      <c r="M536" s="37"/>
      <c r="N536" s="37"/>
      <c r="O536" s="37"/>
      <c r="P536" s="479"/>
      <c r="Q536" s="479"/>
      <c r="R536" s="479"/>
    </row>
    <row r="537" spans="1:18" s="300" customFormat="1" x14ac:dyDescent="0.25">
      <c r="A537" s="462">
        <f t="shared" si="39"/>
        <v>535</v>
      </c>
      <c r="B537" s="237" t="s">
        <v>20</v>
      </c>
      <c r="C537" s="45" t="str">
        <f t="shared" si="41"/>
        <v>6UXLAGO</v>
      </c>
      <c r="D537" s="45"/>
      <c r="E537" s="46">
        <f>+'CALCULO TARIFAS CC '!$U$45</f>
        <v>0.73860637322546507</v>
      </c>
      <c r="F537" s="47">
        <f t="shared" si="42"/>
        <v>135.04060000000001</v>
      </c>
      <c r="G537" s="461">
        <f t="shared" si="40"/>
        <v>99.74</v>
      </c>
      <c r="H537" s="455" t="s">
        <v>261</v>
      </c>
      <c r="I537" s="372" t="s">
        <v>366</v>
      </c>
      <c r="J537" s="372">
        <v>135.04060000000001</v>
      </c>
      <c r="K537" s="37"/>
      <c r="L537" s="37"/>
      <c r="M537" s="37"/>
      <c r="N537" s="37"/>
      <c r="O537" s="37"/>
      <c r="P537" s="479"/>
      <c r="Q537" s="479"/>
      <c r="R537" s="479"/>
    </row>
    <row r="538" spans="1:18" s="300" customFormat="1" x14ac:dyDescent="0.25">
      <c r="A538" s="462">
        <f t="shared" si="39"/>
        <v>536</v>
      </c>
      <c r="B538" s="237" t="s">
        <v>20</v>
      </c>
      <c r="C538" s="45" t="str">
        <f t="shared" si="41"/>
        <v>6UXLASTABLAS</v>
      </c>
      <c r="D538" s="45"/>
      <c r="E538" s="46">
        <f>+'CALCULO TARIFAS CC '!$U$45</f>
        <v>0.73860637322546507</v>
      </c>
      <c r="F538" s="47">
        <f t="shared" si="42"/>
        <v>100.8746</v>
      </c>
      <c r="G538" s="461">
        <f t="shared" si="40"/>
        <v>74.510000000000005</v>
      </c>
      <c r="H538" s="455" t="s">
        <v>261</v>
      </c>
      <c r="I538" s="372" t="s">
        <v>879</v>
      </c>
      <c r="J538" s="372">
        <v>100.8746</v>
      </c>
      <c r="K538" s="37"/>
      <c r="L538" s="37"/>
      <c r="M538" s="37"/>
      <c r="N538" s="37"/>
      <c r="O538" s="37"/>
      <c r="P538" s="479"/>
      <c r="Q538" s="479"/>
      <c r="R538" s="479"/>
    </row>
    <row r="539" spans="1:18" s="300" customFormat="1" x14ac:dyDescent="0.25">
      <c r="A539" s="462">
        <f t="shared" si="39"/>
        <v>537</v>
      </c>
      <c r="B539" s="237" t="s">
        <v>20</v>
      </c>
      <c r="C539" s="45" t="str">
        <f t="shared" si="41"/>
        <v>6UXMRICO</v>
      </c>
      <c r="D539" s="45"/>
      <c r="E539" s="46">
        <f>+'CALCULO TARIFAS CC '!$U$45</f>
        <v>0.73860637322546507</v>
      </c>
      <c r="F539" s="47">
        <f t="shared" si="42"/>
        <v>297.44260000000003</v>
      </c>
      <c r="G539" s="461">
        <f t="shared" si="40"/>
        <v>219.69</v>
      </c>
      <c r="H539" s="455" t="s">
        <v>261</v>
      </c>
      <c r="I539" s="372" t="s">
        <v>369</v>
      </c>
      <c r="J539" s="372">
        <v>297.44260000000003</v>
      </c>
      <c r="K539" s="37"/>
      <c r="L539" s="37"/>
      <c r="M539" s="37"/>
      <c r="N539" s="37"/>
      <c r="O539" s="37"/>
      <c r="P539" s="479"/>
      <c r="Q539" s="479"/>
      <c r="R539" s="479"/>
    </row>
    <row r="540" spans="1:18" s="300" customFormat="1" x14ac:dyDescent="0.25">
      <c r="A540" s="462">
        <f t="shared" si="39"/>
        <v>538</v>
      </c>
      <c r="B540" s="237" t="s">
        <v>20</v>
      </c>
      <c r="C540" s="45" t="str">
        <f t="shared" si="41"/>
        <v>6UXOAGUA</v>
      </c>
      <c r="D540" s="45"/>
      <c r="E540" s="46">
        <f>+'CALCULO TARIFAS CC '!$U$45</f>
        <v>0.73860637322546507</v>
      </c>
      <c r="F540" s="47">
        <f t="shared" si="42"/>
        <v>308.58550000000002</v>
      </c>
      <c r="G540" s="461">
        <f t="shared" si="40"/>
        <v>227.92</v>
      </c>
      <c r="H540" s="455" t="s">
        <v>261</v>
      </c>
      <c r="I540" s="372" t="s">
        <v>371</v>
      </c>
      <c r="J540" s="372">
        <v>308.58550000000002</v>
      </c>
      <c r="K540" s="37"/>
      <c r="L540" s="37"/>
      <c r="M540" s="37"/>
      <c r="N540" s="37"/>
      <c r="O540" s="37"/>
      <c r="P540" s="479"/>
      <c r="Q540" s="479"/>
      <c r="R540" s="479"/>
    </row>
    <row r="541" spans="1:18" s="300" customFormat="1" x14ac:dyDescent="0.25">
      <c r="A541" s="462">
        <f t="shared" si="39"/>
        <v>539</v>
      </c>
      <c r="B541" s="237" t="s">
        <v>20</v>
      </c>
      <c r="C541" s="45" t="str">
        <f t="shared" si="41"/>
        <v>6UXOFICENT</v>
      </c>
      <c r="D541" s="45"/>
      <c r="E541" s="46">
        <f>+'CALCULO TARIFAS CC '!$U$45</f>
        <v>0.73860637322546507</v>
      </c>
      <c r="F541" s="47">
        <f t="shared" si="42"/>
        <v>87.169899999999998</v>
      </c>
      <c r="G541" s="461">
        <f t="shared" si="40"/>
        <v>64.38</v>
      </c>
      <c r="H541" s="455" t="s">
        <v>261</v>
      </c>
      <c r="I541" s="372" t="s">
        <v>370</v>
      </c>
      <c r="J541" s="372">
        <v>87.169899999999998</v>
      </c>
      <c r="K541" s="37"/>
      <c r="L541" s="37"/>
      <c r="M541" s="37"/>
      <c r="N541" s="37"/>
      <c r="O541" s="37"/>
      <c r="P541" s="479"/>
      <c r="Q541" s="479"/>
      <c r="R541" s="479"/>
    </row>
    <row r="542" spans="1:18" s="300" customFormat="1" x14ac:dyDescent="0.25">
      <c r="A542" s="462">
        <f t="shared" si="39"/>
        <v>540</v>
      </c>
      <c r="B542" s="237" t="s">
        <v>20</v>
      </c>
      <c r="C542" s="45" t="str">
        <f t="shared" si="41"/>
        <v>6UXPACORA</v>
      </c>
      <c r="D542" s="45"/>
      <c r="E542" s="46">
        <f>+'CALCULO TARIFAS CC '!$U$45</f>
        <v>0.73860637322546507</v>
      </c>
      <c r="F542" s="47">
        <f t="shared" si="42"/>
        <v>133.4265</v>
      </c>
      <c r="G542" s="461">
        <f t="shared" si="40"/>
        <v>98.55</v>
      </c>
      <c r="H542" s="455" t="s">
        <v>261</v>
      </c>
      <c r="I542" s="372" t="s">
        <v>372</v>
      </c>
      <c r="J542" s="372">
        <v>133.4265</v>
      </c>
      <c r="K542" s="37"/>
      <c r="L542" s="37"/>
      <c r="M542" s="37"/>
      <c r="N542" s="37"/>
      <c r="O542" s="37"/>
      <c r="P542" s="479"/>
      <c r="Q542" s="479"/>
      <c r="R542" s="479"/>
    </row>
    <row r="543" spans="1:18" s="300" customFormat="1" x14ac:dyDescent="0.25">
      <c r="A543" s="462">
        <f t="shared" si="39"/>
        <v>541</v>
      </c>
      <c r="B543" s="237" t="s">
        <v>20</v>
      </c>
      <c r="C543" s="45" t="str">
        <f t="shared" si="41"/>
        <v>6UXPNOME</v>
      </c>
      <c r="D543" s="45"/>
      <c r="E543" s="46">
        <f>+'CALCULO TARIFAS CC '!$U$45</f>
        <v>0.73860637322546507</v>
      </c>
      <c r="F543" s="47">
        <f t="shared" si="42"/>
        <v>148.02459999999999</v>
      </c>
      <c r="G543" s="461">
        <f t="shared" si="40"/>
        <v>109.33</v>
      </c>
      <c r="H543" s="455" t="s">
        <v>261</v>
      </c>
      <c r="I543" s="372" t="s">
        <v>580</v>
      </c>
      <c r="J543" s="372">
        <v>148.02459999999999</v>
      </c>
      <c r="K543" s="37"/>
      <c r="L543" s="37"/>
      <c r="M543" s="37"/>
      <c r="N543" s="37"/>
      <c r="O543" s="37"/>
      <c r="P543" s="479"/>
      <c r="Q543" s="479"/>
      <c r="R543" s="479"/>
    </row>
    <row r="544" spans="1:18" s="300" customFormat="1" x14ac:dyDescent="0.25">
      <c r="A544" s="462">
        <f t="shared" si="39"/>
        <v>542</v>
      </c>
      <c r="B544" s="237" t="s">
        <v>20</v>
      </c>
      <c r="C544" s="45" t="str">
        <f t="shared" si="41"/>
        <v>6UXPUEBLO</v>
      </c>
      <c r="D544" s="45"/>
      <c r="E544" s="46">
        <f>+'CALCULO TARIFAS CC '!$U$45</f>
        <v>0.73860637322546507</v>
      </c>
      <c r="F544" s="47">
        <f t="shared" si="42"/>
        <v>256.19029999999998</v>
      </c>
      <c r="G544" s="461">
        <f t="shared" si="40"/>
        <v>189.22</v>
      </c>
      <c r="H544" s="455" t="s">
        <v>261</v>
      </c>
      <c r="I544" s="372" t="s">
        <v>368</v>
      </c>
      <c r="J544" s="372">
        <v>256.19029999999998</v>
      </c>
      <c r="K544" s="37"/>
      <c r="L544" s="37"/>
      <c r="M544" s="37"/>
      <c r="N544" s="37"/>
      <c r="O544" s="37"/>
      <c r="P544" s="479"/>
      <c r="Q544" s="479"/>
      <c r="R544" s="479"/>
    </row>
    <row r="545" spans="1:18" s="300" customFormat="1" x14ac:dyDescent="0.25">
      <c r="A545" s="462">
        <f t="shared" si="39"/>
        <v>543</v>
      </c>
      <c r="B545" s="237" t="s">
        <v>20</v>
      </c>
      <c r="C545" s="45" t="str">
        <f t="shared" si="41"/>
        <v>6UXSBANITA</v>
      </c>
      <c r="D545" s="45"/>
      <c r="E545" s="46">
        <f>+'CALCULO TARIFAS CC '!$U$45</f>
        <v>0.73860637322546507</v>
      </c>
      <c r="F545" s="47">
        <f t="shared" si="42"/>
        <v>108.74590000000001</v>
      </c>
      <c r="G545" s="461">
        <f t="shared" si="40"/>
        <v>80.319999999999993</v>
      </c>
      <c r="H545" s="455" t="s">
        <v>261</v>
      </c>
      <c r="I545" s="372" t="s">
        <v>361</v>
      </c>
      <c r="J545" s="372">
        <v>108.74590000000001</v>
      </c>
      <c r="K545" s="37"/>
      <c r="L545" s="37"/>
      <c r="M545" s="37"/>
      <c r="N545" s="37"/>
      <c r="O545" s="37"/>
      <c r="P545" s="479"/>
      <c r="Q545" s="479"/>
      <c r="R545" s="479"/>
    </row>
    <row r="546" spans="1:18" s="300" customFormat="1" x14ac:dyDescent="0.25">
      <c r="A546" s="462">
        <f t="shared" si="39"/>
        <v>544</v>
      </c>
      <c r="B546" s="237" t="s">
        <v>20</v>
      </c>
      <c r="C546" s="45" t="str">
        <f t="shared" si="41"/>
        <v>6UXSMGTO</v>
      </c>
      <c r="D546" s="45"/>
      <c r="E546" s="46">
        <f>+'CALCULO TARIFAS CC '!$U$45</f>
        <v>0.73860637322546507</v>
      </c>
      <c r="F546" s="47">
        <f t="shared" si="42"/>
        <v>193.44839999999999</v>
      </c>
      <c r="G546" s="461">
        <f t="shared" si="40"/>
        <v>142.88</v>
      </c>
      <c r="H546" s="455" t="s">
        <v>261</v>
      </c>
      <c r="I546" s="372" t="s">
        <v>373</v>
      </c>
      <c r="J546" s="372">
        <v>193.44839999999999</v>
      </c>
      <c r="K546" s="37"/>
      <c r="L546" s="37"/>
      <c r="M546" s="37"/>
      <c r="N546" s="37"/>
      <c r="O546" s="37"/>
      <c r="P546" s="479"/>
      <c r="Q546" s="479"/>
      <c r="R546" s="479"/>
    </row>
    <row r="547" spans="1:18" s="300" customFormat="1" x14ac:dyDescent="0.25">
      <c r="A547" s="462">
        <f t="shared" si="39"/>
        <v>545</v>
      </c>
      <c r="B547" s="237" t="s">
        <v>20</v>
      </c>
      <c r="C547" s="45" t="str">
        <f t="shared" si="41"/>
        <v>6UXSTGO</v>
      </c>
      <c r="D547" s="45"/>
      <c r="E547" s="46">
        <f>+'CALCULO TARIFAS CC '!$U$45</f>
        <v>0.73860637322546507</v>
      </c>
      <c r="F547" s="47">
        <f t="shared" si="42"/>
        <v>102.7169</v>
      </c>
      <c r="G547" s="461">
        <f t="shared" si="40"/>
        <v>75.87</v>
      </c>
      <c r="H547" s="455" t="s">
        <v>261</v>
      </c>
      <c r="I547" s="372" t="s">
        <v>363</v>
      </c>
      <c r="J547" s="372">
        <v>102.7169</v>
      </c>
      <c r="K547" s="37"/>
      <c r="L547" s="37"/>
      <c r="M547" s="37"/>
      <c r="N547" s="37"/>
      <c r="O547" s="37"/>
      <c r="P547" s="479"/>
      <c r="Q547" s="479"/>
      <c r="R547" s="479"/>
    </row>
    <row r="548" spans="1:18" s="300" customFormat="1" x14ac:dyDescent="0.25">
      <c r="A548" s="462">
        <f t="shared" si="39"/>
        <v>546</v>
      </c>
      <c r="B548" s="237" t="s">
        <v>20</v>
      </c>
      <c r="C548" s="45" t="str">
        <f t="shared" si="41"/>
        <v>6UXTRANSIST</v>
      </c>
      <c r="D548" s="45"/>
      <c r="E548" s="46">
        <f>+'CALCULO TARIFAS CC '!$U$45</f>
        <v>0.73860637322546507</v>
      </c>
      <c r="F548" s="47">
        <f t="shared" si="42"/>
        <v>190.84719999999999</v>
      </c>
      <c r="G548" s="461">
        <f t="shared" si="40"/>
        <v>140.96</v>
      </c>
      <c r="H548" s="455" t="s">
        <v>261</v>
      </c>
      <c r="I548" s="372" t="s">
        <v>623</v>
      </c>
      <c r="J548" s="372">
        <v>190.84719999999999</v>
      </c>
      <c r="K548" s="37"/>
      <c r="L548" s="37"/>
      <c r="M548" s="37"/>
      <c r="N548" s="37"/>
      <c r="O548" s="37"/>
      <c r="P548" s="479"/>
      <c r="Q548" s="479"/>
      <c r="R548" s="479"/>
    </row>
    <row r="549" spans="1:18" s="300" customFormat="1" x14ac:dyDescent="0.25">
      <c r="A549" s="462">
        <f t="shared" ref="A549" si="43">A548+1</f>
        <v>547</v>
      </c>
      <c r="B549" s="237" t="s">
        <v>20</v>
      </c>
      <c r="C549" s="45" t="str">
        <f t="shared" si="41"/>
        <v>6UXVALEGRE</v>
      </c>
      <c r="D549" s="45"/>
      <c r="E549" s="46">
        <f>+'CALCULO TARIFAS CC '!$U$45</f>
        <v>0.73860637322546507</v>
      </c>
      <c r="F549" s="47">
        <f t="shared" si="42"/>
        <v>226.12970000000001</v>
      </c>
      <c r="G549" s="461">
        <f t="shared" si="40"/>
        <v>167.02</v>
      </c>
      <c r="H549" s="455" t="s">
        <v>261</v>
      </c>
      <c r="I549" s="372" t="s">
        <v>396</v>
      </c>
      <c r="J549" s="372">
        <v>226.12970000000001</v>
      </c>
      <c r="K549" s="37"/>
      <c r="L549" s="37"/>
      <c r="M549" s="37"/>
      <c r="N549" s="37"/>
      <c r="O549" s="37"/>
      <c r="P549" s="479"/>
      <c r="Q549" s="479"/>
      <c r="R549" s="479"/>
    </row>
    <row r="550" spans="1:18" s="291" customFormat="1" x14ac:dyDescent="0.25">
      <c r="A550" s="462">
        <f>A549+1</f>
        <v>548</v>
      </c>
      <c r="B550" s="237" t="s">
        <v>20</v>
      </c>
      <c r="C550" s="45" t="str">
        <f t="shared" si="34"/>
        <v>6UXVLUCRE</v>
      </c>
      <c r="D550" s="45"/>
      <c r="E550" s="46">
        <f>+'CALCULO TARIFAS CC '!$U$45</f>
        <v>0.73860637322546507</v>
      </c>
      <c r="F550" s="47">
        <f t="shared" si="35"/>
        <v>95.460599999999999</v>
      </c>
      <c r="G550" s="461">
        <f t="shared" si="40"/>
        <v>70.510000000000005</v>
      </c>
      <c r="H550" s="455" t="s">
        <v>261</v>
      </c>
      <c r="I550" s="372" t="s">
        <v>374</v>
      </c>
      <c r="J550" s="372">
        <v>95.460599999999999</v>
      </c>
      <c r="K550" s="37"/>
      <c r="L550" s="37"/>
      <c r="M550" s="37"/>
      <c r="N550" s="37"/>
      <c r="O550" s="37"/>
      <c r="P550" s="479"/>
      <c r="Q550" s="479"/>
      <c r="R550" s="479"/>
    </row>
    <row r="551" spans="1:18" ht="15.75" thickBot="1" x14ac:dyDescent="0.3">
      <c r="A551" s="463"/>
      <c r="B551" s="277" t="s">
        <v>20</v>
      </c>
      <c r="C551" s="278" t="s">
        <v>289</v>
      </c>
      <c r="D551" s="278"/>
      <c r="E551" s="278"/>
      <c r="F551" s="279">
        <f>ROUND(SUM(F3:F550),4)</f>
        <v>765329.04740000004</v>
      </c>
      <c r="G551" s="464">
        <f>SUM(G3:G550)</f>
        <v>565276.8400000002</v>
      </c>
      <c r="H551" s="456"/>
      <c r="I551" s="374"/>
      <c r="J551" s="372"/>
      <c r="K551" s="37"/>
      <c r="L551" s="37"/>
      <c r="M551" s="37"/>
      <c r="N551" s="37"/>
      <c r="O551" s="37"/>
      <c r="P551" s="479"/>
      <c r="Q551" s="479"/>
      <c r="R551" s="479"/>
    </row>
    <row r="552" spans="1:18" ht="15.75" thickBot="1" x14ac:dyDescent="0.3">
      <c r="A552" s="465">
        <f>A550+1</f>
        <v>549</v>
      </c>
      <c r="B552" s="94" t="s">
        <v>14</v>
      </c>
      <c r="C552" s="95" t="str">
        <f t="shared" ref="C552" si="44">I552</f>
        <v>5DICE</v>
      </c>
      <c r="D552" s="95" t="s">
        <v>291</v>
      </c>
      <c r="E552" s="96">
        <f>+'CALCULO TARIFAS CC '!T45</f>
        <v>1.9388960036450691</v>
      </c>
      <c r="F552" s="90">
        <f t="shared" ref="F552:F590" si="45">ROUND(J552,4)</f>
        <v>703484.68830000004</v>
      </c>
      <c r="G552" s="466">
        <f>ROUND(F552*E552,2)</f>
        <v>1363983.65</v>
      </c>
      <c r="H552" s="455" t="s">
        <v>286</v>
      </c>
      <c r="I552" s="375" t="s">
        <v>91</v>
      </c>
      <c r="J552" s="376">
        <v>703484.68830000004</v>
      </c>
      <c r="K552" s="37"/>
      <c r="L552" s="37"/>
      <c r="M552" s="37"/>
      <c r="N552" s="37"/>
      <c r="O552" s="37"/>
      <c r="P552" s="479"/>
      <c r="Q552" s="479"/>
      <c r="R552" s="479"/>
    </row>
    <row r="553" spans="1:18" x14ac:dyDescent="0.25">
      <c r="A553" s="467">
        <f t="shared" ref="A553:A590" si="46">+A552+1</f>
        <v>550</v>
      </c>
      <c r="B553" s="40" t="s">
        <v>13</v>
      </c>
      <c r="C553" s="41" t="str">
        <f>UPPER(I553)</f>
        <v>4DDISNORTE</v>
      </c>
      <c r="D553" s="41"/>
      <c r="E553" s="42">
        <f>+'CALCULO TARIFAS CC '!$S$45</f>
        <v>0.80342703411879213</v>
      </c>
      <c r="F553" s="97">
        <f t="shared" si="45"/>
        <v>165269.323</v>
      </c>
      <c r="G553" s="468">
        <f>ROUND(F553*E553,2)</f>
        <v>132781.84</v>
      </c>
      <c r="H553" s="455" t="s">
        <v>283</v>
      </c>
      <c r="I553" s="377" t="s">
        <v>92</v>
      </c>
      <c r="J553" s="378">
        <v>165269.323</v>
      </c>
      <c r="K553" s="37"/>
      <c r="L553" s="37"/>
      <c r="M553" s="37"/>
      <c r="N553" s="37"/>
      <c r="O553" s="37"/>
      <c r="P553" s="479"/>
      <c r="Q553" s="479"/>
      <c r="R553" s="479"/>
    </row>
    <row r="554" spans="1:18" x14ac:dyDescent="0.25">
      <c r="A554" s="469">
        <f t="shared" si="46"/>
        <v>551</v>
      </c>
      <c r="B554" s="44" t="s">
        <v>13</v>
      </c>
      <c r="C554" s="45" t="str">
        <f t="shared" ref="C554:C590" si="47">UPPER(I554)</f>
        <v>4DDISSUR</v>
      </c>
      <c r="D554" s="45"/>
      <c r="E554" s="46">
        <f>+'CALCULO TARIFAS CC '!$S$45</f>
        <v>0.80342703411879213</v>
      </c>
      <c r="F554" s="100">
        <f t="shared" si="45"/>
        <v>159061.95800000001</v>
      </c>
      <c r="G554" s="470">
        <f>ROUND(F554*E554,2)</f>
        <v>127794.68</v>
      </c>
      <c r="H554" s="455" t="s">
        <v>283</v>
      </c>
      <c r="I554" s="377" t="s">
        <v>93</v>
      </c>
      <c r="J554" s="378">
        <v>159061.95800000001</v>
      </c>
      <c r="K554" s="37"/>
      <c r="L554" s="37"/>
      <c r="M554" s="37"/>
      <c r="N554" s="37"/>
      <c r="O554" s="37"/>
      <c r="P554" s="479"/>
      <c r="Q554" s="479"/>
      <c r="R554" s="479"/>
    </row>
    <row r="555" spans="1:18" x14ac:dyDescent="0.25">
      <c r="A555" s="469">
        <f t="shared" si="46"/>
        <v>552</v>
      </c>
      <c r="B555" s="44" t="s">
        <v>13</v>
      </c>
      <c r="C555" s="45" t="str">
        <f t="shared" si="47"/>
        <v>4DENELBLUE</v>
      </c>
      <c r="D555" s="45"/>
      <c r="E555" s="46">
        <f>+'CALCULO TARIFAS CC '!$S$45</f>
        <v>0.80342703411879213</v>
      </c>
      <c r="F555" s="100">
        <f t="shared" si="45"/>
        <v>2674.9050000000002</v>
      </c>
      <c r="G555" s="470">
        <f t="shared" ref="G555:G590" si="48">ROUND(F555*E555,2)</f>
        <v>2149.09</v>
      </c>
      <c r="H555" s="455" t="s">
        <v>283</v>
      </c>
      <c r="I555" s="377" t="s">
        <v>94</v>
      </c>
      <c r="J555" s="378">
        <v>2674.9050000000002</v>
      </c>
      <c r="K555" s="37"/>
      <c r="L555" s="37"/>
      <c r="M555" s="37"/>
      <c r="N555" s="37"/>
      <c r="O555" s="37"/>
      <c r="P555" s="479"/>
      <c r="Q555" s="479"/>
      <c r="R555" s="479"/>
    </row>
    <row r="556" spans="1:18" x14ac:dyDescent="0.25">
      <c r="A556" s="469">
        <f t="shared" si="46"/>
        <v>553</v>
      </c>
      <c r="B556" s="44" t="s">
        <v>13</v>
      </c>
      <c r="C556" s="45" t="str">
        <f t="shared" si="47"/>
        <v>4DENELMULU</v>
      </c>
      <c r="D556" s="45"/>
      <c r="E556" s="46">
        <f>+'CALCULO TARIFAS CC '!$S$45</f>
        <v>0.80342703411879213</v>
      </c>
      <c r="F556" s="100">
        <f t="shared" si="45"/>
        <v>1052.991</v>
      </c>
      <c r="G556" s="470">
        <f t="shared" si="48"/>
        <v>846</v>
      </c>
      <c r="H556" s="455" t="s">
        <v>283</v>
      </c>
      <c r="I556" s="377" t="s">
        <v>95</v>
      </c>
      <c r="J556" s="379">
        <v>1052.991</v>
      </c>
      <c r="K556" s="37"/>
      <c r="L556" s="37"/>
      <c r="M556" s="37"/>
      <c r="N556" s="37"/>
      <c r="O556" s="37"/>
      <c r="P556" s="479"/>
      <c r="Q556" s="479"/>
      <c r="R556" s="479"/>
    </row>
    <row r="557" spans="1:18" x14ac:dyDescent="0.25">
      <c r="A557" s="469">
        <f t="shared" si="46"/>
        <v>554</v>
      </c>
      <c r="B557" s="44" t="s">
        <v>13</v>
      </c>
      <c r="C557" s="45" t="str">
        <f t="shared" si="47"/>
        <v>4DENELSIUN</v>
      </c>
      <c r="D557" s="45"/>
      <c r="E557" s="46">
        <f>+'CALCULO TARIFAS CC '!$S$45</f>
        <v>0.80342703411879213</v>
      </c>
      <c r="F557" s="100">
        <f t="shared" si="45"/>
        <v>3240.0120000000002</v>
      </c>
      <c r="G557" s="470">
        <f t="shared" si="48"/>
        <v>2603.11</v>
      </c>
      <c r="H557" s="455" t="s">
        <v>283</v>
      </c>
      <c r="I557" s="377" t="s">
        <v>96</v>
      </c>
      <c r="J557" s="378">
        <v>3240.0120000000002</v>
      </c>
      <c r="K557" s="37"/>
      <c r="L557" s="37"/>
      <c r="M557" s="37"/>
      <c r="N557" s="37"/>
      <c r="O557" s="37"/>
      <c r="P557" s="479"/>
      <c r="Q557" s="479"/>
      <c r="R557" s="479"/>
    </row>
    <row r="558" spans="1:18" x14ac:dyDescent="0.25">
      <c r="A558" s="469">
        <f t="shared" si="46"/>
        <v>555</v>
      </c>
      <c r="B558" s="44" t="s">
        <v>13</v>
      </c>
      <c r="C558" s="45" t="str">
        <f t="shared" si="47"/>
        <v>4GALBAGEN</v>
      </c>
      <c r="D558" s="45"/>
      <c r="E558" s="46">
        <f>+'CALCULO TARIFAS CC '!$S$45</f>
        <v>0.80342703411879213</v>
      </c>
      <c r="F558" s="100">
        <f t="shared" si="45"/>
        <v>2.0699999999999998</v>
      </c>
      <c r="G558" s="470">
        <f t="shared" si="48"/>
        <v>1.66</v>
      </c>
      <c r="H558" s="455" t="s">
        <v>283</v>
      </c>
      <c r="I558" s="377" t="s">
        <v>97</v>
      </c>
      <c r="J558" s="378">
        <v>2.0699999999999998</v>
      </c>
      <c r="K558" s="37"/>
      <c r="L558" s="37"/>
      <c r="M558" s="37"/>
      <c r="N558" s="37"/>
      <c r="O558" s="37"/>
      <c r="P558" s="479"/>
      <c r="Q558" s="479"/>
      <c r="R558" s="479"/>
    </row>
    <row r="559" spans="1:18" x14ac:dyDescent="0.25">
      <c r="A559" s="469">
        <f t="shared" si="46"/>
        <v>556</v>
      </c>
      <c r="B559" s="44" t="s">
        <v>13</v>
      </c>
      <c r="C559" s="45" t="str">
        <f t="shared" si="47"/>
        <v>4GALBANISA</v>
      </c>
      <c r="D559" s="45"/>
      <c r="E559" s="46">
        <f>+'CALCULO TARIFAS CC '!$S$45</f>
        <v>0.80342703411879213</v>
      </c>
      <c r="F559" s="100">
        <f t="shared" si="45"/>
        <v>649.99199999999996</v>
      </c>
      <c r="G559" s="470">
        <f t="shared" si="48"/>
        <v>522.22</v>
      </c>
      <c r="H559" s="455" t="s">
        <v>283</v>
      </c>
      <c r="I559" s="377" t="s">
        <v>98</v>
      </c>
      <c r="J559" s="378">
        <v>649.99199999999996</v>
      </c>
      <c r="K559" s="37"/>
      <c r="L559" s="37"/>
      <c r="M559" s="37"/>
      <c r="N559" s="37"/>
      <c r="O559" s="37"/>
      <c r="P559" s="479"/>
      <c r="Q559" s="479"/>
      <c r="R559" s="479"/>
    </row>
    <row r="560" spans="1:18" x14ac:dyDescent="0.25">
      <c r="A560" s="469">
        <f t="shared" si="46"/>
        <v>557</v>
      </c>
      <c r="B560" s="44" t="s">
        <v>13</v>
      </c>
      <c r="C560" s="45" t="str">
        <f t="shared" si="47"/>
        <v>4GAMAYO1</v>
      </c>
      <c r="D560" s="45"/>
      <c r="E560" s="46">
        <f>+'CALCULO TARIFAS CC '!$S$45</f>
        <v>0.80342703411879213</v>
      </c>
      <c r="F560" s="100">
        <f t="shared" si="45"/>
        <v>22.207999999999998</v>
      </c>
      <c r="G560" s="470">
        <f t="shared" si="48"/>
        <v>17.84</v>
      </c>
      <c r="H560" s="455" t="s">
        <v>283</v>
      </c>
      <c r="I560" s="377" t="s">
        <v>99</v>
      </c>
      <c r="J560" s="378">
        <v>22.207999999999998</v>
      </c>
      <c r="K560" s="37"/>
      <c r="L560" s="37"/>
      <c r="M560" s="37"/>
      <c r="N560" s="37"/>
      <c r="O560" s="37"/>
      <c r="P560" s="479"/>
      <c r="Q560" s="479"/>
      <c r="R560" s="479"/>
    </row>
    <row r="561" spans="1:18" x14ac:dyDescent="0.25">
      <c r="A561" s="469">
        <f t="shared" si="46"/>
        <v>558</v>
      </c>
      <c r="B561" s="44" t="s">
        <v>13</v>
      </c>
      <c r="C561" s="45" t="str">
        <f t="shared" si="47"/>
        <v>4GAMAYO2</v>
      </c>
      <c r="D561" s="45"/>
      <c r="E561" s="46">
        <f>+'CALCULO TARIFAS CC '!$S$45</f>
        <v>0.80342703411879213</v>
      </c>
      <c r="F561" s="100">
        <f t="shared" si="45"/>
        <v>16.023</v>
      </c>
      <c r="G561" s="470">
        <f t="shared" si="48"/>
        <v>12.87</v>
      </c>
      <c r="H561" s="455" t="s">
        <v>283</v>
      </c>
      <c r="I561" s="377" t="s">
        <v>100</v>
      </c>
      <c r="J561" s="378">
        <v>16.023</v>
      </c>
      <c r="K561" s="37"/>
      <c r="L561" s="37"/>
      <c r="M561" s="37"/>
      <c r="N561" s="37"/>
      <c r="O561" s="37"/>
      <c r="P561" s="479"/>
      <c r="Q561" s="479"/>
      <c r="R561" s="479"/>
    </row>
    <row r="562" spans="1:18" x14ac:dyDescent="0.25">
      <c r="A562" s="469">
        <f t="shared" si="46"/>
        <v>559</v>
      </c>
      <c r="B562" s="44" t="s">
        <v>13</v>
      </c>
      <c r="C562" s="45" t="str">
        <f t="shared" si="47"/>
        <v>4GBPOWER</v>
      </c>
      <c r="D562" s="45"/>
      <c r="E562" s="46">
        <f>+'CALCULO TARIFAS CC '!$S$45</f>
        <v>0.80342703411879213</v>
      </c>
      <c r="F562" s="100">
        <f t="shared" si="45"/>
        <v>25.085000000000001</v>
      </c>
      <c r="G562" s="470">
        <f t="shared" si="48"/>
        <v>20.149999999999999</v>
      </c>
      <c r="H562" s="455" t="s">
        <v>283</v>
      </c>
      <c r="I562" s="377" t="s">
        <v>101</v>
      </c>
      <c r="J562" s="378">
        <v>25.085000000000001</v>
      </c>
      <c r="K562" s="37"/>
      <c r="L562" s="37"/>
      <c r="M562" s="37"/>
      <c r="N562" s="37"/>
      <c r="O562" s="37"/>
      <c r="P562" s="479"/>
      <c r="Q562" s="479"/>
      <c r="R562" s="479"/>
    </row>
    <row r="563" spans="1:18" x14ac:dyDescent="0.25">
      <c r="A563" s="469">
        <f t="shared" si="46"/>
        <v>560</v>
      </c>
      <c r="B563" s="44" t="s">
        <v>13</v>
      </c>
      <c r="C563" s="45" t="str">
        <f t="shared" si="47"/>
        <v>4GEEC-20</v>
      </c>
      <c r="D563" s="45"/>
      <c r="E563" s="46">
        <f>+'CALCULO TARIFAS CC '!$S$45</f>
        <v>0.80342703411879213</v>
      </c>
      <c r="F563" s="100">
        <f t="shared" si="45"/>
        <v>0</v>
      </c>
      <c r="G563" s="470">
        <f t="shared" si="48"/>
        <v>0</v>
      </c>
      <c r="H563" s="455" t="s">
        <v>283</v>
      </c>
      <c r="I563" s="377" t="s">
        <v>102</v>
      </c>
      <c r="J563" s="378">
        <v>0</v>
      </c>
      <c r="K563" s="37"/>
      <c r="L563" s="37"/>
      <c r="M563" s="37"/>
      <c r="N563" s="37"/>
      <c r="O563" s="37"/>
      <c r="P563" s="479"/>
      <c r="Q563" s="479"/>
      <c r="R563" s="479"/>
    </row>
    <row r="564" spans="1:18" x14ac:dyDescent="0.25">
      <c r="A564" s="469">
        <f t="shared" si="46"/>
        <v>561</v>
      </c>
      <c r="B564" s="44" t="s">
        <v>13</v>
      </c>
      <c r="C564" s="45" t="str">
        <f t="shared" si="47"/>
        <v>4GEGR</v>
      </c>
      <c r="D564" s="45"/>
      <c r="E564" s="46">
        <f>+'CALCULO TARIFAS CC '!$S$45</f>
        <v>0.80342703411879213</v>
      </c>
      <c r="F564" s="100">
        <f t="shared" si="45"/>
        <v>406.11799999999999</v>
      </c>
      <c r="G564" s="470">
        <f t="shared" si="48"/>
        <v>326.29000000000002</v>
      </c>
      <c r="H564" s="455" t="s">
        <v>283</v>
      </c>
      <c r="I564" s="377" t="s">
        <v>375</v>
      </c>
      <c r="J564" s="378">
        <v>406.11799999999999</v>
      </c>
      <c r="K564" s="37"/>
      <c r="L564" s="37"/>
      <c r="M564" s="37"/>
      <c r="N564" s="37"/>
      <c r="O564" s="37"/>
      <c r="P564" s="479"/>
      <c r="Q564" s="479"/>
      <c r="R564" s="479"/>
    </row>
    <row r="565" spans="1:18" x14ac:dyDescent="0.25">
      <c r="A565" s="469">
        <f t="shared" si="46"/>
        <v>562</v>
      </c>
      <c r="B565" s="44" t="s">
        <v>13</v>
      </c>
      <c r="C565" s="45" t="str">
        <f t="shared" si="47"/>
        <v>4GENELCACF</v>
      </c>
      <c r="D565" s="45"/>
      <c r="E565" s="46">
        <f>+'CALCULO TARIFAS CC '!$S$45</f>
        <v>0.80342703411879213</v>
      </c>
      <c r="F565" s="100">
        <f t="shared" si="45"/>
        <v>42.695999999999998</v>
      </c>
      <c r="G565" s="470">
        <f t="shared" si="48"/>
        <v>34.299999999999997</v>
      </c>
      <c r="H565" s="455" t="s">
        <v>283</v>
      </c>
      <c r="I565" s="377" t="s">
        <v>103</v>
      </c>
      <c r="J565" s="378">
        <v>42.695999999999998</v>
      </c>
      <c r="K565" s="37"/>
      <c r="L565" s="37"/>
      <c r="M565" s="37"/>
      <c r="N565" s="37"/>
      <c r="O565" s="37"/>
      <c r="P565" s="479"/>
      <c r="Q565" s="479"/>
      <c r="R565" s="479"/>
    </row>
    <row r="566" spans="1:18" x14ac:dyDescent="0.25">
      <c r="A566" s="469">
        <f t="shared" si="46"/>
        <v>563</v>
      </c>
      <c r="B566" s="44" t="s">
        <v>13</v>
      </c>
      <c r="C566" s="45" t="str">
        <f t="shared" si="47"/>
        <v>4GENELLBMG</v>
      </c>
      <c r="D566" s="45"/>
      <c r="E566" s="46">
        <f>+'CALCULO TARIFAS CC '!$S$45</f>
        <v>0.80342703411879213</v>
      </c>
      <c r="F566" s="100">
        <f t="shared" si="45"/>
        <v>125.706</v>
      </c>
      <c r="G566" s="470">
        <f t="shared" si="48"/>
        <v>101</v>
      </c>
      <c r="H566" s="455" t="s">
        <v>283</v>
      </c>
      <c r="I566" s="377" t="s">
        <v>104</v>
      </c>
      <c r="J566" s="378">
        <v>125.706</v>
      </c>
      <c r="K566" s="37"/>
      <c r="L566" s="37"/>
      <c r="M566" s="37"/>
      <c r="N566" s="37"/>
      <c r="O566" s="37"/>
      <c r="P566" s="479"/>
      <c r="Q566" s="479"/>
      <c r="R566" s="479"/>
    </row>
    <row r="567" spans="1:18" x14ac:dyDescent="0.25">
      <c r="A567" s="469">
        <f t="shared" si="46"/>
        <v>564</v>
      </c>
      <c r="B567" s="44" t="s">
        <v>13</v>
      </c>
      <c r="C567" s="45" t="str">
        <f t="shared" si="47"/>
        <v>4GENELPHL</v>
      </c>
      <c r="D567" s="45"/>
      <c r="E567" s="46">
        <f>+'CALCULO TARIFAS CC '!$S$45</f>
        <v>0.80342703411879213</v>
      </c>
      <c r="F567" s="100">
        <f t="shared" si="45"/>
        <v>11.141999999999999</v>
      </c>
      <c r="G567" s="470">
        <f t="shared" si="48"/>
        <v>8.9499999999999993</v>
      </c>
      <c r="H567" s="455" t="s">
        <v>283</v>
      </c>
      <c r="I567" s="377" t="s">
        <v>105</v>
      </c>
      <c r="J567" s="378">
        <v>11.141999999999999</v>
      </c>
      <c r="K567" s="37"/>
      <c r="L567" s="37"/>
      <c r="M567" s="37"/>
      <c r="N567" s="37"/>
      <c r="O567" s="37"/>
      <c r="P567" s="479"/>
      <c r="Q567" s="479"/>
      <c r="R567" s="479"/>
    </row>
    <row r="568" spans="1:18" x14ac:dyDescent="0.25">
      <c r="A568" s="469">
        <f t="shared" si="46"/>
        <v>565</v>
      </c>
      <c r="B568" s="44" t="s">
        <v>13</v>
      </c>
      <c r="C568" s="45" t="str">
        <f t="shared" si="47"/>
        <v>4GEOLO</v>
      </c>
      <c r="D568" s="45"/>
      <c r="E568" s="46">
        <f>+'CALCULO TARIFAS CC '!$S$45</f>
        <v>0.80342703411879213</v>
      </c>
      <c r="F568" s="100">
        <f t="shared" si="45"/>
        <v>19.036999999999999</v>
      </c>
      <c r="G568" s="470">
        <f t="shared" si="48"/>
        <v>15.29</v>
      </c>
      <c r="H568" s="455" t="s">
        <v>283</v>
      </c>
      <c r="I568" s="377" t="s">
        <v>106</v>
      </c>
      <c r="J568" s="378">
        <v>19.036999999999999</v>
      </c>
      <c r="K568" s="37"/>
      <c r="L568" s="37"/>
      <c r="M568" s="37"/>
      <c r="N568" s="37"/>
      <c r="O568" s="37"/>
      <c r="P568" s="479"/>
      <c r="Q568" s="479"/>
      <c r="R568" s="479"/>
    </row>
    <row r="569" spans="1:18" x14ac:dyDescent="0.25">
      <c r="A569" s="469">
        <f t="shared" si="46"/>
        <v>566</v>
      </c>
      <c r="B569" s="44" t="s">
        <v>13</v>
      </c>
      <c r="C569" s="45" t="str">
        <f t="shared" si="47"/>
        <v>4GGEOSA</v>
      </c>
      <c r="D569" s="45"/>
      <c r="E569" s="46">
        <f>+'CALCULO TARIFAS CC '!$S$45</f>
        <v>0.80342703411879213</v>
      </c>
      <c r="F569" s="100">
        <f t="shared" si="45"/>
        <v>207.14099999999999</v>
      </c>
      <c r="G569" s="470">
        <f t="shared" si="48"/>
        <v>166.42</v>
      </c>
      <c r="H569" s="455" t="s">
        <v>283</v>
      </c>
      <c r="I569" s="377" t="s">
        <v>107</v>
      </c>
      <c r="J569" s="378">
        <v>207.14099999999999</v>
      </c>
      <c r="K569" s="37"/>
      <c r="L569" s="37"/>
      <c r="M569" s="37"/>
      <c r="N569" s="37"/>
      <c r="O569" s="37"/>
      <c r="P569" s="479"/>
      <c r="Q569" s="479"/>
      <c r="R569" s="479"/>
    </row>
    <row r="570" spans="1:18" x14ac:dyDescent="0.25">
      <c r="A570" s="469">
        <f t="shared" si="46"/>
        <v>567</v>
      </c>
      <c r="B570" s="44" t="s">
        <v>13</v>
      </c>
      <c r="C570" s="45" t="str">
        <f t="shared" si="47"/>
        <v>4GGESARSA</v>
      </c>
      <c r="D570" s="45"/>
      <c r="E570" s="46">
        <f>+'CALCULO TARIFAS CC '!$S$45</f>
        <v>0.80342703411879213</v>
      </c>
      <c r="F570" s="100">
        <f t="shared" si="45"/>
        <v>2.48</v>
      </c>
      <c r="G570" s="470">
        <f t="shared" si="48"/>
        <v>1.99</v>
      </c>
      <c r="H570" s="455" t="s">
        <v>283</v>
      </c>
      <c r="I570" s="377" t="s">
        <v>108</v>
      </c>
      <c r="J570" s="378">
        <v>2.48</v>
      </c>
      <c r="K570" s="37"/>
      <c r="L570" s="37"/>
      <c r="M570" s="37"/>
      <c r="N570" s="37"/>
      <c r="O570" s="37"/>
      <c r="P570" s="479"/>
      <c r="Q570" s="479"/>
      <c r="R570" s="479"/>
    </row>
    <row r="571" spans="1:18" x14ac:dyDescent="0.25">
      <c r="A571" s="469">
        <f t="shared" si="46"/>
        <v>568</v>
      </c>
      <c r="B571" s="44" t="s">
        <v>13</v>
      </c>
      <c r="C571" s="45" t="str">
        <f t="shared" si="47"/>
        <v>4GHEMCO</v>
      </c>
      <c r="D571" s="45"/>
      <c r="E571" s="46">
        <f>+'CALCULO TARIFAS CC '!$S$45</f>
        <v>0.80342703411879213</v>
      </c>
      <c r="F571" s="100">
        <f t="shared" si="45"/>
        <v>102.485</v>
      </c>
      <c r="G571" s="470">
        <f t="shared" si="48"/>
        <v>82.34</v>
      </c>
      <c r="H571" s="455" t="s">
        <v>283</v>
      </c>
      <c r="I571" s="377" t="s">
        <v>109</v>
      </c>
      <c r="J571" s="378">
        <v>102.485</v>
      </c>
      <c r="K571" s="37"/>
      <c r="L571" s="37"/>
      <c r="M571" s="37"/>
      <c r="N571" s="37"/>
      <c r="O571" s="37"/>
      <c r="P571" s="479"/>
      <c r="Q571" s="479"/>
      <c r="R571" s="479"/>
    </row>
    <row r="572" spans="1:18" x14ac:dyDescent="0.25">
      <c r="A572" s="469">
        <f t="shared" si="46"/>
        <v>569</v>
      </c>
      <c r="B572" s="44" t="s">
        <v>13</v>
      </c>
      <c r="C572" s="45" t="str">
        <f t="shared" si="47"/>
        <v>4GHPA</v>
      </c>
      <c r="D572" s="45"/>
      <c r="E572" s="46">
        <f>+'CALCULO TARIFAS CC '!$S$45</f>
        <v>0.80342703411879213</v>
      </c>
      <c r="F572" s="100">
        <f t="shared" si="45"/>
        <v>2.7410000000000001</v>
      </c>
      <c r="G572" s="470">
        <f t="shared" si="48"/>
        <v>2.2000000000000002</v>
      </c>
      <c r="H572" s="455" t="s">
        <v>283</v>
      </c>
      <c r="I572" s="377" t="s">
        <v>110</v>
      </c>
      <c r="J572" s="378">
        <v>2.7410000000000001</v>
      </c>
      <c r="K572" s="37"/>
      <c r="L572" s="37"/>
      <c r="M572" s="37"/>
      <c r="N572" s="37"/>
      <c r="O572" s="37"/>
      <c r="P572" s="479"/>
      <c r="Q572" s="479"/>
      <c r="R572" s="479"/>
    </row>
    <row r="573" spans="1:18" x14ac:dyDescent="0.25">
      <c r="A573" s="469">
        <f t="shared" si="46"/>
        <v>570</v>
      </c>
      <c r="B573" s="44" t="s">
        <v>13</v>
      </c>
      <c r="C573" s="45" t="str">
        <f t="shared" si="47"/>
        <v>4GIHSA</v>
      </c>
      <c r="D573" s="45"/>
      <c r="E573" s="46">
        <f>+'CALCULO TARIFAS CC '!$S$45</f>
        <v>0.80342703411879213</v>
      </c>
      <c r="F573" s="100">
        <f t="shared" si="45"/>
        <v>3.0000000000000001E-3</v>
      </c>
      <c r="G573" s="470">
        <f t="shared" si="48"/>
        <v>0</v>
      </c>
      <c r="H573" s="455" t="s">
        <v>283</v>
      </c>
      <c r="I573" s="377" t="s">
        <v>111</v>
      </c>
      <c r="J573" s="378">
        <v>3.0000000000000001E-3</v>
      </c>
      <c r="K573" s="37"/>
      <c r="L573" s="37"/>
      <c r="M573" s="37"/>
      <c r="N573" s="37"/>
      <c r="O573" s="37"/>
      <c r="P573" s="479"/>
      <c r="Q573" s="479"/>
      <c r="R573" s="479"/>
    </row>
    <row r="574" spans="1:18" x14ac:dyDescent="0.25">
      <c r="A574" s="469">
        <f t="shared" si="46"/>
        <v>571</v>
      </c>
      <c r="B574" s="44" t="s">
        <v>13</v>
      </c>
      <c r="C574" s="45" t="str">
        <f t="shared" si="47"/>
        <v>4GMONTEROS</v>
      </c>
      <c r="D574" s="45"/>
      <c r="E574" s="46">
        <f>+'CALCULO TARIFAS CC '!$S$45</f>
        <v>0.80342703411879213</v>
      </c>
      <c r="F574" s="100">
        <f t="shared" si="45"/>
        <v>21.472999999999999</v>
      </c>
      <c r="G574" s="470">
        <f t="shared" si="48"/>
        <v>17.25</v>
      </c>
      <c r="H574" s="455" t="s">
        <v>283</v>
      </c>
      <c r="I574" s="377" t="s">
        <v>112</v>
      </c>
      <c r="J574" s="378">
        <v>21.472999999999999</v>
      </c>
      <c r="K574" s="37"/>
      <c r="L574" s="37"/>
      <c r="M574" s="37"/>
      <c r="N574" s="37"/>
      <c r="O574" s="37"/>
      <c r="P574" s="479"/>
      <c r="Q574" s="479"/>
      <c r="R574" s="479"/>
    </row>
    <row r="575" spans="1:18" x14ac:dyDescent="0.25">
      <c r="A575" s="469">
        <f t="shared" si="46"/>
        <v>572</v>
      </c>
      <c r="B575" s="44" t="s">
        <v>13</v>
      </c>
      <c r="C575" s="45" t="str">
        <f t="shared" si="47"/>
        <v>4GMTL</v>
      </c>
      <c r="D575" s="45"/>
      <c r="E575" s="46">
        <f>+'CALCULO TARIFAS CC '!$S$45</f>
        <v>0.80342703411879213</v>
      </c>
      <c r="F575" s="100">
        <f t="shared" si="45"/>
        <v>11.164</v>
      </c>
      <c r="G575" s="470">
        <f>ROUND(F575*E575,2)</f>
        <v>8.9700000000000006</v>
      </c>
      <c r="H575" s="455" t="s">
        <v>283</v>
      </c>
      <c r="I575" s="377" t="s">
        <v>113</v>
      </c>
      <c r="J575" s="378">
        <v>11.164</v>
      </c>
      <c r="K575" s="37"/>
      <c r="L575" s="37"/>
      <c r="M575" s="37"/>
      <c r="N575" s="37"/>
      <c r="O575" s="37"/>
      <c r="P575" s="479"/>
      <c r="Q575" s="479"/>
      <c r="R575" s="479"/>
    </row>
    <row r="576" spans="1:18" x14ac:dyDescent="0.25">
      <c r="A576" s="469">
        <f t="shared" si="46"/>
        <v>573</v>
      </c>
      <c r="B576" s="44" t="s">
        <v>13</v>
      </c>
      <c r="C576" s="45" t="str">
        <f t="shared" si="47"/>
        <v>4GPENSA</v>
      </c>
      <c r="D576" s="45"/>
      <c r="E576" s="46">
        <f>+'CALCULO TARIFAS CC '!$S$45</f>
        <v>0.80342703411879213</v>
      </c>
      <c r="F576" s="100">
        <f t="shared" si="45"/>
        <v>3.2679999999999998</v>
      </c>
      <c r="G576" s="470">
        <f t="shared" si="48"/>
        <v>2.63</v>
      </c>
      <c r="H576" s="455" t="s">
        <v>283</v>
      </c>
      <c r="I576" s="377" t="s">
        <v>114</v>
      </c>
      <c r="J576" s="378">
        <v>3.2679999999999998</v>
      </c>
      <c r="K576" s="37"/>
      <c r="L576" s="37"/>
      <c r="M576" s="37"/>
      <c r="N576" s="37"/>
      <c r="O576" s="37"/>
      <c r="P576" s="479"/>
      <c r="Q576" s="479"/>
      <c r="R576" s="479"/>
    </row>
    <row r="577" spans="1:18" x14ac:dyDescent="0.25">
      <c r="A577" s="469">
        <f t="shared" si="46"/>
        <v>574</v>
      </c>
      <c r="B577" s="44" t="s">
        <v>13</v>
      </c>
      <c r="C577" s="45" t="str">
        <f t="shared" si="47"/>
        <v>4GSOLARIS</v>
      </c>
      <c r="D577" s="45"/>
      <c r="E577" s="46">
        <f>+'CALCULO TARIFAS CC '!$S$45</f>
        <v>0.80342703411879213</v>
      </c>
      <c r="F577" s="100">
        <f t="shared" si="45"/>
        <v>7.2450000000000001</v>
      </c>
      <c r="G577" s="470">
        <f t="shared" si="48"/>
        <v>5.82</v>
      </c>
      <c r="H577" s="455" t="s">
        <v>283</v>
      </c>
      <c r="I577" s="377" t="s">
        <v>115</v>
      </c>
      <c r="J577" s="378">
        <v>7.2450000000000001</v>
      </c>
      <c r="K577" s="37"/>
      <c r="L577" s="37"/>
      <c r="M577" s="37"/>
      <c r="N577" s="37"/>
      <c r="O577" s="37"/>
      <c r="P577" s="479"/>
      <c r="Q577" s="479"/>
      <c r="R577" s="479"/>
    </row>
    <row r="578" spans="1:18" x14ac:dyDescent="0.25">
      <c r="A578" s="469">
        <f t="shared" si="46"/>
        <v>575</v>
      </c>
      <c r="B578" s="44" t="s">
        <v>13</v>
      </c>
      <c r="C578" s="45" t="str">
        <f t="shared" si="47"/>
        <v>4TENATREL</v>
      </c>
      <c r="D578" s="45"/>
      <c r="E578" s="46">
        <f>+'CALCULO TARIFAS CC '!$S$45</f>
        <v>0.80342703411879213</v>
      </c>
      <c r="F578" s="100">
        <f t="shared" si="45"/>
        <v>0</v>
      </c>
      <c r="G578" s="470">
        <f t="shared" si="48"/>
        <v>0</v>
      </c>
      <c r="H578" s="455" t="s">
        <v>283</v>
      </c>
      <c r="I578" s="377" t="s">
        <v>116</v>
      </c>
      <c r="J578" s="378">
        <v>0</v>
      </c>
      <c r="K578" s="37"/>
      <c r="L578" s="37"/>
      <c r="M578" s="37"/>
      <c r="N578" s="37"/>
      <c r="O578" s="37"/>
      <c r="P578" s="479"/>
      <c r="Q578" s="479"/>
      <c r="R578" s="479"/>
    </row>
    <row r="579" spans="1:18" x14ac:dyDescent="0.25">
      <c r="A579" s="469">
        <f t="shared" si="46"/>
        <v>576</v>
      </c>
      <c r="B579" s="44" t="s">
        <v>13</v>
      </c>
      <c r="C579" s="45" t="str">
        <f t="shared" si="47"/>
        <v>4TEPRNIC</v>
      </c>
      <c r="D579" s="45"/>
      <c r="E579" s="46">
        <f>+'CALCULO TARIFAS CC '!$S$45</f>
        <v>0.80342703411879213</v>
      </c>
      <c r="F579" s="100">
        <f t="shared" si="45"/>
        <v>0</v>
      </c>
      <c r="G579" s="470">
        <f t="shared" si="48"/>
        <v>0</v>
      </c>
      <c r="H579" s="455" t="s">
        <v>283</v>
      </c>
      <c r="I579" s="377" t="s">
        <v>117</v>
      </c>
      <c r="J579" s="378">
        <v>0</v>
      </c>
      <c r="K579" s="37"/>
      <c r="L579" s="37"/>
      <c r="M579" s="37"/>
      <c r="N579" s="37"/>
      <c r="O579" s="37"/>
      <c r="P579" s="479"/>
      <c r="Q579" s="479"/>
      <c r="R579" s="479"/>
    </row>
    <row r="580" spans="1:18" x14ac:dyDescent="0.25">
      <c r="A580" s="469">
        <f t="shared" si="46"/>
        <v>577</v>
      </c>
      <c r="B580" s="44" t="s">
        <v>13</v>
      </c>
      <c r="C580" s="45" t="str">
        <f t="shared" si="47"/>
        <v>4UCCN</v>
      </c>
      <c r="D580" s="45"/>
      <c r="E580" s="46">
        <f>+'CALCULO TARIFAS CC '!$S$45</f>
        <v>0.80342703411879213</v>
      </c>
      <c r="F580" s="100">
        <f t="shared" si="45"/>
        <v>1167.1969999999999</v>
      </c>
      <c r="G580" s="470">
        <f t="shared" si="48"/>
        <v>937.76</v>
      </c>
      <c r="H580" s="455" t="s">
        <v>283</v>
      </c>
      <c r="I580" s="377" t="s">
        <v>118</v>
      </c>
      <c r="J580" s="378">
        <v>1167.1969999999999</v>
      </c>
      <c r="K580" s="37"/>
      <c r="L580" s="37"/>
      <c r="M580" s="37"/>
      <c r="N580" s="37"/>
      <c r="O580" s="37"/>
      <c r="P580" s="479"/>
      <c r="Q580" s="479"/>
      <c r="R580" s="479"/>
    </row>
    <row r="581" spans="1:18" x14ac:dyDescent="0.25">
      <c r="A581" s="469">
        <f t="shared" si="46"/>
        <v>578</v>
      </c>
      <c r="B581" s="44" t="s">
        <v>13</v>
      </c>
      <c r="C581" s="45" t="str">
        <f t="shared" si="47"/>
        <v>4UCEMEXN</v>
      </c>
      <c r="D581" s="45"/>
      <c r="E581" s="46">
        <f>+'CALCULO TARIFAS CC '!$S$45</f>
        <v>0.80342703411879213</v>
      </c>
      <c r="F581" s="100">
        <f t="shared" si="45"/>
        <v>2670.7449999999999</v>
      </c>
      <c r="G581" s="470">
        <f t="shared" si="48"/>
        <v>2145.75</v>
      </c>
      <c r="H581" s="455" t="s">
        <v>283</v>
      </c>
      <c r="I581" s="377" t="s">
        <v>119</v>
      </c>
      <c r="J581" s="378">
        <v>2670.7449999999999</v>
      </c>
      <c r="K581" s="37"/>
      <c r="L581" s="37"/>
      <c r="M581" s="37"/>
      <c r="N581" s="37"/>
      <c r="O581" s="37"/>
      <c r="P581" s="479"/>
      <c r="Q581" s="479"/>
      <c r="R581" s="479"/>
    </row>
    <row r="582" spans="1:18" x14ac:dyDescent="0.25">
      <c r="A582" s="469">
        <f t="shared" si="46"/>
        <v>579</v>
      </c>
      <c r="B582" s="44" t="s">
        <v>13</v>
      </c>
      <c r="C582" s="45" t="str">
        <f t="shared" si="47"/>
        <v>4UCHDN</v>
      </c>
      <c r="D582" s="45"/>
      <c r="E582" s="46">
        <f>+'CALCULO TARIFAS CC '!$S$45</f>
        <v>0.80342703411879213</v>
      </c>
      <c r="F582" s="100">
        <f t="shared" si="45"/>
        <v>196.304</v>
      </c>
      <c r="G582" s="470">
        <f t="shared" si="48"/>
        <v>157.72</v>
      </c>
      <c r="H582" s="455" t="s">
        <v>283</v>
      </c>
      <c r="I582" s="377" t="s">
        <v>120</v>
      </c>
      <c r="J582" s="378">
        <v>196.304</v>
      </c>
      <c r="K582" s="37"/>
      <c r="L582" s="37"/>
      <c r="M582" s="37"/>
      <c r="N582" s="37"/>
      <c r="O582" s="37"/>
      <c r="P582" s="479"/>
      <c r="Q582" s="479"/>
      <c r="R582" s="479"/>
    </row>
    <row r="583" spans="1:18" x14ac:dyDescent="0.25">
      <c r="A583" s="469">
        <f t="shared" si="46"/>
        <v>580</v>
      </c>
      <c r="B583" s="44" t="s">
        <v>13</v>
      </c>
      <c r="C583" s="45" t="str">
        <f t="shared" si="47"/>
        <v>4UDMN</v>
      </c>
      <c r="D583" s="45"/>
      <c r="E583" s="46">
        <f>+'CALCULO TARIFAS CC '!$S$45</f>
        <v>0.80342703411879213</v>
      </c>
      <c r="F583" s="100">
        <f t="shared" si="45"/>
        <v>3441.2710000000002</v>
      </c>
      <c r="G583" s="470">
        <f t="shared" si="48"/>
        <v>2764.81</v>
      </c>
      <c r="H583" s="455" t="s">
        <v>283</v>
      </c>
      <c r="I583" s="377" t="s">
        <v>121</v>
      </c>
      <c r="J583" s="378">
        <v>3441.2710000000002</v>
      </c>
      <c r="K583" s="37"/>
      <c r="L583" s="37"/>
      <c r="M583" s="37"/>
      <c r="N583" s="37"/>
      <c r="O583" s="37"/>
      <c r="P583" s="479"/>
      <c r="Q583" s="479"/>
      <c r="R583" s="479"/>
    </row>
    <row r="584" spans="1:18" x14ac:dyDescent="0.25">
      <c r="A584" s="469">
        <f t="shared" si="46"/>
        <v>581</v>
      </c>
      <c r="B584" s="44" t="s">
        <v>13</v>
      </c>
      <c r="C584" s="45" t="str">
        <f t="shared" si="47"/>
        <v>4UENACAL</v>
      </c>
      <c r="D584" s="45"/>
      <c r="E584" s="46">
        <f>+'CALCULO TARIFAS CC '!$S$45</f>
        <v>0.80342703411879213</v>
      </c>
      <c r="F584" s="100">
        <f t="shared" si="45"/>
        <v>6858.1970000000001</v>
      </c>
      <c r="G584" s="470">
        <f t="shared" si="48"/>
        <v>5510.06</v>
      </c>
      <c r="H584" s="455" t="s">
        <v>283</v>
      </c>
      <c r="I584" s="377" t="s">
        <v>122</v>
      </c>
      <c r="J584" s="378">
        <v>6858.1970000000001</v>
      </c>
      <c r="K584" s="37"/>
      <c r="L584" s="37"/>
      <c r="M584" s="37"/>
      <c r="N584" s="37"/>
      <c r="O584" s="37"/>
      <c r="P584" s="479"/>
      <c r="Q584" s="479"/>
      <c r="R584" s="479"/>
    </row>
    <row r="585" spans="1:18" x14ac:dyDescent="0.25">
      <c r="A585" s="469">
        <f t="shared" si="46"/>
        <v>582</v>
      </c>
      <c r="B585" s="44" t="s">
        <v>13</v>
      </c>
      <c r="C585" s="45" t="str">
        <f t="shared" si="47"/>
        <v>4UENSA</v>
      </c>
      <c r="D585" s="45"/>
      <c r="E585" s="46">
        <f>+'CALCULO TARIFAS CC '!$S$45</f>
        <v>0.80342703411879213</v>
      </c>
      <c r="F585" s="100">
        <f t="shared" si="45"/>
        <v>652.47</v>
      </c>
      <c r="G585" s="470">
        <f t="shared" si="48"/>
        <v>524.21</v>
      </c>
      <c r="H585" s="455" t="s">
        <v>283</v>
      </c>
      <c r="I585" s="377" t="s">
        <v>123</v>
      </c>
      <c r="J585" s="378">
        <v>652.47</v>
      </c>
      <c r="K585" s="37"/>
      <c r="L585" s="37"/>
      <c r="M585" s="37"/>
      <c r="N585" s="37"/>
      <c r="O585" s="37"/>
      <c r="P585" s="479"/>
      <c r="Q585" s="479"/>
      <c r="R585" s="479"/>
    </row>
    <row r="586" spans="1:18" s="256" customFormat="1" x14ac:dyDescent="0.25">
      <c r="A586" s="469">
        <f t="shared" si="46"/>
        <v>583</v>
      </c>
      <c r="B586" s="44" t="s">
        <v>13</v>
      </c>
      <c r="C586" s="45" t="str">
        <f t="shared" si="47"/>
        <v>4UHME</v>
      </c>
      <c r="D586" s="45"/>
      <c r="E586" s="46">
        <f>+'CALCULO TARIFAS CC '!$S$45</f>
        <v>0.80342703411879213</v>
      </c>
      <c r="F586" s="100">
        <f t="shared" si="45"/>
        <v>1023.645</v>
      </c>
      <c r="G586" s="470">
        <f t="shared" si="48"/>
        <v>822.42</v>
      </c>
      <c r="H586" s="455" t="s">
        <v>283</v>
      </c>
      <c r="I586" s="377" t="s">
        <v>584</v>
      </c>
      <c r="J586" s="378">
        <v>1023.645</v>
      </c>
      <c r="K586" s="37"/>
      <c r="L586" s="37"/>
      <c r="M586" s="37"/>
      <c r="N586" s="37"/>
      <c r="O586" s="37"/>
      <c r="P586" s="479"/>
      <c r="Q586" s="479"/>
      <c r="R586" s="479"/>
    </row>
    <row r="587" spans="1:18" x14ac:dyDescent="0.25">
      <c r="A587" s="469">
        <f t="shared" si="46"/>
        <v>584</v>
      </c>
      <c r="B587" s="44" t="s">
        <v>13</v>
      </c>
      <c r="C587" s="45" t="str">
        <f t="shared" si="47"/>
        <v>4UHOLCIM</v>
      </c>
      <c r="D587" s="45"/>
      <c r="E587" s="46">
        <f>+'CALCULO TARIFAS CC '!$S$45</f>
        <v>0.80342703411879213</v>
      </c>
      <c r="F587" s="100">
        <f t="shared" si="45"/>
        <v>955.26599999999996</v>
      </c>
      <c r="G587" s="470">
        <f t="shared" si="48"/>
        <v>767.49</v>
      </c>
      <c r="H587" s="455" t="s">
        <v>283</v>
      </c>
      <c r="I587" s="377" t="s">
        <v>124</v>
      </c>
      <c r="J587" s="378">
        <v>955.26599999999996</v>
      </c>
      <c r="K587" s="37"/>
      <c r="L587" s="37"/>
      <c r="M587" s="37"/>
      <c r="N587" s="37"/>
      <c r="O587" s="37"/>
      <c r="P587" s="479"/>
      <c r="Q587" s="479"/>
      <c r="R587" s="479"/>
    </row>
    <row r="588" spans="1:18" s="180" customFormat="1" x14ac:dyDescent="0.25">
      <c r="A588" s="469">
        <f t="shared" si="46"/>
        <v>585</v>
      </c>
      <c r="B588" s="44" t="s">
        <v>13</v>
      </c>
      <c r="C588" s="45" t="str">
        <f t="shared" si="47"/>
        <v>4UINDEXN</v>
      </c>
      <c r="D588" s="45"/>
      <c r="E588" s="46">
        <f>+'CALCULO TARIFAS CC '!$S$45</f>
        <v>0.80342703411879213</v>
      </c>
      <c r="F588" s="100">
        <f t="shared" si="45"/>
        <v>230.791</v>
      </c>
      <c r="G588" s="470">
        <f t="shared" si="48"/>
        <v>185.42</v>
      </c>
      <c r="H588" s="455" t="s">
        <v>283</v>
      </c>
      <c r="I588" s="377" t="s">
        <v>125</v>
      </c>
      <c r="J588" s="378">
        <v>230.791</v>
      </c>
      <c r="K588" s="37"/>
      <c r="L588" s="37"/>
      <c r="M588" s="37"/>
      <c r="N588" s="37"/>
      <c r="O588" s="37"/>
      <c r="P588" s="479"/>
      <c r="Q588" s="479"/>
      <c r="R588" s="479"/>
    </row>
    <row r="589" spans="1:18" x14ac:dyDescent="0.25">
      <c r="A589" s="469">
        <f t="shared" si="46"/>
        <v>586</v>
      </c>
      <c r="B589" s="44" t="s">
        <v>13</v>
      </c>
      <c r="C589" s="45" t="str">
        <f t="shared" si="47"/>
        <v>4UTRITONMI</v>
      </c>
      <c r="D589" s="45"/>
      <c r="E589" s="46">
        <f>+'CALCULO TARIFAS CC '!$S$45</f>
        <v>0.80342703411879213</v>
      </c>
      <c r="F589" s="100">
        <f t="shared" si="45"/>
        <v>2968.2379999999998</v>
      </c>
      <c r="G589" s="470">
        <f t="shared" si="48"/>
        <v>2384.7600000000002</v>
      </c>
      <c r="H589" s="455" t="s">
        <v>283</v>
      </c>
      <c r="I589" s="374" t="s">
        <v>126</v>
      </c>
      <c r="J589" s="380">
        <v>2968.2379999999998</v>
      </c>
      <c r="K589" s="37"/>
      <c r="L589" s="37"/>
      <c r="M589" s="37"/>
      <c r="N589" s="37"/>
      <c r="O589" s="37"/>
      <c r="P589" s="479"/>
      <c r="Q589" s="479"/>
      <c r="R589" s="479"/>
    </row>
    <row r="590" spans="1:18" ht="15.75" thickBot="1" x14ac:dyDescent="0.3">
      <c r="A590" s="469">
        <f t="shared" si="46"/>
        <v>587</v>
      </c>
      <c r="B590" s="121" t="s">
        <v>13</v>
      </c>
      <c r="C590" s="45" t="str">
        <f t="shared" si="47"/>
        <v>4UZFLP</v>
      </c>
      <c r="D590" s="122"/>
      <c r="E590" s="126">
        <f>+'CALCULO TARIFAS CC '!$S$45</f>
        <v>0.80342703411879213</v>
      </c>
      <c r="F590" s="100">
        <f t="shared" si="45"/>
        <v>735.80399999999997</v>
      </c>
      <c r="G590" s="470">
        <f t="shared" si="48"/>
        <v>591.16</v>
      </c>
      <c r="H590" s="455" t="s">
        <v>283</v>
      </c>
      <c r="I590" s="374" t="s">
        <v>127</v>
      </c>
      <c r="J590" s="380">
        <v>735.80399999999997</v>
      </c>
      <c r="K590" s="37"/>
      <c r="L590" s="37"/>
      <c r="M590" s="37"/>
      <c r="N590" s="37"/>
      <c r="O590" s="37"/>
      <c r="P590" s="479"/>
      <c r="Q590" s="479"/>
      <c r="R590" s="479"/>
    </row>
    <row r="591" spans="1:18" ht="15.75" thickBot="1" x14ac:dyDescent="0.3">
      <c r="A591" s="471"/>
      <c r="B591" s="352" t="s">
        <v>13</v>
      </c>
      <c r="C591" s="88" t="s">
        <v>289</v>
      </c>
      <c r="D591" s="88"/>
      <c r="E591" s="88"/>
      <c r="F591" s="127">
        <f>ROUND(SUM(F553:F590),4)</f>
        <v>353877.19400000002</v>
      </c>
      <c r="G591" s="466">
        <f>SUM(G553:G590)</f>
        <v>284314.46999999986</v>
      </c>
      <c r="H591" s="456"/>
      <c r="I591" s="381"/>
      <c r="J591" s="381"/>
      <c r="L591" s="37"/>
      <c r="M591" s="37"/>
      <c r="N591" s="37"/>
      <c r="O591" s="37"/>
      <c r="P591" s="479"/>
      <c r="Q591" s="479"/>
      <c r="R591" s="479"/>
    </row>
    <row r="592" spans="1:18" ht="60.75" thickBot="1" x14ac:dyDescent="0.3">
      <c r="A592" s="465">
        <f>A590+1</f>
        <v>588</v>
      </c>
      <c r="B592" s="94" t="s">
        <v>12</v>
      </c>
      <c r="C592" s="95" t="str">
        <f t="shared" ref="C592:C634" si="49">I592</f>
        <v>3DENEE</v>
      </c>
      <c r="D592" s="128" t="s">
        <v>300</v>
      </c>
      <c r="E592" s="96">
        <f>+'CALCULO TARIFAS CC '!R45</f>
        <v>0.46541401144290867</v>
      </c>
      <c r="F592" s="90">
        <f t="shared" ref="F592:F632" si="50">ROUND(J592,4)</f>
        <v>792917.36800000002</v>
      </c>
      <c r="G592" s="466">
        <f>ROUND(F592*E592,2)</f>
        <v>369034.85</v>
      </c>
      <c r="H592" s="455" t="s">
        <v>279</v>
      </c>
      <c r="I592" s="377" t="s">
        <v>128</v>
      </c>
      <c r="J592" s="378">
        <v>792917.36800000002</v>
      </c>
      <c r="K592" s="37"/>
      <c r="L592" s="37"/>
      <c r="M592" s="37"/>
      <c r="N592" s="37"/>
      <c r="O592" s="37"/>
      <c r="P592" s="479"/>
      <c r="Q592" s="479"/>
      <c r="R592" s="479"/>
    </row>
    <row r="593" spans="1:18" x14ac:dyDescent="0.25">
      <c r="A593" s="467">
        <f t="shared" ref="A593:A636" si="51">+A592+1</f>
        <v>589</v>
      </c>
      <c r="B593" s="40" t="s">
        <v>11</v>
      </c>
      <c r="C593" s="41" t="str">
        <f t="shared" si="49"/>
        <v>2C_C03</v>
      </c>
      <c r="D593" s="41"/>
      <c r="E593" s="42">
        <f>+'CALCULO TARIFAS CC '!$Q$45</f>
        <v>1.3654627295120292</v>
      </c>
      <c r="F593" s="97">
        <f t="shared" si="50"/>
        <v>2412.7701999999999</v>
      </c>
      <c r="G593" s="468">
        <f>ROUND(F593*E593,2)</f>
        <v>3294.55</v>
      </c>
      <c r="H593" s="455" t="s">
        <v>276</v>
      </c>
      <c r="I593" s="371" t="s">
        <v>129</v>
      </c>
      <c r="J593" s="402">
        <v>2412.7701999999999</v>
      </c>
      <c r="K593" s="37"/>
      <c r="L593" s="37"/>
      <c r="M593" s="37"/>
      <c r="N593" s="37"/>
      <c r="O593" s="37"/>
      <c r="P593" s="479"/>
      <c r="Q593" s="479"/>
      <c r="R593" s="479"/>
    </row>
    <row r="594" spans="1:18" x14ac:dyDescent="0.25">
      <c r="A594" s="469">
        <f t="shared" si="51"/>
        <v>590</v>
      </c>
      <c r="B594" s="44" t="s">
        <v>11</v>
      </c>
      <c r="C594" s="45" t="str">
        <f t="shared" si="49"/>
        <v>2C_C04</v>
      </c>
      <c r="D594" s="45"/>
      <c r="E594" s="46">
        <f>+'CALCULO TARIFAS CC '!$Q$45</f>
        <v>1.3654627295120292</v>
      </c>
      <c r="F594" s="100">
        <f t="shared" si="50"/>
        <v>1227.5862999999999</v>
      </c>
      <c r="G594" s="470">
        <f>ROUND(F594*E594,2)</f>
        <v>1676.22</v>
      </c>
      <c r="H594" s="455" t="s">
        <v>276</v>
      </c>
      <c r="I594" s="371" t="s">
        <v>130</v>
      </c>
      <c r="J594" s="402">
        <v>1227.5862999999999</v>
      </c>
      <c r="K594" s="37"/>
      <c r="L594" s="37"/>
      <c r="M594" s="37"/>
      <c r="N594" s="37"/>
      <c r="O594" s="37"/>
      <c r="P594" s="479"/>
      <c r="Q594" s="479"/>
      <c r="R594" s="479"/>
    </row>
    <row r="595" spans="1:18" x14ac:dyDescent="0.25">
      <c r="A595" s="469">
        <f t="shared" si="51"/>
        <v>591</v>
      </c>
      <c r="B595" s="44" t="s">
        <v>11</v>
      </c>
      <c r="C595" s="45" t="str">
        <f t="shared" si="49"/>
        <v>2C_C08</v>
      </c>
      <c r="D595" s="45"/>
      <c r="E595" s="46">
        <f>+'CALCULO TARIFAS CC '!$Q$45</f>
        <v>1.3654627295120292</v>
      </c>
      <c r="F595" s="100">
        <f t="shared" si="50"/>
        <v>0</v>
      </c>
      <c r="G595" s="470">
        <f t="shared" ref="G595:G636" si="52">ROUND(F595*E595,2)</f>
        <v>0</v>
      </c>
      <c r="H595" s="455" t="s">
        <v>276</v>
      </c>
      <c r="I595" s="371" t="s">
        <v>131</v>
      </c>
      <c r="J595" s="402">
        <v>0</v>
      </c>
      <c r="K595" s="37"/>
      <c r="L595" s="37"/>
      <c r="M595" s="37"/>
      <c r="N595" s="37"/>
      <c r="O595" s="37"/>
      <c r="P595" s="479"/>
      <c r="Q595" s="479"/>
      <c r="R595" s="479"/>
    </row>
    <row r="596" spans="1:18" x14ac:dyDescent="0.25">
      <c r="A596" s="469">
        <f t="shared" si="51"/>
        <v>592</v>
      </c>
      <c r="B596" s="44" t="s">
        <v>11</v>
      </c>
      <c r="C596" s="45" t="str">
        <f t="shared" si="49"/>
        <v>2C_C13</v>
      </c>
      <c r="D596" s="45"/>
      <c r="E596" s="46">
        <f>+'CALCULO TARIFAS CC '!$Q$45</f>
        <v>1.3654627295120292</v>
      </c>
      <c r="F596" s="100">
        <f t="shared" si="50"/>
        <v>0</v>
      </c>
      <c r="G596" s="470">
        <f t="shared" si="52"/>
        <v>0</v>
      </c>
      <c r="H596" s="455" t="s">
        <v>276</v>
      </c>
      <c r="I596" s="371" t="s">
        <v>132</v>
      </c>
      <c r="J596" s="402">
        <v>0</v>
      </c>
      <c r="K596" s="37"/>
      <c r="L596" s="37"/>
      <c r="M596" s="37"/>
      <c r="N596" s="37"/>
      <c r="O596" s="37"/>
      <c r="P596" s="479"/>
      <c r="Q596" s="479"/>
      <c r="R596" s="479"/>
    </row>
    <row r="597" spans="1:18" x14ac:dyDescent="0.25">
      <c r="A597" s="469">
        <f t="shared" si="51"/>
        <v>593</v>
      </c>
      <c r="B597" s="44" t="s">
        <v>11</v>
      </c>
      <c r="C597" s="45" t="str">
        <f t="shared" si="49"/>
        <v>2C_C15</v>
      </c>
      <c r="D597" s="45"/>
      <c r="E597" s="46">
        <f>+'CALCULO TARIFAS CC '!$Q$45</f>
        <v>1.3654627295120292</v>
      </c>
      <c r="F597" s="100">
        <f t="shared" si="50"/>
        <v>1.1000000000000001</v>
      </c>
      <c r="G597" s="470">
        <f t="shared" si="52"/>
        <v>1.5</v>
      </c>
      <c r="H597" s="455" t="s">
        <v>276</v>
      </c>
      <c r="I597" s="371" t="s">
        <v>133</v>
      </c>
      <c r="J597" s="402">
        <v>1.1000000000000001</v>
      </c>
      <c r="K597" s="37"/>
      <c r="L597" s="37"/>
      <c r="M597" s="37"/>
      <c r="N597" s="37"/>
      <c r="O597" s="37"/>
      <c r="P597" s="479"/>
      <c r="Q597" s="479"/>
      <c r="R597" s="479"/>
    </row>
    <row r="598" spans="1:18" x14ac:dyDescent="0.25">
      <c r="A598" s="469">
        <f t="shared" si="51"/>
        <v>594</v>
      </c>
      <c r="B598" s="44" t="s">
        <v>11</v>
      </c>
      <c r="C598" s="45" t="str">
        <f t="shared" si="49"/>
        <v>2C_C16</v>
      </c>
      <c r="D598" s="45"/>
      <c r="E598" s="46">
        <f>+'CALCULO TARIFAS CC '!$Q$45</f>
        <v>1.3654627295120292</v>
      </c>
      <c r="F598" s="100">
        <f t="shared" si="50"/>
        <v>638.35900000000004</v>
      </c>
      <c r="G598" s="470">
        <f t="shared" si="52"/>
        <v>871.66</v>
      </c>
      <c r="H598" s="455" t="s">
        <v>276</v>
      </c>
      <c r="I598" s="371" t="s">
        <v>134</v>
      </c>
      <c r="J598" s="402">
        <v>638.35900000000004</v>
      </c>
      <c r="K598" s="37"/>
      <c r="L598" s="37"/>
      <c r="M598" s="37"/>
      <c r="N598" s="37"/>
      <c r="O598" s="37"/>
      <c r="P598" s="479"/>
      <c r="Q598" s="479"/>
      <c r="R598" s="479"/>
    </row>
    <row r="599" spans="1:18" x14ac:dyDescent="0.25">
      <c r="A599" s="469">
        <f t="shared" si="51"/>
        <v>595</v>
      </c>
      <c r="B599" s="44" t="s">
        <v>11</v>
      </c>
      <c r="C599" s="45" t="str">
        <f t="shared" si="49"/>
        <v>2C_C39</v>
      </c>
      <c r="D599" s="45"/>
      <c r="E599" s="46">
        <f>+'CALCULO TARIFAS CC '!$Q$45</f>
        <v>1.3654627295120292</v>
      </c>
      <c r="F599" s="100">
        <f t="shared" si="50"/>
        <v>4458.3072000000002</v>
      </c>
      <c r="G599" s="470">
        <f t="shared" si="52"/>
        <v>6087.65</v>
      </c>
      <c r="H599" s="455" t="s">
        <v>276</v>
      </c>
      <c r="I599" s="371" t="s">
        <v>135</v>
      </c>
      <c r="J599" s="402">
        <v>4458.3072000000002</v>
      </c>
      <c r="K599" s="37"/>
      <c r="L599" s="37"/>
      <c r="M599" s="37"/>
      <c r="N599" s="37"/>
      <c r="O599" s="37"/>
      <c r="P599" s="479"/>
      <c r="Q599" s="479"/>
      <c r="R599" s="479"/>
    </row>
    <row r="600" spans="1:18" x14ac:dyDescent="0.25">
      <c r="A600" s="469">
        <f t="shared" si="51"/>
        <v>596</v>
      </c>
      <c r="B600" s="44" t="s">
        <v>11</v>
      </c>
      <c r="C600" s="45" t="str">
        <f t="shared" si="49"/>
        <v>2C_C40</v>
      </c>
      <c r="D600" s="45"/>
      <c r="E600" s="46">
        <f>+'CALCULO TARIFAS CC '!$Q$45</f>
        <v>1.3654627295120292</v>
      </c>
      <c r="F600" s="100">
        <f t="shared" si="50"/>
        <v>338.12389999999999</v>
      </c>
      <c r="G600" s="470">
        <f t="shared" si="52"/>
        <v>461.7</v>
      </c>
      <c r="H600" s="455" t="s">
        <v>276</v>
      </c>
      <c r="I600" s="371" t="s">
        <v>136</v>
      </c>
      <c r="J600" s="402">
        <v>338.12389999999999</v>
      </c>
      <c r="K600" s="37"/>
      <c r="L600" s="37"/>
      <c r="M600" s="37"/>
      <c r="N600" s="37"/>
      <c r="O600" s="37"/>
      <c r="P600" s="479"/>
      <c r="Q600" s="479"/>
      <c r="R600" s="479"/>
    </row>
    <row r="601" spans="1:18" x14ac:dyDescent="0.25">
      <c r="A601" s="469">
        <f t="shared" si="51"/>
        <v>597</v>
      </c>
      <c r="B601" s="44" t="s">
        <v>11</v>
      </c>
      <c r="C601" s="45" t="str">
        <f t="shared" si="49"/>
        <v>2C_C51</v>
      </c>
      <c r="D601" s="45"/>
      <c r="E601" s="46">
        <f>+'CALCULO TARIFAS CC '!$Q$45</f>
        <v>1.3654627295120292</v>
      </c>
      <c r="F601" s="100">
        <f t="shared" si="50"/>
        <v>734.37699999999995</v>
      </c>
      <c r="G601" s="470">
        <f t="shared" si="52"/>
        <v>1002.76</v>
      </c>
      <c r="H601" s="455" t="s">
        <v>276</v>
      </c>
      <c r="I601" s="371" t="s">
        <v>409</v>
      </c>
      <c r="J601" s="402">
        <v>734.37699999999995</v>
      </c>
      <c r="K601" s="37"/>
      <c r="L601" s="37"/>
      <c r="M601" s="37"/>
      <c r="N601" s="37"/>
      <c r="O601" s="37"/>
      <c r="P601" s="479"/>
      <c r="Q601" s="479"/>
      <c r="R601" s="479"/>
    </row>
    <row r="602" spans="1:18" x14ac:dyDescent="0.25">
      <c r="A602" s="469">
        <f t="shared" si="51"/>
        <v>598</v>
      </c>
      <c r="B602" s="44" t="s">
        <v>11</v>
      </c>
      <c r="C602" s="45" t="str">
        <f t="shared" si="49"/>
        <v>2C_C58</v>
      </c>
      <c r="D602" s="45"/>
      <c r="E602" s="46">
        <f>+'CALCULO TARIFAS CC '!$Q$45</f>
        <v>1.3654627295120292</v>
      </c>
      <c r="F602" s="100">
        <f t="shared" si="50"/>
        <v>5250.268</v>
      </c>
      <c r="G602" s="470">
        <f t="shared" si="52"/>
        <v>7169.05</v>
      </c>
      <c r="H602" s="455" t="s">
        <v>276</v>
      </c>
      <c r="I602" s="371" t="s">
        <v>137</v>
      </c>
      <c r="J602" s="402">
        <v>5250.268</v>
      </c>
      <c r="K602" s="37"/>
      <c r="L602" s="37"/>
      <c r="M602" s="37"/>
      <c r="N602" s="37"/>
      <c r="O602" s="37"/>
      <c r="P602" s="479"/>
      <c r="Q602" s="479"/>
      <c r="R602" s="479"/>
    </row>
    <row r="603" spans="1:18" x14ac:dyDescent="0.25">
      <c r="A603" s="469">
        <f t="shared" si="51"/>
        <v>599</v>
      </c>
      <c r="B603" s="44" t="s">
        <v>11</v>
      </c>
      <c r="C603" s="45" t="str">
        <f t="shared" si="49"/>
        <v>2C_C60</v>
      </c>
      <c r="D603" s="45"/>
      <c r="E603" s="46">
        <f>+'CALCULO TARIFAS CC '!$Q$45</f>
        <v>1.3654627295120292</v>
      </c>
      <c r="F603" s="100">
        <f t="shared" si="50"/>
        <v>5544.7168000000001</v>
      </c>
      <c r="G603" s="470">
        <f t="shared" si="52"/>
        <v>7571.1</v>
      </c>
      <c r="H603" s="455" t="s">
        <v>276</v>
      </c>
      <c r="I603" s="371" t="s">
        <v>341</v>
      </c>
      <c r="J603" s="402">
        <v>5544.7168000000001</v>
      </c>
      <c r="K603" s="37"/>
      <c r="L603" s="37"/>
      <c r="M603" s="37"/>
      <c r="N603" s="37"/>
      <c r="O603" s="37"/>
      <c r="P603" s="479"/>
      <c r="Q603" s="479"/>
      <c r="R603" s="479"/>
    </row>
    <row r="604" spans="1:18" x14ac:dyDescent="0.25">
      <c r="A604" s="469">
        <f t="shared" si="51"/>
        <v>600</v>
      </c>
      <c r="B604" s="44" t="s">
        <v>11</v>
      </c>
      <c r="C604" s="45" t="str">
        <f t="shared" si="49"/>
        <v>2C_C61</v>
      </c>
      <c r="D604" s="45"/>
      <c r="E604" s="46">
        <f>+'CALCULO TARIFAS CC '!$Q$45</f>
        <v>1.3654627295120292</v>
      </c>
      <c r="F604" s="100">
        <f t="shared" si="50"/>
        <v>0</v>
      </c>
      <c r="G604" s="470">
        <f t="shared" si="52"/>
        <v>0</v>
      </c>
      <c r="H604" s="455" t="s">
        <v>276</v>
      </c>
      <c r="I604" s="371" t="s">
        <v>454</v>
      </c>
      <c r="J604" s="402">
        <v>0</v>
      </c>
      <c r="K604" s="37"/>
      <c r="L604" s="37"/>
      <c r="M604" s="37"/>
      <c r="N604" s="37"/>
      <c r="O604" s="37"/>
      <c r="P604" s="479"/>
      <c r="Q604" s="479"/>
      <c r="R604" s="479"/>
    </row>
    <row r="605" spans="1:18" x14ac:dyDescent="0.25">
      <c r="A605" s="469">
        <f t="shared" si="51"/>
        <v>601</v>
      </c>
      <c r="B605" s="44" t="s">
        <v>11</v>
      </c>
      <c r="C605" s="45" t="str">
        <f t="shared" si="49"/>
        <v>2C_C64</v>
      </c>
      <c r="D605" s="45"/>
      <c r="E605" s="46">
        <f>+'CALCULO TARIFAS CC '!$Q$45</f>
        <v>1.3654627295120292</v>
      </c>
      <c r="F605" s="100">
        <f t="shared" si="50"/>
        <v>908.48</v>
      </c>
      <c r="G605" s="470">
        <f t="shared" si="52"/>
        <v>1240.5</v>
      </c>
      <c r="H605" s="455" t="s">
        <v>276</v>
      </c>
      <c r="I605" s="371" t="s">
        <v>485</v>
      </c>
      <c r="J605" s="402">
        <v>908.48</v>
      </c>
      <c r="K605" s="37"/>
      <c r="L605" s="37"/>
      <c r="M605" s="37"/>
      <c r="N605" s="37"/>
      <c r="O605" s="37"/>
      <c r="P605" s="479"/>
      <c r="Q605" s="479"/>
      <c r="R605" s="479"/>
    </row>
    <row r="606" spans="1:18" x14ac:dyDescent="0.25">
      <c r="A606" s="469">
        <f t="shared" si="51"/>
        <v>602</v>
      </c>
      <c r="B606" s="44" t="s">
        <v>11</v>
      </c>
      <c r="C606" s="45" t="str">
        <f t="shared" si="49"/>
        <v>2C_C66</v>
      </c>
      <c r="D606" s="45"/>
      <c r="E606" s="46">
        <f>+'CALCULO TARIFAS CC '!$Q$45</f>
        <v>1.3654627295120292</v>
      </c>
      <c r="F606" s="100">
        <f t="shared" si="50"/>
        <v>64.043999999999997</v>
      </c>
      <c r="G606" s="470">
        <f t="shared" si="52"/>
        <v>87.45</v>
      </c>
      <c r="H606" s="455" t="s">
        <v>276</v>
      </c>
      <c r="I606" s="371" t="s">
        <v>581</v>
      </c>
      <c r="J606" s="402">
        <v>64.043999999999997</v>
      </c>
      <c r="K606" s="37"/>
      <c r="L606" s="37"/>
      <c r="M606" s="37"/>
      <c r="N606" s="37"/>
      <c r="O606" s="37"/>
      <c r="P606" s="479"/>
      <c r="Q606" s="479"/>
      <c r="R606" s="479"/>
    </row>
    <row r="607" spans="1:18" x14ac:dyDescent="0.25">
      <c r="A607" s="469">
        <f t="shared" si="51"/>
        <v>603</v>
      </c>
      <c r="B607" s="44" t="s">
        <v>11</v>
      </c>
      <c r="C607" s="45" t="str">
        <f t="shared" si="49"/>
        <v>2C_C67</v>
      </c>
      <c r="D607" s="45"/>
      <c r="E607" s="46">
        <f>+'CALCULO TARIFAS CC '!$Q$45</f>
        <v>1.3654627295120292</v>
      </c>
      <c r="F607" s="100">
        <f t="shared" si="50"/>
        <v>1.55</v>
      </c>
      <c r="G607" s="470">
        <f t="shared" si="52"/>
        <v>2.12</v>
      </c>
      <c r="H607" s="455" t="s">
        <v>276</v>
      </c>
      <c r="I607" s="371" t="s">
        <v>880</v>
      </c>
      <c r="J607" s="402">
        <v>1.55</v>
      </c>
      <c r="K607" s="37"/>
      <c r="L607" s="37"/>
      <c r="M607" s="37"/>
      <c r="N607" s="37"/>
      <c r="O607" s="37"/>
      <c r="P607" s="479"/>
      <c r="Q607" s="479"/>
      <c r="R607" s="479"/>
    </row>
    <row r="608" spans="1:18" x14ac:dyDescent="0.25">
      <c r="A608" s="469">
        <f t="shared" si="51"/>
        <v>604</v>
      </c>
      <c r="B608" s="44" t="s">
        <v>11</v>
      </c>
      <c r="C608" s="45" t="str">
        <f t="shared" si="49"/>
        <v>2D_D01</v>
      </c>
      <c r="D608" s="45"/>
      <c r="E608" s="46">
        <f>+'CALCULO TARIFAS CC '!$Q$45</f>
        <v>1.3654627295120292</v>
      </c>
      <c r="F608" s="100">
        <f t="shared" si="50"/>
        <v>169750.25450000001</v>
      </c>
      <c r="G608" s="470">
        <f t="shared" si="52"/>
        <v>231787.65</v>
      </c>
      <c r="H608" s="455" t="s">
        <v>276</v>
      </c>
      <c r="I608" s="371" t="s">
        <v>138</v>
      </c>
      <c r="J608" s="402">
        <v>169750.25450000001</v>
      </c>
      <c r="K608" s="37"/>
      <c r="L608" s="37"/>
      <c r="M608" s="37"/>
      <c r="N608" s="37"/>
      <c r="O608" s="37"/>
      <c r="P608" s="479"/>
      <c r="Q608" s="479"/>
      <c r="R608" s="479"/>
    </row>
    <row r="609" spans="1:18" x14ac:dyDescent="0.25">
      <c r="A609" s="469">
        <f t="shared" si="51"/>
        <v>605</v>
      </c>
      <c r="B609" s="44" t="s">
        <v>11</v>
      </c>
      <c r="C609" s="45" t="str">
        <f t="shared" si="49"/>
        <v>2D_D02</v>
      </c>
      <c r="D609" s="45"/>
      <c r="E609" s="46">
        <f>+'CALCULO TARIFAS CC '!$Q$45</f>
        <v>1.3654627295120292</v>
      </c>
      <c r="F609" s="100">
        <f t="shared" si="50"/>
        <v>123713.91959999999</v>
      </c>
      <c r="G609" s="470">
        <f t="shared" si="52"/>
        <v>168926.75</v>
      </c>
      <c r="H609" s="455" t="s">
        <v>276</v>
      </c>
      <c r="I609" s="371" t="s">
        <v>139</v>
      </c>
      <c r="J609" s="402">
        <v>123713.91959999999</v>
      </c>
      <c r="K609" s="37"/>
      <c r="L609" s="37"/>
      <c r="M609" s="37"/>
      <c r="N609" s="37"/>
      <c r="O609" s="37"/>
      <c r="P609" s="479"/>
      <c r="Q609" s="479"/>
      <c r="R609" s="479"/>
    </row>
    <row r="610" spans="1:18" x14ac:dyDescent="0.25">
      <c r="A610" s="469">
        <f t="shared" si="51"/>
        <v>606</v>
      </c>
      <c r="B610" s="44" t="s">
        <v>11</v>
      </c>
      <c r="C610" s="45" t="str">
        <f t="shared" si="49"/>
        <v>2D_D03</v>
      </c>
      <c r="D610" s="45"/>
      <c r="E610" s="46">
        <f>+'CALCULO TARIFAS CC '!$Q$45</f>
        <v>1.3654627295120292</v>
      </c>
      <c r="F610" s="100">
        <f t="shared" si="50"/>
        <v>70360.050499999998</v>
      </c>
      <c r="G610" s="470">
        <f t="shared" si="52"/>
        <v>96074.03</v>
      </c>
      <c r="H610" s="455" t="s">
        <v>276</v>
      </c>
      <c r="I610" s="371" t="s">
        <v>140</v>
      </c>
      <c r="J610" s="402">
        <v>70360.050499999998</v>
      </c>
      <c r="K610" s="37"/>
      <c r="L610" s="37"/>
      <c r="M610" s="37"/>
      <c r="N610" s="37"/>
      <c r="O610" s="37"/>
      <c r="P610" s="479"/>
      <c r="Q610" s="479"/>
      <c r="R610" s="479"/>
    </row>
    <row r="611" spans="1:18" x14ac:dyDescent="0.25">
      <c r="A611" s="469">
        <f t="shared" si="51"/>
        <v>607</v>
      </c>
      <c r="B611" s="44" t="s">
        <v>11</v>
      </c>
      <c r="C611" s="45" t="str">
        <f t="shared" si="49"/>
        <v>2D_D04</v>
      </c>
      <c r="D611" s="45"/>
      <c r="E611" s="46">
        <f>+'CALCULO TARIFAS CC '!$Q$45</f>
        <v>1.3654627295120292</v>
      </c>
      <c r="F611" s="100">
        <f t="shared" si="50"/>
        <v>49571.357499999998</v>
      </c>
      <c r="G611" s="470">
        <f t="shared" si="52"/>
        <v>67687.839999999997</v>
      </c>
      <c r="H611" s="455" t="s">
        <v>276</v>
      </c>
      <c r="I611" s="371" t="s">
        <v>141</v>
      </c>
      <c r="J611" s="402">
        <v>49571.357499999998</v>
      </c>
      <c r="K611" s="37"/>
      <c r="L611" s="37"/>
      <c r="M611" s="37"/>
      <c r="N611" s="37"/>
      <c r="O611" s="37"/>
      <c r="P611" s="479"/>
      <c r="Q611" s="479"/>
      <c r="R611" s="479"/>
    </row>
    <row r="612" spans="1:18" x14ac:dyDescent="0.25">
      <c r="A612" s="469">
        <f t="shared" si="51"/>
        <v>608</v>
      </c>
      <c r="B612" s="44" t="s">
        <v>11</v>
      </c>
      <c r="C612" s="45" t="str">
        <f t="shared" si="49"/>
        <v>2D_D05</v>
      </c>
      <c r="D612" s="45"/>
      <c r="E612" s="46">
        <f>+'CALCULO TARIFAS CC '!$Q$45</f>
        <v>1.3654627295120292</v>
      </c>
      <c r="F612" s="100">
        <f t="shared" si="50"/>
        <v>10896.5218</v>
      </c>
      <c r="G612" s="470">
        <f t="shared" si="52"/>
        <v>14878.79</v>
      </c>
      <c r="H612" s="455" t="s">
        <v>276</v>
      </c>
      <c r="I612" s="371" t="s">
        <v>142</v>
      </c>
      <c r="J612" s="402">
        <v>10896.5218</v>
      </c>
      <c r="K612" s="37"/>
      <c r="L612" s="37"/>
      <c r="M612" s="37"/>
      <c r="N612" s="37"/>
      <c r="O612" s="37"/>
      <c r="P612" s="479"/>
      <c r="Q612" s="479"/>
      <c r="R612" s="479"/>
    </row>
    <row r="613" spans="1:18" x14ac:dyDescent="0.25">
      <c r="A613" s="469">
        <f t="shared" si="51"/>
        <v>609</v>
      </c>
      <c r="B613" s="44" t="s">
        <v>11</v>
      </c>
      <c r="C613" s="45" t="str">
        <f t="shared" si="49"/>
        <v>2D_D06</v>
      </c>
      <c r="D613" s="45"/>
      <c r="E613" s="46">
        <f>+'CALCULO TARIFAS CC '!$Q$45</f>
        <v>1.3654627295120292</v>
      </c>
      <c r="F613" s="100">
        <f t="shared" si="50"/>
        <v>2623.1077</v>
      </c>
      <c r="G613" s="470">
        <f t="shared" si="52"/>
        <v>3581.76</v>
      </c>
      <c r="H613" s="455" t="s">
        <v>276</v>
      </c>
      <c r="I613" s="371" t="s">
        <v>143</v>
      </c>
      <c r="J613" s="402">
        <v>2623.1077</v>
      </c>
      <c r="K613" s="37"/>
      <c r="L613" s="37"/>
      <c r="M613" s="37"/>
      <c r="N613" s="37"/>
      <c r="O613" s="37"/>
      <c r="P613" s="479"/>
      <c r="Q613" s="479"/>
      <c r="R613" s="479"/>
    </row>
    <row r="614" spans="1:18" s="216" customFormat="1" x14ac:dyDescent="0.25">
      <c r="A614" s="469">
        <f t="shared" si="51"/>
        <v>610</v>
      </c>
      <c r="B614" s="44" t="s">
        <v>11</v>
      </c>
      <c r="C614" s="45" t="str">
        <f t="shared" si="49"/>
        <v>2D_D07</v>
      </c>
      <c r="D614" s="45"/>
      <c r="E614" s="46">
        <f>+'CALCULO TARIFAS CC '!$Q$45</f>
        <v>1.3654627295120292</v>
      </c>
      <c r="F614" s="100">
        <f t="shared" ref="F614:F617" si="53">ROUND(J614,4)</f>
        <v>9212.0499999999993</v>
      </c>
      <c r="G614" s="470">
        <f t="shared" si="52"/>
        <v>12578.71</v>
      </c>
      <c r="H614" s="455" t="s">
        <v>276</v>
      </c>
      <c r="I614" s="371" t="s">
        <v>144</v>
      </c>
      <c r="J614" s="402">
        <v>9212.0499999999993</v>
      </c>
      <c r="K614" s="37"/>
      <c r="L614" s="37"/>
      <c r="M614" s="37"/>
      <c r="N614" s="37"/>
      <c r="O614" s="37"/>
      <c r="P614" s="479"/>
      <c r="Q614" s="479"/>
      <c r="R614" s="479"/>
    </row>
    <row r="615" spans="1:18" s="256" customFormat="1" x14ac:dyDescent="0.25">
      <c r="A615" s="469">
        <f t="shared" si="51"/>
        <v>611</v>
      </c>
      <c r="B615" s="44" t="s">
        <v>11</v>
      </c>
      <c r="C615" s="45" t="str">
        <f t="shared" si="49"/>
        <v>2D_D08</v>
      </c>
      <c r="D615" s="45"/>
      <c r="E615" s="46">
        <f>+'CALCULO TARIFAS CC '!$Q$45</f>
        <v>1.3654627295120292</v>
      </c>
      <c r="F615" s="100">
        <f t="shared" si="53"/>
        <v>6267.8226999999997</v>
      </c>
      <c r="G615" s="470">
        <f t="shared" si="52"/>
        <v>8558.48</v>
      </c>
      <c r="H615" s="455" t="s">
        <v>276</v>
      </c>
      <c r="I615" s="371" t="s">
        <v>145</v>
      </c>
      <c r="J615" s="402">
        <v>6267.8226999999997</v>
      </c>
      <c r="K615" s="37"/>
      <c r="L615" s="37"/>
      <c r="M615" s="37"/>
      <c r="N615" s="37"/>
      <c r="O615" s="37"/>
      <c r="P615" s="479"/>
      <c r="Q615" s="479"/>
      <c r="R615" s="479"/>
    </row>
    <row r="616" spans="1:18" x14ac:dyDescent="0.25">
      <c r="A616" s="469">
        <f t="shared" si="51"/>
        <v>612</v>
      </c>
      <c r="B616" s="44" t="s">
        <v>11</v>
      </c>
      <c r="C616" s="45" t="str">
        <f t="shared" si="49"/>
        <v>2G_C14</v>
      </c>
      <c r="D616" s="45"/>
      <c r="E616" s="46">
        <f>+'CALCULO TARIFAS CC '!$Q$45</f>
        <v>1.3654627295120292</v>
      </c>
      <c r="F616" s="100">
        <f t="shared" si="53"/>
        <v>75.259699999999995</v>
      </c>
      <c r="G616" s="470">
        <f t="shared" si="52"/>
        <v>102.76</v>
      </c>
      <c r="H616" s="455" t="s">
        <v>276</v>
      </c>
      <c r="I616" s="371" t="s">
        <v>146</v>
      </c>
      <c r="J616" s="402">
        <v>75.259699999999995</v>
      </c>
      <c r="K616" s="37"/>
      <c r="L616" s="37"/>
      <c r="M616" s="37"/>
      <c r="N616" s="37"/>
      <c r="O616" s="37"/>
      <c r="P616" s="479"/>
      <c r="Q616" s="479"/>
      <c r="R616" s="479"/>
    </row>
    <row r="617" spans="1:18" x14ac:dyDescent="0.25">
      <c r="A617" s="469">
        <f t="shared" si="51"/>
        <v>613</v>
      </c>
      <c r="B617" s="44" t="s">
        <v>11</v>
      </c>
      <c r="C617" s="45" t="str">
        <f t="shared" si="49"/>
        <v>2G_C18</v>
      </c>
      <c r="D617" s="45"/>
      <c r="E617" s="46">
        <f>+'CALCULO TARIFAS CC '!$Q$45</f>
        <v>1.3654627295120292</v>
      </c>
      <c r="F617" s="100">
        <f t="shared" si="53"/>
        <v>25.506599999999999</v>
      </c>
      <c r="G617" s="470">
        <f t="shared" si="52"/>
        <v>34.83</v>
      </c>
      <c r="H617" s="455" t="s">
        <v>276</v>
      </c>
      <c r="I617" s="371" t="s">
        <v>147</v>
      </c>
      <c r="J617" s="402">
        <v>25.506599999999999</v>
      </c>
      <c r="K617" s="37"/>
      <c r="L617" s="37"/>
      <c r="M617" s="37"/>
      <c r="N617" s="37"/>
      <c r="O617" s="37"/>
      <c r="P617" s="479"/>
      <c r="Q617" s="479"/>
      <c r="R617" s="479"/>
    </row>
    <row r="618" spans="1:18" x14ac:dyDescent="0.25">
      <c r="A618" s="469">
        <f t="shared" si="51"/>
        <v>614</v>
      </c>
      <c r="B618" s="44" t="s">
        <v>11</v>
      </c>
      <c r="C618" s="45" t="str">
        <f t="shared" si="49"/>
        <v>2G_C19</v>
      </c>
      <c r="D618" s="45"/>
      <c r="E618" s="46">
        <f>+'CALCULO TARIFAS CC '!$Q$45</f>
        <v>1.3654627295120292</v>
      </c>
      <c r="F618" s="100">
        <f t="shared" si="50"/>
        <v>21.038399999999999</v>
      </c>
      <c r="G618" s="470">
        <f t="shared" si="52"/>
        <v>28.73</v>
      </c>
      <c r="H618" s="455" t="s">
        <v>276</v>
      </c>
      <c r="I618" s="371" t="s">
        <v>148</v>
      </c>
      <c r="J618" s="402">
        <v>21.038399999999999</v>
      </c>
      <c r="K618" s="37"/>
      <c r="L618" s="37"/>
      <c r="M618" s="37"/>
      <c r="N618" s="37"/>
      <c r="O618" s="37"/>
      <c r="P618" s="479"/>
      <c r="Q618" s="479"/>
      <c r="R618" s="479"/>
    </row>
    <row r="619" spans="1:18" x14ac:dyDescent="0.25">
      <c r="A619" s="469">
        <f t="shared" si="51"/>
        <v>615</v>
      </c>
      <c r="B619" s="44" t="s">
        <v>11</v>
      </c>
      <c r="C619" s="45" t="str">
        <f t="shared" si="49"/>
        <v>2G_C20</v>
      </c>
      <c r="D619" s="45"/>
      <c r="E619" s="46">
        <f>+'CALCULO TARIFAS CC '!$Q$45</f>
        <v>1.3654627295120292</v>
      </c>
      <c r="F619" s="100">
        <f t="shared" si="50"/>
        <v>9.3600000000000003E-2</v>
      </c>
      <c r="G619" s="470">
        <f t="shared" si="52"/>
        <v>0.13</v>
      </c>
      <c r="H619" s="455" t="s">
        <v>276</v>
      </c>
      <c r="I619" s="371" t="s">
        <v>149</v>
      </c>
      <c r="J619" s="402">
        <v>9.3600000000000003E-2</v>
      </c>
      <c r="K619" s="37"/>
      <c r="L619" s="37"/>
      <c r="M619" s="37"/>
      <c r="N619" s="37"/>
      <c r="O619" s="37"/>
      <c r="P619" s="479"/>
      <c r="Q619" s="479"/>
      <c r="R619" s="479"/>
    </row>
    <row r="620" spans="1:18" x14ac:dyDescent="0.25">
      <c r="A620" s="469">
        <f t="shared" si="51"/>
        <v>616</v>
      </c>
      <c r="B620" s="44" t="s">
        <v>11</v>
      </c>
      <c r="C620" s="45" t="str">
        <f t="shared" si="49"/>
        <v>2G_C29</v>
      </c>
      <c r="D620" s="45"/>
      <c r="E620" s="46">
        <f>+'CALCULO TARIFAS CC '!$Q$45</f>
        <v>1.3654627295120292</v>
      </c>
      <c r="F620" s="100">
        <f t="shared" si="50"/>
        <v>275.27999999999997</v>
      </c>
      <c r="G620" s="470">
        <f t="shared" si="52"/>
        <v>375.88</v>
      </c>
      <c r="H620" s="455" t="s">
        <v>276</v>
      </c>
      <c r="I620" s="371" t="s">
        <v>150</v>
      </c>
      <c r="J620" s="402">
        <v>275.27999999999997</v>
      </c>
      <c r="K620" s="37"/>
      <c r="L620" s="37"/>
      <c r="M620" s="37"/>
      <c r="N620" s="37"/>
      <c r="O620" s="37"/>
      <c r="P620" s="479"/>
      <c r="Q620" s="479"/>
      <c r="R620" s="479"/>
    </row>
    <row r="621" spans="1:18" x14ac:dyDescent="0.25">
      <c r="A621" s="469">
        <f t="shared" si="51"/>
        <v>617</v>
      </c>
      <c r="B621" s="44" t="s">
        <v>11</v>
      </c>
      <c r="C621" s="45" t="str">
        <f t="shared" si="49"/>
        <v>2G_G01</v>
      </c>
      <c r="D621" s="45"/>
      <c r="E621" s="46">
        <f>+'CALCULO TARIFAS CC '!$Q$45</f>
        <v>1.3654627295120292</v>
      </c>
      <c r="F621" s="100">
        <f t="shared" si="50"/>
        <v>203.95660000000001</v>
      </c>
      <c r="G621" s="470">
        <f t="shared" si="52"/>
        <v>278.5</v>
      </c>
      <c r="H621" s="455" t="s">
        <v>276</v>
      </c>
      <c r="I621" s="371" t="s">
        <v>151</v>
      </c>
      <c r="J621" s="402">
        <v>203.95660000000001</v>
      </c>
      <c r="K621" s="37"/>
      <c r="L621" s="37"/>
      <c r="M621" s="37"/>
      <c r="N621" s="37"/>
      <c r="O621" s="37"/>
      <c r="P621" s="479"/>
      <c r="Q621" s="479"/>
      <c r="R621" s="479"/>
    </row>
    <row r="622" spans="1:18" x14ac:dyDescent="0.25">
      <c r="A622" s="469">
        <f t="shared" si="51"/>
        <v>618</v>
      </c>
      <c r="B622" s="44" t="s">
        <v>11</v>
      </c>
      <c r="C622" s="45" t="str">
        <f t="shared" si="49"/>
        <v>2G_G02</v>
      </c>
      <c r="D622" s="45"/>
      <c r="E622" s="46">
        <f>+'CALCULO TARIFAS CC '!$Q$45</f>
        <v>1.3654627295120292</v>
      </c>
      <c r="F622" s="100">
        <f t="shared" si="50"/>
        <v>701.31510000000003</v>
      </c>
      <c r="G622" s="470">
        <f t="shared" si="52"/>
        <v>957.62</v>
      </c>
      <c r="H622" s="455" t="s">
        <v>276</v>
      </c>
      <c r="I622" s="371" t="s">
        <v>152</v>
      </c>
      <c r="J622" s="402">
        <v>701.31510000000003</v>
      </c>
      <c r="K622" s="37"/>
      <c r="L622" s="37"/>
      <c r="M622" s="37"/>
      <c r="N622" s="37"/>
      <c r="O622" s="37"/>
      <c r="P622" s="479"/>
      <c r="Q622" s="479"/>
      <c r="R622" s="479"/>
    </row>
    <row r="623" spans="1:18" s="173" customFormat="1" x14ac:dyDescent="0.25">
      <c r="A623" s="469">
        <f t="shared" si="51"/>
        <v>619</v>
      </c>
      <c r="B623" s="44" t="s">
        <v>11</v>
      </c>
      <c r="C623" s="45" t="str">
        <f t="shared" si="49"/>
        <v>2G_G03</v>
      </c>
      <c r="D623" s="45"/>
      <c r="E623" s="46">
        <f>+'CALCULO TARIFAS CC '!$Q$45</f>
        <v>1.3654627295120292</v>
      </c>
      <c r="F623" s="100">
        <f t="shared" si="50"/>
        <v>355.3</v>
      </c>
      <c r="G623" s="470">
        <f t="shared" si="52"/>
        <v>485.15</v>
      </c>
      <c r="H623" s="455" t="s">
        <v>276</v>
      </c>
      <c r="I623" s="371" t="s">
        <v>153</v>
      </c>
      <c r="J623" s="402">
        <v>355.3</v>
      </c>
      <c r="K623" s="37"/>
      <c r="L623" s="37"/>
      <c r="M623" s="37"/>
      <c r="N623" s="37"/>
      <c r="O623" s="37"/>
      <c r="P623" s="479"/>
      <c r="Q623" s="479"/>
      <c r="R623" s="479"/>
    </row>
    <row r="624" spans="1:18" s="173" customFormat="1" x14ac:dyDescent="0.25">
      <c r="A624" s="469">
        <f t="shared" si="51"/>
        <v>620</v>
      </c>
      <c r="B624" s="44" t="s">
        <v>11</v>
      </c>
      <c r="C624" s="45" t="str">
        <f t="shared" si="49"/>
        <v>2G_G05</v>
      </c>
      <c r="D624" s="45"/>
      <c r="E624" s="46">
        <f>+'CALCULO TARIFAS CC '!$Q$45</f>
        <v>1.3654627295120292</v>
      </c>
      <c r="F624" s="100">
        <f t="shared" si="50"/>
        <v>1059.0195000000001</v>
      </c>
      <c r="G624" s="470">
        <f t="shared" si="52"/>
        <v>1446.05</v>
      </c>
      <c r="H624" s="455" t="s">
        <v>276</v>
      </c>
      <c r="I624" s="371" t="s">
        <v>154</v>
      </c>
      <c r="J624" s="402">
        <v>1059.0195000000001</v>
      </c>
      <c r="K624" s="37"/>
      <c r="L624" s="37"/>
      <c r="M624" s="37"/>
      <c r="N624" s="37"/>
      <c r="O624" s="37"/>
      <c r="P624" s="479"/>
      <c r="Q624" s="479"/>
      <c r="R624" s="479"/>
    </row>
    <row r="625" spans="1:18" x14ac:dyDescent="0.25">
      <c r="A625" s="469">
        <f t="shared" si="51"/>
        <v>621</v>
      </c>
      <c r="B625" s="44" t="s">
        <v>11</v>
      </c>
      <c r="C625" s="45" t="str">
        <f t="shared" si="49"/>
        <v>2G_G06</v>
      </c>
      <c r="D625" s="45"/>
      <c r="E625" s="46">
        <f>+'CALCULO TARIFAS CC '!$Q$45</f>
        <v>1.3654627295120292</v>
      </c>
      <c r="F625" s="100">
        <f t="shared" si="50"/>
        <v>0</v>
      </c>
      <c r="G625" s="470">
        <f t="shared" si="52"/>
        <v>0</v>
      </c>
      <c r="H625" s="455" t="s">
        <v>276</v>
      </c>
      <c r="I625" s="371" t="s">
        <v>155</v>
      </c>
      <c r="J625" s="402">
        <v>0</v>
      </c>
      <c r="K625" s="37"/>
      <c r="L625" s="37"/>
      <c r="M625" s="37"/>
      <c r="N625" s="37"/>
      <c r="O625" s="37"/>
      <c r="P625" s="479"/>
      <c r="Q625" s="479"/>
      <c r="R625" s="479"/>
    </row>
    <row r="626" spans="1:18" x14ac:dyDescent="0.25">
      <c r="A626" s="469">
        <f t="shared" si="51"/>
        <v>622</v>
      </c>
      <c r="B626" s="44" t="s">
        <v>11</v>
      </c>
      <c r="C626" s="45" t="str">
        <f t="shared" si="49"/>
        <v>2G_G07</v>
      </c>
      <c r="D626" s="45"/>
      <c r="E626" s="46">
        <f>+'CALCULO TARIFAS CC '!$Q$45</f>
        <v>1.3654627295120292</v>
      </c>
      <c r="F626" s="100">
        <f t="shared" si="50"/>
        <v>369.71769999999998</v>
      </c>
      <c r="G626" s="470">
        <f t="shared" si="52"/>
        <v>504.84</v>
      </c>
      <c r="H626" s="455" t="s">
        <v>276</v>
      </c>
      <c r="I626" s="371" t="s">
        <v>156</v>
      </c>
      <c r="J626" s="402">
        <v>369.71769999999998</v>
      </c>
      <c r="K626" s="37"/>
      <c r="L626" s="37"/>
      <c r="M626" s="37"/>
      <c r="N626" s="37"/>
      <c r="O626" s="37"/>
      <c r="P626" s="479"/>
      <c r="Q626" s="479"/>
      <c r="R626" s="479"/>
    </row>
    <row r="627" spans="1:18" x14ac:dyDescent="0.25">
      <c r="A627" s="469">
        <f t="shared" si="51"/>
        <v>623</v>
      </c>
      <c r="B627" s="44" t="s">
        <v>11</v>
      </c>
      <c r="C627" s="45" t="str">
        <f t="shared" si="49"/>
        <v>2G_G08</v>
      </c>
      <c r="D627" s="45"/>
      <c r="E627" s="46">
        <f>+'CALCULO TARIFAS CC '!$Q$45</f>
        <v>1.3654627295120292</v>
      </c>
      <c r="F627" s="100">
        <f t="shared" si="50"/>
        <v>115.485</v>
      </c>
      <c r="G627" s="470">
        <f t="shared" si="52"/>
        <v>157.69</v>
      </c>
      <c r="H627" s="455" t="s">
        <v>276</v>
      </c>
      <c r="I627" s="371" t="s">
        <v>157</v>
      </c>
      <c r="J627" s="402">
        <v>115.485</v>
      </c>
      <c r="K627" s="37"/>
      <c r="L627" s="37"/>
      <c r="M627" s="37"/>
      <c r="N627" s="37"/>
      <c r="O627" s="37"/>
      <c r="P627" s="479"/>
      <c r="Q627" s="479"/>
      <c r="R627" s="479"/>
    </row>
    <row r="628" spans="1:18" x14ac:dyDescent="0.25">
      <c r="A628" s="469">
        <f t="shared" si="51"/>
        <v>624</v>
      </c>
      <c r="B628" s="44" t="s">
        <v>11</v>
      </c>
      <c r="C628" s="45" t="str">
        <f t="shared" si="49"/>
        <v>2G_G09</v>
      </c>
      <c r="D628" s="45"/>
      <c r="E628" s="46">
        <f>+'CALCULO TARIFAS CC '!$Q$45</f>
        <v>1.3654627295120292</v>
      </c>
      <c r="F628" s="100">
        <f t="shared" si="50"/>
        <v>331.24720000000002</v>
      </c>
      <c r="G628" s="470">
        <f t="shared" si="52"/>
        <v>452.31</v>
      </c>
      <c r="H628" s="455" t="s">
        <v>276</v>
      </c>
      <c r="I628" s="371" t="s">
        <v>158</v>
      </c>
      <c r="J628" s="402">
        <v>331.24720000000002</v>
      </c>
      <c r="K628" s="37"/>
      <c r="L628" s="37"/>
      <c r="M628" s="37"/>
      <c r="N628" s="37"/>
      <c r="O628" s="37"/>
      <c r="P628" s="479"/>
      <c r="Q628" s="479"/>
      <c r="R628" s="479"/>
    </row>
    <row r="629" spans="1:18" s="242" customFormat="1" x14ac:dyDescent="0.25">
      <c r="A629" s="469">
        <f t="shared" si="51"/>
        <v>625</v>
      </c>
      <c r="B629" s="44" t="s">
        <v>11</v>
      </c>
      <c r="C629" s="45" t="str">
        <f t="shared" si="49"/>
        <v>2G_G10</v>
      </c>
      <c r="D629" s="45"/>
      <c r="E629" s="46">
        <f>+'CALCULO TARIFAS CC '!$Q$45</f>
        <v>1.3654627295120292</v>
      </c>
      <c r="F629" s="100">
        <f t="shared" si="50"/>
        <v>79.477599999999995</v>
      </c>
      <c r="G629" s="470">
        <f t="shared" si="52"/>
        <v>108.52</v>
      </c>
      <c r="H629" s="455" t="s">
        <v>276</v>
      </c>
      <c r="I629" s="371" t="s">
        <v>159</v>
      </c>
      <c r="J629" s="402">
        <v>79.477599999999995</v>
      </c>
      <c r="K629" s="37"/>
      <c r="L629" s="37"/>
      <c r="M629" s="37"/>
      <c r="N629" s="37"/>
      <c r="O629" s="37"/>
      <c r="P629" s="479"/>
      <c r="Q629" s="479"/>
      <c r="R629" s="479"/>
    </row>
    <row r="630" spans="1:18" s="297" customFormat="1" x14ac:dyDescent="0.25">
      <c r="A630" s="469">
        <f t="shared" si="51"/>
        <v>626</v>
      </c>
      <c r="B630" s="44" t="s">
        <v>11</v>
      </c>
      <c r="C630" s="45" t="str">
        <f t="shared" si="49"/>
        <v>2G_G11</v>
      </c>
      <c r="D630" s="45"/>
      <c r="E630" s="46">
        <f>+'CALCULO TARIFAS CC '!$Q$45</f>
        <v>1.3654627295120292</v>
      </c>
      <c r="F630" s="100">
        <f t="shared" si="50"/>
        <v>34.459099999999999</v>
      </c>
      <c r="G630" s="470">
        <f t="shared" si="52"/>
        <v>47.05</v>
      </c>
      <c r="H630" s="455" t="s">
        <v>276</v>
      </c>
      <c r="I630" s="371" t="s">
        <v>160</v>
      </c>
      <c r="J630" s="402">
        <v>34.459099999999999</v>
      </c>
      <c r="K630" s="37"/>
      <c r="L630" s="37"/>
      <c r="M630" s="37"/>
      <c r="N630" s="37"/>
      <c r="O630" s="37"/>
      <c r="P630" s="479"/>
      <c r="Q630" s="479"/>
      <c r="R630" s="479"/>
    </row>
    <row r="631" spans="1:18" x14ac:dyDescent="0.25">
      <c r="A631" s="469">
        <f t="shared" si="51"/>
        <v>627</v>
      </c>
      <c r="B631" s="44" t="s">
        <v>11</v>
      </c>
      <c r="C631" s="45" t="str">
        <f t="shared" si="49"/>
        <v>2G_G12</v>
      </c>
      <c r="D631" s="45"/>
      <c r="E631" s="46">
        <f>+'CALCULO TARIFAS CC '!$Q$45</f>
        <v>1.3654627295120292</v>
      </c>
      <c r="F631" s="100">
        <f t="shared" si="50"/>
        <v>249.43039999999999</v>
      </c>
      <c r="G631" s="470">
        <f t="shared" si="52"/>
        <v>340.59</v>
      </c>
      <c r="H631" s="455" t="s">
        <v>276</v>
      </c>
      <c r="I631" s="371" t="s">
        <v>342</v>
      </c>
      <c r="J631" s="402">
        <v>249.43039999999999</v>
      </c>
      <c r="K631" s="37"/>
      <c r="L631" s="37"/>
      <c r="M631" s="37"/>
      <c r="N631" s="37"/>
      <c r="O631" s="37"/>
      <c r="P631" s="479"/>
      <c r="Q631" s="479"/>
      <c r="R631" s="479"/>
    </row>
    <row r="632" spans="1:18" s="232" customFormat="1" x14ac:dyDescent="0.25">
      <c r="A632" s="469">
        <f t="shared" si="51"/>
        <v>628</v>
      </c>
      <c r="B632" s="38" t="s">
        <v>11</v>
      </c>
      <c r="C632" s="45" t="str">
        <f t="shared" si="49"/>
        <v>2G_G13</v>
      </c>
      <c r="D632" s="45"/>
      <c r="E632" s="46">
        <f>+'CALCULO TARIFAS CC '!$Q$45</f>
        <v>1.3654627295120292</v>
      </c>
      <c r="F632" s="100">
        <f t="shared" si="50"/>
        <v>0</v>
      </c>
      <c r="G632" s="470">
        <f t="shared" si="52"/>
        <v>0</v>
      </c>
      <c r="H632" s="455" t="s">
        <v>276</v>
      </c>
      <c r="I632" s="371" t="s">
        <v>455</v>
      </c>
      <c r="J632" s="402">
        <v>0</v>
      </c>
      <c r="K632" s="37"/>
      <c r="L632" s="37"/>
      <c r="M632" s="37"/>
      <c r="N632" s="37"/>
      <c r="O632" s="37"/>
      <c r="P632" s="479"/>
      <c r="Q632" s="479"/>
      <c r="R632" s="479"/>
    </row>
    <row r="633" spans="1:18" s="232" customFormat="1" x14ac:dyDescent="0.25">
      <c r="A633" s="469">
        <f t="shared" si="51"/>
        <v>629</v>
      </c>
      <c r="B633" s="38" t="s">
        <v>11</v>
      </c>
      <c r="C633" s="45" t="str">
        <f t="shared" si="49"/>
        <v>2G_G14</v>
      </c>
      <c r="D633" s="45"/>
      <c r="E633" s="46">
        <f>+'CALCULO TARIFAS CC '!$Q$45</f>
        <v>1.3654627295120292</v>
      </c>
      <c r="F633" s="100">
        <f t="shared" ref="F633:F634" si="54">ROUND(J633,4)</f>
        <v>33.06</v>
      </c>
      <c r="G633" s="470">
        <f t="shared" si="52"/>
        <v>45.14</v>
      </c>
      <c r="H633" s="455" t="s">
        <v>276</v>
      </c>
      <c r="I633" s="371" t="s">
        <v>456</v>
      </c>
      <c r="J633" s="402">
        <v>33.06</v>
      </c>
      <c r="K633" s="37"/>
      <c r="L633" s="37"/>
      <c r="M633" s="37"/>
      <c r="N633" s="37"/>
      <c r="O633" s="37"/>
      <c r="P633" s="479"/>
      <c r="Q633" s="479"/>
      <c r="R633" s="479"/>
    </row>
    <row r="634" spans="1:18" s="232" customFormat="1" x14ac:dyDescent="0.25">
      <c r="A634" s="469">
        <f t="shared" si="51"/>
        <v>630</v>
      </c>
      <c r="B634" s="38" t="s">
        <v>11</v>
      </c>
      <c r="C634" s="45" t="str">
        <f t="shared" si="49"/>
        <v>2G_G16</v>
      </c>
      <c r="D634" s="45"/>
      <c r="E634" s="46">
        <f>+'CALCULO TARIFAS CC '!$Q$45</f>
        <v>1.3654627295120292</v>
      </c>
      <c r="F634" s="100">
        <f t="shared" si="54"/>
        <v>63.160499999999999</v>
      </c>
      <c r="G634" s="470">
        <f t="shared" si="52"/>
        <v>86.24</v>
      </c>
      <c r="H634" s="455" t="s">
        <v>276</v>
      </c>
      <c r="I634" s="371" t="s">
        <v>745</v>
      </c>
      <c r="J634" s="402">
        <v>63.160499999999999</v>
      </c>
      <c r="K634" s="37"/>
      <c r="L634" s="37"/>
      <c r="M634" s="37"/>
      <c r="N634" s="37"/>
      <c r="O634" s="37"/>
      <c r="P634" s="479"/>
      <c r="Q634" s="479"/>
      <c r="R634" s="479"/>
    </row>
    <row r="635" spans="1:18" s="300" customFormat="1" x14ac:dyDescent="0.25">
      <c r="A635" s="469">
        <f t="shared" si="51"/>
        <v>631</v>
      </c>
      <c r="B635" s="38" t="s">
        <v>11</v>
      </c>
      <c r="C635" s="45" t="str">
        <f t="shared" ref="C635:C636" si="55">I635</f>
        <v>2U_U02</v>
      </c>
      <c r="D635" s="45"/>
      <c r="E635" s="46">
        <f>+'CALCULO TARIFAS CC '!$Q$45</f>
        <v>1.3654627295120292</v>
      </c>
      <c r="F635" s="100">
        <f t="shared" ref="F635:F636" si="56">ROUND(J635,4)</f>
        <v>19051.0164</v>
      </c>
      <c r="G635" s="470">
        <f t="shared" si="52"/>
        <v>26013.45</v>
      </c>
      <c r="H635" s="455" t="s">
        <v>276</v>
      </c>
      <c r="I635" s="371" t="s">
        <v>161</v>
      </c>
      <c r="J635" s="402">
        <v>19051.0164</v>
      </c>
      <c r="K635" s="37"/>
      <c r="L635" s="37"/>
      <c r="M635" s="37"/>
      <c r="N635" s="37"/>
      <c r="O635" s="37"/>
      <c r="P635" s="479"/>
      <c r="Q635" s="479"/>
      <c r="R635" s="479"/>
    </row>
    <row r="636" spans="1:18" s="300" customFormat="1" ht="15.75" thickBot="1" x14ac:dyDescent="0.3">
      <c r="A636" s="469">
        <f t="shared" si="51"/>
        <v>632</v>
      </c>
      <c r="B636" s="38" t="s">
        <v>11</v>
      </c>
      <c r="C636" s="45" t="str">
        <f t="shared" si="55"/>
        <v>2U_U05</v>
      </c>
      <c r="D636" s="45"/>
      <c r="E636" s="46">
        <f>+'CALCULO TARIFAS CC '!$Q$45</f>
        <v>1.3654627295120292</v>
      </c>
      <c r="F636" s="100">
        <f t="shared" si="56"/>
        <v>7772.9817999999996</v>
      </c>
      <c r="G636" s="470">
        <f t="shared" si="52"/>
        <v>10613.72</v>
      </c>
      <c r="H636" s="455" t="s">
        <v>276</v>
      </c>
      <c r="I636" s="371" t="s">
        <v>162</v>
      </c>
      <c r="J636" s="402">
        <v>7772.9817999999996</v>
      </c>
      <c r="K636" s="37"/>
      <c r="L636" s="37"/>
      <c r="M636" s="37"/>
      <c r="N636" s="37"/>
      <c r="O636" s="37"/>
      <c r="P636" s="479"/>
      <c r="Q636" s="479"/>
      <c r="R636" s="479"/>
    </row>
    <row r="637" spans="1:18" ht="15.75" thickBot="1" x14ac:dyDescent="0.3">
      <c r="A637" s="471"/>
      <c r="B637" s="87" t="s">
        <v>11</v>
      </c>
      <c r="C637" s="88" t="s">
        <v>289</v>
      </c>
      <c r="D637" s="88"/>
      <c r="E637" s="88"/>
      <c r="F637" s="90">
        <f>ROUND(SUM(F593:F636),4)</f>
        <v>494791.57189999998</v>
      </c>
      <c r="G637" s="466">
        <f>SUM(G593:G636)</f>
        <v>675619.47</v>
      </c>
      <c r="H637" s="456"/>
      <c r="I637" s="372"/>
      <c r="J637" s="372"/>
      <c r="K637" s="37"/>
      <c r="L637" s="37"/>
      <c r="M637" s="37"/>
      <c r="N637" s="37"/>
      <c r="O637" s="37"/>
      <c r="P637" s="479"/>
      <c r="Q637" s="479"/>
      <c r="R637" s="479"/>
    </row>
    <row r="638" spans="1:18" x14ac:dyDescent="0.25">
      <c r="A638" s="467">
        <f>A636+1</f>
        <v>633</v>
      </c>
      <c r="B638" s="40" t="s">
        <v>10</v>
      </c>
      <c r="C638" s="41" t="str">
        <f t="shared" ref="C638:C669" si="57">I638</f>
        <v>1CCOMCCELC</v>
      </c>
      <c r="D638" s="41"/>
      <c r="E638" s="42">
        <f>+'CALCULO TARIFAS CC '!$P$45</f>
        <v>0.73446408363090243</v>
      </c>
      <c r="F638" s="139">
        <f t="shared" ref="F638:F701" si="58">J638</f>
        <v>4.1570534930416743E-3</v>
      </c>
      <c r="G638" s="472">
        <f>ROUND(E638*F638*$F$759,2)</f>
        <v>2691.71</v>
      </c>
      <c r="H638" s="456" t="s">
        <v>272</v>
      </c>
      <c r="I638" s="303" t="s">
        <v>163</v>
      </c>
      <c r="J638" s="382">
        <v>4.1570534930416743E-3</v>
      </c>
      <c r="K638" s="37"/>
      <c r="L638" s="480"/>
      <c r="M638" s="37"/>
      <c r="N638" s="37"/>
      <c r="O638" s="37"/>
      <c r="P638" s="479"/>
      <c r="Q638" s="479"/>
      <c r="R638" s="479"/>
    </row>
    <row r="639" spans="1:18" x14ac:dyDescent="0.25">
      <c r="A639" s="469">
        <f t="shared" ref="A639:A745" si="59">+A638+1</f>
        <v>634</v>
      </c>
      <c r="B639" s="44" t="s">
        <v>10</v>
      </c>
      <c r="C639" s="45" t="str">
        <f t="shared" si="57"/>
        <v>1CCOMCECEE</v>
      </c>
      <c r="D639" s="45"/>
      <c r="E639" s="46">
        <f>+'CALCULO TARIFAS CC '!$P$45</f>
        <v>0.73446408363090243</v>
      </c>
      <c r="F639" s="143">
        <f t="shared" si="58"/>
        <v>1.5771635816074742E-2</v>
      </c>
      <c r="G639" s="473">
        <f>ROUND(E639*F639*$F$759,2)</f>
        <v>10212.209999999999</v>
      </c>
      <c r="H639" s="456" t="s">
        <v>272</v>
      </c>
      <c r="I639" s="303" t="s">
        <v>164</v>
      </c>
      <c r="J639" s="382">
        <v>1.5771635816074742E-2</v>
      </c>
      <c r="K639" s="37"/>
      <c r="L639" s="480"/>
      <c r="M639" s="37"/>
      <c r="N639" s="37"/>
      <c r="O639" s="37"/>
      <c r="P639" s="479"/>
      <c r="Q639" s="479"/>
      <c r="R639" s="479"/>
    </row>
    <row r="640" spans="1:18" x14ac:dyDescent="0.25">
      <c r="A640" s="469">
        <f t="shared" si="59"/>
        <v>635</v>
      </c>
      <c r="B640" s="44" t="s">
        <v>10</v>
      </c>
      <c r="C640" s="45" t="str">
        <f t="shared" si="57"/>
        <v>1CCOMCOELC</v>
      </c>
      <c r="D640" s="45"/>
      <c r="E640" s="46">
        <f>+'CALCULO TARIFAS CC '!$P$45</f>
        <v>0.73446408363090243</v>
      </c>
      <c r="F640" s="143">
        <f t="shared" si="58"/>
        <v>1.33570777608565E-2</v>
      </c>
      <c r="G640" s="473">
        <f t="shared" ref="G640:G703" si="60">ROUND(E640*F640*$F$759,2)</f>
        <v>8648.7800000000007</v>
      </c>
      <c r="H640" s="456" t="s">
        <v>272</v>
      </c>
      <c r="I640" s="303" t="s">
        <v>165</v>
      </c>
      <c r="J640" s="382">
        <v>1.33570777608565E-2</v>
      </c>
      <c r="K640" s="37"/>
      <c r="L640" s="480"/>
      <c r="M640" s="37"/>
      <c r="N640" s="37"/>
      <c r="O640" s="37"/>
      <c r="P640" s="479"/>
      <c r="Q640" s="479"/>
      <c r="R640" s="479"/>
    </row>
    <row r="641" spans="1:18" x14ac:dyDescent="0.25">
      <c r="A641" s="469">
        <f t="shared" si="59"/>
        <v>636</v>
      </c>
      <c r="B641" s="44" t="s">
        <v>10</v>
      </c>
      <c r="C641" s="45" t="str">
        <f t="shared" si="57"/>
        <v>1CCOMCOELG</v>
      </c>
      <c r="D641" s="45"/>
      <c r="E641" s="46">
        <f>+'CALCULO TARIFAS CC '!$P$45</f>
        <v>0.73446408363090243</v>
      </c>
      <c r="F641" s="143">
        <f t="shared" si="58"/>
        <v>7.8562983061326003E-2</v>
      </c>
      <c r="G641" s="473">
        <f t="shared" si="60"/>
        <v>50869.93</v>
      </c>
      <c r="H641" s="456" t="s">
        <v>272</v>
      </c>
      <c r="I641" s="303" t="s">
        <v>166</v>
      </c>
      <c r="J641" s="382">
        <v>7.8562983061326003E-2</v>
      </c>
      <c r="K641" s="37"/>
      <c r="L641" s="480"/>
      <c r="M641" s="37"/>
      <c r="N641" s="37"/>
      <c r="O641" s="37"/>
      <c r="P641" s="479"/>
      <c r="Q641" s="479"/>
      <c r="R641" s="479"/>
    </row>
    <row r="642" spans="1:18" x14ac:dyDescent="0.25">
      <c r="A642" s="469">
        <f t="shared" si="59"/>
        <v>637</v>
      </c>
      <c r="B642" s="44" t="s">
        <v>10</v>
      </c>
      <c r="C642" s="45" t="str">
        <f t="shared" si="57"/>
        <v>1CCOMCOELP</v>
      </c>
      <c r="D642" s="45"/>
      <c r="E642" s="46">
        <f>+'CALCULO TARIFAS CC '!$P$45</f>
        <v>0.73446408363090243</v>
      </c>
      <c r="F642" s="143">
        <f t="shared" si="58"/>
        <v>5.0695784153186804E-3</v>
      </c>
      <c r="G642" s="473">
        <f t="shared" si="60"/>
        <v>3282.58</v>
      </c>
      <c r="H642" s="456" t="s">
        <v>272</v>
      </c>
      <c r="I642" s="303" t="s">
        <v>167</v>
      </c>
      <c r="J642" s="382">
        <v>5.0695784153186804E-3</v>
      </c>
      <c r="K642" s="37"/>
      <c r="L642" s="480"/>
      <c r="M642" s="37"/>
      <c r="N642" s="37"/>
      <c r="O642" s="37"/>
      <c r="P642" s="479"/>
      <c r="Q642" s="479"/>
      <c r="R642" s="479"/>
    </row>
    <row r="643" spans="1:18" x14ac:dyDescent="0.25">
      <c r="A643" s="469">
        <f t="shared" si="59"/>
        <v>638</v>
      </c>
      <c r="B643" s="44" t="s">
        <v>10</v>
      </c>
      <c r="C643" s="45" t="str">
        <f t="shared" si="57"/>
        <v>1CCOMCOELU</v>
      </c>
      <c r="D643" s="45"/>
      <c r="E643" s="46">
        <f>+'CALCULO TARIFAS CC '!$P$45</f>
        <v>0.73446408363090243</v>
      </c>
      <c r="F643" s="143">
        <f t="shared" si="58"/>
        <v>1.5080659559818188E-2</v>
      </c>
      <c r="G643" s="473">
        <f t="shared" si="60"/>
        <v>9764.7999999999993</v>
      </c>
      <c r="H643" s="456" t="s">
        <v>272</v>
      </c>
      <c r="I643" s="303" t="s">
        <v>168</v>
      </c>
      <c r="J643" s="382">
        <v>1.5080659559818188E-2</v>
      </c>
      <c r="K643" s="37"/>
      <c r="L643" s="480"/>
      <c r="M643" s="37"/>
      <c r="N643" s="37"/>
      <c r="O643" s="37"/>
      <c r="P643" s="479"/>
      <c r="Q643" s="479"/>
      <c r="R643" s="479"/>
    </row>
    <row r="644" spans="1:18" x14ac:dyDescent="0.25">
      <c r="A644" s="469">
        <f t="shared" si="59"/>
        <v>639</v>
      </c>
      <c r="B644" s="44" t="s">
        <v>10</v>
      </c>
      <c r="C644" s="45" t="str">
        <f t="shared" si="57"/>
        <v>1CCOMCOEND</v>
      </c>
      <c r="D644" s="45"/>
      <c r="E644" s="46">
        <f>+'CALCULO TARIFAS CC '!$P$45</f>
        <v>0.73446408363090243</v>
      </c>
      <c r="F644" s="143">
        <f t="shared" si="58"/>
        <v>3.8170897404697743E-2</v>
      </c>
      <c r="G644" s="473">
        <f t="shared" si="60"/>
        <v>24715.85</v>
      </c>
      <c r="H644" s="456" t="s">
        <v>272</v>
      </c>
      <c r="I644" s="303" t="s">
        <v>169</v>
      </c>
      <c r="J644" s="382">
        <v>3.8170897404697743E-2</v>
      </c>
      <c r="K644" s="37"/>
      <c r="L644" s="480"/>
      <c r="M644" s="37"/>
      <c r="N644" s="37"/>
      <c r="O644" s="37"/>
      <c r="P644" s="479"/>
      <c r="Q644" s="479"/>
      <c r="R644" s="479"/>
    </row>
    <row r="645" spans="1:18" x14ac:dyDescent="0.25">
      <c r="A645" s="469">
        <f t="shared" si="59"/>
        <v>640</v>
      </c>
      <c r="B645" s="44" t="s">
        <v>10</v>
      </c>
      <c r="C645" s="45" t="str">
        <f t="shared" si="57"/>
        <v>1CCOMCOESD</v>
      </c>
      <c r="D645" s="45"/>
      <c r="E645" s="46">
        <f>+'CALCULO TARIFAS CC '!$P$45</f>
        <v>0.73446408363090243</v>
      </c>
      <c r="F645" s="143">
        <f t="shared" si="58"/>
        <v>1.7098587528120785E-2</v>
      </c>
      <c r="G645" s="473">
        <f t="shared" si="60"/>
        <v>11071.42</v>
      </c>
      <c r="H645" s="456" t="s">
        <v>272</v>
      </c>
      <c r="I645" s="303" t="s">
        <v>170</v>
      </c>
      <c r="J645" s="382">
        <v>1.7098587528120785E-2</v>
      </c>
      <c r="K645" s="37"/>
      <c r="L645" s="480"/>
      <c r="M645" s="37"/>
      <c r="N645" s="37"/>
      <c r="O645" s="37"/>
      <c r="P645" s="479"/>
      <c r="Q645" s="479"/>
      <c r="R645" s="479"/>
    </row>
    <row r="646" spans="1:18" x14ac:dyDescent="0.25">
      <c r="A646" s="469">
        <f t="shared" si="59"/>
        <v>641</v>
      </c>
      <c r="B646" s="44" t="s">
        <v>10</v>
      </c>
      <c r="C646" s="45" t="str">
        <f t="shared" si="57"/>
        <v>1CCOMCOGUE</v>
      </c>
      <c r="D646" s="45"/>
      <c r="E646" s="46">
        <f>+'CALCULO TARIFAS CC '!$P$45</f>
        <v>0.73446408363090243</v>
      </c>
      <c r="F646" s="143">
        <f t="shared" si="58"/>
        <v>4.4209153510876903E-3</v>
      </c>
      <c r="G646" s="473">
        <f t="shared" si="60"/>
        <v>2862.57</v>
      </c>
      <c r="H646" s="456" t="s">
        <v>272</v>
      </c>
      <c r="I646" s="303" t="s">
        <v>171</v>
      </c>
      <c r="J646" s="382">
        <v>4.4209153510876903E-3</v>
      </c>
      <c r="K646" s="37"/>
      <c r="L646" s="480"/>
      <c r="M646" s="37"/>
      <c r="N646" s="37"/>
      <c r="O646" s="37"/>
      <c r="P646" s="479"/>
      <c r="Q646" s="479"/>
      <c r="R646" s="479"/>
    </row>
    <row r="647" spans="1:18" x14ac:dyDescent="0.25">
      <c r="A647" s="469">
        <f t="shared" si="59"/>
        <v>642</v>
      </c>
      <c r="B647" s="44" t="s">
        <v>10</v>
      </c>
      <c r="C647" s="45" t="str">
        <f t="shared" si="57"/>
        <v>1CCOMCOMEL</v>
      </c>
      <c r="D647" s="45"/>
      <c r="E647" s="46">
        <f>+'CALCULO TARIFAS CC '!$P$45</f>
        <v>0.73446408363090243</v>
      </c>
      <c r="F647" s="143">
        <f t="shared" si="58"/>
        <v>3.7573547717019748E-2</v>
      </c>
      <c r="G647" s="473">
        <f t="shared" si="60"/>
        <v>24329.06</v>
      </c>
      <c r="H647" s="456" t="s">
        <v>272</v>
      </c>
      <c r="I647" s="303" t="s">
        <v>172</v>
      </c>
      <c r="J647" s="382">
        <v>3.7573547717019748E-2</v>
      </c>
      <c r="K647" s="37"/>
      <c r="L647" s="480"/>
      <c r="M647" s="37"/>
      <c r="N647" s="37"/>
      <c r="O647" s="37"/>
      <c r="P647" s="479"/>
      <c r="Q647" s="479"/>
      <c r="R647" s="479"/>
    </row>
    <row r="648" spans="1:18" x14ac:dyDescent="0.25">
      <c r="A648" s="469">
        <f t="shared" si="59"/>
        <v>643</v>
      </c>
      <c r="B648" s="44" t="s">
        <v>10</v>
      </c>
      <c r="C648" s="45" t="str">
        <f t="shared" si="57"/>
        <v>1CCOMCUCOE</v>
      </c>
      <c r="D648" s="45"/>
      <c r="E648" s="46">
        <f>+'CALCULO TARIFAS CC '!$P$45</f>
        <v>0.73446408363090243</v>
      </c>
      <c r="F648" s="143">
        <f t="shared" si="58"/>
        <v>5.7641994904313112E-3</v>
      </c>
      <c r="G648" s="473">
        <f t="shared" si="60"/>
        <v>3732.35</v>
      </c>
      <c r="H648" s="456" t="s">
        <v>272</v>
      </c>
      <c r="I648" s="303" t="s">
        <v>173</v>
      </c>
      <c r="J648" s="382">
        <v>5.7641994904313112E-3</v>
      </c>
      <c r="K648" s="37"/>
      <c r="L648" s="480"/>
      <c r="M648" s="37"/>
      <c r="N648" s="37"/>
      <c r="O648" s="37"/>
      <c r="P648" s="479"/>
      <c r="Q648" s="479"/>
      <c r="R648" s="479"/>
    </row>
    <row r="649" spans="1:18" x14ac:dyDescent="0.25">
      <c r="A649" s="469">
        <f t="shared" si="59"/>
        <v>644</v>
      </c>
      <c r="B649" s="44" t="s">
        <v>10</v>
      </c>
      <c r="C649" s="45" t="str">
        <f t="shared" si="57"/>
        <v>1CCOMECONO</v>
      </c>
      <c r="D649" s="45"/>
      <c r="E649" s="46">
        <f>+'CALCULO TARIFAS CC '!$P$45</f>
        <v>0.73446408363090243</v>
      </c>
      <c r="F649" s="143">
        <f t="shared" si="58"/>
        <v>6.0608117478819943E-3</v>
      </c>
      <c r="G649" s="473">
        <f t="shared" si="60"/>
        <v>3924.41</v>
      </c>
      <c r="H649" s="456" t="s">
        <v>272</v>
      </c>
      <c r="I649" s="303" t="s">
        <v>174</v>
      </c>
      <c r="J649" s="382">
        <v>6.0608117478819943E-3</v>
      </c>
      <c r="K649" s="37"/>
      <c r="L649" s="480"/>
      <c r="M649" s="37"/>
      <c r="N649" s="37"/>
      <c r="O649" s="37"/>
      <c r="P649" s="479"/>
      <c r="Q649" s="479"/>
      <c r="R649" s="479"/>
    </row>
    <row r="650" spans="1:18" x14ac:dyDescent="0.25">
      <c r="A650" s="469">
        <f t="shared" si="59"/>
        <v>645</v>
      </c>
      <c r="B650" s="44" t="s">
        <v>10</v>
      </c>
      <c r="C650" s="45" t="str">
        <f t="shared" si="57"/>
        <v>1CCOMINVNA</v>
      </c>
      <c r="D650" s="45"/>
      <c r="E650" s="46">
        <f>+'CALCULO TARIFAS CC '!$P$45</f>
        <v>0.73446408363090243</v>
      </c>
      <c r="F650" s="143">
        <f t="shared" si="58"/>
        <v>4.7957011910137798E-6</v>
      </c>
      <c r="G650" s="473">
        <f t="shared" si="60"/>
        <v>3.11</v>
      </c>
      <c r="H650" s="456" t="s">
        <v>272</v>
      </c>
      <c r="I650" s="303" t="s">
        <v>343</v>
      </c>
      <c r="J650" s="382">
        <v>4.7957011910137798E-6</v>
      </c>
      <c r="K650" s="37"/>
      <c r="L650" s="480"/>
      <c r="M650" s="37"/>
      <c r="N650" s="37"/>
      <c r="O650" s="37"/>
      <c r="P650" s="479"/>
      <c r="Q650" s="479"/>
      <c r="R650" s="479"/>
    </row>
    <row r="651" spans="1:18" x14ac:dyDescent="0.25">
      <c r="A651" s="469">
        <f t="shared" si="59"/>
        <v>646</v>
      </c>
      <c r="B651" s="44" t="s">
        <v>10</v>
      </c>
      <c r="C651" s="45" t="str">
        <f t="shared" si="57"/>
        <v>1CCOMIONEN</v>
      </c>
      <c r="D651" s="45"/>
      <c r="E651" s="46">
        <f>+'CALCULO TARIFAS CC '!$P$45</f>
        <v>0.73446408363090243</v>
      </c>
      <c r="F651" s="143">
        <f t="shared" si="58"/>
        <v>3.7467066715676525E-2</v>
      </c>
      <c r="G651" s="473">
        <f t="shared" si="60"/>
        <v>24260.12</v>
      </c>
      <c r="H651" s="456" t="s">
        <v>272</v>
      </c>
      <c r="I651" s="303" t="s">
        <v>175</v>
      </c>
      <c r="J651" s="382">
        <v>3.7467066715676525E-2</v>
      </c>
      <c r="K651" s="37"/>
      <c r="L651" s="480"/>
      <c r="M651" s="37"/>
      <c r="N651" s="37"/>
      <c r="O651" s="37"/>
      <c r="P651" s="479"/>
      <c r="Q651" s="479"/>
      <c r="R651" s="479"/>
    </row>
    <row r="652" spans="1:18" x14ac:dyDescent="0.25">
      <c r="A652" s="469">
        <f t="shared" si="59"/>
        <v>647</v>
      </c>
      <c r="B652" s="44" t="s">
        <v>10</v>
      </c>
      <c r="C652" s="45" t="str">
        <f t="shared" si="57"/>
        <v>1CCOMMAYEL</v>
      </c>
      <c r="D652" s="45"/>
      <c r="E652" s="46">
        <f>+'CALCULO TARIFAS CC '!$P$45</f>
        <v>0.73446408363090243</v>
      </c>
      <c r="F652" s="143">
        <f t="shared" si="58"/>
        <v>8.88304196452952E-3</v>
      </c>
      <c r="G652" s="473">
        <f t="shared" si="60"/>
        <v>5751.82</v>
      </c>
      <c r="H652" s="456" t="s">
        <v>272</v>
      </c>
      <c r="I652" s="303" t="s">
        <v>176</v>
      </c>
      <c r="J652" s="382">
        <v>8.88304196452952E-3</v>
      </c>
      <c r="K652" s="37"/>
      <c r="L652" s="480"/>
      <c r="M652" s="37"/>
      <c r="N652" s="37"/>
      <c r="O652" s="37"/>
      <c r="P652" s="479"/>
      <c r="Q652" s="479"/>
      <c r="R652" s="479"/>
    </row>
    <row r="653" spans="1:18" x14ac:dyDescent="0.25">
      <c r="A653" s="469">
        <f t="shared" si="59"/>
        <v>648</v>
      </c>
      <c r="B653" s="44" t="s">
        <v>10</v>
      </c>
      <c r="C653" s="45" t="str">
        <f t="shared" si="57"/>
        <v>1CCOMRECGE</v>
      </c>
      <c r="D653" s="45"/>
      <c r="E653" s="46">
        <f>+'CALCULO TARIFAS CC '!$P$45</f>
        <v>0.73446408363090243</v>
      </c>
      <c r="F653" s="143">
        <f t="shared" si="58"/>
        <v>8.9806664250349708E-3</v>
      </c>
      <c r="G653" s="473">
        <f t="shared" si="60"/>
        <v>5815.03</v>
      </c>
      <c r="H653" s="456" t="s">
        <v>272</v>
      </c>
      <c r="I653" s="303" t="s">
        <v>177</v>
      </c>
      <c r="J653" s="382">
        <v>8.9806664250349708E-3</v>
      </c>
      <c r="K653" s="37"/>
      <c r="L653" s="480"/>
      <c r="M653" s="37"/>
      <c r="N653" s="37"/>
      <c r="O653" s="37"/>
      <c r="P653" s="479"/>
      <c r="Q653" s="479"/>
      <c r="R653" s="479"/>
    </row>
    <row r="654" spans="1:18" x14ac:dyDescent="0.25">
      <c r="A654" s="469">
        <f t="shared" si="59"/>
        <v>649</v>
      </c>
      <c r="B654" s="44" t="s">
        <v>10</v>
      </c>
      <c r="C654" s="45" t="str">
        <f t="shared" si="57"/>
        <v>1CCOMSOLGU</v>
      </c>
      <c r="D654" s="45"/>
      <c r="E654" s="46">
        <f>+'CALCULO TARIFAS CC '!$P$45</f>
        <v>0.73446408363090243</v>
      </c>
      <c r="F654" s="143">
        <f t="shared" si="58"/>
        <v>4.0217090349579064E-3</v>
      </c>
      <c r="G654" s="473">
        <f t="shared" si="60"/>
        <v>2604.08</v>
      </c>
      <c r="H654" s="456" t="s">
        <v>272</v>
      </c>
      <c r="I654" s="303" t="s">
        <v>178</v>
      </c>
      <c r="J654" s="382">
        <v>4.0217090349579064E-3</v>
      </c>
      <c r="K654" s="37"/>
      <c r="L654" s="480"/>
      <c r="M654" s="37"/>
      <c r="N654" s="37"/>
      <c r="O654" s="37"/>
      <c r="P654" s="479"/>
      <c r="Q654" s="479"/>
      <c r="R654" s="479"/>
    </row>
    <row r="655" spans="1:18" x14ac:dyDescent="0.25">
      <c r="A655" s="469">
        <f t="shared" si="59"/>
        <v>650</v>
      </c>
      <c r="B655" s="44" t="s">
        <v>10</v>
      </c>
      <c r="C655" s="45" t="str">
        <f t="shared" si="57"/>
        <v>1DDISDIELO</v>
      </c>
      <c r="D655" s="45"/>
      <c r="E655" s="46">
        <f>+'CALCULO TARIFAS CC '!$P$45</f>
        <v>0.73446408363090243</v>
      </c>
      <c r="F655" s="143">
        <f t="shared" si="58"/>
        <v>0.15416326125569496</v>
      </c>
      <c r="G655" s="473">
        <f>ROUND(E655*F655*$F$759,2)+0.02</f>
        <v>99821.52</v>
      </c>
      <c r="H655" s="456" t="s">
        <v>272</v>
      </c>
      <c r="I655" s="303" t="s">
        <v>179</v>
      </c>
      <c r="J655" s="382">
        <v>0.15416326125569496</v>
      </c>
      <c r="K655" s="37"/>
      <c r="L655" s="480"/>
      <c r="M655" s="37"/>
      <c r="N655" s="37"/>
      <c r="O655" s="37"/>
      <c r="P655" s="479"/>
      <c r="Q655" s="479"/>
      <c r="R655" s="479"/>
    </row>
    <row r="656" spans="1:18" x14ac:dyDescent="0.25">
      <c r="A656" s="469">
        <f t="shared" si="59"/>
        <v>651</v>
      </c>
      <c r="B656" s="44" t="s">
        <v>10</v>
      </c>
      <c r="C656" s="45" t="str">
        <f t="shared" si="57"/>
        <v>1DDISDISEL</v>
      </c>
      <c r="D656" s="45"/>
      <c r="E656" s="46">
        <f>+'CALCULO TARIFAS CC '!$P$45</f>
        <v>0.73446408363090243</v>
      </c>
      <c r="F656" s="143">
        <f t="shared" si="58"/>
        <v>0.1300325599858681</v>
      </c>
      <c r="G656" s="473">
        <f>ROUND(E656*F656*$F$759,2)</f>
        <v>84196.75</v>
      </c>
      <c r="H656" s="456" t="s">
        <v>272</v>
      </c>
      <c r="I656" s="303" t="s">
        <v>180</v>
      </c>
      <c r="J656" s="382">
        <v>0.1300325599858681</v>
      </c>
      <c r="K656" s="37"/>
      <c r="L656" s="480"/>
      <c r="M656" s="37"/>
      <c r="N656" s="37"/>
      <c r="O656" s="37"/>
      <c r="P656" s="479"/>
      <c r="Q656" s="479"/>
      <c r="R656" s="479"/>
    </row>
    <row r="657" spans="1:18" x14ac:dyDescent="0.25">
      <c r="A657" s="469">
        <f t="shared" si="59"/>
        <v>652</v>
      </c>
      <c r="B657" s="44" t="s">
        <v>10</v>
      </c>
      <c r="C657" s="45" t="str">
        <f t="shared" si="57"/>
        <v>1DDISEMPEL</v>
      </c>
      <c r="D657" s="45"/>
      <c r="E657" s="46">
        <f>+'CALCULO TARIFAS CC '!$P$45</f>
        <v>0.73446408363090243</v>
      </c>
      <c r="F657" s="143">
        <f t="shared" si="58"/>
        <v>0.32922624488103508</v>
      </c>
      <c r="G657" s="473">
        <f>ROUND(E657*F657*$F$759,2)+0.02</f>
        <v>213175.69999999998</v>
      </c>
      <c r="H657" s="456" t="s">
        <v>272</v>
      </c>
      <c r="I657" s="303" t="s">
        <v>181</v>
      </c>
      <c r="J657" s="382">
        <v>0.32922624488103508</v>
      </c>
      <c r="K657" s="37"/>
      <c r="L657" s="480"/>
      <c r="M657" s="37"/>
      <c r="N657" s="37"/>
      <c r="O657" s="37"/>
      <c r="P657" s="479"/>
      <c r="Q657" s="479"/>
      <c r="R657" s="479"/>
    </row>
    <row r="658" spans="1:18" x14ac:dyDescent="0.25">
      <c r="A658" s="474">
        <f t="shared" si="59"/>
        <v>653</v>
      </c>
      <c r="B658" s="44" t="s">
        <v>10</v>
      </c>
      <c r="C658" s="186" t="str">
        <f t="shared" si="57"/>
        <v>1DDISEMREP</v>
      </c>
      <c r="D658" s="186"/>
      <c r="E658" s="187">
        <f>+'CALCULO TARIFAS CC '!$P$45</f>
        <v>0.73446408363090243</v>
      </c>
      <c r="F658" s="188">
        <f t="shared" si="58"/>
        <v>8.4053884197826071E-4</v>
      </c>
      <c r="G658" s="473">
        <f t="shared" si="60"/>
        <v>544.25</v>
      </c>
      <c r="H658" s="456" t="s">
        <v>272</v>
      </c>
      <c r="I658" s="303" t="s">
        <v>182</v>
      </c>
      <c r="J658" s="382">
        <v>8.4053884197826071E-4</v>
      </c>
      <c r="K658" s="37"/>
      <c r="L658" s="480"/>
      <c r="M658" s="37"/>
      <c r="N658" s="37"/>
      <c r="O658" s="37"/>
      <c r="P658" s="479"/>
      <c r="Q658" s="479"/>
      <c r="R658" s="479"/>
    </row>
    <row r="659" spans="1:18" x14ac:dyDescent="0.25">
      <c r="A659" s="469">
        <f t="shared" si="59"/>
        <v>654</v>
      </c>
      <c r="B659" s="44" t="s">
        <v>10</v>
      </c>
      <c r="C659" s="45" t="str">
        <f t="shared" si="57"/>
        <v>1GGDRAGAAC</v>
      </c>
      <c r="D659" s="45"/>
      <c r="E659" s="46">
        <f>+'CALCULO TARIFAS CC '!$P$45</f>
        <v>0.73446408363090243</v>
      </c>
      <c r="F659" s="143">
        <f t="shared" si="58"/>
        <v>1.1261164564315945E-8</v>
      </c>
      <c r="G659" s="473">
        <f t="shared" si="60"/>
        <v>0.01</v>
      </c>
      <c r="H659" s="456" t="s">
        <v>272</v>
      </c>
      <c r="I659" s="303" t="s">
        <v>183</v>
      </c>
      <c r="J659" s="382">
        <v>1.1261164564315945E-8</v>
      </c>
      <c r="K659" s="37"/>
      <c r="L659" s="480"/>
      <c r="M659" s="37"/>
      <c r="N659" s="37"/>
      <c r="O659" s="37"/>
      <c r="P659" s="479"/>
      <c r="Q659" s="479"/>
      <c r="R659" s="479"/>
    </row>
    <row r="660" spans="1:18" x14ac:dyDescent="0.25">
      <c r="A660" s="469">
        <f t="shared" si="59"/>
        <v>655</v>
      </c>
      <c r="B660" s="44" t="s">
        <v>10</v>
      </c>
      <c r="C660" s="45" t="str">
        <f t="shared" si="57"/>
        <v>1GGDRAGELC</v>
      </c>
      <c r="D660" s="45"/>
      <c r="E660" s="46">
        <f>+'CALCULO TARIFAS CC '!$P$45</f>
        <v>0.73446408363090243</v>
      </c>
      <c r="F660" s="143">
        <f t="shared" si="58"/>
        <v>9.0744000802448172E-8</v>
      </c>
      <c r="G660" s="473">
        <f t="shared" si="60"/>
        <v>0.06</v>
      </c>
      <c r="H660" s="456" t="s">
        <v>272</v>
      </c>
      <c r="I660" s="303" t="s">
        <v>184</v>
      </c>
      <c r="J660" s="382">
        <v>9.0744000802448172E-8</v>
      </c>
      <c r="K660" s="37"/>
      <c r="L660" s="480"/>
      <c r="M660" s="37"/>
      <c r="N660" s="37"/>
      <c r="O660" s="37"/>
      <c r="P660" s="479"/>
      <c r="Q660" s="479"/>
      <c r="R660" s="479"/>
    </row>
    <row r="661" spans="1:18" x14ac:dyDescent="0.25">
      <c r="A661" s="469">
        <f t="shared" si="59"/>
        <v>656</v>
      </c>
      <c r="B661" s="44" t="s">
        <v>10</v>
      </c>
      <c r="C661" s="45" t="str">
        <f t="shared" si="57"/>
        <v>1GGDRAGLAE</v>
      </c>
      <c r="D661" s="45"/>
      <c r="E661" s="46">
        <f>+'CALCULO TARIFAS CC '!$P$45</f>
        <v>0.73446408363090243</v>
      </c>
      <c r="F661" s="143">
        <f t="shared" si="58"/>
        <v>1.0782577909801841E-8</v>
      </c>
      <c r="G661" s="473">
        <f t="shared" si="60"/>
        <v>0.01</v>
      </c>
      <c r="H661" s="456" t="s">
        <v>272</v>
      </c>
      <c r="I661" s="303" t="s">
        <v>410</v>
      </c>
      <c r="J661" s="382">
        <v>1.0782577909801841E-8</v>
      </c>
      <c r="K661" s="37"/>
      <c r="L661" s="480"/>
      <c r="M661" s="37"/>
      <c r="N661" s="37"/>
      <c r="O661" s="37"/>
      <c r="P661" s="479"/>
      <c r="Q661" s="479"/>
      <c r="R661" s="479"/>
    </row>
    <row r="662" spans="1:18" x14ac:dyDescent="0.25">
      <c r="A662" s="469">
        <f t="shared" si="59"/>
        <v>657</v>
      </c>
      <c r="B662" s="44" t="s">
        <v>10</v>
      </c>
      <c r="C662" s="45" t="str">
        <f t="shared" si="57"/>
        <v>1GGDRAGPIN</v>
      </c>
      <c r="D662" s="45"/>
      <c r="E662" s="46">
        <f>+'CALCULO TARIFAS CC '!$P$45</f>
        <v>0.73446408363090243</v>
      </c>
      <c r="F662" s="143">
        <f t="shared" si="58"/>
        <v>2.4114435009554426E-7</v>
      </c>
      <c r="G662" s="473">
        <f t="shared" si="60"/>
        <v>0.16</v>
      </c>
      <c r="H662" s="456" t="s">
        <v>272</v>
      </c>
      <c r="I662" s="303" t="s">
        <v>185</v>
      </c>
      <c r="J662" s="382">
        <v>2.4114435009554426E-7</v>
      </c>
      <c r="K662" s="37"/>
      <c r="L662" s="480"/>
      <c r="M662" s="37"/>
      <c r="N662" s="37"/>
      <c r="O662" s="37"/>
      <c r="P662" s="479"/>
      <c r="Q662" s="479"/>
      <c r="R662" s="479"/>
    </row>
    <row r="663" spans="1:18" x14ac:dyDescent="0.25">
      <c r="A663" s="469">
        <f t="shared" si="59"/>
        <v>658</v>
      </c>
      <c r="B663" s="44" t="s">
        <v>10</v>
      </c>
      <c r="C663" s="45" t="str">
        <f t="shared" si="57"/>
        <v>1GGDRAGRAL</v>
      </c>
      <c r="D663" s="45"/>
      <c r="E663" s="46">
        <f>+'CALCULO TARIFAS CC '!$P$45</f>
        <v>0.73446408363090243</v>
      </c>
      <c r="F663" s="143">
        <f t="shared" si="58"/>
        <v>8.2077153511273555E-7</v>
      </c>
      <c r="G663" s="473">
        <f t="shared" si="60"/>
        <v>0.53</v>
      </c>
      <c r="H663" s="456" t="s">
        <v>272</v>
      </c>
      <c r="I663" s="303" t="s">
        <v>186</v>
      </c>
      <c r="J663" s="382">
        <v>8.2077153511273555E-7</v>
      </c>
      <c r="K663" s="37"/>
      <c r="L663" s="480"/>
      <c r="M663" s="37"/>
      <c r="N663" s="37"/>
      <c r="O663" s="37"/>
      <c r="P663" s="479"/>
      <c r="Q663" s="479"/>
      <c r="R663" s="479"/>
    </row>
    <row r="664" spans="1:18" x14ac:dyDescent="0.25">
      <c r="A664" s="469">
        <f t="shared" si="59"/>
        <v>659</v>
      </c>
      <c r="B664" s="44" t="s">
        <v>10</v>
      </c>
      <c r="C664" s="45" t="str">
        <f t="shared" si="57"/>
        <v>1GGDRAGROG</v>
      </c>
      <c r="D664" s="45"/>
      <c r="E664" s="46">
        <f>+'CALCULO TARIFAS CC '!$P$45</f>
        <v>0.73446408363090243</v>
      </c>
      <c r="F664" s="143">
        <f t="shared" si="58"/>
        <v>1.5551498226163617E-5</v>
      </c>
      <c r="G664" s="473">
        <f t="shared" si="60"/>
        <v>10.07</v>
      </c>
      <c r="H664" s="456" t="s">
        <v>272</v>
      </c>
      <c r="I664" s="303" t="s">
        <v>187</v>
      </c>
      <c r="J664" s="382">
        <v>1.5551498226163617E-5</v>
      </c>
      <c r="K664" s="37"/>
      <c r="L664" s="480"/>
      <c r="M664" s="37"/>
      <c r="N664" s="37"/>
      <c r="O664" s="37"/>
      <c r="P664" s="479"/>
      <c r="Q664" s="479"/>
      <c r="R664" s="479"/>
    </row>
    <row r="665" spans="1:18" x14ac:dyDescent="0.25">
      <c r="A665" s="469">
        <f t="shared" si="59"/>
        <v>660</v>
      </c>
      <c r="B665" s="44" t="s">
        <v>10</v>
      </c>
      <c r="C665" s="45" t="str">
        <f t="shared" si="57"/>
        <v>1GGDRAGROP</v>
      </c>
      <c r="D665" s="45"/>
      <c r="E665" s="46">
        <f>+'CALCULO TARIFAS CC '!$P$45</f>
        <v>0.73446408363090243</v>
      </c>
      <c r="F665" s="143">
        <f t="shared" si="58"/>
        <v>5.8020456845283969E-8</v>
      </c>
      <c r="G665" s="473">
        <f t="shared" si="60"/>
        <v>0.04</v>
      </c>
      <c r="H665" s="456" t="s">
        <v>272</v>
      </c>
      <c r="I665" s="303" t="s">
        <v>188</v>
      </c>
      <c r="J665" s="382">
        <v>5.8020456845283969E-8</v>
      </c>
      <c r="K665" s="37"/>
      <c r="L665" s="480"/>
      <c r="M665" s="37"/>
      <c r="N665" s="37"/>
      <c r="O665" s="37"/>
      <c r="P665" s="479"/>
      <c r="Q665" s="479"/>
      <c r="R665" s="479"/>
    </row>
    <row r="666" spans="1:18" x14ac:dyDescent="0.25">
      <c r="A666" s="469">
        <f t="shared" si="59"/>
        <v>661</v>
      </c>
      <c r="B666" s="44" t="s">
        <v>10</v>
      </c>
      <c r="C666" s="45" t="str">
        <f t="shared" si="57"/>
        <v>1GGDRCAURE</v>
      </c>
      <c r="D666" s="45"/>
      <c r="E666" s="46">
        <f>+'CALCULO TARIFAS CC '!$P$45</f>
        <v>0.73446408363090243</v>
      </c>
      <c r="F666" s="143">
        <f t="shared" si="58"/>
        <v>1.333488913579826E-8</v>
      </c>
      <c r="G666" s="473">
        <f t="shared" si="60"/>
        <v>0.01</v>
      </c>
      <c r="H666" s="456" t="s">
        <v>272</v>
      </c>
      <c r="I666" s="303" t="s">
        <v>189</v>
      </c>
      <c r="J666" s="382">
        <v>1.333488913579826E-8</v>
      </c>
      <c r="K666" s="37"/>
      <c r="L666" s="480"/>
      <c r="M666" s="37"/>
      <c r="N666" s="37"/>
      <c r="O666" s="37"/>
      <c r="P666" s="479"/>
      <c r="Q666" s="479"/>
      <c r="R666" s="479"/>
    </row>
    <row r="667" spans="1:18" x14ac:dyDescent="0.25">
      <c r="A667" s="469">
        <f t="shared" si="59"/>
        <v>662</v>
      </c>
      <c r="B667" s="44" t="s">
        <v>10</v>
      </c>
      <c r="C667" s="45" t="str">
        <f t="shared" si="57"/>
        <v>1GGDRCOAGO</v>
      </c>
      <c r="D667" s="45"/>
      <c r="E667" s="46">
        <f>+'CALCULO TARIFAS CC '!$P$45</f>
        <v>0.73446408363090243</v>
      </c>
      <c r="F667" s="143">
        <f t="shared" si="58"/>
        <v>8.6563471838370083E-8</v>
      </c>
      <c r="G667" s="473">
        <f t="shared" si="60"/>
        <v>0.06</v>
      </c>
      <c r="H667" s="456" t="s">
        <v>272</v>
      </c>
      <c r="I667" s="303" t="s">
        <v>190</v>
      </c>
      <c r="J667" s="382">
        <v>8.6563471838370083E-8</v>
      </c>
      <c r="K667" s="37"/>
      <c r="L667" s="480"/>
      <c r="M667" s="37"/>
      <c r="N667" s="37"/>
      <c r="O667" s="37"/>
      <c r="P667" s="479"/>
      <c r="Q667" s="479"/>
      <c r="R667" s="479"/>
    </row>
    <row r="668" spans="1:18" x14ac:dyDescent="0.25">
      <c r="A668" s="469">
        <f t="shared" si="59"/>
        <v>663</v>
      </c>
      <c r="B668" s="44" t="s">
        <v>10</v>
      </c>
      <c r="C668" s="45" t="str">
        <f t="shared" si="57"/>
        <v>1GGDRCOMAP</v>
      </c>
      <c r="D668" s="45"/>
      <c r="E668" s="46">
        <f>+'CALCULO TARIFAS CC '!$P$45</f>
        <v>0.73446408363090243</v>
      </c>
      <c r="F668" s="143">
        <f t="shared" si="58"/>
        <v>9.5827552030843367E-9</v>
      </c>
      <c r="G668" s="473">
        <f t="shared" si="60"/>
        <v>0.01</v>
      </c>
      <c r="H668" s="456" t="s">
        <v>272</v>
      </c>
      <c r="I668" s="303" t="s">
        <v>191</v>
      </c>
      <c r="J668" s="382">
        <v>9.5827552030843367E-9</v>
      </c>
      <c r="K668" s="37"/>
      <c r="L668" s="480"/>
      <c r="M668" s="37"/>
      <c r="N668" s="37"/>
      <c r="O668" s="37"/>
      <c r="P668" s="479"/>
      <c r="Q668" s="479"/>
      <c r="R668" s="479"/>
    </row>
    <row r="669" spans="1:18" x14ac:dyDescent="0.25">
      <c r="A669" s="469">
        <f t="shared" si="59"/>
        <v>664</v>
      </c>
      <c r="B669" s="44" t="s">
        <v>10</v>
      </c>
      <c r="C669" s="45" t="str">
        <f t="shared" si="57"/>
        <v>1GGDRCOMOE</v>
      </c>
      <c r="D669" s="45"/>
      <c r="E669" s="46">
        <f>+'CALCULO TARIFAS CC '!$P$45</f>
        <v>0.73446408363090243</v>
      </c>
      <c r="F669" s="143">
        <f t="shared" si="58"/>
        <v>5.0753302602848504E-8</v>
      </c>
      <c r="G669" s="473">
        <f t="shared" si="60"/>
        <v>0.03</v>
      </c>
      <c r="H669" s="456" t="s">
        <v>272</v>
      </c>
      <c r="I669" s="303" t="s">
        <v>746</v>
      </c>
      <c r="J669" s="382">
        <v>5.0753302602848504E-8</v>
      </c>
      <c r="K669" s="37"/>
      <c r="L669" s="480"/>
      <c r="M669" s="37"/>
      <c r="N669" s="37"/>
      <c r="O669" s="37"/>
      <c r="P669" s="479"/>
      <c r="Q669" s="479"/>
      <c r="R669" s="479"/>
    </row>
    <row r="670" spans="1:18" x14ac:dyDescent="0.25">
      <c r="A670" s="469">
        <f t="shared" si="59"/>
        <v>665</v>
      </c>
      <c r="B670" s="44" t="s">
        <v>10</v>
      </c>
      <c r="C670" s="45" t="str">
        <f t="shared" ref="C670:C701" si="61">I670</f>
        <v>1GGDRCORAL</v>
      </c>
      <c r="D670" s="45"/>
      <c r="E670" s="46">
        <f>+'CALCULO TARIFAS CC '!$P$45</f>
        <v>0.73446408363090243</v>
      </c>
      <c r="F670" s="143">
        <f t="shared" si="58"/>
        <v>1.7365613991831477E-7</v>
      </c>
      <c r="G670" s="473">
        <f t="shared" si="60"/>
        <v>0.11</v>
      </c>
      <c r="H670" s="456" t="s">
        <v>272</v>
      </c>
      <c r="I670" s="303" t="s">
        <v>192</v>
      </c>
      <c r="J670" s="382">
        <v>1.7365613991831477E-7</v>
      </c>
      <c r="K670" s="37"/>
      <c r="L670" s="480"/>
      <c r="M670" s="37"/>
      <c r="N670" s="37"/>
      <c r="O670" s="37"/>
      <c r="P670" s="479"/>
      <c r="Q670" s="479"/>
      <c r="R670" s="479"/>
    </row>
    <row r="671" spans="1:18" x14ac:dyDescent="0.25">
      <c r="A671" s="469">
        <f t="shared" si="59"/>
        <v>666</v>
      </c>
      <c r="B671" s="44" t="s">
        <v>10</v>
      </c>
      <c r="C671" s="45" t="str">
        <f t="shared" si="61"/>
        <v>1GGDRDELAU</v>
      </c>
      <c r="D671" s="45"/>
      <c r="E671" s="46">
        <f>+'CALCULO TARIFAS CC '!$P$45</f>
        <v>0.73446408363090243</v>
      </c>
      <c r="F671" s="143">
        <f t="shared" si="58"/>
        <v>1.2225848864586037E-6</v>
      </c>
      <c r="G671" s="473">
        <f t="shared" si="60"/>
        <v>0.79</v>
      </c>
      <c r="H671" s="456" t="s">
        <v>272</v>
      </c>
      <c r="I671" s="303" t="s">
        <v>193</v>
      </c>
      <c r="J671" s="382">
        <v>1.2225848864586037E-6</v>
      </c>
      <c r="K671" s="37"/>
      <c r="L671" s="480"/>
      <c r="M671" s="37"/>
      <c r="N671" s="37"/>
      <c r="O671" s="37"/>
      <c r="P671" s="479"/>
      <c r="Q671" s="479"/>
      <c r="R671" s="479"/>
    </row>
    <row r="672" spans="1:18" x14ac:dyDescent="0.25">
      <c r="A672" s="469">
        <f t="shared" si="59"/>
        <v>667</v>
      </c>
      <c r="B672" s="44" t="s">
        <v>10</v>
      </c>
      <c r="C672" s="45" t="str">
        <f t="shared" si="61"/>
        <v>1GGDRENREA</v>
      </c>
      <c r="D672" s="45"/>
      <c r="E672" s="46">
        <f>+'CALCULO TARIFAS CC '!$P$45</f>
        <v>0.73446408363090243</v>
      </c>
      <c r="F672" s="143">
        <f t="shared" si="58"/>
        <v>7.6387960666777251E-8</v>
      </c>
      <c r="G672" s="473">
        <f t="shared" si="60"/>
        <v>0.05</v>
      </c>
      <c r="H672" s="456" t="s">
        <v>272</v>
      </c>
      <c r="I672" s="303" t="s">
        <v>194</v>
      </c>
      <c r="J672" s="382">
        <v>7.6387960666777251E-8</v>
      </c>
      <c r="K672" s="37"/>
      <c r="L672" s="480"/>
      <c r="M672" s="37"/>
      <c r="N672" s="37"/>
      <c r="O672" s="37"/>
      <c r="P672" s="479"/>
      <c r="Q672" s="479"/>
      <c r="R672" s="479"/>
    </row>
    <row r="673" spans="1:18" x14ac:dyDescent="0.25">
      <c r="A673" s="469">
        <f t="shared" si="59"/>
        <v>668</v>
      </c>
      <c r="B673" s="44" t="s">
        <v>10</v>
      </c>
      <c r="C673" s="45" t="str">
        <f t="shared" si="61"/>
        <v>1GGDRGEELP</v>
      </c>
      <c r="D673" s="45"/>
      <c r="E673" s="46">
        <f>+'CALCULO TARIFAS CC '!$P$45</f>
        <v>0.73446408363090243</v>
      </c>
      <c r="F673" s="143">
        <f t="shared" si="58"/>
        <v>4.7519695371689547E-7</v>
      </c>
      <c r="G673" s="473">
        <f t="shared" si="60"/>
        <v>0.31</v>
      </c>
      <c r="H673" s="456" t="s">
        <v>272</v>
      </c>
      <c r="I673" s="303" t="s">
        <v>195</v>
      </c>
      <c r="J673" s="382">
        <v>4.7519695371689547E-7</v>
      </c>
      <c r="K673" s="37"/>
      <c r="L673" s="480"/>
      <c r="M673" s="37"/>
      <c r="N673" s="37"/>
      <c r="O673" s="37"/>
      <c r="P673" s="479"/>
      <c r="Q673" s="479"/>
      <c r="R673" s="479"/>
    </row>
    <row r="674" spans="1:18" x14ac:dyDescent="0.25">
      <c r="A674" s="469">
        <f t="shared" si="59"/>
        <v>669</v>
      </c>
      <c r="B674" s="44" t="s">
        <v>10</v>
      </c>
      <c r="C674" s="45" t="str">
        <f t="shared" si="61"/>
        <v>1GGDRGEENP</v>
      </c>
      <c r="D674" s="45"/>
      <c r="E674" s="46">
        <f>+'CALCULO TARIFAS CC '!$P$45</f>
        <v>0.73446408363090243</v>
      </c>
      <c r="F674" s="143">
        <f t="shared" si="58"/>
        <v>6.2570134456406743E-8</v>
      </c>
      <c r="G674" s="473">
        <f t="shared" si="60"/>
        <v>0.04</v>
      </c>
      <c r="H674" s="456" t="s">
        <v>272</v>
      </c>
      <c r="I674" s="303" t="s">
        <v>196</v>
      </c>
      <c r="J674" s="382">
        <v>6.2570134456406743E-8</v>
      </c>
      <c r="K674" s="37"/>
      <c r="L674" s="480"/>
      <c r="M674" s="37"/>
      <c r="N674" s="37"/>
      <c r="O674" s="37"/>
      <c r="P674" s="479"/>
      <c r="Q674" s="479"/>
      <c r="R674" s="479"/>
    </row>
    <row r="675" spans="1:18" x14ac:dyDescent="0.25">
      <c r="A675" s="469">
        <f t="shared" si="59"/>
        <v>670</v>
      </c>
      <c r="B675" s="44" t="s">
        <v>10</v>
      </c>
      <c r="C675" s="45" t="str">
        <f t="shared" si="61"/>
        <v>1GGDRGEVEL</v>
      </c>
      <c r="D675" s="45"/>
      <c r="E675" s="46">
        <f>+'CALCULO TARIFAS CC '!$P$45</f>
        <v>0.73446408363090243</v>
      </c>
      <c r="F675" s="143">
        <f t="shared" si="58"/>
        <v>1.1205279508684363E-6</v>
      </c>
      <c r="G675" s="473">
        <f t="shared" si="60"/>
        <v>0.73</v>
      </c>
      <c r="H675" s="456" t="s">
        <v>272</v>
      </c>
      <c r="I675" s="303" t="s">
        <v>197</v>
      </c>
      <c r="J675" s="382">
        <v>1.1205279508684363E-6</v>
      </c>
      <c r="K675" s="37"/>
      <c r="L675" s="480"/>
      <c r="M675" s="37"/>
      <c r="N675" s="37"/>
      <c r="O675" s="37"/>
      <c r="P675" s="479"/>
      <c r="Q675" s="479"/>
      <c r="R675" s="479"/>
    </row>
    <row r="676" spans="1:18" x14ac:dyDescent="0.25">
      <c r="A676" s="469">
        <f t="shared" si="59"/>
        <v>671</v>
      </c>
      <c r="B676" s="44" t="s">
        <v>10</v>
      </c>
      <c r="C676" s="45" t="str">
        <f t="shared" si="61"/>
        <v>1GGDRGRUCU</v>
      </c>
      <c r="D676" s="45"/>
      <c r="E676" s="46">
        <f>+'CALCULO TARIFAS CC '!$P$45</f>
        <v>0.73446408363090243</v>
      </c>
      <c r="F676" s="143">
        <f t="shared" si="58"/>
        <v>3.0372762120260176E-8</v>
      </c>
      <c r="G676" s="473">
        <f t="shared" si="60"/>
        <v>0.02</v>
      </c>
      <c r="H676" s="456" t="s">
        <v>272</v>
      </c>
      <c r="I676" s="303" t="s">
        <v>198</v>
      </c>
      <c r="J676" s="382">
        <v>3.0372762120260176E-8</v>
      </c>
      <c r="K676" s="37"/>
      <c r="L676" s="480"/>
      <c r="M676" s="37"/>
      <c r="N676" s="37"/>
      <c r="O676" s="37"/>
      <c r="P676" s="479"/>
      <c r="Q676" s="479"/>
      <c r="R676" s="479"/>
    </row>
    <row r="677" spans="1:18" x14ac:dyDescent="0.25">
      <c r="A677" s="469">
        <f t="shared" si="59"/>
        <v>672</v>
      </c>
      <c r="B677" s="44" t="s">
        <v>10</v>
      </c>
      <c r="C677" s="45" t="str">
        <f t="shared" si="61"/>
        <v>1GGDRHICAA</v>
      </c>
      <c r="D677" s="45"/>
      <c r="E677" s="46">
        <f>+'CALCULO TARIFAS CC '!$P$45</f>
        <v>0.73446408363090243</v>
      </c>
      <c r="F677" s="143">
        <f t="shared" si="58"/>
        <v>3.3563513219611009E-8</v>
      </c>
      <c r="G677" s="473">
        <f t="shared" si="60"/>
        <v>0.02</v>
      </c>
      <c r="H677" s="456" t="s">
        <v>272</v>
      </c>
      <c r="I677" s="303" t="s">
        <v>199</v>
      </c>
      <c r="J677" s="382">
        <v>3.3563513219611009E-8</v>
      </c>
      <c r="K677" s="37"/>
      <c r="L677" s="480"/>
      <c r="M677" s="37"/>
      <c r="N677" s="37"/>
      <c r="O677" s="37"/>
      <c r="P677" s="479"/>
      <c r="Q677" s="479"/>
      <c r="R677" s="479"/>
    </row>
    <row r="678" spans="1:18" x14ac:dyDescent="0.25">
      <c r="A678" s="469">
        <f t="shared" si="59"/>
        <v>673</v>
      </c>
      <c r="B678" s="44" t="s">
        <v>10</v>
      </c>
      <c r="C678" s="45" t="str">
        <f t="shared" si="61"/>
        <v>1GGDRHIDCH</v>
      </c>
      <c r="D678" s="45"/>
      <c r="E678" s="46">
        <f>+'CALCULO TARIFAS CC '!$P$45</f>
        <v>0.73446408363090243</v>
      </c>
      <c r="F678" s="143">
        <f t="shared" si="58"/>
        <v>5.6286593111018058E-7</v>
      </c>
      <c r="G678" s="473">
        <f t="shared" si="60"/>
        <v>0.36</v>
      </c>
      <c r="H678" s="456" t="s">
        <v>272</v>
      </c>
      <c r="I678" s="303" t="s">
        <v>747</v>
      </c>
      <c r="J678" s="382">
        <v>5.6286593111018058E-7</v>
      </c>
      <c r="K678" s="37"/>
      <c r="L678" s="480"/>
      <c r="M678" s="37"/>
      <c r="N678" s="37"/>
      <c r="O678" s="37"/>
      <c r="P678" s="479"/>
      <c r="Q678" s="479"/>
      <c r="R678" s="479"/>
    </row>
    <row r="679" spans="1:18" x14ac:dyDescent="0.25">
      <c r="A679" s="469">
        <f t="shared" si="59"/>
        <v>674</v>
      </c>
      <c r="B679" s="44" t="s">
        <v>10</v>
      </c>
      <c r="C679" s="45" t="str">
        <f t="shared" si="61"/>
        <v>1GGDRHIDMA</v>
      </c>
      <c r="D679" s="45"/>
      <c r="E679" s="46">
        <f>+'CALCULO TARIFAS CC '!$P$45</f>
        <v>0.73446408363090243</v>
      </c>
      <c r="F679" s="143">
        <f t="shared" si="58"/>
        <v>8.9593130882838229E-6</v>
      </c>
      <c r="G679" s="473">
        <f t="shared" si="60"/>
        <v>5.8</v>
      </c>
      <c r="H679" s="456" t="s">
        <v>272</v>
      </c>
      <c r="I679" s="303" t="s">
        <v>200</v>
      </c>
      <c r="J679" s="382">
        <v>8.9593130882838229E-6</v>
      </c>
      <c r="K679" s="37"/>
      <c r="L679" s="480"/>
      <c r="M679" s="37"/>
      <c r="N679" s="37"/>
      <c r="O679" s="37"/>
      <c r="P679" s="479"/>
      <c r="Q679" s="479"/>
      <c r="R679" s="479"/>
    </row>
    <row r="680" spans="1:18" x14ac:dyDescent="0.25">
      <c r="A680" s="469">
        <f t="shared" si="59"/>
        <v>675</v>
      </c>
      <c r="B680" s="44" t="s">
        <v>10</v>
      </c>
      <c r="C680" s="45" t="str">
        <f t="shared" si="61"/>
        <v>1GGDRHIDRL</v>
      </c>
      <c r="D680" s="45"/>
      <c r="E680" s="46">
        <f>+'CALCULO TARIFAS CC '!$P$45</f>
        <v>0.73446408363090243</v>
      </c>
      <c r="F680" s="143">
        <f t="shared" si="58"/>
        <v>4.7100993507661488E-7</v>
      </c>
      <c r="G680" s="473">
        <f t="shared" si="60"/>
        <v>0.3</v>
      </c>
      <c r="H680" s="456" t="s">
        <v>272</v>
      </c>
      <c r="I680" s="303" t="s">
        <v>938</v>
      </c>
      <c r="J680" s="382">
        <v>4.7100993507661488E-7</v>
      </c>
      <c r="K680" s="37"/>
      <c r="L680" s="480"/>
      <c r="M680" s="37"/>
      <c r="N680" s="37"/>
      <c r="O680" s="37"/>
      <c r="P680" s="479"/>
      <c r="Q680" s="479"/>
      <c r="R680" s="479"/>
    </row>
    <row r="681" spans="1:18" x14ac:dyDescent="0.25">
      <c r="A681" s="469">
        <f t="shared" si="59"/>
        <v>676</v>
      </c>
      <c r="B681" s="44" t="s">
        <v>10</v>
      </c>
      <c r="C681" s="45" t="str">
        <f t="shared" si="61"/>
        <v>1GGDRHIDRO</v>
      </c>
      <c r="D681" s="45"/>
      <c r="E681" s="46">
        <f>+'CALCULO TARIFAS CC '!$P$45</f>
        <v>0.73446408363090243</v>
      </c>
      <c r="F681" s="143">
        <f t="shared" si="58"/>
        <v>1.9409375449644662E-6</v>
      </c>
      <c r="G681" s="473">
        <f t="shared" si="60"/>
        <v>1.26</v>
      </c>
      <c r="H681" s="456" t="s">
        <v>272</v>
      </c>
      <c r="I681" s="303" t="s">
        <v>201</v>
      </c>
      <c r="J681" s="382">
        <v>1.9409375449644662E-6</v>
      </c>
      <c r="K681" s="37"/>
      <c r="L681" s="480"/>
      <c r="M681" s="37"/>
      <c r="N681" s="37"/>
      <c r="O681" s="37"/>
      <c r="P681" s="479"/>
      <c r="Q681" s="479"/>
      <c r="R681" s="479"/>
    </row>
    <row r="682" spans="1:18" x14ac:dyDescent="0.25">
      <c r="A682" s="469">
        <f t="shared" si="59"/>
        <v>677</v>
      </c>
      <c r="B682" s="44" t="s">
        <v>10</v>
      </c>
      <c r="C682" s="45" t="str">
        <f t="shared" si="61"/>
        <v>1GGDRHIDRX</v>
      </c>
      <c r="D682" s="45"/>
      <c r="E682" s="46">
        <f>+'CALCULO TARIFAS CC '!$P$45</f>
        <v>0.73446408363090243</v>
      </c>
      <c r="F682" s="143">
        <f t="shared" si="58"/>
        <v>1.6752038476918778E-7</v>
      </c>
      <c r="G682" s="473">
        <f t="shared" si="60"/>
        <v>0.11</v>
      </c>
      <c r="H682" s="456" t="s">
        <v>272</v>
      </c>
      <c r="I682" s="303" t="s">
        <v>405</v>
      </c>
      <c r="J682" s="382">
        <v>1.6752038476918778E-7</v>
      </c>
      <c r="K682" s="37"/>
      <c r="L682" s="480"/>
      <c r="M682" s="37"/>
      <c r="N682" s="37"/>
      <c r="O682" s="37"/>
      <c r="P682" s="479"/>
      <c r="Q682" s="479"/>
      <c r="R682" s="479"/>
    </row>
    <row r="683" spans="1:18" x14ac:dyDescent="0.25">
      <c r="A683" s="469">
        <f t="shared" si="59"/>
        <v>678</v>
      </c>
      <c r="B683" s="44" t="s">
        <v>10</v>
      </c>
      <c r="C683" s="45" t="str">
        <f t="shared" si="61"/>
        <v>1GGDRHIDSA</v>
      </c>
      <c r="D683" s="45"/>
      <c r="E683" s="46">
        <f>+'CALCULO TARIFAS CC '!$P$45</f>
        <v>0.73446408363090243</v>
      </c>
      <c r="F683" s="143">
        <f t="shared" si="58"/>
        <v>3.7670682776035418E-7</v>
      </c>
      <c r="G683" s="473">
        <f t="shared" si="60"/>
        <v>0.24</v>
      </c>
      <c r="H683" s="456" t="s">
        <v>272</v>
      </c>
      <c r="I683" s="303" t="s">
        <v>466</v>
      </c>
      <c r="J683" s="382">
        <v>3.7670682776035418E-7</v>
      </c>
      <c r="K683" s="37"/>
      <c r="L683" s="480"/>
      <c r="M683" s="37"/>
      <c r="N683" s="37"/>
      <c r="O683" s="37"/>
      <c r="P683" s="479"/>
      <c r="Q683" s="479"/>
      <c r="R683" s="479"/>
    </row>
    <row r="684" spans="1:18" x14ac:dyDescent="0.25">
      <c r="A684" s="469">
        <f t="shared" si="59"/>
        <v>679</v>
      </c>
      <c r="B684" s="44" t="s">
        <v>10</v>
      </c>
      <c r="C684" s="45" t="str">
        <f t="shared" si="61"/>
        <v>1GGDRHIDSD</v>
      </c>
      <c r="D684" s="45"/>
      <c r="E684" s="46">
        <f>+'CALCULO TARIFAS CC '!$P$45</f>
        <v>0.73446408363090243</v>
      </c>
      <c r="F684" s="143">
        <f t="shared" si="58"/>
        <v>2.8203575490456964E-8</v>
      </c>
      <c r="G684" s="473">
        <f t="shared" si="60"/>
        <v>0.02</v>
      </c>
      <c r="H684" s="456" t="s">
        <v>272</v>
      </c>
      <c r="I684" s="303" t="s">
        <v>202</v>
      </c>
      <c r="J684" s="382">
        <v>2.8203575490456964E-8</v>
      </c>
      <c r="K684" s="37"/>
      <c r="L684" s="480"/>
      <c r="M684" s="37"/>
      <c r="N684" s="37"/>
      <c r="O684" s="37"/>
      <c r="P684" s="479"/>
      <c r="Q684" s="479"/>
      <c r="R684" s="479"/>
    </row>
    <row r="685" spans="1:18" x14ac:dyDescent="0.25">
      <c r="A685" s="469">
        <f t="shared" si="59"/>
        <v>680</v>
      </c>
      <c r="B685" s="44" t="s">
        <v>10</v>
      </c>
      <c r="C685" s="45" t="str">
        <f t="shared" si="61"/>
        <v>1GGDRHIDSM</v>
      </c>
      <c r="D685" s="45"/>
      <c r="E685" s="46">
        <f>+'CALCULO TARIFAS CC '!$P$45</f>
        <v>0.73446408363090243</v>
      </c>
      <c r="F685" s="143">
        <f t="shared" si="58"/>
        <v>1.8135249590740408E-8</v>
      </c>
      <c r="G685" s="473">
        <f t="shared" si="60"/>
        <v>0.01</v>
      </c>
      <c r="H685" s="456" t="s">
        <v>272</v>
      </c>
      <c r="I685" s="303" t="s">
        <v>203</v>
      </c>
      <c r="J685" s="382">
        <v>1.8135249590740408E-8</v>
      </c>
      <c r="K685" s="37"/>
      <c r="L685" s="480"/>
      <c r="M685" s="37"/>
      <c r="N685" s="37"/>
      <c r="O685" s="37"/>
      <c r="P685" s="479"/>
      <c r="Q685" s="479"/>
      <c r="R685" s="479"/>
    </row>
    <row r="686" spans="1:18" x14ac:dyDescent="0.25">
      <c r="A686" s="469">
        <f t="shared" si="59"/>
        <v>681</v>
      </c>
      <c r="B686" s="44" t="s">
        <v>10</v>
      </c>
      <c r="C686" s="45" t="str">
        <f t="shared" si="61"/>
        <v>1GGDRHIELB</v>
      </c>
      <c r="D686" s="45"/>
      <c r="E686" s="46">
        <f>+'CALCULO TARIFAS CC '!$P$45</f>
        <v>0.73446408363090243</v>
      </c>
      <c r="F686" s="143">
        <f t="shared" si="58"/>
        <v>1.5125349902499071E-6</v>
      </c>
      <c r="G686" s="473">
        <f t="shared" si="60"/>
        <v>0.98</v>
      </c>
      <c r="H686" s="456" t="s">
        <v>272</v>
      </c>
      <c r="I686" s="303" t="s">
        <v>204</v>
      </c>
      <c r="J686" s="382">
        <v>1.5125349902499071E-6</v>
      </c>
      <c r="K686" s="37"/>
      <c r="L686" s="480"/>
      <c r="M686" s="37"/>
      <c r="N686" s="37"/>
      <c r="O686" s="37"/>
      <c r="P686" s="479"/>
      <c r="Q686" s="479"/>
      <c r="R686" s="479"/>
    </row>
    <row r="687" spans="1:18" x14ac:dyDescent="0.25">
      <c r="A687" s="469">
        <f t="shared" si="59"/>
        <v>682</v>
      </c>
      <c r="B687" s="44" t="s">
        <v>10</v>
      </c>
      <c r="C687" s="45" t="str">
        <f t="shared" si="61"/>
        <v>1GGDRHIELC</v>
      </c>
      <c r="D687" s="45"/>
      <c r="E687" s="46">
        <f>+'CALCULO TARIFAS CC '!$P$45</f>
        <v>0.73446408363090243</v>
      </c>
      <c r="F687" s="143">
        <f t="shared" si="58"/>
        <v>2.2784675637384959E-7</v>
      </c>
      <c r="G687" s="473">
        <f t="shared" si="60"/>
        <v>0.15</v>
      </c>
      <c r="H687" s="456" t="s">
        <v>272</v>
      </c>
      <c r="I687" s="303" t="s">
        <v>205</v>
      </c>
      <c r="J687" s="382">
        <v>2.2784675637384959E-7</v>
      </c>
      <c r="K687" s="37"/>
      <c r="L687" s="480"/>
      <c r="M687" s="37"/>
      <c r="N687" s="37"/>
      <c r="O687" s="37"/>
      <c r="P687" s="479"/>
      <c r="Q687" s="479"/>
      <c r="R687" s="479"/>
    </row>
    <row r="688" spans="1:18" x14ac:dyDescent="0.25">
      <c r="A688" s="469">
        <f t="shared" si="59"/>
        <v>683</v>
      </c>
      <c r="B688" s="44" t="s">
        <v>10</v>
      </c>
      <c r="C688" s="45" t="str">
        <f t="shared" si="61"/>
        <v>1GGDRHISAA</v>
      </c>
      <c r="D688" s="45"/>
      <c r="E688" s="46">
        <f>+'CALCULO TARIFAS CC '!$P$45</f>
        <v>0.73446408363090243</v>
      </c>
      <c r="F688" s="143">
        <f t="shared" si="58"/>
        <v>1.373149986563782E-6</v>
      </c>
      <c r="G688" s="473">
        <f t="shared" si="60"/>
        <v>0.89</v>
      </c>
      <c r="H688" s="456" t="s">
        <v>272</v>
      </c>
      <c r="I688" s="303" t="s">
        <v>206</v>
      </c>
      <c r="J688" s="382">
        <v>1.373149986563782E-6</v>
      </c>
      <c r="K688" s="37"/>
      <c r="L688" s="480"/>
      <c r="M688" s="37"/>
      <c r="N688" s="37"/>
      <c r="O688" s="37"/>
      <c r="P688" s="479"/>
      <c r="Q688" s="479"/>
      <c r="R688" s="479"/>
    </row>
    <row r="689" spans="1:18" x14ac:dyDescent="0.25">
      <c r="A689" s="469">
        <f t="shared" si="59"/>
        <v>684</v>
      </c>
      <c r="B689" s="44" t="s">
        <v>10</v>
      </c>
      <c r="C689" s="45" t="str">
        <f t="shared" si="61"/>
        <v>1GGDRINDBI</v>
      </c>
      <c r="D689" s="45"/>
      <c r="E689" s="46">
        <f>+'CALCULO TARIFAS CC '!$P$45</f>
        <v>0.73446408363090243</v>
      </c>
      <c r="F689" s="143">
        <f t="shared" si="58"/>
        <v>1.4922835781444983E-6</v>
      </c>
      <c r="G689" s="473">
        <f t="shared" si="60"/>
        <v>0.97</v>
      </c>
      <c r="H689" s="456" t="s">
        <v>272</v>
      </c>
      <c r="I689" s="303" t="s">
        <v>207</v>
      </c>
      <c r="J689" s="382">
        <v>1.4922835781444983E-6</v>
      </c>
      <c r="K689" s="37"/>
      <c r="L689" s="480"/>
      <c r="M689" s="37"/>
      <c r="N689" s="37"/>
      <c r="O689" s="37"/>
      <c r="P689" s="479"/>
      <c r="Q689" s="479"/>
      <c r="R689" s="479"/>
    </row>
    <row r="690" spans="1:18" x14ac:dyDescent="0.25">
      <c r="A690" s="469">
        <f t="shared" si="59"/>
        <v>685</v>
      </c>
      <c r="B690" s="44" t="s">
        <v>10</v>
      </c>
      <c r="C690" s="45" t="str">
        <f t="shared" si="61"/>
        <v>1GGDRLEEVE</v>
      </c>
      <c r="D690" s="45"/>
      <c r="E690" s="46">
        <f>+'CALCULO TARIFAS CC '!$P$45</f>
        <v>0.73446408363090243</v>
      </c>
      <c r="F690" s="143">
        <f t="shared" si="58"/>
        <v>1.5738925417411766E-7</v>
      </c>
      <c r="G690" s="473">
        <f t="shared" si="60"/>
        <v>0.1</v>
      </c>
      <c r="H690" s="456" t="s">
        <v>272</v>
      </c>
      <c r="I690" s="303" t="s">
        <v>433</v>
      </c>
      <c r="J690" s="382">
        <v>1.5738925417411766E-7</v>
      </c>
      <c r="K690" s="37"/>
      <c r="L690" s="480"/>
      <c r="M690" s="37"/>
      <c r="N690" s="37"/>
      <c r="O690" s="37"/>
      <c r="P690" s="479"/>
      <c r="Q690" s="479"/>
      <c r="R690" s="479"/>
    </row>
    <row r="691" spans="1:18" x14ac:dyDescent="0.25">
      <c r="A691" s="469">
        <f t="shared" si="59"/>
        <v>686</v>
      </c>
      <c r="B691" s="44" t="s">
        <v>10</v>
      </c>
      <c r="C691" s="45" t="str">
        <f t="shared" si="61"/>
        <v>1GGDRMONMA</v>
      </c>
      <c r="D691" s="45"/>
      <c r="E691" s="46">
        <f>+'CALCULO TARIFAS CC '!$P$45</f>
        <v>0.73446408363090243</v>
      </c>
      <c r="F691" s="143">
        <f t="shared" si="58"/>
        <v>1.7752983618258056E-7</v>
      </c>
      <c r="G691" s="473">
        <f t="shared" si="60"/>
        <v>0.11</v>
      </c>
      <c r="H691" s="456" t="s">
        <v>272</v>
      </c>
      <c r="I691" s="303" t="s">
        <v>208</v>
      </c>
      <c r="J691" s="382">
        <v>1.7752983618258056E-7</v>
      </c>
      <c r="K691" s="37"/>
      <c r="L691" s="480"/>
      <c r="M691" s="37"/>
      <c r="N691" s="37"/>
      <c r="O691" s="37"/>
      <c r="P691" s="479"/>
      <c r="Q691" s="479"/>
      <c r="R691" s="479"/>
    </row>
    <row r="692" spans="1:18" x14ac:dyDescent="0.25">
      <c r="A692" s="469">
        <f t="shared" si="59"/>
        <v>687</v>
      </c>
      <c r="B692" s="44" t="s">
        <v>10</v>
      </c>
      <c r="C692" s="45" t="str">
        <f t="shared" si="61"/>
        <v>1GGDROSCAN</v>
      </c>
      <c r="D692" s="45"/>
      <c r="E692" s="46">
        <f>+'CALCULO TARIFAS CC '!$P$45</f>
        <v>0.73446408363090243</v>
      </c>
      <c r="F692" s="143">
        <f t="shared" si="58"/>
        <v>9.4176426050363698E-7</v>
      </c>
      <c r="G692" s="473">
        <f t="shared" si="60"/>
        <v>0.61</v>
      </c>
      <c r="H692" s="456" t="s">
        <v>272</v>
      </c>
      <c r="I692" s="303" t="s">
        <v>209</v>
      </c>
      <c r="J692" s="382">
        <v>9.4176426050363698E-7</v>
      </c>
      <c r="K692" s="37"/>
      <c r="L692" s="480"/>
      <c r="M692" s="37"/>
      <c r="N692" s="37"/>
      <c r="O692" s="37"/>
      <c r="P692" s="479"/>
      <c r="Q692" s="479"/>
      <c r="R692" s="479"/>
    </row>
    <row r="693" spans="1:18" x14ac:dyDescent="0.25">
      <c r="A693" s="469">
        <f t="shared" si="59"/>
        <v>688</v>
      </c>
      <c r="B693" s="44" t="s">
        <v>10</v>
      </c>
      <c r="C693" s="45" t="str">
        <f t="shared" si="61"/>
        <v>1GGDRPRSOG</v>
      </c>
      <c r="D693" s="45"/>
      <c r="E693" s="46">
        <f>+'CALCULO TARIFAS CC '!$P$45</f>
        <v>0.73446408363090243</v>
      </c>
      <c r="F693" s="143">
        <f t="shared" si="58"/>
        <v>6.5579762243394452E-9</v>
      </c>
      <c r="G693" s="473">
        <f t="shared" si="60"/>
        <v>0</v>
      </c>
      <c r="H693" s="456" t="s">
        <v>272</v>
      </c>
      <c r="I693" s="303" t="s">
        <v>210</v>
      </c>
      <c r="J693" s="382">
        <v>6.5579762243394452E-9</v>
      </c>
      <c r="K693" s="37"/>
      <c r="L693" s="480"/>
      <c r="M693" s="37"/>
      <c r="N693" s="37"/>
      <c r="O693" s="37"/>
      <c r="P693" s="479"/>
      <c r="Q693" s="479"/>
      <c r="R693" s="479"/>
    </row>
    <row r="694" spans="1:18" x14ac:dyDescent="0.25">
      <c r="A694" s="469">
        <f t="shared" si="59"/>
        <v>689</v>
      </c>
      <c r="B694" s="44" t="s">
        <v>10</v>
      </c>
      <c r="C694" s="45" t="str">
        <f t="shared" si="61"/>
        <v>1GGDRPUNCI   </v>
      </c>
      <c r="D694" s="45"/>
      <c r="E694" s="46">
        <f>+'CALCULO TARIFAS CC '!$P$45</f>
        <v>0.73446408363090243</v>
      </c>
      <c r="F694" s="143">
        <f t="shared" si="58"/>
        <v>6.9705032333686748E-8</v>
      </c>
      <c r="G694" s="473">
        <f t="shared" si="60"/>
        <v>0.05</v>
      </c>
      <c r="H694" s="456" t="s">
        <v>272</v>
      </c>
      <c r="I694" s="303" t="s">
        <v>939</v>
      </c>
      <c r="J694" s="382">
        <v>6.9705032333686748E-8</v>
      </c>
      <c r="K694" s="37"/>
      <c r="L694" s="480"/>
      <c r="M694" s="37"/>
      <c r="N694" s="37"/>
      <c r="O694" s="37"/>
      <c r="P694" s="479"/>
      <c r="Q694" s="479"/>
      <c r="R694" s="479"/>
    </row>
    <row r="695" spans="1:18" x14ac:dyDescent="0.25">
      <c r="A695" s="469">
        <f t="shared" si="59"/>
        <v>690</v>
      </c>
      <c r="B695" s="44" t="s">
        <v>10</v>
      </c>
      <c r="C695" s="45" t="str">
        <f t="shared" si="61"/>
        <v>1GGDRREGEN</v>
      </c>
      <c r="D695" s="45"/>
      <c r="E695" s="46">
        <f>+'CALCULO TARIFAS CC '!$P$45</f>
        <v>0.73446408363090243</v>
      </c>
      <c r="F695" s="143">
        <f t="shared" si="58"/>
        <v>7.554113432436799E-7</v>
      </c>
      <c r="G695" s="473">
        <f t="shared" si="60"/>
        <v>0.49</v>
      </c>
      <c r="H695" s="456" t="s">
        <v>272</v>
      </c>
      <c r="I695" s="303" t="s">
        <v>211</v>
      </c>
      <c r="J695" s="382">
        <v>7.554113432436799E-7</v>
      </c>
      <c r="K695" s="37"/>
      <c r="L695" s="480"/>
      <c r="M695" s="37"/>
      <c r="N695" s="37"/>
      <c r="O695" s="37"/>
      <c r="P695" s="479"/>
      <c r="Q695" s="479"/>
      <c r="R695" s="479"/>
    </row>
    <row r="696" spans="1:18" x14ac:dyDescent="0.25">
      <c r="A696" s="469">
        <f t="shared" si="59"/>
        <v>691</v>
      </c>
      <c r="B696" s="44" t="s">
        <v>10</v>
      </c>
      <c r="C696" s="45" t="str">
        <f t="shared" si="61"/>
        <v>1GGDRSERGE</v>
      </c>
      <c r="D696" s="45"/>
      <c r="E696" s="46">
        <f>+'CALCULO TARIFAS CC '!$P$45</f>
        <v>0.73446408363090243</v>
      </c>
      <c r="F696" s="143">
        <f t="shared" si="58"/>
        <v>6.0699429674896731E-7</v>
      </c>
      <c r="G696" s="473">
        <f t="shared" si="60"/>
        <v>0.39</v>
      </c>
      <c r="H696" s="456" t="s">
        <v>272</v>
      </c>
      <c r="I696" s="303" t="s">
        <v>212</v>
      </c>
      <c r="J696" s="382">
        <v>6.0699429674896731E-7</v>
      </c>
      <c r="K696" s="37"/>
      <c r="L696" s="480"/>
      <c r="M696" s="37"/>
      <c r="N696" s="37"/>
      <c r="O696" s="37"/>
      <c r="P696" s="479"/>
      <c r="Q696" s="479"/>
      <c r="R696" s="479"/>
    </row>
    <row r="697" spans="1:18" x14ac:dyDescent="0.25">
      <c r="A697" s="469">
        <f t="shared" si="59"/>
        <v>692</v>
      </c>
      <c r="B697" s="44" t="s">
        <v>10</v>
      </c>
      <c r="C697" s="45" t="str">
        <f t="shared" si="61"/>
        <v>1GGDRSIBOS</v>
      </c>
      <c r="D697" s="45"/>
      <c r="E697" s="46">
        <f>+'CALCULO TARIFAS CC '!$P$45</f>
        <v>0.73446408363090243</v>
      </c>
      <c r="F697" s="143">
        <f t="shared" si="58"/>
        <v>6.7841852059832178E-6</v>
      </c>
      <c r="G697" s="473">
        <f t="shared" si="60"/>
        <v>4.3899999999999997</v>
      </c>
      <c r="H697" s="456" t="s">
        <v>272</v>
      </c>
      <c r="I697" s="303" t="s">
        <v>213</v>
      </c>
      <c r="J697" s="382">
        <v>6.7841852059832178E-6</v>
      </c>
      <c r="K697" s="37"/>
      <c r="L697" s="480"/>
      <c r="M697" s="37"/>
      <c r="N697" s="37"/>
      <c r="O697" s="37"/>
      <c r="P697" s="479"/>
      <c r="Q697" s="479"/>
      <c r="R697" s="479"/>
    </row>
    <row r="698" spans="1:18" x14ac:dyDescent="0.25">
      <c r="A698" s="469">
        <f t="shared" si="59"/>
        <v>693</v>
      </c>
      <c r="B698" s="44" t="s">
        <v>10</v>
      </c>
      <c r="C698" s="45" t="str">
        <f t="shared" si="61"/>
        <v>1GGDRTUNCA</v>
      </c>
      <c r="D698" s="45"/>
      <c r="E698" s="46">
        <f>+'CALCULO TARIFAS CC '!$P$45</f>
        <v>0.73446408363090243</v>
      </c>
      <c r="F698" s="143">
        <f t="shared" si="58"/>
        <v>5.0023169570851801E-6</v>
      </c>
      <c r="G698" s="473">
        <f t="shared" si="60"/>
        <v>3.24</v>
      </c>
      <c r="H698" s="456" t="s">
        <v>272</v>
      </c>
      <c r="I698" s="303" t="s">
        <v>214</v>
      </c>
      <c r="J698" s="382">
        <v>5.0023169570851801E-6</v>
      </c>
      <c r="K698" s="37"/>
      <c r="L698" s="480"/>
      <c r="M698" s="37"/>
      <c r="N698" s="37"/>
      <c r="O698" s="37"/>
      <c r="P698" s="479"/>
      <c r="Q698" s="479"/>
      <c r="R698" s="479"/>
    </row>
    <row r="699" spans="1:18" x14ac:dyDescent="0.25">
      <c r="A699" s="469">
        <f t="shared" si="59"/>
        <v>694</v>
      </c>
      <c r="B699" s="44" t="s">
        <v>10</v>
      </c>
      <c r="C699" s="45" t="str">
        <f t="shared" si="61"/>
        <v>1GGDRXOLPR</v>
      </c>
      <c r="D699" s="45"/>
      <c r="E699" s="46">
        <f>+'CALCULO TARIFAS CC '!$P$45</f>
        <v>0.73446408363090243</v>
      </c>
      <c r="F699" s="143">
        <f t="shared" si="58"/>
        <v>1.7495523804225737E-7</v>
      </c>
      <c r="G699" s="473">
        <f t="shared" si="60"/>
        <v>0.11</v>
      </c>
      <c r="H699" s="456" t="s">
        <v>272</v>
      </c>
      <c r="I699" s="303" t="s">
        <v>215</v>
      </c>
      <c r="J699" s="382">
        <v>1.7495523804225737E-7</v>
      </c>
      <c r="K699" s="37"/>
      <c r="L699" s="480"/>
      <c r="M699" s="37"/>
      <c r="N699" s="37"/>
      <c r="O699" s="37"/>
      <c r="P699" s="479"/>
      <c r="Q699" s="479"/>
      <c r="R699" s="479"/>
    </row>
    <row r="700" spans="1:18" x14ac:dyDescent="0.25">
      <c r="A700" s="469">
        <f t="shared" si="59"/>
        <v>695</v>
      </c>
      <c r="B700" s="44" t="s">
        <v>10</v>
      </c>
      <c r="C700" s="45" t="str">
        <f t="shared" si="61"/>
        <v>1GGENAGRPO</v>
      </c>
      <c r="D700" s="45"/>
      <c r="E700" s="46">
        <f>+'CALCULO TARIFAS CC '!$P$45</f>
        <v>0.73446408363090243</v>
      </c>
      <c r="F700" s="143">
        <f t="shared" si="58"/>
        <v>1.5483153491083556E-5</v>
      </c>
      <c r="G700" s="473">
        <f t="shared" si="60"/>
        <v>10.029999999999999</v>
      </c>
      <c r="H700" s="456" t="s">
        <v>272</v>
      </c>
      <c r="I700" s="303" t="s">
        <v>216</v>
      </c>
      <c r="J700" s="382">
        <v>1.5483153491083556E-5</v>
      </c>
      <c r="K700" s="37"/>
      <c r="L700" s="480"/>
      <c r="M700" s="37"/>
      <c r="N700" s="37"/>
      <c r="O700" s="37"/>
      <c r="P700" s="479"/>
      <c r="Q700" s="479"/>
      <c r="R700" s="479"/>
    </row>
    <row r="701" spans="1:18" x14ac:dyDescent="0.25">
      <c r="A701" s="469">
        <f t="shared" si="59"/>
        <v>696</v>
      </c>
      <c r="B701" s="44" t="s">
        <v>10</v>
      </c>
      <c r="C701" s="45" t="str">
        <f t="shared" si="61"/>
        <v>1GGENALENR</v>
      </c>
      <c r="D701" s="45"/>
      <c r="E701" s="46">
        <f>+'CALCULO TARIFAS CC '!$P$45</f>
        <v>0.73446408363090243</v>
      </c>
      <c r="F701" s="143">
        <f t="shared" si="58"/>
        <v>3.6783473695390486E-5</v>
      </c>
      <c r="G701" s="473">
        <f t="shared" si="60"/>
        <v>23.82</v>
      </c>
      <c r="H701" s="456" t="s">
        <v>272</v>
      </c>
      <c r="I701" s="303" t="s">
        <v>217</v>
      </c>
      <c r="J701" s="382">
        <v>3.6783473695390486E-5</v>
      </c>
      <c r="K701" s="37"/>
      <c r="L701" s="480"/>
      <c r="M701" s="37"/>
      <c r="N701" s="37"/>
      <c r="O701" s="37"/>
      <c r="P701" s="479"/>
      <c r="Q701" s="479"/>
      <c r="R701" s="479"/>
    </row>
    <row r="702" spans="1:18" x14ac:dyDescent="0.25">
      <c r="A702" s="469">
        <f t="shared" si="59"/>
        <v>697</v>
      </c>
      <c r="B702" s="44" t="s">
        <v>10</v>
      </c>
      <c r="C702" s="45" t="str">
        <f t="shared" ref="C702:C758" si="62">I702</f>
        <v>1GGENANACA</v>
      </c>
      <c r="D702" s="45"/>
      <c r="E702" s="46">
        <f>+'CALCULO TARIFAS CC '!$P$45</f>
        <v>0.73446408363090243</v>
      </c>
      <c r="F702" s="143">
        <f t="shared" ref="F702:F758" si="63">J702</f>
        <v>1.4617854668610075E-4</v>
      </c>
      <c r="G702" s="473">
        <f t="shared" si="60"/>
        <v>94.65</v>
      </c>
      <c r="H702" s="456" t="s">
        <v>272</v>
      </c>
      <c r="I702" s="303" t="s">
        <v>218</v>
      </c>
      <c r="J702" s="382">
        <v>1.4617854668610075E-4</v>
      </c>
      <c r="K702" s="37"/>
      <c r="L702" s="480"/>
      <c r="M702" s="37"/>
      <c r="N702" s="37"/>
      <c r="O702" s="37"/>
      <c r="P702" s="479"/>
      <c r="Q702" s="479"/>
      <c r="R702" s="479"/>
    </row>
    <row r="703" spans="1:18" x14ac:dyDescent="0.25">
      <c r="A703" s="469">
        <f t="shared" si="59"/>
        <v>698</v>
      </c>
      <c r="B703" s="44" t="s">
        <v>10</v>
      </c>
      <c r="C703" s="45" t="str">
        <f t="shared" si="62"/>
        <v>1GGENBIOEN</v>
      </c>
      <c r="D703" s="45"/>
      <c r="E703" s="46">
        <f>+'CALCULO TARIFAS CC '!$P$45</f>
        <v>0.73446408363090243</v>
      </c>
      <c r="F703" s="143">
        <f t="shared" si="63"/>
        <v>1.358644558564932E-4</v>
      </c>
      <c r="G703" s="473">
        <f t="shared" si="60"/>
        <v>87.97</v>
      </c>
      <c r="H703" s="456" t="s">
        <v>272</v>
      </c>
      <c r="I703" s="303" t="s">
        <v>582</v>
      </c>
      <c r="J703" s="382">
        <v>1.358644558564932E-4</v>
      </c>
      <c r="K703" s="37"/>
      <c r="L703" s="480"/>
      <c r="M703" s="37"/>
      <c r="N703" s="37"/>
      <c r="O703" s="37"/>
      <c r="P703" s="479"/>
      <c r="Q703" s="479"/>
      <c r="R703" s="479"/>
    </row>
    <row r="704" spans="1:18" x14ac:dyDescent="0.25">
      <c r="A704" s="469">
        <f t="shared" si="59"/>
        <v>699</v>
      </c>
      <c r="B704" s="44" t="s">
        <v>10</v>
      </c>
      <c r="C704" s="45" t="str">
        <f t="shared" si="62"/>
        <v>1GGENCAISA</v>
      </c>
      <c r="D704" s="45"/>
      <c r="E704" s="46">
        <f>+'CALCULO TARIFAS CC '!$P$45</f>
        <v>0.73446408363090243</v>
      </c>
      <c r="F704" s="143">
        <f t="shared" si="63"/>
        <v>9.4991197734551139E-4</v>
      </c>
      <c r="G704" s="473">
        <f t="shared" ref="G704:G758" si="64">ROUND(E704*F704*$F$759,2)</f>
        <v>615.07000000000005</v>
      </c>
      <c r="H704" s="456" t="s">
        <v>272</v>
      </c>
      <c r="I704" s="303" t="s">
        <v>219</v>
      </c>
      <c r="J704" s="382">
        <v>9.4991197734551139E-4</v>
      </c>
      <c r="K704" s="37"/>
      <c r="L704" s="480"/>
      <c r="M704" s="37"/>
      <c r="N704" s="37"/>
      <c r="O704" s="37"/>
      <c r="P704" s="479"/>
      <c r="Q704" s="479"/>
      <c r="R704" s="479"/>
    </row>
    <row r="705" spans="1:18" x14ac:dyDescent="0.25">
      <c r="A705" s="469">
        <f t="shared" si="59"/>
        <v>700</v>
      </c>
      <c r="B705" s="44" t="s">
        <v>10</v>
      </c>
      <c r="C705" s="45" t="str">
        <f t="shared" si="62"/>
        <v>1GGENCEAIG</v>
      </c>
      <c r="D705" s="45"/>
      <c r="E705" s="46">
        <f>+'CALCULO TARIFAS CC '!$P$45</f>
        <v>0.73446408363090243</v>
      </c>
      <c r="F705" s="143">
        <f t="shared" si="63"/>
        <v>4.08502832428387E-4</v>
      </c>
      <c r="G705" s="473">
        <f t="shared" si="64"/>
        <v>264.51</v>
      </c>
      <c r="H705" s="456" t="s">
        <v>272</v>
      </c>
      <c r="I705" s="303" t="s">
        <v>220</v>
      </c>
      <c r="J705" s="382">
        <v>4.08502832428387E-4</v>
      </c>
      <c r="K705" s="37"/>
      <c r="L705" s="480"/>
      <c r="M705" s="37"/>
      <c r="N705" s="37"/>
      <c r="O705" s="37"/>
      <c r="P705" s="479"/>
      <c r="Q705" s="479"/>
      <c r="R705" s="479"/>
    </row>
    <row r="706" spans="1:18" x14ac:dyDescent="0.25">
      <c r="A706" s="469">
        <f t="shared" si="59"/>
        <v>701</v>
      </c>
      <c r="B706" s="44" t="s">
        <v>10</v>
      </c>
      <c r="C706" s="45" t="str">
        <f t="shared" si="62"/>
        <v>1GGENCINMC</v>
      </c>
      <c r="D706" s="45"/>
      <c r="E706" s="46">
        <f>+'CALCULO TARIFAS CC '!$P$45</f>
        <v>0.73446408363090243</v>
      </c>
      <c r="F706" s="143">
        <f t="shared" si="63"/>
        <v>9.6844360554219334E-6</v>
      </c>
      <c r="G706" s="473">
        <f t="shared" si="64"/>
        <v>6.27</v>
      </c>
      <c r="H706" s="456" t="s">
        <v>272</v>
      </c>
      <c r="I706" s="303" t="s">
        <v>221</v>
      </c>
      <c r="J706" s="382">
        <v>9.6844360554219334E-6</v>
      </c>
      <c r="K706" s="37"/>
      <c r="L706" s="480"/>
      <c r="M706" s="37"/>
      <c r="N706" s="37"/>
      <c r="O706" s="37"/>
      <c r="P706" s="479"/>
      <c r="Q706" s="479"/>
      <c r="R706" s="479"/>
    </row>
    <row r="707" spans="1:18" x14ac:dyDescent="0.25">
      <c r="A707" s="469">
        <f t="shared" si="59"/>
        <v>702</v>
      </c>
      <c r="B707" s="44" t="s">
        <v>10</v>
      </c>
      <c r="C707" s="45" t="str">
        <f t="shared" si="62"/>
        <v>1GGENCOELL</v>
      </c>
      <c r="D707" s="45"/>
      <c r="E707" s="46">
        <f>+'CALCULO TARIFAS CC '!$P$45</f>
        <v>0.73446408363090243</v>
      </c>
      <c r="F707" s="143">
        <f t="shared" si="63"/>
        <v>3.0981686955234497E-6</v>
      </c>
      <c r="G707" s="473">
        <f t="shared" si="64"/>
        <v>2.0099999999999998</v>
      </c>
      <c r="H707" s="456" t="s">
        <v>272</v>
      </c>
      <c r="I707" s="303" t="s">
        <v>486</v>
      </c>
      <c r="J707" s="382">
        <v>3.0981686955234497E-6</v>
      </c>
      <c r="K707" s="37"/>
      <c r="L707" s="480"/>
      <c r="M707" s="37"/>
      <c r="N707" s="37"/>
      <c r="O707" s="37"/>
      <c r="P707" s="479"/>
      <c r="Q707" s="479"/>
      <c r="R707" s="479"/>
    </row>
    <row r="708" spans="1:18" x14ac:dyDescent="0.25">
      <c r="A708" s="469">
        <f t="shared" si="59"/>
        <v>703</v>
      </c>
      <c r="B708" s="44" t="s">
        <v>10</v>
      </c>
      <c r="C708" s="45" t="str">
        <f t="shared" si="62"/>
        <v>1GGENELEGE</v>
      </c>
      <c r="D708" s="45"/>
      <c r="E708" s="46">
        <f>+'CALCULO TARIFAS CC '!$P$45</f>
        <v>0.73446408363090243</v>
      </c>
      <c r="F708" s="143">
        <f t="shared" si="63"/>
        <v>1.8765383963907121E-5</v>
      </c>
      <c r="G708" s="473">
        <f t="shared" si="64"/>
        <v>12.15</v>
      </c>
      <c r="H708" s="456" t="s">
        <v>272</v>
      </c>
      <c r="I708" s="303" t="s">
        <v>222</v>
      </c>
      <c r="J708" s="382">
        <v>1.8765383963907121E-5</v>
      </c>
      <c r="K708" s="37"/>
      <c r="L708" s="480"/>
      <c r="M708" s="37"/>
      <c r="N708" s="37"/>
      <c r="O708" s="37"/>
      <c r="P708" s="479"/>
      <c r="Q708" s="479"/>
      <c r="R708" s="479"/>
    </row>
    <row r="709" spans="1:18" x14ac:dyDescent="0.25">
      <c r="A709" s="469">
        <f t="shared" si="59"/>
        <v>704</v>
      </c>
      <c r="B709" s="44" t="s">
        <v>10</v>
      </c>
      <c r="C709" s="45" t="str">
        <f t="shared" si="62"/>
        <v>1GGENEMGEE</v>
      </c>
      <c r="D709" s="45"/>
      <c r="E709" s="46">
        <f>+'CALCULO TARIFAS CC '!$P$45</f>
        <v>0.73446408363090243</v>
      </c>
      <c r="F709" s="143">
        <f t="shared" si="63"/>
        <v>7.4383396359585366E-2</v>
      </c>
      <c r="G709" s="473">
        <f>ROUND(E709*F709*$F$759,2)</f>
        <v>48163.63</v>
      </c>
      <c r="H709" s="456" t="s">
        <v>272</v>
      </c>
      <c r="I709" s="303" t="s">
        <v>223</v>
      </c>
      <c r="J709" s="382">
        <v>7.4383396359585366E-2</v>
      </c>
      <c r="K709" s="37"/>
      <c r="L709" s="480"/>
      <c r="M709" s="37"/>
      <c r="N709" s="37"/>
      <c r="O709" s="37"/>
      <c r="P709" s="479"/>
      <c r="Q709" s="479"/>
      <c r="R709" s="479"/>
    </row>
    <row r="710" spans="1:18" x14ac:dyDescent="0.25">
      <c r="A710" s="469">
        <f t="shared" si="59"/>
        <v>705</v>
      </c>
      <c r="B710" s="44" t="s">
        <v>10</v>
      </c>
      <c r="C710" s="45" t="str">
        <f t="shared" si="62"/>
        <v>1GGENENDEO</v>
      </c>
      <c r="D710" s="45"/>
      <c r="E710" s="46">
        <f>+'CALCULO TARIFAS CC '!$P$45</f>
        <v>0.73446408363090243</v>
      </c>
      <c r="F710" s="143">
        <f t="shared" si="63"/>
        <v>1.352677656936915E-5</v>
      </c>
      <c r="G710" s="473">
        <f t="shared" si="64"/>
        <v>8.76</v>
      </c>
      <c r="H710" s="456" t="s">
        <v>272</v>
      </c>
      <c r="I710" s="303" t="s">
        <v>224</v>
      </c>
      <c r="J710" s="382">
        <v>1.352677656936915E-5</v>
      </c>
      <c r="K710" s="37"/>
      <c r="L710" s="480"/>
      <c r="M710" s="37"/>
      <c r="N710" s="37"/>
      <c r="O710" s="37"/>
      <c r="P710" s="479"/>
      <c r="Q710" s="479"/>
      <c r="R710" s="479"/>
    </row>
    <row r="711" spans="1:18" x14ac:dyDescent="0.25">
      <c r="A711" s="469">
        <f t="shared" si="59"/>
        <v>706</v>
      </c>
      <c r="B711" s="44" t="s">
        <v>10</v>
      </c>
      <c r="C711" s="45" t="str">
        <f t="shared" si="62"/>
        <v>1GGENENLIG</v>
      </c>
      <c r="D711" s="45"/>
      <c r="E711" s="46">
        <f>+'CALCULO TARIFAS CC '!$P$45</f>
        <v>0.73446408363090243</v>
      </c>
      <c r="F711" s="143">
        <f t="shared" si="63"/>
        <v>1.1155568521560369E-6</v>
      </c>
      <c r="G711" s="473">
        <f t="shared" si="64"/>
        <v>0.72</v>
      </c>
      <c r="H711" s="456" t="s">
        <v>272</v>
      </c>
      <c r="I711" s="303" t="s">
        <v>225</v>
      </c>
      <c r="J711" s="382">
        <v>1.1155568521560369E-6</v>
      </c>
      <c r="K711" s="37"/>
      <c r="L711" s="480"/>
      <c r="M711" s="37"/>
      <c r="N711" s="37"/>
      <c r="O711" s="37"/>
      <c r="P711" s="479"/>
      <c r="Q711" s="479"/>
      <c r="R711" s="479"/>
    </row>
    <row r="712" spans="1:18" x14ac:dyDescent="0.25">
      <c r="A712" s="469">
        <f t="shared" si="59"/>
        <v>707</v>
      </c>
      <c r="B712" s="44" t="s">
        <v>10</v>
      </c>
      <c r="C712" s="45" t="str">
        <f t="shared" si="62"/>
        <v>1GGENENSAJ</v>
      </c>
      <c r="D712" s="45"/>
      <c r="E712" s="46">
        <f>+'CALCULO TARIFAS CC '!$P$45</f>
        <v>0.73446408363090243</v>
      </c>
      <c r="F712" s="143">
        <f t="shared" si="63"/>
        <v>2.3348271216295756E-4</v>
      </c>
      <c r="G712" s="473">
        <f t="shared" si="64"/>
        <v>151.18</v>
      </c>
      <c r="H712" s="456" t="s">
        <v>272</v>
      </c>
      <c r="I712" s="303" t="s">
        <v>881</v>
      </c>
      <c r="J712" s="382">
        <v>2.3348271216295756E-4</v>
      </c>
      <c r="K712" s="37"/>
      <c r="L712" s="480"/>
      <c r="M712" s="37"/>
      <c r="N712" s="37"/>
      <c r="O712" s="37"/>
      <c r="P712" s="479"/>
      <c r="Q712" s="479"/>
      <c r="R712" s="479"/>
    </row>
    <row r="713" spans="1:18" x14ac:dyDescent="0.25">
      <c r="A713" s="469">
        <f t="shared" si="59"/>
        <v>708</v>
      </c>
      <c r="B713" s="44" t="s">
        <v>10</v>
      </c>
      <c r="C713" s="45" t="str">
        <f t="shared" si="62"/>
        <v>1GGENESAES</v>
      </c>
      <c r="D713" s="45"/>
      <c r="E713" s="46">
        <f>+'CALCULO TARIFAS CC '!$P$45</f>
        <v>0.73446408363090243</v>
      </c>
      <c r="F713" s="143">
        <f t="shared" si="63"/>
        <v>1.0510728043708283E-4</v>
      </c>
      <c r="G713" s="473">
        <f t="shared" si="64"/>
        <v>68.06</v>
      </c>
      <c r="H713" s="456" t="s">
        <v>272</v>
      </c>
      <c r="I713" s="303" t="s">
        <v>882</v>
      </c>
      <c r="J713" s="382">
        <v>1.0510728043708283E-4</v>
      </c>
      <c r="K713" s="37"/>
      <c r="L713" s="480"/>
      <c r="M713" s="37"/>
      <c r="N713" s="37"/>
      <c r="O713" s="37"/>
      <c r="P713" s="479"/>
      <c r="Q713" s="479"/>
      <c r="R713" s="479"/>
    </row>
    <row r="714" spans="1:18" x14ac:dyDescent="0.25">
      <c r="A714" s="469">
        <f t="shared" si="59"/>
        <v>709</v>
      </c>
      <c r="B714" s="44" t="s">
        <v>10</v>
      </c>
      <c r="C714" s="45" t="str">
        <f t="shared" si="62"/>
        <v>1GGENGEELN</v>
      </c>
      <c r="D714" s="45"/>
      <c r="E714" s="46">
        <f>+'CALCULO TARIFAS CC '!$P$45</f>
        <v>0.73446408363090243</v>
      </c>
      <c r="F714" s="143">
        <f t="shared" si="63"/>
        <v>9.4916907542953328E-5</v>
      </c>
      <c r="G714" s="473">
        <f t="shared" si="64"/>
        <v>61.46</v>
      </c>
      <c r="H714" s="456" t="s">
        <v>272</v>
      </c>
      <c r="I714" s="303" t="s">
        <v>226</v>
      </c>
      <c r="J714" s="382">
        <v>9.4916907542953328E-5</v>
      </c>
      <c r="K714" s="37"/>
      <c r="L714" s="480"/>
      <c r="M714" s="37"/>
      <c r="N714" s="37"/>
      <c r="O714" s="37"/>
      <c r="P714" s="479"/>
      <c r="Q714" s="479"/>
      <c r="R714" s="479"/>
    </row>
    <row r="715" spans="1:18" x14ac:dyDescent="0.25">
      <c r="A715" s="469">
        <f t="shared" si="59"/>
        <v>710</v>
      </c>
      <c r="B715" s="44" t="s">
        <v>10</v>
      </c>
      <c r="C715" s="45" t="str">
        <f t="shared" si="62"/>
        <v>1GGENGENAT</v>
      </c>
      <c r="D715" s="45"/>
      <c r="E715" s="46">
        <f>+'CALCULO TARIFAS CC '!$P$45</f>
        <v>0.73446408363090243</v>
      </c>
      <c r="F715" s="143">
        <f t="shared" si="63"/>
        <v>1.20402315402139E-5</v>
      </c>
      <c r="G715" s="473">
        <f t="shared" si="64"/>
        <v>7.8</v>
      </c>
      <c r="H715" s="456" t="s">
        <v>272</v>
      </c>
      <c r="I715" s="303" t="s">
        <v>227</v>
      </c>
      <c r="J715" s="382">
        <v>1.20402315402139E-5</v>
      </c>
      <c r="K715" s="37"/>
      <c r="L715" s="480"/>
      <c r="M715" s="37"/>
      <c r="N715" s="37"/>
      <c r="O715" s="37"/>
      <c r="P715" s="479"/>
      <c r="Q715" s="479"/>
      <c r="R715" s="479"/>
    </row>
    <row r="716" spans="1:18" x14ac:dyDescent="0.25">
      <c r="A716" s="469">
        <f t="shared" si="59"/>
        <v>711</v>
      </c>
      <c r="B716" s="44" t="s">
        <v>10</v>
      </c>
      <c r="C716" s="45" t="str">
        <f t="shared" si="62"/>
        <v>1GGENGENEP</v>
      </c>
      <c r="D716" s="45"/>
      <c r="E716" s="46">
        <f>+'CALCULO TARIFAS CC '!$P$45</f>
        <v>0.73446408363090243</v>
      </c>
      <c r="F716" s="143">
        <f t="shared" si="63"/>
        <v>1.2862502279290548E-6</v>
      </c>
      <c r="G716" s="473">
        <f t="shared" si="64"/>
        <v>0.83</v>
      </c>
      <c r="H716" s="456" t="s">
        <v>272</v>
      </c>
      <c r="I716" s="303" t="s">
        <v>344</v>
      </c>
      <c r="J716" s="382">
        <v>1.2862502279290548E-6</v>
      </c>
      <c r="K716" s="37"/>
      <c r="L716" s="480"/>
      <c r="M716" s="37"/>
      <c r="N716" s="37"/>
      <c r="O716" s="37"/>
      <c r="P716" s="479"/>
      <c r="Q716" s="479"/>
      <c r="R716" s="479"/>
    </row>
    <row r="717" spans="1:18" x14ac:dyDescent="0.25">
      <c r="A717" s="469">
        <f t="shared" si="59"/>
        <v>712</v>
      </c>
      <c r="B717" s="44" t="s">
        <v>10</v>
      </c>
      <c r="C717" s="45" t="str">
        <f t="shared" si="62"/>
        <v>1GGENGENES</v>
      </c>
      <c r="D717" s="45"/>
      <c r="E717" s="46">
        <f>+'CALCULO TARIFAS CC '!$P$45</f>
        <v>0.73446408363090243</v>
      </c>
      <c r="F717" s="143">
        <f t="shared" si="63"/>
        <v>3.2299570691848286E-4</v>
      </c>
      <c r="G717" s="473">
        <f t="shared" si="64"/>
        <v>209.14</v>
      </c>
      <c r="H717" s="456" t="s">
        <v>272</v>
      </c>
      <c r="I717" s="303" t="s">
        <v>228</v>
      </c>
      <c r="J717" s="382">
        <v>3.2299570691848286E-4</v>
      </c>
      <c r="K717" s="37"/>
      <c r="L717" s="480"/>
      <c r="M717" s="37"/>
      <c r="N717" s="37"/>
      <c r="O717" s="37"/>
      <c r="P717" s="479"/>
      <c r="Q717" s="479"/>
      <c r="R717" s="479"/>
    </row>
    <row r="718" spans="1:18" x14ac:dyDescent="0.25">
      <c r="A718" s="469">
        <f t="shared" si="59"/>
        <v>713</v>
      </c>
      <c r="B718" s="44" t="s">
        <v>10</v>
      </c>
      <c r="C718" s="45" t="str">
        <f t="shared" si="62"/>
        <v>1GGENGENOC</v>
      </c>
      <c r="D718" s="45"/>
      <c r="E718" s="46">
        <f>+'CALCULO TARIFAS CC '!$P$45</f>
        <v>0.73446408363090243</v>
      </c>
      <c r="F718" s="143">
        <f t="shared" si="63"/>
        <v>6.4559059835647902E-6</v>
      </c>
      <c r="G718" s="473">
        <f t="shared" si="64"/>
        <v>4.18</v>
      </c>
      <c r="H718" s="456" t="s">
        <v>272</v>
      </c>
      <c r="I718" s="303" t="s">
        <v>229</v>
      </c>
      <c r="J718" s="382">
        <v>6.4559059835647902E-6</v>
      </c>
      <c r="K718" s="37"/>
      <c r="L718" s="480"/>
      <c r="M718" s="37"/>
      <c r="N718" s="37"/>
      <c r="O718" s="37"/>
      <c r="P718" s="479"/>
      <c r="Q718" s="479"/>
      <c r="R718" s="479"/>
    </row>
    <row r="719" spans="1:18" x14ac:dyDescent="0.25">
      <c r="A719" s="469">
        <f t="shared" si="59"/>
        <v>714</v>
      </c>
      <c r="B719" s="44" t="s">
        <v>10</v>
      </c>
      <c r="C719" s="45" t="str">
        <f t="shared" si="62"/>
        <v>1GGENGRGEO</v>
      </c>
      <c r="D719" s="45"/>
      <c r="E719" s="46">
        <f>+'CALCULO TARIFAS CC '!$P$45</f>
        <v>0.73446408363090243</v>
      </c>
      <c r="F719" s="143">
        <f t="shared" si="63"/>
        <v>4.3810074859477594E-5</v>
      </c>
      <c r="G719" s="473">
        <f t="shared" si="64"/>
        <v>28.37</v>
      </c>
      <c r="H719" s="456" t="s">
        <v>272</v>
      </c>
      <c r="I719" s="303" t="s">
        <v>230</v>
      </c>
      <c r="J719" s="382">
        <v>4.3810074859477594E-5</v>
      </c>
      <c r="K719" s="37"/>
      <c r="L719" s="480"/>
      <c r="M719" s="37"/>
      <c r="N719" s="37"/>
      <c r="O719" s="37"/>
      <c r="P719" s="479"/>
      <c r="Q719" s="479"/>
      <c r="R719" s="479"/>
    </row>
    <row r="720" spans="1:18" x14ac:dyDescent="0.25">
      <c r="A720" s="469">
        <f t="shared" si="59"/>
        <v>715</v>
      </c>
      <c r="B720" s="44" t="s">
        <v>10</v>
      </c>
      <c r="C720" s="45" t="str">
        <f t="shared" si="62"/>
        <v>1GGENHIDCA</v>
      </c>
      <c r="D720" s="45"/>
      <c r="E720" s="46">
        <f>+'CALCULO TARIFAS CC '!$P$45</f>
        <v>0.73446408363090243</v>
      </c>
      <c r="F720" s="143">
        <f t="shared" si="63"/>
        <v>2.5172698036247218E-6</v>
      </c>
      <c r="G720" s="473">
        <f t="shared" si="64"/>
        <v>1.63</v>
      </c>
      <c r="H720" s="456" t="s">
        <v>272</v>
      </c>
      <c r="I720" s="303" t="s">
        <v>457</v>
      </c>
      <c r="J720" s="382">
        <v>2.5172698036247218E-6</v>
      </c>
      <c r="K720" s="37"/>
      <c r="L720" s="480"/>
      <c r="M720" s="37"/>
      <c r="N720" s="37"/>
      <c r="O720" s="37"/>
      <c r="P720" s="479"/>
      <c r="Q720" s="479"/>
      <c r="R720" s="479"/>
    </row>
    <row r="721" spans="1:18" x14ac:dyDescent="0.25">
      <c r="A721" s="469">
        <f t="shared" si="59"/>
        <v>716</v>
      </c>
      <c r="B721" s="44" t="s">
        <v>10</v>
      </c>
      <c r="C721" s="45" t="str">
        <f t="shared" si="62"/>
        <v>1GGENHIDCO</v>
      </c>
      <c r="D721" s="45"/>
      <c r="E721" s="46">
        <f>+'CALCULO TARIFAS CC '!$P$45</f>
        <v>0.73446408363090243</v>
      </c>
      <c r="F721" s="143">
        <f t="shared" si="63"/>
        <v>1.0262912562198665E-5</v>
      </c>
      <c r="G721" s="473">
        <f t="shared" si="64"/>
        <v>6.65</v>
      </c>
      <c r="H721" s="456" t="s">
        <v>272</v>
      </c>
      <c r="I721" s="303" t="s">
        <v>231</v>
      </c>
      <c r="J721" s="382">
        <v>1.0262912562198665E-5</v>
      </c>
      <c r="K721" s="37"/>
      <c r="L721" s="480"/>
      <c r="M721" s="37"/>
      <c r="N721" s="37"/>
      <c r="O721" s="37"/>
      <c r="P721" s="479"/>
      <c r="Q721" s="479"/>
      <c r="R721" s="479"/>
    </row>
    <row r="722" spans="1:18" x14ac:dyDescent="0.25">
      <c r="A722" s="469">
        <f t="shared" si="59"/>
        <v>717</v>
      </c>
      <c r="B722" s="44" t="s">
        <v>10</v>
      </c>
      <c r="C722" s="45" t="str">
        <f t="shared" si="62"/>
        <v>1GGENHIDRA</v>
      </c>
      <c r="D722" s="45"/>
      <c r="E722" s="46">
        <f>+'CALCULO TARIFAS CC '!$P$45</f>
        <v>0.73446408363090243</v>
      </c>
      <c r="F722" s="143">
        <f t="shared" si="63"/>
        <v>1.5247695579315511E-7</v>
      </c>
      <c r="G722" s="473">
        <f t="shared" si="64"/>
        <v>0.1</v>
      </c>
      <c r="H722" s="456" t="s">
        <v>272</v>
      </c>
      <c r="I722" s="303" t="s">
        <v>467</v>
      </c>
      <c r="J722" s="382">
        <v>1.5247695579315511E-7</v>
      </c>
      <c r="K722" s="37"/>
      <c r="L722" s="480"/>
      <c r="M722" s="37"/>
      <c r="N722" s="37"/>
      <c r="O722" s="37"/>
      <c r="P722" s="479"/>
      <c r="Q722" s="479"/>
      <c r="R722" s="479"/>
    </row>
    <row r="723" spans="1:18" x14ac:dyDescent="0.25">
      <c r="A723" s="469">
        <f t="shared" si="59"/>
        <v>718</v>
      </c>
      <c r="B723" s="44" t="s">
        <v>10</v>
      </c>
      <c r="C723" s="45" t="str">
        <f t="shared" si="62"/>
        <v>1GGENHIHIJ</v>
      </c>
      <c r="D723" s="45"/>
      <c r="E723" s="46">
        <f>+'CALCULO TARIFAS CC '!$P$45</f>
        <v>0.73446408363090243</v>
      </c>
      <c r="F723" s="143">
        <f t="shared" si="63"/>
        <v>8.4056743711515149E-6</v>
      </c>
      <c r="G723" s="473">
        <f t="shared" si="64"/>
        <v>5.44</v>
      </c>
      <c r="H723" s="456" t="s">
        <v>272</v>
      </c>
      <c r="I723" s="303" t="s">
        <v>232</v>
      </c>
      <c r="J723" s="382">
        <v>8.4056743711515149E-6</v>
      </c>
      <c r="K723" s="37"/>
      <c r="L723" s="480"/>
      <c r="M723" s="37"/>
      <c r="N723" s="37"/>
      <c r="O723" s="37"/>
      <c r="P723" s="479"/>
      <c r="Q723" s="479"/>
      <c r="R723" s="479"/>
    </row>
    <row r="724" spans="1:18" x14ac:dyDescent="0.25">
      <c r="A724" s="469">
        <f t="shared" si="59"/>
        <v>719</v>
      </c>
      <c r="B724" s="44" t="s">
        <v>10</v>
      </c>
      <c r="C724" s="45" t="str">
        <f t="shared" si="62"/>
        <v>1GGENHIVIA</v>
      </c>
      <c r="D724" s="45"/>
      <c r="E724" s="46">
        <f>+'CALCULO TARIFAS CC '!$P$45</f>
        <v>0.73446408363090243</v>
      </c>
      <c r="F724" s="143">
        <f t="shared" si="63"/>
        <v>1.377595566442884E-7</v>
      </c>
      <c r="G724" s="473">
        <f t="shared" si="64"/>
        <v>0.09</v>
      </c>
      <c r="H724" s="456" t="s">
        <v>272</v>
      </c>
      <c r="I724" s="303" t="s">
        <v>233</v>
      </c>
      <c r="J724" s="382">
        <v>1.377595566442884E-7</v>
      </c>
      <c r="K724" s="37"/>
      <c r="L724" s="480"/>
      <c r="M724" s="37"/>
      <c r="N724" s="37"/>
      <c r="O724" s="37"/>
      <c r="P724" s="479"/>
      <c r="Q724" s="479"/>
      <c r="R724" s="479"/>
    </row>
    <row r="725" spans="1:18" x14ac:dyDescent="0.25">
      <c r="A725" s="469">
        <f t="shared" si="59"/>
        <v>720</v>
      </c>
      <c r="B725" s="44" t="s">
        <v>10</v>
      </c>
      <c r="C725" s="45" t="str">
        <f t="shared" si="62"/>
        <v>1GGENHIXAC</v>
      </c>
      <c r="D725" s="45"/>
      <c r="E725" s="46">
        <f>+'CALCULO TARIFAS CC '!$P$45</f>
        <v>0.73446408363090243</v>
      </c>
      <c r="F725" s="143">
        <f t="shared" si="63"/>
        <v>2.124453724737137E-4</v>
      </c>
      <c r="G725" s="473">
        <f t="shared" si="64"/>
        <v>137.56</v>
      </c>
      <c r="H725" s="456" t="s">
        <v>272</v>
      </c>
      <c r="I725" s="303" t="s">
        <v>234</v>
      </c>
      <c r="J725" s="382">
        <v>2.124453724737137E-4</v>
      </c>
      <c r="K725" s="37"/>
      <c r="L725" s="480"/>
      <c r="M725" s="37"/>
      <c r="N725" s="37"/>
      <c r="O725" s="37"/>
      <c r="P725" s="479"/>
      <c r="Q725" s="479"/>
      <c r="R725" s="479"/>
    </row>
    <row r="726" spans="1:18" x14ac:dyDescent="0.25">
      <c r="A726" s="469">
        <f t="shared" si="59"/>
        <v>721</v>
      </c>
      <c r="B726" s="44" t="s">
        <v>10</v>
      </c>
      <c r="C726" s="45" t="str">
        <f t="shared" si="62"/>
        <v>1GGENINGMA</v>
      </c>
      <c r="D726" s="45"/>
      <c r="E726" s="46">
        <f>+'CALCULO TARIFAS CC '!$P$45</f>
        <v>0.73446408363090243</v>
      </c>
      <c r="F726" s="143">
        <f t="shared" si="63"/>
        <v>2.0201993336449262E-3</v>
      </c>
      <c r="G726" s="473">
        <f t="shared" si="64"/>
        <v>1308.0899999999999</v>
      </c>
      <c r="H726" s="456" t="s">
        <v>272</v>
      </c>
      <c r="I726" s="303" t="s">
        <v>235</v>
      </c>
      <c r="J726" s="382">
        <v>2.0201993336449262E-3</v>
      </c>
      <c r="K726" s="37"/>
      <c r="L726" s="480"/>
      <c r="M726" s="37"/>
      <c r="N726" s="37"/>
      <c r="O726" s="37"/>
      <c r="P726" s="479"/>
      <c r="Q726" s="479"/>
      <c r="R726" s="479"/>
    </row>
    <row r="727" spans="1:18" x14ac:dyDescent="0.25">
      <c r="A727" s="469">
        <f t="shared" si="59"/>
        <v>722</v>
      </c>
      <c r="B727" s="44" t="s">
        <v>10</v>
      </c>
      <c r="C727" s="45" t="str">
        <f t="shared" si="62"/>
        <v>1GGENINGSD</v>
      </c>
      <c r="D727" s="45"/>
      <c r="E727" s="46">
        <f>+'CALCULO TARIFAS CC '!$P$45</f>
        <v>0.73446408363090243</v>
      </c>
      <c r="F727" s="143">
        <f t="shared" si="63"/>
        <v>2.6731763323654636E-4</v>
      </c>
      <c r="G727" s="473">
        <f t="shared" si="64"/>
        <v>173.09</v>
      </c>
      <c r="H727" s="456" t="s">
        <v>272</v>
      </c>
      <c r="I727" s="303" t="s">
        <v>883</v>
      </c>
      <c r="J727" s="382">
        <v>2.6731763323654636E-4</v>
      </c>
      <c r="K727" s="37"/>
      <c r="L727" s="480"/>
      <c r="M727" s="37"/>
      <c r="N727" s="37"/>
      <c r="O727" s="37"/>
      <c r="P727" s="479"/>
      <c r="Q727" s="479"/>
      <c r="R727" s="479"/>
    </row>
    <row r="728" spans="1:18" x14ac:dyDescent="0.25">
      <c r="A728" s="469">
        <f t="shared" si="59"/>
        <v>723</v>
      </c>
      <c r="B728" s="44" t="s">
        <v>10</v>
      </c>
      <c r="C728" s="45" t="str">
        <f t="shared" si="62"/>
        <v>1GGENINGUN</v>
      </c>
      <c r="D728" s="45"/>
      <c r="E728" s="46">
        <f>+'CALCULO TARIFAS CC '!$P$45</f>
        <v>0.73446408363090243</v>
      </c>
      <c r="F728" s="143">
        <f t="shared" si="63"/>
        <v>9.1038282602750329E-4</v>
      </c>
      <c r="G728" s="473">
        <f t="shared" si="64"/>
        <v>589.48</v>
      </c>
      <c r="H728" s="456" t="s">
        <v>272</v>
      </c>
      <c r="I728" s="303" t="s">
        <v>583</v>
      </c>
      <c r="J728" s="382">
        <v>9.1038282602750329E-4</v>
      </c>
      <c r="K728" s="37"/>
      <c r="L728" s="480"/>
      <c r="M728" s="37"/>
      <c r="N728" s="37"/>
      <c r="O728" s="37"/>
      <c r="P728" s="479"/>
      <c r="Q728" s="479"/>
      <c r="R728" s="479"/>
    </row>
    <row r="729" spans="1:18" x14ac:dyDescent="0.25">
      <c r="A729" s="469">
        <f t="shared" si="59"/>
        <v>724</v>
      </c>
      <c r="B729" s="44" t="s">
        <v>10</v>
      </c>
      <c r="C729" s="45" t="str">
        <f t="shared" si="62"/>
        <v>1GGENINPAG</v>
      </c>
      <c r="D729" s="45"/>
      <c r="E729" s="46">
        <f>+'CALCULO TARIFAS CC '!$P$45</f>
        <v>0.73446408363090243</v>
      </c>
      <c r="F729" s="143">
        <f t="shared" si="63"/>
        <v>3.1481698663166552E-4</v>
      </c>
      <c r="G729" s="473">
        <f t="shared" si="64"/>
        <v>203.85</v>
      </c>
      <c r="H729" s="456" t="s">
        <v>272</v>
      </c>
      <c r="I729" s="303" t="s">
        <v>653</v>
      </c>
      <c r="J729" s="382">
        <v>3.1481698663166552E-4</v>
      </c>
      <c r="K729" s="37"/>
      <c r="L729" s="480"/>
      <c r="M729" s="37"/>
      <c r="N729" s="37"/>
      <c r="O729" s="37"/>
      <c r="P729" s="479"/>
      <c r="Q729" s="479"/>
      <c r="R729" s="479"/>
    </row>
    <row r="730" spans="1:18" x14ac:dyDescent="0.25">
      <c r="A730" s="469">
        <f t="shared" si="59"/>
        <v>725</v>
      </c>
      <c r="B730" s="44" t="s">
        <v>10</v>
      </c>
      <c r="C730" s="45" t="str">
        <f t="shared" si="62"/>
        <v>1GGENINVPA</v>
      </c>
      <c r="D730" s="45"/>
      <c r="E730" s="46">
        <f>+'CALCULO TARIFAS CC '!$P$45</f>
        <v>0.73446408363090243</v>
      </c>
      <c r="F730" s="143">
        <f t="shared" si="63"/>
        <v>7.7953774820032381E-8</v>
      </c>
      <c r="G730" s="473">
        <f t="shared" si="64"/>
        <v>0.05</v>
      </c>
      <c r="H730" s="456" t="s">
        <v>272</v>
      </c>
      <c r="I730" s="303" t="s">
        <v>940</v>
      </c>
      <c r="J730" s="382">
        <v>7.7953774820032381E-8</v>
      </c>
      <c r="K730" s="37"/>
      <c r="L730" s="480"/>
      <c r="M730" s="37"/>
      <c r="N730" s="37"/>
      <c r="O730" s="37"/>
      <c r="P730" s="479"/>
      <c r="Q730" s="479"/>
      <c r="R730" s="479"/>
    </row>
    <row r="731" spans="1:18" x14ac:dyDescent="0.25">
      <c r="A731" s="469">
        <f t="shared" si="59"/>
        <v>726</v>
      </c>
      <c r="B731" s="44" t="s">
        <v>10</v>
      </c>
      <c r="C731" s="45" t="str">
        <f t="shared" si="62"/>
        <v>1GGENLUFEG</v>
      </c>
      <c r="D731" s="45"/>
      <c r="E731" s="46">
        <f>+'CALCULO TARIFAS CC '!$P$45</f>
        <v>0.73446408363090243</v>
      </c>
      <c r="F731" s="143">
        <f t="shared" si="63"/>
        <v>1.3568257333291064E-4</v>
      </c>
      <c r="G731" s="473">
        <f t="shared" si="64"/>
        <v>87.86</v>
      </c>
      <c r="H731" s="456" t="s">
        <v>272</v>
      </c>
      <c r="I731" s="303" t="s">
        <v>236</v>
      </c>
      <c r="J731" s="382">
        <v>1.3568257333291064E-4</v>
      </c>
      <c r="K731" s="37"/>
      <c r="L731" s="480"/>
      <c r="M731" s="37"/>
      <c r="N731" s="37"/>
      <c r="O731" s="37"/>
      <c r="P731" s="479"/>
      <c r="Q731" s="479"/>
      <c r="R731" s="479"/>
    </row>
    <row r="732" spans="1:18" x14ac:dyDescent="0.25">
      <c r="A732" s="469">
        <f t="shared" si="59"/>
        <v>727</v>
      </c>
      <c r="B732" s="44" t="s">
        <v>10</v>
      </c>
      <c r="C732" s="45" t="str">
        <f t="shared" si="62"/>
        <v>1GGENOEGYC</v>
      </c>
      <c r="D732" s="45"/>
      <c r="E732" s="46">
        <f>+'CALCULO TARIFAS CC '!$P$45</f>
        <v>0.73446408363090243</v>
      </c>
      <c r="F732" s="143">
        <f t="shared" si="63"/>
        <v>6.3674790939659233E-4</v>
      </c>
      <c r="G732" s="473">
        <f t="shared" si="64"/>
        <v>412.3</v>
      </c>
      <c r="H732" s="456" t="s">
        <v>272</v>
      </c>
      <c r="I732" s="303" t="s">
        <v>237</v>
      </c>
      <c r="J732" s="382">
        <v>6.3674790939659233E-4</v>
      </c>
      <c r="K732" s="37"/>
      <c r="L732" s="480"/>
      <c r="M732" s="37"/>
      <c r="N732" s="37"/>
      <c r="O732" s="37"/>
      <c r="P732" s="479"/>
      <c r="Q732" s="479"/>
      <c r="R732" s="479"/>
    </row>
    <row r="733" spans="1:18" x14ac:dyDescent="0.25">
      <c r="A733" s="469">
        <f t="shared" si="59"/>
        <v>728</v>
      </c>
      <c r="B733" s="44" t="s">
        <v>10</v>
      </c>
      <c r="C733" s="45" t="str">
        <f t="shared" si="62"/>
        <v>1GGENOXECO</v>
      </c>
      <c r="D733" s="45"/>
      <c r="E733" s="46">
        <f>+'CALCULO TARIFAS CC '!$P$45</f>
        <v>0.73446408363090243</v>
      </c>
      <c r="F733" s="143">
        <f t="shared" si="63"/>
        <v>2.7570490616790336E-5</v>
      </c>
      <c r="G733" s="473">
        <f t="shared" si="64"/>
        <v>17.850000000000001</v>
      </c>
      <c r="H733" s="456" t="s">
        <v>272</v>
      </c>
      <c r="I733" s="303" t="s">
        <v>238</v>
      </c>
      <c r="J733" s="382">
        <v>2.7570490616790336E-5</v>
      </c>
      <c r="K733" s="37"/>
      <c r="L733" s="480"/>
      <c r="M733" s="37"/>
      <c r="N733" s="37"/>
      <c r="O733" s="37"/>
      <c r="P733" s="479"/>
      <c r="Q733" s="479"/>
      <c r="R733" s="479"/>
    </row>
    <row r="734" spans="1:18" x14ac:dyDescent="0.25">
      <c r="A734" s="469">
        <f t="shared" si="59"/>
        <v>729</v>
      </c>
      <c r="B734" s="44" t="s">
        <v>10</v>
      </c>
      <c r="C734" s="45" t="str">
        <f t="shared" si="62"/>
        <v>1GGENOXEII</v>
      </c>
      <c r="D734" s="45"/>
      <c r="E734" s="46">
        <f>+'CALCULO TARIFAS CC '!$P$45</f>
        <v>0.73446408363090243</v>
      </c>
      <c r="F734" s="143">
        <f t="shared" si="63"/>
        <v>4.8989699275720885E-6</v>
      </c>
      <c r="G734" s="473">
        <f t="shared" si="64"/>
        <v>3.17</v>
      </c>
      <c r="H734" s="456" t="s">
        <v>272</v>
      </c>
      <c r="I734" s="303" t="s">
        <v>406</v>
      </c>
      <c r="J734" s="382">
        <v>4.8989699275720885E-6</v>
      </c>
      <c r="K734" s="37"/>
      <c r="L734" s="480"/>
      <c r="M734" s="37"/>
      <c r="N734" s="37"/>
      <c r="O734" s="37"/>
      <c r="P734" s="479"/>
      <c r="Q734" s="479"/>
      <c r="R734" s="479"/>
    </row>
    <row r="735" spans="1:18" x14ac:dyDescent="0.25">
      <c r="A735" s="469">
        <f t="shared" si="59"/>
        <v>730</v>
      </c>
      <c r="B735" s="44" t="s">
        <v>10</v>
      </c>
      <c r="C735" s="45" t="str">
        <f t="shared" si="62"/>
        <v>1GGENPANTA</v>
      </c>
      <c r="D735" s="45"/>
      <c r="E735" s="46">
        <f>+'CALCULO TARIFAS CC '!$P$45</f>
        <v>0.73446408363090243</v>
      </c>
      <c r="F735" s="143">
        <f t="shared" si="63"/>
        <v>2.9997169952812643E-6</v>
      </c>
      <c r="G735" s="473">
        <f t="shared" si="64"/>
        <v>1.94</v>
      </c>
      <c r="H735" s="456" t="s">
        <v>272</v>
      </c>
      <c r="I735" s="303" t="s">
        <v>884</v>
      </c>
      <c r="J735" s="382">
        <v>2.9997169952812643E-6</v>
      </c>
      <c r="K735" s="37"/>
      <c r="L735" s="480"/>
      <c r="M735" s="37"/>
      <c r="N735" s="37"/>
      <c r="O735" s="37"/>
      <c r="P735" s="479"/>
      <c r="Q735" s="479"/>
      <c r="R735" s="479"/>
    </row>
    <row r="736" spans="1:18" x14ac:dyDescent="0.25">
      <c r="A736" s="469">
        <f t="shared" si="59"/>
        <v>731</v>
      </c>
      <c r="B736" s="44" t="s">
        <v>10</v>
      </c>
      <c r="C736" s="45" t="str">
        <f t="shared" si="62"/>
        <v>1GGENPAPEL</v>
      </c>
      <c r="D736" s="45"/>
      <c r="E736" s="46">
        <f>+'CALCULO TARIFAS CC '!$P$45</f>
        <v>0.73446408363090243</v>
      </c>
      <c r="F736" s="143">
        <f t="shared" si="63"/>
        <v>2.0308106438044107E-7</v>
      </c>
      <c r="G736" s="473">
        <f t="shared" si="64"/>
        <v>0.13</v>
      </c>
      <c r="H736" s="456" t="s">
        <v>272</v>
      </c>
      <c r="I736" s="303" t="s">
        <v>239</v>
      </c>
      <c r="J736" s="382">
        <v>2.0308106438044107E-7</v>
      </c>
      <c r="K736" s="37"/>
      <c r="L736" s="480"/>
      <c r="M736" s="37"/>
      <c r="N736" s="37"/>
      <c r="O736" s="37"/>
      <c r="P736" s="479"/>
      <c r="Q736" s="479"/>
      <c r="R736" s="479"/>
    </row>
    <row r="737" spans="1:18" x14ac:dyDescent="0.25">
      <c r="A737" s="469">
        <f t="shared" si="59"/>
        <v>732</v>
      </c>
      <c r="B737" s="44" t="s">
        <v>10</v>
      </c>
      <c r="C737" s="45" t="str">
        <f t="shared" si="62"/>
        <v>1GGENPUQPL</v>
      </c>
      <c r="D737" s="45"/>
      <c r="E737" s="46">
        <f>+'CALCULO TARIFAS CC '!$P$45</f>
        <v>0.73446408363090243</v>
      </c>
      <c r="F737" s="143">
        <f t="shared" si="63"/>
        <v>2.87330026054084E-4</v>
      </c>
      <c r="G737" s="473">
        <f t="shared" si="64"/>
        <v>186.05</v>
      </c>
      <c r="H737" s="456" t="s">
        <v>272</v>
      </c>
      <c r="I737" s="303" t="s">
        <v>240</v>
      </c>
      <c r="J737" s="382">
        <v>2.87330026054084E-4</v>
      </c>
      <c r="K737" s="37"/>
      <c r="L737" s="480"/>
      <c r="M737" s="37"/>
      <c r="N737" s="37"/>
      <c r="O737" s="37"/>
      <c r="P737" s="479"/>
      <c r="Q737" s="479"/>
      <c r="R737" s="479"/>
    </row>
    <row r="738" spans="1:18" x14ac:dyDescent="0.25">
      <c r="A738" s="469">
        <f t="shared" si="59"/>
        <v>733</v>
      </c>
      <c r="B738" s="44" t="s">
        <v>10</v>
      </c>
      <c r="C738" s="45" t="str">
        <f t="shared" si="62"/>
        <v>1GGENRENGU</v>
      </c>
      <c r="D738" s="45"/>
      <c r="E738" s="46">
        <f>+'CALCULO TARIFAS CC '!$P$45</f>
        <v>0.73446408363090243</v>
      </c>
      <c r="F738" s="143">
        <f t="shared" si="63"/>
        <v>2.3782015872241945E-4</v>
      </c>
      <c r="G738" s="473">
        <f t="shared" si="64"/>
        <v>153.99</v>
      </c>
      <c r="H738" s="456" t="s">
        <v>272</v>
      </c>
      <c r="I738" s="303" t="s">
        <v>241</v>
      </c>
      <c r="J738" s="382">
        <v>2.3782015872241945E-4</v>
      </c>
      <c r="K738" s="37"/>
      <c r="L738" s="480"/>
      <c r="M738" s="37"/>
      <c r="N738" s="37"/>
      <c r="O738" s="37"/>
      <c r="P738" s="479"/>
      <c r="Q738" s="479"/>
      <c r="R738" s="479"/>
    </row>
    <row r="739" spans="1:18" x14ac:dyDescent="0.25">
      <c r="A739" s="469">
        <f t="shared" si="59"/>
        <v>734</v>
      </c>
      <c r="B739" s="44" t="s">
        <v>10</v>
      </c>
      <c r="C739" s="45" t="str">
        <f t="shared" si="62"/>
        <v>1GGENRNACE</v>
      </c>
      <c r="D739" s="45"/>
      <c r="E739" s="46">
        <f>+'CALCULO TARIFAS CC '!$P$45</f>
        <v>0.73446408363090243</v>
      </c>
      <c r="F739" s="143">
        <f t="shared" si="63"/>
        <v>6.8168405958687512E-5</v>
      </c>
      <c r="G739" s="473">
        <f t="shared" si="64"/>
        <v>44.14</v>
      </c>
      <c r="H739" s="456" t="s">
        <v>272</v>
      </c>
      <c r="I739" s="303" t="s">
        <v>242</v>
      </c>
      <c r="J739" s="382">
        <v>6.8168405958687512E-5</v>
      </c>
      <c r="K739" s="37"/>
      <c r="L739" s="480"/>
      <c r="M739" s="37"/>
      <c r="N739" s="37"/>
      <c r="O739" s="37"/>
      <c r="P739" s="479"/>
      <c r="Q739" s="479"/>
      <c r="R739" s="479"/>
    </row>
    <row r="740" spans="1:18" s="216" customFormat="1" x14ac:dyDescent="0.25">
      <c r="A740" s="469">
        <f t="shared" si="59"/>
        <v>735</v>
      </c>
      <c r="B740" s="44" t="s">
        <v>10</v>
      </c>
      <c r="C740" s="45" t="str">
        <f t="shared" si="62"/>
        <v>1GGENSERCM</v>
      </c>
      <c r="D740" s="45"/>
      <c r="E740" s="46">
        <f>+'CALCULO TARIFAS CC '!$P$45</f>
        <v>0.73446408363090243</v>
      </c>
      <c r="F740" s="143">
        <f t="shared" si="63"/>
        <v>1.384915999511257E-4</v>
      </c>
      <c r="G740" s="473">
        <f t="shared" si="64"/>
        <v>89.67</v>
      </c>
      <c r="H740" s="456" t="s">
        <v>272</v>
      </c>
      <c r="I740" s="303" t="s">
        <v>243</v>
      </c>
      <c r="J740" s="382">
        <v>1.384915999511257E-4</v>
      </c>
      <c r="K740" s="37"/>
      <c r="L740" s="480"/>
      <c r="M740" s="37"/>
      <c r="N740" s="37"/>
      <c r="O740" s="37"/>
      <c r="P740" s="479"/>
      <c r="Q740" s="479"/>
      <c r="R740" s="479"/>
    </row>
    <row r="741" spans="1:18" s="216" customFormat="1" x14ac:dyDescent="0.25">
      <c r="A741" s="469">
        <f t="shared" si="59"/>
        <v>736</v>
      </c>
      <c r="B741" s="44" t="s">
        <v>10</v>
      </c>
      <c r="C741" s="45" t="str">
        <f t="shared" si="62"/>
        <v>1GGENTERMI</v>
      </c>
      <c r="D741" s="45"/>
      <c r="E741" s="46">
        <f>+'CALCULO TARIFAS CC '!$P$45</f>
        <v>0.73446408363090243</v>
      </c>
      <c r="F741" s="143">
        <f t="shared" si="63"/>
        <v>1.1076786294181321E-4</v>
      </c>
      <c r="G741" s="473">
        <f t="shared" si="64"/>
        <v>71.72</v>
      </c>
      <c r="H741" s="456" t="s">
        <v>272</v>
      </c>
      <c r="I741" s="303" t="s">
        <v>244</v>
      </c>
      <c r="J741" s="382">
        <v>1.1076786294181321E-4</v>
      </c>
      <c r="K741" s="37"/>
      <c r="L741" s="480"/>
      <c r="M741" s="37"/>
      <c r="N741" s="37"/>
      <c r="O741" s="37"/>
      <c r="P741" s="479"/>
      <c r="Q741" s="479"/>
      <c r="R741" s="479"/>
    </row>
    <row r="742" spans="1:18" s="216" customFormat="1" x14ac:dyDescent="0.25">
      <c r="A742" s="469">
        <f t="shared" si="59"/>
        <v>737</v>
      </c>
      <c r="B742" s="44" t="s">
        <v>10</v>
      </c>
      <c r="C742" s="45" t="str">
        <f t="shared" si="62"/>
        <v>1GGENTRAEL</v>
      </c>
      <c r="D742" s="45"/>
      <c r="E742" s="46">
        <f>+'CALCULO TARIFAS CC '!$P$45</f>
        <v>0.73446408363090243</v>
      </c>
      <c r="F742" s="143">
        <f t="shared" si="63"/>
        <v>4.1078540515388214E-5</v>
      </c>
      <c r="G742" s="473">
        <f t="shared" si="64"/>
        <v>26.6</v>
      </c>
      <c r="H742" s="456" t="s">
        <v>272</v>
      </c>
      <c r="I742" s="303" t="s">
        <v>345</v>
      </c>
      <c r="J742" s="382">
        <v>4.1078540515388214E-5</v>
      </c>
      <c r="K742" s="37"/>
      <c r="L742" s="480"/>
      <c r="M742" s="37"/>
      <c r="N742" s="37"/>
      <c r="O742" s="37"/>
      <c r="P742" s="479"/>
      <c r="Q742" s="479"/>
      <c r="R742" s="479"/>
    </row>
    <row r="743" spans="1:18" x14ac:dyDescent="0.25">
      <c r="A743" s="469">
        <f t="shared" si="59"/>
        <v>738</v>
      </c>
      <c r="B743" s="44" t="s">
        <v>10</v>
      </c>
      <c r="C743" s="45" t="str">
        <f t="shared" si="62"/>
        <v>1GGENVIEBL</v>
      </c>
      <c r="D743" s="45"/>
      <c r="E743" s="46">
        <f>+'CALCULO TARIFAS CC '!$P$45</f>
        <v>0.73446408363090243</v>
      </c>
      <c r="F743" s="143">
        <f t="shared" si="63"/>
        <v>4.5874967364782017E-5</v>
      </c>
      <c r="G743" s="473">
        <f t="shared" si="64"/>
        <v>29.7</v>
      </c>
      <c r="H743" s="456" t="s">
        <v>272</v>
      </c>
      <c r="I743" s="303" t="s">
        <v>245</v>
      </c>
      <c r="J743" s="382">
        <v>4.5874967364782017E-5</v>
      </c>
      <c r="K743" s="37"/>
      <c r="L743" s="480"/>
      <c r="M743" s="37"/>
      <c r="N743" s="37"/>
      <c r="O743" s="37"/>
      <c r="P743" s="479"/>
      <c r="Q743" s="479"/>
      <c r="R743" s="479"/>
    </row>
    <row r="744" spans="1:18" x14ac:dyDescent="0.25">
      <c r="A744" s="469">
        <f t="shared" si="59"/>
        <v>739</v>
      </c>
      <c r="B744" s="44" t="s">
        <v>10</v>
      </c>
      <c r="C744" s="45" t="str">
        <f t="shared" si="62"/>
        <v>1TTRAEMPRR</v>
      </c>
      <c r="D744" s="45"/>
      <c r="E744" s="46">
        <f>+'CALCULO TARIFAS CC '!$P$45</f>
        <v>0.73446408363090243</v>
      </c>
      <c r="F744" s="143">
        <f t="shared" si="63"/>
        <v>1.4712980838885668E-5</v>
      </c>
      <c r="G744" s="473">
        <f t="shared" si="64"/>
        <v>9.5299999999999994</v>
      </c>
      <c r="H744" s="456" t="s">
        <v>272</v>
      </c>
      <c r="I744" s="303" t="s">
        <v>246</v>
      </c>
      <c r="J744" s="382">
        <v>1.4712980838885668E-5</v>
      </c>
      <c r="K744" s="37"/>
      <c r="L744" s="480"/>
      <c r="M744" s="37"/>
      <c r="N744" s="37"/>
      <c r="O744" s="37"/>
      <c r="P744" s="479"/>
      <c r="Q744" s="479"/>
      <c r="R744" s="479"/>
    </row>
    <row r="745" spans="1:18" x14ac:dyDescent="0.25">
      <c r="A745" s="469">
        <f t="shared" si="59"/>
        <v>740</v>
      </c>
      <c r="B745" s="44" t="s">
        <v>10</v>
      </c>
      <c r="C745" s="45" t="str">
        <f t="shared" si="62"/>
        <v>1TTRAETCEE</v>
      </c>
      <c r="D745" s="45"/>
      <c r="E745" s="46">
        <f>+'CALCULO TARIFAS CC '!$P$45</f>
        <v>0.73446408363090243</v>
      </c>
      <c r="F745" s="143">
        <f t="shared" si="63"/>
        <v>4.3733583478135392E-4</v>
      </c>
      <c r="G745" s="473">
        <f t="shared" si="64"/>
        <v>283.18</v>
      </c>
      <c r="H745" s="456" t="s">
        <v>272</v>
      </c>
      <c r="I745" s="303" t="s">
        <v>247</v>
      </c>
      <c r="J745" s="382">
        <v>4.3733583478135392E-4</v>
      </c>
      <c r="K745" s="37"/>
      <c r="L745" s="480"/>
      <c r="M745" s="37"/>
      <c r="N745" s="37"/>
      <c r="O745" s="37"/>
      <c r="P745" s="479"/>
      <c r="Q745" s="479"/>
      <c r="R745" s="479"/>
    </row>
    <row r="746" spans="1:18" s="173" customFormat="1" x14ac:dyDescent="0.25">
      <c r="A746" s="469">
        <f>+A745+1</f>
        <v>741</v>
      </c>
      <c r="B746" s="44" t="s">
        <v>10</v>
      </c>
      <c r="C746" s="45" t="str">
        <f t="shared" si="62"/>
        <v>1TTRAREELC</v>
      </c>
      <c r="D746" s="45"/>
      <c r="E746" s="46">
        <f>+'CALCULO TARIFAS CC '!$P$45</f>
        <v>0.73446408363090243</v>
      </c>
      <c r="F746" s="143">
        <f t="shared" si="63"/>
        <v>1.1576964180968815E-5</v>
      </c>
      <c r="G746" s="473">
        <f t="shared" si="64"/>
        <v>7.5</v>
      </c>
      <c r="H746" s="456" t="s">
        <v>272</v>
      </c>
      <c r="I746" s="303" t="s">
        <v>885</v>
      </c>
      <c r="J746" s="382">
        <v>1.1576964180968815E-5</v>
      </c>
      <c r="K746" s="37"/>
      <c r="L746" s="480"/>
      <c r="M746" s="37"/>
      <c r="N746" s="37"/>
      <c r="O746" s="37"/>
      <c r="P746" s="479"/>
      <c r="Q746" s="479"/>
      <c r="R746" s="479"/>
    </row>
    <row r="747" spans="1:18" s="256" customFormat="1" x14ac:dyDescent="0.25">
      <c r="A747" s="469">
        <f t="shared" ref="A747:A757" si="65">+A746+1</f>
        <v>742</v>
      </c>
      <c r="B747" s="44" t="s">
        <v>10</v>
      </c>
      <c r="C747" s="45" t="str">
        <f t="shared" si="62"/>
        <v>1TTRATEEDN</v>
      </c>
      <c r="D747" s="45"/>
      <c r="E747" s="46">
        <f>+'CALCULO TARIFAS CC '!$P$45</f>
        <v>0.73446408363090243</v>
      </c>
      <c r="F747" s="143">
        <f t="shared" si="63"/>
        <v>1.264740630748751E-5</v>
      </c>
      <c r="G747" s="473">
        <f t="shared" si="64"/>
        <v>8.19</v>
      </c>
      <c r="H747" s="456" t="s">
        <v>272</v>
      </c>
      <c r="I747" s="303" t="s">
        <v>458</v>
      </c>
      <c r="J747" s="382">
        <v>1.264740630748751E-5</v>
      </c>
      <c r="K747" s="37"/>
      <c r="L747" s="480"/>
      <c r="M747" s="37"/>
      <c r="N747" s="37"/>
      <c r="O747" s="37"/>
      <c r="P747" s="479"/>
      <c r="Q747" s="479"/>
      <c r="R747" s="479"/>
    </row>
    <row r="748" spans="1:18" s="256" customFormat="1" x14ac:dyDescent="0.25">
      <c r="A748" s="469">
        <f t="shared" si="65"/>
        <v>743</v>
      </c>
      <c r="B748" s="44" t="s">
        <v>10</v>
      </c>
      <c r="C748" s="45" t="str">
        <f t="shared" si="62"/>
        <v>1TTRATRELC</v>
      </c>
      <c r="D748" s="45"/>
      <c r="E748" s="46">
        <f>+'CALCULO TARIFAS CC '!$P$45</f>
        <v>0.73446408363090243</v>
      </c>
      <c r="F748" s="143">
        <f t="shared" si="63"/>
        <v>3.4895196831109918E-4</v>
      </c>
      <c r="G748" s="473">
        <f t="shared" si="64"/>
        <v>225.95</v>
      </c>
      <c r="H748" s="456" t="s">
        <v>272</v>
      </c>
      <c r="I748" s="303" t="s">
        <v>248</v>
      </c>
      <c r="J748" s="382">
        <v>3.4895196831109918E-4</v>
      </c>
      <c r="K748" s="37"/>
      <c r="L748" s="480"/>
      <c r="M748" s="37"/>
      <c r="N748" s="37"/>
      <c r="O748" s="37"/>
      <c r="P748" s="479"/>
      <c r="Q748" s="479"/>
      <c r="R748" s="479"/>
    </row>
    <row r="749" spans="1:18" s="256" customFormat="1" x14ac:dyDescent="0.25">
      <c r="A749" s="469">
        <f t="shared" si="65"/>
        <v>744</v>
      </c>
      <c r="B749" s="44" t="s">
        <v>10</v>
      </c>
      <c r="C749" s="45" t="str">
        <f t="shared" si="62"/>
        <v>1TTRATRENC</v>
      </c>
      <c r="D749" s="45"/>
      <c r="E749" s="46">
        <f>+'CALCULO TARIFAS CC '!$P$45</f>
        <v>0.73446408363090243</v>
      </c>
      <c r="F749" s="143">
        <f t="shared" si="63"/>
        <v>1.2232822365923973E-4</v>
      </c>
      <c r="G749" s="473">
        <f t="shared" si="64"/>
        <v>79.209999999999994</v>
      </c>
      <c r="H749" s="456" t="s">
        <v>272</v>
      </c>
      <c r="I749" s="303" t="s">
        <v>421</v>
      </c>
      <c r="J749" s="382">
        <v>1.2232822365923973E-4</v>
      </c>
      <c r="K749" s="37"/>
      <c r="L749" s="480"/>
      <c r="M749" s="37"/>
      <c r="N749" s="37"/>
      <c r="O749" s="37"/>
      <c r="P749" s="479"/>
      <c r="Q749" s="479"/>
      <c r="R749" s="479"/>
    </row>
    <row r="750" spans="1:18" s="173" customFormat="1" x14ac:dyDescent="0.25">
      <c r="A750" s="469">
        <f t="shared" si="65"/>
        <v>745</v>
      </c>
      <c r="B750" s="44" t="s">
        <v>10</v>
      </c>
      <c r="C750" s="45" t="str">
        <f t="shared" si="62"/>
        <v>1TTRATRENR</v>
      </c>
      <c r="D750" s="45"/>
      <c r="E750" s="46">
        <f>+'CALCULO TARIFAS CC '!$P$45</f>
        <v>0.73446408363090243</v>
      </c>
      <c r="F750" s="143">
        <f t="shared" si="63"/>
        <v>1.1412736965310445E-5</v>
      </c>
      <c r="G750" s="473">
        <f t="shared" si="64"/>
        <v>7.39</v>
      </c>
      <c r="H750" s="456" t="s">
        <v>272</v>
      </c>
      <c r="I750" s="303" t="s">
        <v>468</v>
      </c>
      <c r="J750" s="382">
        <v>1.1412736965310445E-5</v>
      </c>
      <c r="K750" s="37"/>
      <c r="L750" s="480"/>
      <c r="M750" s="37"/>
      <c r="N750" s="37"/>
      <c r="O750" s="37"/>
      <c r="P750" s="479"/>
      <c r="Q750" s="479"/>
      <c r="R750" s="479"/>
    </row>
    <row r="751" spans="1:18" s="173" customFormat="1" x14ac:dyDescent="0.25">
      <c r="A751" s="469">
        <f t="shared" si="65"/>
        <v>746</v>
      </c>
      <c r="B751" s="44" t="s">
        <v>10</v>
      </c>
      <c r="C751" s="45" t="str">
        <f t="shared" si="62"/>
        <v>1UGUSAGJIC</v>
      </c>
      <c r="D751" s="45"/>
      <c r="E751" s="46">
        <f>+'CALCULO TARIFAS CC '!$P$45</f>
        <v>0.73446408363090243</v>
      </c>
      <c r="F751" s="143">
        <f t="shared" si="63"/>
        <v>1.0108981887139451E-4</v>
      </c>
      <c r="G751" s="473">
        <f t="shared" si="64"/>
        <v>65.459999999999994</v>
      </c>
      <c r="H751" s="456" t="s">
        <v>272</v>
      </c>
      <c r="I751" s="303" t="s">
        <v>249</v>
      </c>
      <c r="J751" s="382">
        <v>1.0108981887139451E-4</v>
      </c>
      <c r="K751" s="37"/>
      <c r="L751" s="480"/>
      <c r="M751" s="37"/>
      <c r="N751" s="37"/>
      <c r="O751" s="37"/>
      <c r="P751" s="479"/>
      <c r="Q751" s="479"/>
      <c r="R751" s="479"/>
    </row>
    <row r="752" spans="1:18" s="281" customFormat="1" x14ac:dyDescent="0.25">
      <c r="A752" s="469">
        <f t="shared" si="65"/>
        <v>747</v>
      </c>
      <c r="B752" s="44" t="s">
        <v>10</v>
      </c>
      <c r="C752" s="45" t="str">
        <f t="shared" si="62"/>
        <v>1UGUSEMGEE</v>
      </c>
      <c r="D752" s="45"/>
      <c r="E752" s="46">
        <f>+'CALCULO TARIFAS CC '!$P$45</f>
        <v>0.73446408363090243</v>
      </c>
      <c r="F752" s="143">
        <f t="shared" si="63"/>
        <v>1.1165373384246146E-4</v>
      </c>
      <c r="G752" s="473">
        <f t="shared" si="64"/>
        <v>72.3</v>
      </c>
      <c r="H752" s="456" t="s">
        <v>272</v>
      </c>
      <c r="I752" s="303" t="s">
        <v>250</v>
      </c>
      <c r="J752" s="382">
        <v>1.1165373384246146E-4</v>
      </c>
      <c r="K752" s="37"/>
      <c r="L752" s="480"/>
      <c r="M752" s="37"/>
      <c r="N752" s="37"/>
      <c r="O752" s="37"/>
      <c r="P752" s="479"/>
      <c r="Q752" s="479"/>
      <c r="R752" s="479"/>
    </row>
    <row r="753" spans="1:18" s="281" customFormat="1" x14ac:dyDescent="0.25">
      <c r="A753" s="469">
        <f t="shared" si="65"/>
        <v>748</v>
      </c>
      <c r="B753" s="44" t="s">
        <v>10</v>
      </c>
      <c r="C753" s="45" t="str">
        <f t="shared" si="62"/>
        <v>1UGUSENRSW</v>
      </c>
      <c r="D753" s="45"/>
      <c r="E753" s="46">
        <f>+'CALCULO TARIFAS CC '!$P$45</f>
        <v>0.73446408363090243</v>
      </c>
      <c r="F753" s="143">
        <f t="shared" si="63"/>
        <v>9.4492127302805615E-5</v>
      </c>
      <c r="G753" s="473">
        <f t="shared" si="64"/>
        <v>61.18</v>
      </c>
      <c r="H753" s="456" t="s">
        <v>272</v>
      </c>
      <c r="I753" s="303" t="s">
        <v>348</v>
      </c>
      <c r="J753" s="382">
        <v>9.4492127302805615E-5</v>
      </c>
      <c r="K753" s="37"/>
      <c r="L753" s="480"/>
      <c r="M753" s="37"/>
      <c r="N753" s="37"/>
      <c r="O753" s="37"/>
      <c r="P753" s="479"/>
      <c r="Q753" s="479"/>
      <c r="R753" s="479"/>
    </row>
    <row r="754" spans="1:18" s="281" customFormat="1" x14ac:dyDescent="0.25">
      <c r="A754" s="469">
        <f t="shared" si="65"/>
        <v>749</v>
      </c>
      <c r="B754" s="44" t="s">
        <v>10</v>
      </c>
      <c r="C754" s="45" t="str">
        <f t="shared" si="62"/>
        <v>1UGUSENTRI</v>
      </c>
      <c r="D754" s="45"/>
      <c r="E754" s="46">
        <f>+'CALCULO TARIFAS CC '!$P$45</f>
        <v>0.73446408363090243</v>
      </c>
      <c r="F754" s="143">
        <f t="shared" si="63"/>
        <v>1.6622655339724627E-4</v>
      </c>
      <c r="G754" s="473">
        <f t="shared" si="64"/>
        <v>107.63</v>
      </c>
      <c r="H754" s="456" t="s">
        <v>272</v>
      </c>
      <c r="I754" s="303" t="s">
        <v>349</v>
      </c>
      <c r="J754" s="382">
        <v>1.6622655339724627E-4</v>
      </c>
      <c r="K754" s="37"/>
      <c r="L754" s="480"/>
      <c r="M754" s="37"/>
      <c r="N754" s="37"/>
      <c r="O754" s="37"/>
      <c r="P754" s="479"/>
      <c r="Q754" s="479"/>
      <c r="R754" s="479"/>
    </row>
    <row r="755" spans="1:18" x14ac:dyDescent="0.25">
      <c r="A755" s="469">
        <f t="shared" si="65"/>
        <v>750</v>
      </c>
      <c r="B755" s="44" t="s">
        <v>10</v>
      </c>
      <c r="C755" s="45" t="str">
        <f t="shared" si="62"/>
        <v>1UGUSGUAMO</v>
      </c>
      <c r="D755" s="45"/>
      <c r="E755" s="46">
        <f>+'CALCULO TARIFAS CC '!$P$45</f>
        <v>0.73446408363090243</v>
      </c>
      <c r="F755" s="143">
        <f t="shared" si="63"/>
        <v>5.441313489281237E-4</v>
      </c>
      <c r="G755" s="473">
        <f t="shared" si="64"/>
        <v>352.33</v>
      </c>
      <c r="H755" s="456" t="s">
        <v>272</v>
      </c>
      <c r="I755" s="303" t="s">
        <v>251</v>
      </c>
      <c r="J755" s="382">
        <v>5.441313489281237E-4</v>
      </c>
      <c r="K755" s="37"/>
      <c r="L755" s="480"/>
      <c r="M755" s="37"/>
      <c r="N755" s="37"/>
      <c r="O755" s="37"/>
      <c r="P755" s="479"/>
      <c r="Q755" s="479"/>
      <c r="R755" s="479"/>
    </row>
    <row r="756" spans="1:18" s="300" customFormat="1" x14ac:dyDescent="0.25">
      <c r="A756" s="469">
        <f t="shared" si="65"/>
        <v>751</v>
      </c>
      <c r="B756" s="44" t="s">
        <v>10</v>
      </c>
      <c r="C756" s="45" t="str">
        <f t="shared" ref="C756:C757" si="66">I756</f>
        <v>1UGUSINMRO</v>
      </c>
      <c r="D756" s="45"/>
      <c r="E756" s="46">
        <f>+'CALCULO TARIFAS CC '!$P$45</f>
        <v>0.73446408363090243</v>
      </c>
      <c r="F756" s="143">
        <f t="shared" ref="F756:F757" si="67">J756</f>
        <v>3.1825852408157564E-4</v>
      </c>
      <c r="G756" s="473">
        <f t="shared" si="64"/>
        <v>206.07</v>
      </c>
      <c r="H756" s="456" t="s">
        <v>272</v>
      </c>
      <c r="I756" s="303" t="s">
        <v>252</v>
      </c>
      <c r="J756" s="382">
        <v>3.1825852408157564E-4</v>
      </c>
      <c r="K756" s="37"/>
      <c r="L756" s="480"/>
      <c r="M756" s="37"/>
      <c r="N756" s="37"/>
      <c r="O756" s="37"/>
      <c r="P756" s="479"/>
      <c r="Q756" s="479"/>
      <c r="R756" s="479"/>
    </row>
    <row r="757" spans="1:18" s="300" customFormat="1" x14ac:dyDescent="0.25">
      <c r="A757" s="469">
        <f t="shared" si="65"/>
        <v>752</v>
      </c>
      <c r="B757" s="44" t="s">
        <v>10</v>
      </c>
      <c r="C757" s="45" t="str">
        <f t="shared" si="66"/>
        <v>1UGUSIRTRA</v>
      </c>
      <c r="D757" s="45"/>
      <c r="E757" s="46">
        <f>+'CALCULO TARIFAS CC '!$P$45</f>
        <v>0.73446408363090243</v>
      </c>
      <c r="F757" s="143">
        <f t="shared" si="67"/>
        <v>5.0660219305789995E-4</v>
      </c>
      <c r="G757" s="473">
        <f t="shared" si="64"/>
        <v>328.03</v>
      </c>
      <c r="H757" s="456" t="s">
        <v>272</v>
      </c>
      <c r="I757" s="303" t="s">
        <v>253</v>
      </c>
      <c r="J757" s="382">
        <v>5.0660219305789995E-4</v>
      </c>
      <c r="K757" s="37"/>
      <c r="L757" s="480"/>
      <c r="M757" s="37"/>
      <c r="N757" s="37"/>
      <c r="O757" s="37"/>
      <c r="P757" s="479"/>
      <c r="Q757" s="479"/>
      <c r="R757" s="479"/>
    </row>
    <row r="758" spans="1:18" ht="15.75" thickBot="1" x14ac:dyDescent="0.3">
      <c r="A758" s="469">
        <f>A757+1</f>
        <v>753</v>
      </c>
      <c r="B758" s="44" t="s">
        <v>10</v>
      </c>
      <c r="C758" s="45" t="str">
        <f t="shared" si="62"/>
        <v>1UGUSOEGYC</v>
      </c>
      <c r="D758" s="45"/>
      <c r="E758" s="46">
        <f>+'CALCULO TARIFAS CC '!$P$45</f>
        <v>0.73446408363090243</v>
      </c>
      <c r="F758" s="143">
        <f t="shared" si="63"/>
        <v>1.2044106773506739E-5</v>
      </c>
      <c r="G758" s="473">
        <f t="shared" si="64"/>
        <v>7.8</v>
      </c>
      <c r="H758" s="456" t="s">
        <v>272</v>
      </c>
      <c r="I758" s="303" t="s">
        <v>254</v>
      </c>
      <c r="J758" s="382">
        <v>1.2044106773506739E-5</v>
      </c>
      <c r="K758" s="37"/>
      <c r="L758" s="480"/>
      <c r="M758" s="37"/>
      <c r="N758" s="37"/>
      <c r="O758" s="37"/>
      <c r="P758" s="479"/>
      <c r="Q758" s="479"/>
      <c r="R758" s="479"/>
    </row>
    <row r="759" spans="1:18" ht="15.75" thickBot="1" x14ac:dyDescent="0.3">
      <c r="A759" s="475"/>
      <c r="B759" s="476" t="s">
        <v>10</v>
      </c>
      <c r="C759" s="476" t="s">
        <v>289</v>
      </c>
      <c r="D759" s="476"/>
      <c r="E759" s="476"/>
      <c r="F759" s="477">
        <v>881602.14219999989</v>
      </c>
      <c r="G759" s="478">
        <f>SUM(G638:G758)</f>
        <v>647505.20000000054</v>
      </c>
      <c r="H759" s="457"/>
      <c r="K759" s="37"/>
      <c r="L759" s="37"/>
      <c r="M759" s="37"/>
      <c r="N759" s="37"/>
      <c r="O759" s="37"/>
    </row>
    <row r="760" spans="1:18" ht="12.75" customHeight="1" x14ac:dyDescent="0.25">
      <c r="A760" s="165"/>
      <c r="B760" s="37"/>
      <c r="C760" s="37"/>
      <c r="D760" s="37"/>
      <c r="E760" s="37"/>
      <c r="F760" s="166"/>
      <c r="G760" s="167"/>
      <c r="H760" s="165"/>
      <c r="K760" s="37"/>
      <c r="L760" s="37"/>
      <c r="M760" s="37"/>
      <c r="N760" s="37"/>
      <c r="O760" s="37"/>
    </row>
    <row r="761" spans="1:18" ht="41.25" customHeight="1" thickBot="1" x14ac:dyDescent="0.3">
      <c r="A761" s="165"/>
      <c r="B761" s="37"/>
      <c r="C761" s="168" t="s">
        <v>313</v>
      </c>
      <c r="D761" s="168"/>
      <c r="E761" s="168"/>
      <c r="F761" s="169"/>
      <c r="G761" s="448"/>
      <c r="H761" s="572" t="s">
        <v>891</v>
      </c>
      <c r="I761" s="572"/>
      <c r="J761" s="294"/>
      <c r="K761" s="37"/>
      <c r="L761" s="37"/>
      <c r="M761" s="37"/>
      <c r="N761" s="37"/>
      <c r="O761" s="37"/>
    </row>
    <row r="762" spans="1:18" s="354" customFormat="1" ht="15.75" thickBot="1" x14ac:dyDescent="0.3">
      <c r="A762" s="360"/>
      <c r="B762" s="353"/>
      <c r="C762" s="384" t="s">
        <v>256</v>
      </c>
      <c r="D762" s="385"/>
      <c r="E762" s="385" t="s">
        <v>314</v>
      </c>
      <c r="F762" s="443" t="s">
        <v>315</v>
      </c>
      <c r="G762" s="449" t="s">
        <v>316</v>
      </c>
      <c r="H762" s="397" t="s">
        <v>892</v>
      </c>
      <c r="I762" s="396" t="s">
        <v>893</v>
      </c>
      <c r="K762" s="353"/>
      <c r="L762" s="353"/>
      <c r="M762" s="353"/>
      <c r="N762" s="353"/>
      <c r="O762" s="353"/>
    </row>
    <row r="763" spans="1:18" x14ac:dyDescent="0.25">
      <c r="A763" s="165"/>
      <c r="B763" s="37"/>
      <c r="C763" s="192" t="s">
        <v>317</v>
      </c>
      <c r="D763" s="193"/>
      <c r="E763" s="194">
        <f>+'CALCULO TARIFAS CC '!P45</f>
        <v>0.73446408363090243</v>
      </c>
      <c r="F763" s="444">
        <f>+F759</f>
        <v>881602.14219999989</v>
      </c>
      <c r="G763" s="450">
        <f>ROUND(G759,2)</f>
        <v>647505.19999999995</v>
      </c>
      <c r="H763" s="398">
        <v>0</v>
      </c>
      <c r="I763" s="398">
        <f>(F763/($F$769-$F$764))*$H$764</f>
        <v>117587.52439418397</v>
      </c>
      <c r="J763" s="37"/>
      <c r="K763" s="37"/>
      <c r="L763" s="37"/>
      <c r="M763" s="37"/>
      <c r="N763" s="37"/>
      <c r="O763" s="37"/>
    </row>
    <row r="764" spans="1:18" x14ac:dyDescent="0.25">
      <c r="A764" s="165"/>
      <c r="B764" s="37"/>
      <c r="C764" s="195" t="s">
        <v>318</v>
      </c>
      <c r="D764" s="196"/>
      <c r="E764" s="197">
        <f>+'CALCULO TARIFAS CC '!Q45</f>
        <v>1.3654627295120292</v>
      </c>
      <c r="F764" s="445">
        <f>+F637</f>
        <v>494791.57189999998</v>
      </c>
      <c r="G764" s="451">
        <f>ROUND(G637,2)</f>
        <v>675619.47</v>
      </c>
      <c r="H764" s="399">
        <v>466455.67</v>
      </c>
      <c r="I764" s="400">
        <v>0</v>
      </c>
      <c r="J764" s="184"/>
      <c r="K764" s="37"/>
      <c r="L764" s="37"/>
      <c r="M764" s="37"/>
      <c r="N764" s="37"/>
      <c r="O764" s="37"/>
    </row>
    <row r="765" spans="1:18" x14ac:dyDescent="0.25">
      <c r="A765" s="165"/>
      <c r="B765" s="37"/>
      <c r="C765" s="195" t="s">
        <v>319</v>
      </c>
      <c r="D765" s="196"/>
      <c r="E765" s="197">
        <f>+'CALCULO TARIFAS CC '!R45</f>
        <v>0.46541401144290867</v>
      </c>
      <c r="F765" s="445">
        <f>+F592</f>
        <v>792917.36800000002</v>
      </c>
      <c r="G765" s="451">
        <f>ROUND(G592,2)</f>
        <v>369034.85</v>
      </c>
      <c r="H765" s="400">
        <v>0</v>
      </c>
      <c r="I765" s="400">
        <f>(F765/($F$769-$F$764))*$H$764</f>
        <v>105758.80648339033</v>
      </c>
      <c r="J765" s="184"/>
      <c r="K765" s="37"/>
      <c r="L765" s="37"/>
      <c r="M765" s="37"/>
      <c r="N765" s="37"/>
      <c r="O765" s="37"/>
    </row>
    <row r="766" spans="1:18" x14ac:dyDescent="0.25">
      <c r="A766" s="165"/>
      <c r="B766" s="37"/>
      <c r="C766" s="195" t="s">
        <v>320</v>
      </c>
      <c r="D766" s="196"/>
      <c r="E766" s="197">
        <f>+'CALCULO TARIFAS CC '!S45</f>
        <v>0.80342703411879213</v>
      </c>
      <c r="F766" s="445">
        <f>+F591</f>
        <v>353877.19400000002</v>
      </c>
      <c r="G766" s="451">
        <f>ROUND(G591,2)</f>
        <v>284314.46999999997</v>
      </c>
      <c r="H766" s="400">
        <v>0</v>
      </c>
      <c r="I766" s="400">
        <f>(F766/($F$769-$F$764))*$H$764</f>
        <v>47199.911604321394</v>
      </c>
      <c r="J766" s="184"/>
      <c r="K766" s="37"/>
      <c r="L766" s="37"/>
      <c r="M766" s="37"/>
      <c r="N766" s="37"/>
      <c r="O766" s="37"/>
    </row>
    <row r="767" spans="1:18" x14ac:dyDescent="0.25">
      <c r="A767" s="165"/>
      <c r="B767" s="37"/>
      <c r="C767" s="195" t="s">
        <v>321</v>
      </c>
      <c r="D767" s="196"/>
      <c r="E767" s="197">
        <f>+'CALCULO TARIFAS CC '!T45</f>
        <v>1.9388960036450691</v>
      </c>
      <c r="F767" s="445">
        <f>+F552</f>
        <v>703484.68830000004</v>
      </c>
      <c r="G767" s="451">
        <f>ROUND(G552,2)</f>
        <v>1363983.65</v>
      </c>
      <c r="H767" s="400">
        <v>0</v>
      </c>
      <c r="I767" s="400">
        <f>(F767/($F$769-$F$764))*$H$764</f>
        <v>93830.333419998788</v>
      </c>
      <c r="J767" s="184"/>
      <c r="K767" s="37"/>
      <c r="L767" s="37"/>
      <c r="M767" s="37"/>
      <c r="N767" s="37"/>
      <c r="O767" s="37"/>
    </row>
    <row r="768" spans="1:18" ht="15.75" thickBot="1" x14ac:dyDescent="0.3">
      <c r="A768" s="165"/>
      <c r="B768" s="37"/>
      <c r="C768" s="198" t="s">
        <v>322</v>
      </c>
      <c r="D768" s="199"/>
      <c r="E768" s="200">
        <f>+'CALCULO TARIFAS CC '!U45</f>
        <v>0.73860637322546507</v>
      </c>
      <c r="F768" s="446">
        <f>+F551</f>
        <v>765329.04740000004</v>
      </c>
      <c r="G768" s="452">
        <f>ROUND(G551,2)</f>
        <v>565276.84</v>
      </c>
      <c r="H768" s="401">
        <v>0</v>
      </c>
      <c r="I768" s="401">
        <f>(F768/($F$769-$F$764))*$H$764</f>
        <v>102079.09409810542</v>
      </c>
      <c r="J768" s="184"/>
      <c r="K768" s="37"/>
      <c r="L768" s="37"/>
      <c r="M768" s="37"/>
      <c r="N768" s="37"/>
      <c r="O768" s="37"/>
    </row>
    <row r="769" spans="1:15" ht="15.75" thickBot="1" x14ac:dyDescent="0.3">
      <c r="A769" s="165"/>
      <c r="B769" s="37"/>
      <c r="C769" s="37"/>
      <c r="D769" s="37"/>
      <c r="E769" s="37"/>
      <c r="F769" s="447">
        <f t="shared" ref="F769:G769" si="68">SUM(F763:F768)</f>
        <v>3992002.0118000004</v>
      </c>
      <c r="G769" s="453">
        <f t="shared" si="68"/>
        <v>3905734.4799999995</v>
      </c>
      <c r="H769" s="393">
        <f>SUM(H763:H768)</f>
        <v>466455.67</v>
      </c>
      <c r="I769" s="394">
        <f>SUM(I763:I768)</f>
        <v>466455.66999999993</v>
      </c>
      <c r="J769" s="184"/>
      <c r="K769" s="37"/>
      <c r="L769" s="37"/>
      <c r="M769" s="37"/>
      <c r="N769" s="37"/>
      <c r="O769" s="37"/>
    </row>
    <row r="770" spans="1:15" ht="12.75" customHeight="1" x14ac:dyDescent="0.25">
      <c r="A770" s="165"/>
      <c r="B770" s="37"/>
      <c r="C770" s="37"/>
      <c r="D770" s="37"/>
      <c r="E770" s="37"/>
      <c r="F770" s="166"/>
      <c r="G770" s="170"/>
      <c r="J770" s="184"/>
      <c r="K770" s="37"/>
      <c r="L770" s="37"/>
      <c r="M770" s="37"/>
      <c r="N770" s="37"/>
      <c r="O770" s="37"/>
    </row>
    <row r="771" spans="1:15" ht="12.75" customHeight="1" x14ac:dyDescent="0.25">
      <c r="A771" s="37"/>
      <c r="B771" s="37"/>
      <c r="C771" s="37"/>
      <c r="D771" s="37"/>
      <c r="E771" s="37"/>
      <c r="F771" s="166"/>
      <c r="G771" s="298"/>
      <c r="H771" s="165"/>
      <c r="I771" s="36"/>
      <c r="J771" s="185"/>
      <c r="K771" s="37"/>
      <c r="L771" s="37"/>
      <c r="M771" s="37"/>
      <c r="N771" s="37"/>
      <c r="O771" s="37"/>
    </row>
    <row r="772" spans="1:15" ht="12.75" customHeight="1" x14ac:dyDescent="0.25">
      <c r="A772" s="37"/>
      <c r="B772" s="37"/>
      <c r="C772" s="37"/>
      <c r="D772" s="37"/>
      <c r="E772" s="37"/>
      <c r="F772" s="166"/>
      <c r="G772" s="166"/>
      <c r="H772" s="165"/>
      <c r="J772" s="36"/>
      <c r="K772" s="37"/>
      <c r="L772" s="37"/>
      <c r="M772" s="37"/>
      <c r="N772" s="37"/>
      <c r="O772" s="37"/>
    </row>
    <row r="773" spans="1:15" ht="12.75" customHeight="1" x14ac:dyDescent="0.25">
      <c r="A773" s="37"/>
      <c r="B773" s="37"/>
      <c r="C773" s="37"/>
      <c r="D773" s="37"/>
      <c r="E773" s="171"/>
      <c r="F773" s="172"/>
      <c r="G773" s="166"/>
      <c r="H773" s="165"/>
      <c r="I773" s="36"/>
      <c r="J773" s="36"/>
      <c r="K773" s="37"/>
      <c r="L773" s="37"/>
      <c r="M773" s="37"/>
      <c r="N773" s="37"/>
      <c r="O773" s="37"/>
    </row>
    <row r="774" spans="1:15" ht="12.75" customHeight="1" x14ac:dyDescent="0.25">
      <c r="A774" s="37"/>
      <c r="B774" s="37"/>
      <c r="C774" s="37"/>
      <c r="D774" s="37"/>
      <c r="E774" s="171"/>
      <c r="F774" s="166"/>
      <c r="G774" s="166"/>
      <c r="H774" s="165"/>
      <c r="I774" s="36"/>
      <c r="J774" s="36"/>
      <c r="K774" s="37"/>
      <c r="L774" s="37"/>
      <c r="M774" s="37"/>
      <c r="N774" s="37"/>
      <c r="O774" s="37"/>
    </row>
    <row r="775" spans="1:15" ht="12.75" customHeight="1" x14ac:dyDescent="0.25">
      <c r="A775" s="37"/>
      <c r="B775" s="37"/>
      <c r="C775" s="37"/>
      <c r="D775" s="37"/>
      <c r="E775" s="171"/>
      <c r="F775" s="166"/>
      <c r="G775" s="166"/>
      <c r="H775" s="165"/>
      <c r="I775" s="36"/>
      <c r="J775" s="36"/>
      <c r="K775" s="37"/>
      <c r="L775" s="37"/>
      <c r="M775" s="37"/>
      <c r="N775" s="37"/>
      <c r="O775" s="37"/>
    </row>
    <row r="776" spans="1:15" ht="12.75" customHeight="1" x14ac:dyDescent="0.25">
      <c r="A776" s="37"/>
      <c r="B776" s="37"/>
      <c r="C776" s="37"/>
      <c r="D776" s="37"/>
      <c r="E776" s="171"/>
      <c r="F776" s="166"/>
      <c r="G776" s="166"/>
      <c r="H776" s="361"/>
      <c r="J776" s="36"/>
      <c r="K776" s="37"/>
      <c r="L776" s="37"/>
      <c r="M776" s="37"/>
      <c r="N776" s="37"/>
      <c r="O776" s="37"/>
    </row>
    <row r="777" spans="1:15" ht="12.75" customHeight="1" x14ac:dyDescent="0.25">
      <c r="A777" s="37"/>
      <c r="B777" s="37"/>
      <c r="C777" s="37"/>
      <c r="D777" s="37"/>
      <c r="E777" s="171"/>
      <c r="F777" s="166"/>
      <c r="G777" s="166"/>
      <c r="H777" s="165"/>
      <c r="I777" s="36"/>
      <c r="J777" s="36"/>
      <c r="K777" s="37"/>
      <c r="L777" s="37"/>
      <c r="M777" s="37"/>
      <c r="N777" s="37"/>
      <c r="O777" s="37"/>
    </row>
    <row r="778" spans="1:15" ht="12.75" customHeight="1" x14ac:dyDescent="0.25">
      <c r="A778" s="37"/>
      <c r="B778" s="37"/>
      <c r="C778" s="37"/>
      <c r="D778" s="37"/>
      <c r="E778" s="37"/>
      <c r="F778" s="166"/>
      <c r="G778" s="166"/>
      <c r="H778" s="165"/>
      <c r="I778" s="36"/>
      <c r="J778" s="36"/>
      <c r="K778" s="37"/>
      <c r="L778" s="37"/>
      <c r="M778" s="37"/>
      <c r="N778" s="37"/>
      <c r="O778" s="37"/>
    </row>
    <row r="779" spans="1:15" ht="12.75" customHeight="1" x14ac:dyDescent="0.25">
      <c r="A779" s="37"/>
      <c r="B779" s="37"/>
      <c r="C779" s="37"/>
      <c r="D779" s="37"/>
      <c r="E779" s="37"/>
      <c r="F779" s="166"/>
      <c r="G779" s="35"/>
      <c r="H779" s="165"/>
      <c r="I779" s="36"/>
      <c r="J779" s="36"/>
      <c r="K779" s="37"/>
      <c r="L779" s="37"/>
      <c r="M779" s="37"/>
      <c r="N779" s="37"/>
      <c r="O779" s="37"/>
    </row>
    <row r="780" spans="1:15" ht="12.75" customHeight="1" x14ac:dyDescent="0.25">
      <c r="A780" s="37"/>
      <c r="B780" s="37"/>
      <c r="C780" s="37"/>
      <c r="D780" s="37"/>
      <c r="E780" s="37"/>
      <c r="F780" s="166"/>
      <c r="G780" s="166"/>
      <c r="H780" s="165"/>
      <c r="I780" s="36"/>
      <c r="J780" s="36"/>
      <c r="K780" s="37"/>
      <c r="L780" s="37"/>
      <c r="M780" s="37"/>
      <c r="N780" s="37"/>
      <c r="O780" s="37"/>
    </row>
    <row r="781" spans="1:15" ht="12.75" customHeight="1" x14ac:dyDescent="0.25">
      <c r="A781" s="37"/>
      <c r="B781" s="37"/>
      <c r="C781" s="37"/>
      <c r="D781" s="37"/>
      <c r="E781" s="37"/>
      <c r="F781" s="166"/>
      <c r="G781" s="295"/>
      <c r="H781" s="165"/>
      <c r="I781" s="36"/>
      <c r="J781" s="36"/>
      <c r="K781" s="37"/>
      <c r="L781" s="37"/>
      <c r="M781" s="37"/>
      <c r="N781" s="37"/>
      <c r="O781" s="37"/>
    </row>
    <row r="782" spans="1:15" ht="12.75" customHeight="1" x14ac:dyDescent="0.25">
      <c r="A782" s="37"/>
      <c r="B782" s="37"/>
      <c r="C782" s="37"/>
      <c r="D782" s="37"/>
      <c r="E782" s="37"/>
      <c r="F782" s="166"/>
      <c r="G782" s="166"/>
      <c r="H782" s="165"/>
      <c r="I782" s="36"/>
      <c r="J782" s="36"/>
      <c r="K782" s="37"/>
      <c r="L782" s="37"/>
      <c r="M782" s="37"/>
      <c r="N782" s="37"/>
      <c r="O782" s="37"/>
    </row>
    <row r="783" spans="1:15" ht="12.75" customHeight="1" x14ac:dyDescent="0.25">
      <c r="A783" s="37"/>
      <c r="B783" s="37"/>
      <c r="C783" s="37"/>
      <c r="D783" s="37"/>
      <c r="E783" s="37"/>
      <c r="F783" s="166"/>
      <c r="G783" s="166"/>
      <c r="H783" s="165"/>
      <c r="I783" s="36"/>
      <c r="J783" s="36"/>
      <c r="K783" s="37"/>
      <c r="L783" s="37"/>
      <c r="M783" s="37"/>
      <c r="N783" s="37"/>
      <c r="O783" s="37"/>
    </row>
    <row r="784" spans="1:15" ht="12.75" customHeight="1" x14ac:dyDescent="0.25">
      <c r="A784" s="37"/>
      <c r="B784" s="37"/>
      <c r="C784" s="37"/>
      <c r="D784" s="37"/>
      <c r="E784" s="37"/>
      <c r="F784" s="166"/>
      <c r="G784" s="166"/>
      <c r="H784" s="165"/>
      <c r="I784" s="36"/>
      <c r="J784" s="36"/>
      <c r="K784" s="37"/>
      <c r="L784" s="37"/>
      <c r="M784" s="37"/>
      <c r="N784" s="37"/>
      <c r="O784" s="37"/>
    </row>
    <row r="785" spans="1:15" ht="12.75" customHeight="1" x14ac:dyDescent="0.25">
      <c r="A785" s="37"/>
      <c r="B785" s="37"/>
      <c r="C785" s="37"/>
      <c r="D785" s="37"/>
      <c r="E785" s="37"/>
      <c r="F785" s="166"/>
      <c r="G785" s="166"/>
      <c r="H785" s="165"/>
      <c r="I785" s="36"/>
      <c r="J785" s="36"/>
      <c r="K785" s="37"/>
      <c r="L785" s="37"/>
      <c r="M785" s="37"/>
      <c r="N785" s="37"/>
      <c r="O785" s="37"/>
    </row>
    <row r="786" spans="1:15" ht="12.75" customHeight="1" x14ac:dyDescent="0.25">
      <c r="A786" s="165"/>
      <c r="B786" s="37"/>
      <c r="C786" s="37"/>
      <c r="D786" s="37"/>
      <c r="E786" s="37"/>
      <c r="F786" s="166"/>
      <c r="G786" s="166"/>
      <c r="H786" s="165"/>
      <c r="I786" s="36"/>
      <c r="J786" s="36"/>
      <c r="K786" s="37"/>
      <c r="L786" s="37"/>
      <c r="M786" s="37"/>
      <c r="N786" s="37"/>
      <c r="O786" s="37"/>
    </row>
    <row r="787" spans="1:15" ht="12.75" customHeight="1" x14ac:dyDescent="0.25">
      <c r="A787" s="165"/>
      <c r="B787" s="37"/>
      <c r="C787" s="37"/>
      <c r="D787" s="37"/>
      <c r="E787" s="37"/>
      <c r="F787" s="166"/>
      <c r="G787" s="166"/>
      <c r="H787" s="165"/>
      <c r="I787" s="36"/>
      <c r="J787" s="36"/>
      <c r="K787" s="37"/>
      <c r="L787" s="37"/>
      <c r="M787" s="37"/>
      <c r="N787" s="37"/>
      <c r="O787" s="37"/>
    </row>
    <row r="788" spans="1:15" ht="12.75" customHeight="1" x14ac:dyDescent="0.25">
      <c r="A788" s="165"/>
      <c r="B788" s="37"/>
      <c r="C788" s="37"/>
      <c r="D788" s="37"/>
      <c r="E788" s="37"/>
      <c r="F788" s="37"/>
      <c r="G788" s="37"/>
      <c r="H788" s="165"/>
      <c r="I788" s="36"/>
      <c r="J788" s="36"/>
      <c r="K788" s="37"/>
      <c r="L788" s="37"/>
      <c r="M788" s="37"/>
      <c r="N788" s="37"/>
      <c r="O788" s="37"/>
    </row>
    <row r="789" spans="1:15" ht="12.75" customHeight="1" x14ac:dyDescent="0.25">
      <c r="A789" s="165"/>
      <c r="B789" s="37"/>
      <c r="C789" s="37"/>
      <c r="D789" s="37"/>
      <c r="E789" s="37"/>
      <c r="F789" s="166"/>
      <c r="G789" s="167"/>
      <c r="H789" s="165"/>
      <c r="I789" s="36"/>
      <c r="J789" s="36"/>
      <c r="K789" s="37"/>
      <c r="L789" s="37"/>
      <c r="M789" s="37"/>
      <c r="N789" s="37"/>
      <c r="O789" s="37"/>
    </row>
    <row r="790" spans="1:15" ht="12.75" customHeight="1" x14ac:dyDescent="0.25">
      <c r="A790" s="165"/>
      <c r="B790" s="37"/>
      <c r="C790" s="37"/>
      <c r="D790" s="37"/>
      <c r="E790" s="37"/>
      <c r="F790" s="166"/>
      <c r="G790" s="167"/>
      <c r="H790" s="165"/>
      <c r="I790" s="36"/>
      <c r="J790" s="36"/>
      <c r="K790" s="37"/>
      <c r="L790" s="37"/>
      <c r="M790" s="37"/>
      <c r="N790" s="37"/>
      <c r="O790" s="37"/>
    </row>
    <row r="791" spans="1:15" ht="12.75" customHeight="1" x14ac:dyDescent="0.25">
      <c r="A791" s="165"/>
      <c r="B791" s="37"/>
      <c r="C791" s="37"/>
      <c r="D791" s="37"/>
      <c r="E791" s="37"/>
      <c r="F791" s="166"/>
      <c r="G791" s="167"/>
      <c r="H791" s="165"/>
      <c r="I791" s="36"/>
      <c r="J791" s="36"/>
      <c r="K791" s="37"/>
      <c r="L791" s="37"/>
      <c r="M791" s="37"/>
      <c r="N791" s="37"/>
      <c r="O791" s="37"/>
    </row>
    <row r="792" spans="1:15" ht="12.75" customHeight="1" x14ac:dyDescent="0.25">
      <c r="A792" s="165"/>
      <c r="B792" s="37"/>
      <c r="C792" s="37"/>
      <c r="D792" s="37"/>
      <c r="E792" s="37"/>
      <c r="F792" s="166"/>
      <c r="G792" s="167"/>
      <c r="H792" s="165"/>
      <c r="I792" s="36"/>
      <c r="J792" s="36"/>
      <c r="K792" s="37"/>
      <c r="L792" s="37"/>
      <c r="M792" s="37"/>
      <c r="N792" s="37"/>
      <c r="O792" s="37"/>
    </row>
    <row r="793" spans="1:15" ht="12.75" customHeight="1" x14ac:dyDescent="0.25">
      <c r="A793" s="165"/>
      <c r="B793" s="37"/>
      <c r="C793" s="37"/>
      <c r="D793" s="37"/>
      <c r="E793" s="37"/>
      <c r="F793" s="166"/>
      <c r="G793" s="167"/>
      <c r="H793" s="165"/>
      <c r="I793" s="36"/>
      <c r="J793" s="36"/>
      <c r="K793" s="37"/>
      <c r="L793" s="37"/>
      <c r="M793" s="37"/>
      <c r="N793" s="37"/>
      <c r="O793" s="37"/>
    </row>
    <row r="794" spans="1:15" ht="12.75" customHeight="1" x14ac:dyDescent="0.25">
      <c r="A794" s="165"/>
      <c r="B794" s="37"/>
      <c r="C794" s="37"/>
      <c r="D794" s="37"/>
      <c r="E794" s="37"/>
      <c r="F794" s="166"/>
      <c r="G794" s="167"/>
      <c r="H794" s="165"/>
      <c r="I794" s="36"/>
      <c r="J794" s="36"/>
      <c r="K794" s="37"/>
      <c r="L794" s="37"/>
      <c r="M794" s="37"/>
      <c r="N794" s="37"/>
      <c r="O794" s="37"/>
    </row>
    <row r="795" spans="1:15" ht="12.75" customHeight="1" x14ac:dyDescent="0.25">
      <c r="A795" s="165"/>
      <c r="B795" s="37"/>
      <c r="C795" s="37"/>
      <c r="D795" s="37"/>
      <c r="E795" s="37"/>
      <c r="F795" s="166"/>
      <c r="G795" s="167"/>
      <c r="H795" s="165"/>
      <c r="I795" s="36"/>
      <c r="J795" s="36"/>
      <c r="K795" s="37"/>
      <c r="L795" s="37"/>
      <c r="M795" s="37"/>
      <c r="N795" s="37"/>
      <c r="O795" s="37"/>
    </row>
    <row r="796" spans="1:15" ht="12.75" customHeight="1" x14ac:dyDescent="0.25">
      <c r="A796" s="165"/>
      <c r="B796" s="37"/>
      <c r="C796" s="37"/>
      <c r="D796" s="37"/>
      <c r="E796" s="37"/>
      <c r="F796" s="166"/>
      <c r="G796" s="167"/>
      <c r="H796" s="165"/>
      <c r="I796" s="36"/>
      <c r="J796" s="36"/>
      <c r="K796" s="37"/>
      <c r="L796" s="37"/>
      <c r="M796" s="37"/>
      <c r="N796" s="37"/>
      <c r="O796" s="37"/>
    </row>
    <row r="797" spans="1:15" ht="12.75" customHeight="1" x14ac:dyDescent="0.25">
      <c r="A797" s="165"/>
      <c r="B797" s="37"/>
      <c r="C797" s="37"/>
      <c r="D797" s="37"/>
      <c r="E797" s="37"/>
      <c r="F797" s="166"/>
      <c r="G797" s="167"/>
      <c r="H797" s="165"/>
      <c r="I797" s="36"/>
      <c r="J797" s="36"/>
      <c r="K797" s="37"/>
      <c r="L797" s="37"/>
      <c r="M797" s="37"/>
      <c r="N797" s="37"/>
      <c r="O797" s="37"/>
    </row>
    <row r="798" spans="1:15" ht="12.75" customHeight="1" x14ac:dyDescent="0.25">
      <c r="A798" s="165"/>
      <c r="B798" s="37"/>
      <c r="C798" s="37"/>
      <c r="D798" s="37"/>
      <c r="E798" s="37"/>
      <c r="F798" s="166"/>
      <c r="G798" s="167"/>
      <c r="H798" s="165"/>
      <c r="I798" s="36"/>
      <c r="J798" s="36"/>
      <c r="K798" s="37"/>
      <c r="L798" s="37"/>
      <c r="M798" s="37"/>
      <c r="N798" s="37"/>
      <c r="O798" s="37"/>
    </row>
    <row r="799" spans="1:15" ht="12.75" customHeight="1" x14ac:dyDescent="0.25">
      <c r="A799" s="165"/>
      <c r="B799" s="37"/>
      <c r="C799" s="37"/>
      <c r="D799" s="37"/>
      <c r="E799" s="37"/>
      <c r="F799" s="166"/>
      <c r="G799" s="167"/>
      <c r="H799" s="165"/>
      <c r="I799" s="36"/>
      <c r="J799" s="36"/>
      <c r="K799" s="37"/>
      <c r="L799" s="37"/>
      <c r="M799" s="37"/>
      <c r="N799" s="37"/>
      <c r="O799" s="37"/>
    </row>
    <row r="800" spans="1:15" ht="12.75" customHeight="1" x14ac:dyDescent="0.25">
      <c r="A800" s="165"/>
      <c r="B800" s="37"/>
      <c r="C800" s="37"/>
      <c r="D800" s="37"/>
      <c r="E800" s="37"/>
      <c r="F800" s="166"/>
      <c r="G800" s="167"/>
      <c r="H800" s="165"/>
      <c r="I800" s="36"/>
      <c r="J800" s="36"/>
      <c r="K800" s="37"/>
      <c r="L800" s="37"/>
      <c r="M800" s="37"/>
      <c r="N800" s="37"/>
      <c r="O800" s="37"/>
    </row>
    <row r="801" spans="1:15" ht="12.75" customHeight="1" x14ac:dyDescent="0.25">
      <c r="A801" s="165"/>
      <c r="B801" s="37"/>
      <c r="C801" s="37"/>
      <c r="D801" s="37"/>
      <c r="E801" s="37"/>
      <c r="F801" s="166"/>
      <c r="G801" s="167"/>
      <c r="H801" s="165"/>
      <c r="I801" s="36"/>
      <c r="J801" s="36"/>
      <c r="K801" s="37"/>
      <c r="L801" s="37"/>
      <c r="M801" s="37"/>
      <c r="N801" s="37"/>
      <c r="O801" s="37"/>
    </row>
    <row r="802" spans="1:15" ht="12.75" customHeight="1" x14ac:dyDescent="0.25">
      <c r="A802" s="165"/>
      <c r="B802" s="37"/>
      <c r="C802" s="37"/>
      <c r="D802" s="37"/>
      <c r="E802" s="37"/>
      <c r="F802" s="166"/>
      <c r="G802" s="167"/>
      <c r="H802" s="165"/>
      <c r="I802" s="36"/>
      <c r="J802" s="36"/>
      <c r="K802" s="37"/>
      <c r="L802" s="37"/>
      <c r="M802" s="37"/>
      <c r="N802" s="37"/>
      <c r="O802" s="37"/>
    </row>
    <row r="803" spans="1:15" ht="12.75" customHeight="1" x14ac:dyDescent="0.25">
      <c r="A803" s="165"/>
      <c r="B803" s="37"/>
      <c r="C803" s="37"/>
      <c r="D803" s="37"/>
      <c r="E803" s="37"/>
      <c r="F803" s="166"/>
      <c r="G803" s="167"/>
      <c r="H803" s="165"/>
      <c r="I803" s="36"/>
      <c r="J803" s="36"/>
      <c r="K803" s="37"/>
      <c r="L803" s="37"/>
      <c r="M803" s="37"/>
      <c r="N803" s="37"/>
      <c r="O803" s="37"/>
    </row>
    <row r="804" spans="1:15" ht="12.75" customHeight="1" x14ac:dyDescent="0.25">
      <c r="A804" s="165"/>
      <c r="B804" s="37"/>
      <c r="C804" s="37"/>
      <c r="D804" s="37"/>
      <c r="E804" s="37"/>
      <c r="F804" s="166"/>
      <c r="G804" s="167"/>
      <c r="H804" s="165"/>
      <c r="I804" s="36"/>
      <c r="J804" s="36"/>
      <c r="K804" s="37"/>
      <c r="L804" s="37"/>
      <c r="M804" s="37"/>
      <c r="N804" s="37"/>
      <c r="O804" s="37"/>
    </row>
    <row r="805" spans="1:15" ht="12.75" customHeight="1" x14ac:dyDescent="0.25">
      <c r="A805" s="165"/>
      <c r="B805" s="37"/>
      <c r="C805" s="37"/>
      <c r="D805" s="37"/>
      <c r="E805" s="37"/>
      <c r="F805" s="166"/>
      <c r="G805" s="167"/>
      <c r="H805" s="165"/>
      <c r="I805" s="36"/>
      <c r="J805" s="36"/>
      <c r="K805" s="37"/>
      <c r="L805" s="37"/>
      <c r="M805" s="37"/>
      <c r="N805" s="37"/>
      <c r="O805" s="37"/>
    </row>
    <row r="806" spans="1:15" ht="12.75" customHeight="1" x14ac:dyDescent="0.25">
      <c r="A806" s="165"/>
      <c r="B806" s="37"/>
      <c r="C806" s="37"/>
      <c r="D806" s="37"/>
      <c r="E806" s="37"/>
      <c r="F806" s="166"/>
      <c r="G806" s="167"/>
      <c r="H806" s="165"/>
      <c r="I806" s="36"/>
      <c r="J806" s="36"/>
      <c r="K806" s="37"/>
      <c r="L806" s="37"/>
      <c r="M806" s="37"/>
      <c r="N806" s="37"/>
      <c r="O806" s="37"/>
    </row>
    <row r="807" spans="1:15" ht="12.75" customHeight="1" x14ac:dyDescent="0.25">
      <c r="A807" s="165"/>
      <c r="B807" s="37"/>
      <c r="C807" s="37"/>
      <c r="D807" s="37"/>
      <c r="E807" s="37"/>
      <c r="F807" s="166"/>
      <c r="G807" s="167"/>
      <c r="H807" s="165"/>
      <c r="I807" s="36"/>
      <c r="J807" s="36"/>
      <c r="K807" s="37"/>
      <c r="L807" s="37"/>
      <c r="M807" s="37"/>
      <c r="N807" s="37"/>
      <c r="O807" s="37"/>
    </row>
    <row r="808" spans="1:15" ht="12.75" customHeight="1" x14ac:dyDescent="0.25">
      <c r="A808" s="165"/>
      <c r="B808" s="37"/>
      <c r="C808" s="37"/>
      <c r="D808" s="37"/>
      <c r="E808" s="37"/>
      <c r="F808" s="166"/>
      <c r="G808" s="167"/>
      <c r="H808" s="165"/>
      <c r="I808" s="36"/>
      <c r="J808" s="36"/>
      <c r="K808" s="37"/>
      <c r="L808" s="37"/>
      <c r="M808" s="37"/>
      <c r="N808" s="37"/>
      <c r="O808" s="37"/>
    </row>
    <row r="809" spans="1:15" ht="12.75" customHeight="1" x14ac:dyDescent="0.25">
      <c r="A809" s="165"/>
      <c r="B809" s="37"/>
      <c r="C809" s="37"/>
      <c r="D809" s="37"/>
      <c r="E809" s="37"/>
      <c r="F809" s="166"/>
      <c r="G809" s="167"/>
      <c r="H809" s="165"/>
      <c r="I809" s="36"/>
      <c r="J809" s="36"/>
      <c r="K809" s="37"/>
      <c r="L809" s="37"/>
      <c r="M809" s="37"/>
      <c r="N809" s="37"/>
      <c r="O809" s="37"/>
    </row>
    <row r="810" spans="1:15" ht="12.75" customHeight="1" x14ac:dyDescent="0.25">
      <c r="A810" s="165"/>
      <c r="B810" s="37"/>
      <c r="C810" s="37"/>
      <c r="D810" s="37"/>
      <c r="E810" s="37"/>
      <c r="F810" s="166"/>
      <c r="G810" s="167"/>
      <c r="H810" s="165"/>
      <c r="I810" s="36"/>
      <c r="J810" s="36"/>
      <c r="K810" s="37"/>
      <c r="L810" s="37"/>
      <c r="M810" s="37"/>
      <c r="N810" s="37"/>
      <c r="O810" s="37"/>
    </row>
    <row r="811" spans="1:15" ht="12.75" customHeight="1" x14ac:dyDescent="0.25">
      <c r="A811" s="165"/>
      <c r="B811" s="37"/>
      <c r="C811" s="37"/>
      <c r="D811" s="37"/>
      <c r="E811" s="37"/>
      <c r="F811" s="166"/>
      <c r="G811" s="167"/>
      <c r="H811" s="165"/>
      <c r="I811" s="36"/>
      <c r="J811" s="36"/>
      <c r="K811" s="37"/>
      <c r="L811" s="37"/>
      <c r="M811" s="37"/>
      <c r="N811" s="37"/>
      <c r="O811" s="37"/>
    </row>
    <row r="812" spans="1:15" ht="12.75" customHeight="1" x14ac:dyDescent="0.25">
      <c r="A812" s="165"/>
      <c r="B812" s="37"/>
      <c r="C812" s="37"/>
      <c r="D812" s="37"/>
      <c r="E812" s="37"/>
      <c r="F812" s="166"/>
      <c r="G812" s="167"/>
      <c r="H812" s="165"/>
      <c r="I812" s="36"/>
      <c r="J812" s="36"/>
      <c r="K812" s="37"/>
      <c r="L812" s="37"/>
      <c r="M812" s="37"/>
      <c r="N812" s="37"/>
      <c r="O812" s="37"/>
    </row>
    <row r="813" spans="1:15" ht="12.75" customHeight="1" x14ac:dyDescent="0.25">
      <c r="A813" s="165"/>
      <c r="B813" s="37"/>
      <c r="C813" s="37"/>
      <c r="D813" s="37"/>
      <c r="E813" s="37"/>
      <c r="F813" s="166"/>
      <c r="G813" s="167"/>
      <c r="H813" s="165"/>
      <c r="I813" s="36"/>
      <c r="J813" s="36"/>
      <c r="K813" s="37"/>
      <c r="L813" s="37"/>
      <c r="M813" s="37"/>
      <c r="N813" s="37"/>
      <c r="O813" s="37"/>
    </row>
    <row r="814" spans="1:15" ht="12.75" customHeight="1" x14ac:dyDescent="0.25">
      <c r="A814" s="165"/>
      <c r="B814" s="37"/>
      <c r="C814" s="37"/>
      <c r="D814" s="37"/>
      <c r="E814" s="37"/>
      <c r="F814" s="166"/>
      <c r="G814" s="167"/>
      <c r="H814" s="165"/>
      <c r="I814" s="36"/>
      <c r="J814" s="36"/>
      <c r="K814" s="37"/>
      <c r="L814" s="37"/>
      <c r="M814" s="37"/>
      <c r="N814" s="37"/>
      <c r="O814" s="37"/>
    </row>
    <row r="815" spans="1:15" ht="12.75" customHeight="1" x14ac:dyDescent="0.25">
      <c r="A815" s="165"/>
      <c r="B815" s="37"/>
      <c r="C815" s="37"/>
      <c r="D815" s="37"/>
      <c r="E815" s="37"/>
      <c r="F815" s="166"/>
      <c r="G815" s="167"/>
      <c r="H815" s="165"/>
      <c r="I815" s="36"/>
      <c r="J815" s="36"/>
      <c r="K815" s="37"/>
      <c r="L815" s="37"/>
      <c r="M815" s="37"/>
      <c r="N815" s="37"/>
      <c r="O815" s="37"/>
    </row>
    <row r="816" spans="1:15" ht="12.75" customHeight="1" x14ac:dyDescent="0.25">
      <c r="A816" s="165"/>
      <c r="B816" s="37"/>
      <c r="C816" s="37"/>
      <c r="D816" s="37"/>
      <c r="E816" s="37"/>
      <c r="F816" s="166"/>
      <c r="G816" s="167"/>
      <c r="H816" s="165"/>
      <c r="I816" s="36"/>
      <c r="J816" s="36"/>
      <c r="K816" s="37"/>
      <c r="L816" s="37"/>
      <c r="M816" s="37"/>
      <c r="N816" s="37"/>
      <c r="O816" s="37"/>
    </row>
    <row r="817" spans="1:15" ht="12.75" customHeight="1" x14ac:dyDescent="0.25">
      <c r="A817" s="165"/>
      <c r="B817" s="37"/>
      <c r="C817" s="37"/>
      <c r="D817" s="37"/>
      <c r="E817" s="37"/>
      <c r="F817" s="166"/>
      <c r="G817" s="167"/>
      <c r="H817" s="165"/>
      <c r="I817" s="36"/>
      <c r="J817" s="36"/>
      <c r="K817" s="37"/>
      <c r="L817" s="37"/>
      <c r="M817" s="37"/>
      <c r="N817" s="37"/>
      <c r="O817" s="37"/>
    </row>
    <row r="818" spans="1:15" ht="12.75" customHeight="1" x14ac:dyDescent="0.25">
      <c r="A818" s="165"/>
      <c r="B818" s="37"/>
      <c r="C818" s="37"/>
      <c r="D818" s="37"/>
      <c r="E818" s="37"/>
      <c r="F818" s="166"/>
      <c r="G818" s="167"/>
      <c r="H818" s="165"/>
      <c r="I818" s="36"/>
      <c r="J818" s="36"/>
      <c r="K818" s="37"/>
      <c r="L818" s="37"/>
      <c r="M818" s="37"/>
      <c r="N818" s="37"/>
      <c r="O818" s="37"/>
    </row>
    <row r="819" spans="1:15" ht="12.75" customHeight="1" x14ac:dyDescent="0.25">
      <c r="A819" s="165"/>
      <c r="B819" s="37"/>
      <c r="C819" s="37"/>
      <c r="D819" s="37"/>
      <c r="E819" s="37"/>
      <c r="F819" s="166"/>
      <c r="G819" s="167"/>
      <c r="H819" s="165"/>
      <c r="I819" s="36"/>
      <c r="J819" s="36"/>
      <c r="K819" s="37"/>
      <c r="L819" s="37"/>
      <c r="M819" s="37"/>
      <c r="N819" s="37"/>
      <c r="O819" s="37"/>
    </row>
    <row r="820" spans="1:15" ht="12.75" customHeight="1" x14ac:dyDescent="0.25">
      <c r="A820" s="165"/>
      <c r="B820" s="37"/>
      <c r="C820" s="37"/>
      <c r="D820" s="37"/>
      <c r="E820" s="37"/>
      <c r="F820" s="166"/>
      <c r="G820" s="167"/>
      <c r="H820" s="165"/>
      <c r="I820" s="36"/>
      <c r="J820" s="36"/>
      <c r="K820" s="37"/>
      <c r="L820" s="37"/>
      <c r="M820" s="37"/>
      <c r="N820" s="37"/>
      <c r="O820" s="37"/>
    </row>
    <row r="821" spans="1:15" ht="12.75" customHeight="1" x14ac:dyDescent="0.25">
      <c r="A821" s="165"/>
      <c r="B821" s="37"/>
      <c r="C821" s="37"/>
      <c r="D821" s="37"/>
      <c r="E821" s="37"/>
      <c r="F821" s="166"/>
      <c r="G821" s="167"/>
      <c r="H821" s="165"/>
      <c r="I821" s="36"/>
      <c r="J821" s="36"/>
      <c r="K821" s="37"/>
      <c r="L821" s="37"/>
      <c r="M821" s="37"/>
      <c r="N821" s="37"/>
      <c r="O821" s="37"/>
    </row>
    <row r="822" spans="1:15" ht="12.75" customHeight="1" x14ac:dyDescent="0.25">
      <c r="A822" s="165"/>
      <c r="B822" s="37"/>
      <c r="C822" s="37"/>
      <c r="D822" s="37"/>
      <c r="E822" s="37"/>
      <c r="F822" s="166"/>
      <c r="G822" s="167"/>
      <c r="H822" s="165"/>
      <c r="I822" s="36"/>
      <c r="J822" s="36"/>
      <c r="K822" s="37"/>
      <c r="L822" s="37"/>
      <c r="M822" s="37"/>
      <c r="N822" s="37"/>
      <c r="O822" s="37"/>
    </row>
    <row r="823" spans="1:15" ht="12.75" customHeight="1" x14ac:dyDescent="0.25">
      <c r="A823" s="165"/>
      <c r="B823" s="37"/>
      <c r="C823" s="37"/>
      <c r="D823" s="37"/>
      <c r="E823" s="37"/>
      <c r="F823" s="166"/>
      <c r="G823" s="167"/>
      <c r="H823" s="165"/>
      <c r="I823" s="36"/>
      <c r="J823" s="36"/>
      <c r="K823" s="37"/>
      <c r="L823" s="37"/>
      <c r="M823" s="37"/>
      <c r="N823" s="37"/>
      <c r="O823" s="37"/>
    </row>
    <row r="824" spans="1:15" ht="12.75" customHeight="1" x14ac:dyDescent="0.25">
      <c r="A824" s="165"/>
      <c r="B824" s="37"/>
      <c r="C824" s="37"/>
      <c r="D824" s="37"/>
      <c r="E824" s="37"/>
      <c r="F824" s="166"/>
      <c r="G824" s="167"/>
      <c r="H824" s="165"/>
      <c r="I824" s="36"/>
      <c r="J824" s="36"/>
      <c r="K824" s="37"/>
      <c r="L824" s="37"/>
      <c r="M824" s="37"/>
      <c r="N824" s="37"/>
      <c r="O824" s="37"/>
    </row>
    <row r="825" spans="1:15" ht="12.75" customHeight="1" x14ac:dyDescent="0.25">
      <c r="A825" s="165"/>
      <c r="B825" s="37"/>
      <c r="C825" s="37"/>
      <c r="D825" s="37"/>
      <c r="E825" s="37"/>
      <c r="F825" s="166"/>
      <c r="G825" s="167"/>
      <c r="H825" s="165"/>
      <c r="I825" s="36"/>
      <c r="J825" s="36"/>
      <c r="K825" s="37"/>
      <c r="L825" s="37"/>
      <c r="M825" s="37"/>
      <c r="N825" s="37"/>
      <c r="O825" s="37"/>
    </row>
    <row r="826" spans="1:15" ht="12.75" customHeight="1" x14ac:dyDescent="0.25">
      <c r="A826" s="165"/>
      <c r="B826" s="37"/>
      <c r="C826" s="37"/>
      <c r="D826" s="37"/>
      <c r="E826" s="37"/>
      <c r="F826" s="166"/>
      <c r="G826" s="167"/>
      <c r="H826" s="165"/>
      <c r="I826" s="36"/>
      <c r="J826" s="36"/>
      <c r="K826" s="37"/>
      <c r="L826" s="37"/>
      <c r="M826" s="37"/>
      <c r="N826" s="37"/>
      <c r="O826" s="37"/>
    </row>
    <row r="827" spans="1:15" ht="12.75" customHeight="1" x14ac:dyDescent="0.25">
      <c r="A827" s="165"/>
      <c r="B827" s="37"/>
      <c r="C827" s="37"/>
      <c r="D827" s="37"/>
      <c r="E827" s="37"/>
      <c r="F827" s="166"/>
      <c r="G827" s="167"/>
      <c r="H827" s="165"/>
      <c r="I827" s="36"/>
      <c r="J827" s="36"/>
      <c r="K827" s="37"/>
      <c r="L827" s="37"/>
      <c r="M827" s="37"/>
      <c r="N827" s="37"/>
      <c r="O827" s="37"/>
    </row>
    <row r="828" spans="1:15" ht="12.75" customHeight="1" x14ac:dyDescent="0.25">
      <c r="A828" s="165"/>
      <c r="B828" s="37"/>
      <c r="C828" s="37"/>
      <c r="D828" s="37"/>
      <c r="E828" s="37"/>
      <c r="F828" s="166"/>
      <c r="G828" s="167"/>
      <c r="H828" s="165"/>
      <c r="I828" s="36"/>
      <c r="J828" s="36"/>
      <c r="K828" s="37"/>
      <c r="L828" s="37"/>
      <c r="M828" s="37"/>
      <c r="N828" s="37"/>
      <c r="O828" s="37"/>
    </row>
    <row r="829" spans="1:15" ht="12.75" customHeight="1" x14ac:dyDescent="0.25">
      <c r="A829" s="165"/>
      <c r="B829" s="37"/>
      <c r="C829" s="37"/>
      <c r="D829" s="37"/>
      <c r="E829" s="37"/>
      <c r="F829" s="166"/>
      <c r="G829" s="167"/>
      <c r="H829" s="165"/>
      <c r="I829" s="36"/>
      <c r="J829" s="36"/>
      <c r="K829" s="37"/>
      <c r="L829" s="37"/>
      <c r="M829" s="37"/>
      <c r="N829" s="37"/>
      <c r="O829" s="37"/>
    </row>
    <row r="830" spans="1:15" ht="12.75" customHeight="1" x14ac:dyDescent="0.25">
      <c r="A830" s="165"/>
      <c r="B830" s="37"/>
      <c r="C830" s="37"/>
      <c r="D830" s="37"/>
      <c r="E830" s="37"/>
      <c r="F830" s="166"/>
      <c r="G830" s="167"/>
      <c r="H830" s="165"/>
      <c r="I830" s="36"/>
      <c r="J830" s="36"/>
      <c r="K830" s="37"/>
      <c r="L830" s="37"/>
      <c r="M830" s="37"/>
      <c r="N830" s="37"/>
      <c r="O830" s="37"/>
    </row>
    <row r="831" spans="1:15" ht="12.75" customHeight="1" x14ac:dyDescent="0.25">
      <c r="A831" s="165"/>
      <c r="B831" s="37"/>
      <c r="C831" s="37"/>
      <c r="D831" s="37"/>
      <c r="E831" s="37"/>
      <c r="F831" s="166"/>
      <c r="G831" s="167"/>
      <c r="H831" s="165"/>
      <c r="I831" s="36"/>
      <c r="J831" s="36"/>
      <c r="K831" s="37"/>
      <c r="L831" s="37"/>
      <c r="M831" s="37"/>
      <c r="N831" s="37"/>
      <c r="O831" s="37"/>
    </row>
    <row r="832" spans="1:15" ht="12.75" customHeight="1" x14ac:dyDescent="0.25">
      <c r="A832" s="165"/>
      <c r="B832" s="37"/>
      <c r="C832" s="37"/>
      <c r="D832" s="37"/>
      <c r="E832" s="37"/>
      <c r="F832" s="166"/>
      <c r="G832" s="167"/>
      <c r="H832" s="165"/>
      <c r="I832" s="36"/>
      <c r="J832" s="36"/>
      <c r="K832" s="37"/>
      <c r="L832" s="37"/>
      <c r="M832" s="37"/>
      <c r="N832" s="37"/>
      <c r="O832" s="37"/>
    </row>
    <row r="833" spans="1:15" ht="12.75" customHeight="1" x14ac:dyDescent="0.25">
      <c r="A833" s="165"/>
      <c r="B833" s="37"/>
      <c r="C833" s="37"/>
      <c r="D833" s="37"/>
      <c r="E833" s="37"/>
      <c r="F833" s="166"/>
      <c r="G833" s="167"/>
      <c r="H833" s="165"/>
      <c r="I833" s="36"/>
      <c r="J833" s="36"/>
      <c r="K833" s="37"/>
      <c r="L833" s="37"/>
      <c r="M833" s="37"/>
      <c r="N833" s="37"/>
      <c r="O833" s="37"/>
    </row>
    <row r="834" spans="1:15" ht="12.75" customHeight="1" x14ac:dyDescent="0.25">
      <c r="A834" s="165"/>
      <c r="B834" s="37"/>
      <c r="C834" s="37"/>
      <c r="D834" s="37"/>
      <c r="E834" s="37"/>
      <c r="F834" s="166"/>
      <c r="G834" s="167"/>
      <c r="H834" s="165"/>
      <c r="I834" s="36"/>
      <c r="J834" s="36"/>
      <c r="K834" s="37"/>
      <c r="L834" s="37"/>
      <c r="M834" s="37"/>
      <c r="N834" s="37"/>
      <c r="O834" s="37"/>
    </row>
    <row r="835" spans="1:15" ht="12.75" customHeight="1" x14ac:dyDescent="0.25">
      <c r="A835" s="165"/>
      <c r="B835" s="37"/>
      <c r="C835" s="37"/>
      <c r="D835" s="37"/>
      <c r="E835" s="37"/>
      <c r="F835" s="166"/>
      <c r="G835" s="167"/>
      <c r="H835" s="165"/>
      <c r="I835" s="36"/>
      <c r="J835" s="36"/>
      <c r="K835" s="37"/>
      <c r="L835" s="37"/>
      <c r="M835" s="37"/>
      <c r="N835" s="37"/>
      <c r="O835" s="37"/>
    </row>
    <row r="836" spans="1:15" ht="12.75" customHeight="1" x14ac:dyDescent="0.25">
      <c r="A836" s="165"/>
      <c r="B836" s="37"/>
      <c r="C836" s="37"/>
      <c r="D836" s="37"/>
      <c r="E836" s="37"/>
      <c r="F836" s="166"/>
      <c r="G836" s="167"/>
      <c r="H836" s="165"/>
      <c r="I836" s="36"/>
      <c r="J836" s="36"/>
      <c r="K836" s="37"/>
      <c r="L836" s="37"/>
      <c r="M836" s="37"/>
      <c r="N836" s="37"/>
      <c r="O836" s="37"/>
    </row>
    <row r="837" spans="1:15" ht="12.75" customHeight="1" x14ac:dyDescent="0.25">
      <c r="A837" s="165"/>
      <c r="B837" s="37"/>
      <c r="C837" s="37"/>
      <c r="D837" s="37"/>
      <c r="E837" s="37"/>
      <c r="F837" s="166"/>
      <c r="G837" s="167"/>
      <c r="H837" s="165"/>
      <c r="I837" s="36"/>
      <c r="J837" s="36"/>
      <c r="K837" s="37"/>
      <c r="L837" s="37"/>
      <c r="M837" s="37"/>
      <c r="N837" s="37"/>
      <c r="O837" s="37"/>
    </row>
    <row r="838" spans="1:15" ht="12.75" customHeight="1" x14ac:dyDescent="0.25">
      <c r="A838" s="165"/>
      <c r="B838" s="37"/>
      <c r="C838" s="37"/>
      <c r="D838" s="37"/>
      <c r="E838" s="37"/>
      <c r="F838" s="166"/>
      <c r="G838" s="167"/>
      <c r="H838" s="165"/>
      <c r="I838" s="36"/>
      <c r="J838" s="36"/>
      <c r="K838" s="37"/>
      <c r="L838" s="37"/>
      <c r="M838" s="37"/>
      <c r="N838" s="37"/>
      <c r="O838" s="37"/>
    </row>
    <row r="839" spans="1:15" ht="12.75" customHeight="1" x14ac:dyDescent="0.25">
      <c r="A839" s="165"/>
      <c r="B839" s="37"/>
      <c r="C839" s="37"/>
      <c r="D839" s="37"/>
      <c r="E839" s="37"/>
      <c r="F839" s="166"/>
      <c r="G839" s="167"/>
      <c r="H839" s="165"/>
      <c r="I839" s="36"/>
      <c r="J839" s="36"/>
      <c r="K839" s="37"/>
      <c r="L839" s="37"/>
      <c r="M839" s="37"/>
      <c r="N839" s="37"/>
      <c r="O839" s="37"/>
    </row>
    <row r="840" spans="1:15" ht="12.75" customHeight="1" x14ac:dyDescent="0.25">
      <c r="A840" s="165"/>
      <c r="B840" s="37"/>
      <c r="C840" s="37"/>
      <c r="D840" s="37"/>
      <c r="E840" s="37"/>
      <c r="F840" s="166"/>
      <c r="G840" s="167"/>
      <c r="H840" s="165"/>
      <c r="I840" s="36"/>
      <c r="J840" s="36"/>
      <c r="K840" s="37"/>
      <c r="L840" s="37"/>
      <c r="M840" s="37"/>
      <c r="N840" s="37"/>
      <c r="O840" s="37"/>
    </row>
    <row r="841" spans="1:15" ht="12.75" customHeight="1" x14ac:dyDescent="0.25">
      <c r="A841" s="165"/>
      <c r="B841" s="37"/>
      <c r="C841" s="37"/>
      <c r="D841" s="37"/>
      <c r="E841" s="37"/>
      <c r="F841" s="166"/>
      <c r="G841" s="167"/>
      <c r="H841" s="165"/>
      <c r="I841" s="36"/>
      <c r="J841" s="36"/>
      <c r="K841" s="37"/>
      <c r="L841" s="37"/>
      <c r="M841" s="37"/>
      <c r="N841" s="37"/>
      <c r="O841" s="37"/>
    </row>
    <row r="842" spans="1:15" ht="12.75" customHeight="1" x14ac:dyDescent="0.25">
      <c r="A842" s="165"/>
      <c r="B842" s="37"/>
      <c r="C842" s="37"/>
      <c r="D842" s="37"/>
      <c r="E842" s="37"/>
      <c r="F842" s="166"/>
      <c r="G842" s="167"/>
      <c r="H842" s="165"/>
      <c r="I842" s="36"/>
      <c r="J842" s="36"/>
      <c r="K842" s="37"/>
      <c r="L842" s="37"/>
      <c r="M842" s="37"/>
      <c r="N842" s="37"/>
      <c r="O842" s="37"/>
    </row>
    <row r="843" spans="1:15" ht="12.75" customHeight="1" x14ac:dyDescent="0.25">
      <c r="A843" s="165"/>
      <c r="B843" s="37"/>
      <c r="C843" s="37"/>
      <c r="D843" s="37"/>
      <c r="E843" s="37"/>
      <c r="F843" s="166"/>
      <c r="G843" s="167"/>
      <c r="H843" s="165"/>
      <c r="I843" s="36"/>
      <c r="J843" s="36"/>
      <c r="K843" s="37"/>
      <c r="L843" s="37"/>
      <c r="M843" s="37"/>
      <c r="N843" s="37"/>
      <c r="O843" s="37"/>
    </row>
    <row r="844" spans="1:15" ht="12.75" customHeight="1" x14ac:dyDescent="0.25">
      <c r="A844" s="165"/>
      <c r="B844" s="37"/>
      <c r="C844" s="37"/>
      <c r="D844" s="37"/>
      <c r="E844" s="37"/>
      <c r="F844" s="166"/>
      <c r="G844" s="167"/>
      <c r="H844" s="165"/>
      <c r="I844" s="36"/>
      <c r="J844" s="36"/>
      <c r="K844" s="37"/>
      <c r="L844" s="37"/>
      <c r="M844" s="37"/>
      <c r="N844" s="37"/>
      <c r="O844" s="37"/>
    </row>
    <row r="845" spans="1:15" ht="12.75" customHeight="1" x14ac:dyDescent="0.25">
      <c r="A845" s="165"/>
      <c r="B845" s="37"/>
      <c r="C845" s="37"/>
      <c r="D845" s="37"/>
      <c r="E845" s="37"/>
      <c r="F845" s="166"/>
      <c r="G845" s="167"/>
      <c r="H845" s="165"/>
      <c r="I845" s="36"/>
      <c r="J845" s="36"/>
      <c r="K845" s="37"/>
      <c r="L845" s="37"/>
      <c r="M845" s="37"/>
      <c r="N845" s="37"/>
      <c r="O845" s="37"/>
    </row>
    <row r="846" spans="1:15" ht="12.75" customHeight="1" x14ac:dyDescent="0.25">
      <c r="A846" s="165"/>
      <c r="B846" s="37"/>
      <c r="C846" s="37"/>
      <c r="D846" s="37"/>
      <c r="E846" s="37"/>
      <c r="F846" s="166"/>
      <c r="G846" s="167"/>
      <c r="H846" s="165"/>
      <c r="I846" s="36"/>
      <c r="J846" s="36"/>
      <c r="K846" s="37"/>
      <c r="L846" s="37"/>
      <c r="M846" s="37"/>
      <c r="N846" s="37"/>
      <c r="O846" s="37"/>
    </row>
    <row r="847" spans="1:15" ht="12.75" customHeight="1" x14ac:dyDescent="0.25">
      <c r="A847" s="165"/>
      <c r="B847" s="37"/>
      <c r="C847" s="37"/>
      <c r="D847" s="37"/>
      <c r="E847" s="37"/>
      <c r="F847" s="166"/>
      <c r="G847" s="167"/>
      <c r="H847" s="165"/>
      <c r="I847" s="36"/>
      <c r="J847" s="36"/>
      <c r="K847" s="37"/>
      <c r="L847" s="37"/>
      <c r="M847" s="37"/>
      <c r="N847" s="37"/>
      <c r="O847" s="37"/>
    </row>
    <row r="848" spans="1:15" ht="12.75" customHeight="1" x14ac:dyDescent="0.25">
      <c r="A848" s="165"/>
      <c r="B848" s="37"/>
      <c r="C848" s="37"/>
      <c r="D848" s="37"/>
      <c r="E848" s="37"/>
      <c r="F848" s="166"/>
      <c r="G848" s="167"/>
      <c r="H848" s="165"/>
      <c r="I848" s="36"/>
      <c r="J848" s="36"/>
      <c r="K848" s="37"/>
      <c r="L848" s="37"/>
      <c r="M848" s="37"/>
      <c r="N848" s="37"/>
      <c r="O848" s="37"/>
    </row>
    <row r="849" spans="1:15" ht="12.75" customHeight="1" x14ac:dyDescent="0.25">
      <c r="A849" s="165"/>
      <c r="B849" s="37"/>
      <c r="C849" s="37"/>
      <c r="D849" s="37"/>
      <c r="E849" s="37"/>
      <c r="F849" s="166"/>
      <c r="G849" s="167"/>
      <c r="H849" s="165"/>
      <c r="I849" s="36"/>
      <c r="J849" s="36"/>
      <c r="K849" s="37"/>
      <c r="L849" s="37"/>
      <c r="M849" s="37"/>
      <c r="N849" s="37"/>
      <c r="O849" s="37"/>
    </row>
    <row r="850" spans="1:15" ht="12.75" customHeight="1" x14ac:dyDescent="0.25">
      <c r="A850" s="165"/>
      <c r="B850" s="37"/>
      <c r="C850" s="37"/>
      <c r="D850" s="37"/>
      <c r="E850" s="37"/>
      <c r="F850" s="166"/>
      <c r="G850" s="167"/>
      <c r="H850" s="165"/>
      <c r="I850" s="36"/>
      <c r="J850" s="36"/>
      <c r="K850" s="37"/>
      <c r="L850" s="37"/>
      <c r="M850" s="37"/>
      <c r="N850" s="37"/>
      <c r="O850" s="37"/>
    </row>
    <row r="851" spans="1:15" ht="12.75" customHeight="1" x14ac:dyDescent="0.25">
      <c r="A851" s="165"/>
      <c r="B851" s="37"/>
      <c r="C851" s="37"/>
      <c r="D851" s="37"/>
      <c r="E851" s="37"/>
      <c r="F851" s="166"/>
      <c r="G851" s="167"/>
      <c r="H851" s="165"/>
      <c r="I851" s="36"/>
      <c r="J851" s="36"/>
      <c r="K851" s="37"/>
      <c r="L851" s="37"/>
      <c r="M851" s="37"/>
      <c r="N851" s="37"/>
      <c r="O851" s="37"/>
    </row>
    <row r="852" spans="1:15" ht="12.75" customHeight="1" x14ac:dyDescent="0.25">
      <c r="A852" s="165"/>
      <c r="B852" s="37"/>
      <c r="C852" s="37"/>
      <c r="D852" s="37"/>
      <c r="E852" s="37"/>
      <c r="F852" s="166"/>
      <c r="G852" s="167"/>
      <c r="H852" s="165"/>
      <c r="I852" s="36"/>
      <c r="J852" s="36"/>
      <c r="K852" s="37"/>
      <c r="L852" s="37"/>
      <c r="M852" s="37"/>
      <c r="N852" s="37"/>
      <c r="O852" s="37"/>
    </row>
    <row r="853" spans="1:15" ht="12.75" customHeight="1" x14ac:dyDescent="0.25">
      <c r="A853" s="165"/>
      <c r="B853" s="37"/>
      <c r="C853" s="37"/>
      <c r="D853" s="37"/>
      <c r="E853" s="37"/>
      <c r="F853" s="166"/>
      <c r="G853" s="167"/>
      <c r="H853" s="165"/>
      <c r="I853" s="36"/>
      <c r="J853" s="36"/>
      <c r="K853" s="37"/>
      <c r="L853" s="37"/>
      <c r="M853" s="37"/>
      <c r="N853" s="37"/>
      <c r="O853" s="37"/>
    </row>
    <row r="854" spans="1:15" ht="12.75" customHeight="1" x14ac:dyDescent="0.25">
      <c r="A854" s="165"/>
      <c r="B854" s="37"/>
      <c r="C854" s="37"/>
      <c r="D854" s="37"/>
      <c r="E854" s="37"/>
      <c r="F854" s="166"/>
      <c r="G854" s="167"/>
      <c r="H854" s="165"/>
      <c r="I854" s="36"/>
      <c r="J854" s="36"/>
      <c r="K854" s="37"/>
      <c r="L854" s="37"/>
      <c r="M854" s="37"/>
      <c r="N854" s="37"/>
      <c r="O854" s="37"/>
    </row>
    <row r="855" spans="1:15" ht="12.75" customHeight="1" x14ac:dyDescent="0.25">
      <c r="A855" s="165"/>
      <c r="B855" s="37"/>
      <c r="C855" s="37"/>
      <c r="D855" s="37"/>
      <c r="E855" s="37"/>
      <c r="F855" s="166"/>
      <c r="G855" s="167"/>
      <c r="H855" s="165"/>
      <c r="I855" s="36"/>
      <c r="J855" s="36"/>
      <c r="K855" s="37"/>
      <c r="L855" s="37"/>
      <c r="M855" s="37"/>
      <c r="N855" s="37"/>
      <c r="O855" s="37"/>
    </row>
    <row r="856" spans="1:15" ht="12.75" customHeight="1" x14ac:dyDescent="0.25">
      <c r="A856" s="165"/>
      <c r="B856" s="37"/>
      <c r="C856" s="37"/>
      <c r="D856" s="37"/>
      <c r="E856" s="37"/>
      <c r="F856" s="166"/>
      <c r="G856" s="167"/>
      <c r="H856" s="165"/>
      <c r="I856" s="36"/>
      <c r="J856" s="36"/>
      <c r="K856" s="37"/>
      <c r="L856" s="37"/>
      <c r="M856" s="37"/>
      <c r="N856" s="37"/>
      <c r="O856" s="37"/>
    </row>
    <row r="857" spans="1:15" ht="12.75" customHeight="1" x14ac:dyDescent="0.25">
      <c r="A857" s="165"/>
      <c r="B857" s="37"/>
      <c r="C857" s="37"/>
      <c r="D857" s="37"/>
      <c r="E857" s="37"/>
      <c r="F857" s="166"/>
      <c r="G857" s="167"/>
      <c r="H857" s="165"/>
      <c r="I857" s="36"/>
      <c r="J857" s="36"/>
      <c r="K857" s="37"/>
      <c r="L857" s="37"/>
      <c r="M857" s="37"/>
      <c r="N857" s="37"/>
      <c r="O857" s="37"/>
    </row>
    <row r="858" spans="1:15" ht="12.75" customHeight="1" x14ac:dyDescent="0.25">
      <c r="A858" s="165"/>
      <c r="B858" s="37"/>
      <c r="C858" s="37"/>
      <c r="D858" s="37"/>
      <c r="E858" s="37"/>
      <c r="F858" s="166"/>
      <c r="G858" s="167"/>
      <c r="H858" s="165"/>
      <c r="I858" s="36"/>
      <c r="J858" s="36"/>
      <c r="K858" s="37"/>
      <c r="L858" s="37"/>
      <c r="M858" s="37"/>
      <c r="N858" s="37"/>
      <c r="O858" s="37"/>
    </row>
    <row r="859" spans="1:15" ht="12.75" customHeight="1" x14ac:dyDescent="0.25">
      <c r="A859" s="165"/>
      <c r="B859" s="37"/>
      <c r="C859" s="37"/>
      <c r="D859" s="37"/>
      <c r="E859" s="37"/>
      <c r="F859" s="166"/>
      <c r="G859" s="167"/>
      <c r="H859" s="165"/>
      <c r="I859" s="36"/>
      <c r="J859" s="36"/>
      <c r="K859" s="37"/>
      <c r="L859" s="37"/>
      <c r="M859" s="37"/>
      <c r="N859" s="37"/>
      <c r="O859" s="37"/>
    </row>
    <row r="860" spans="1:15" ht="12.75" customHeight="1" x14ac:dyDescent="0.25">
      <c r="A860" s="165"/>
      <c r="B860" s="37"/>
      <c r="C860" s="37"/>
      <c r="D860" s="37"/>
      <c r="E860" s="37"/>
      <c r="F860" s="166"/>
      <c r="G860" s="167"/>
      <c r="H860" s="165"/>
      <c r="I860" s="36"/>
      <c r="J860" s="36"/>
      <c r="K860" s="37"/>
      <c r="L860" s="37"/>
      <c r="M860" s="37"/>
      <c r="N860" s="37"/>
      <c r="O860" s="37"/>
    </row>
    <row r="861" spans="1:15" ht="12.75" customHeight="1" x14ac:dyDescent="0.25">
      <c r="A861" s="165"/>
      <c r="B861" s="37"/>
      <c r="C861" s="37"/>
      <c r="D861" s="37"/>
      <c r="E861" s="37"/>
      <c r="F861" s="166"/>
      <c r="G861" s="167"/>
      <c r="H861" s="165"/>
      <c r="I861" s="36"/>
      <c r="J861" s="36"/>
      <c r="K861" s="37"/>
      <c r="L861" s="37"/>
      <c r="M861" s="37"/>
      <c r="N861" s="37"/>
      <c r="O861" s="37"/>
    </row>
    <row r="862" spans="1:15" ht="12.75" customHeight="1" x14ac:dyDescent="0.25">
      <c r="A862" s="165"/>
      <c r="B862" s="37"/>
      <c r="C862" s="37"/>
      <c r="D862" s="37"/>
      <c r="E862" s="37"/>
      <c r="F862" s="166"/>
      <c r="G862" s="167"/>
      <c r="H862" s="165"/>
      <c r="I862" s="36"/>
      <c r="J862" s="36"/>
      <c r="K862" s="37"/>
      <c r="L862" s="37"/>
      <c r="M862" s="37"/>
      <c r="N862" s="37"/>
      <c r="O862" s="37"/>
    </row>
    <row r="863" spans="1:15" ht="12.75" customHeight="1" x14ac:dyDescent="0.25">
      <c r="A863" s="165"/>
      <c r="B863" s="37"/>
      <c r="C863" s="37"/>
      <c r="D863" s="37"/>
      <c r="E863" s="37"/>
      <c r="F863" s="166"/>
      <c r="G863" s="167"/>
      <c r="H863" s="165"/>
      <c r="I863" s="36"/>
      <c r="J863" s="36"/>
      <c r="K863" s="37"/>
      <c r="L863" s="37"/>
      <c r="M863" s="37"/>
      <c r="N863" s="37"/>
      <c r="O863" s="37"/>
    </row>
    <row r="864" spans="1:15" ht="12.75" customHeight="1" x14ac:dyDescent="0.25">
      <c r="A864" s="165"/>
      <c r="B864" s="37"/>
      <c r="C864" s="37"/>
      <c r="D864" s="37"/>
      <c r="E864" s="37"/>
      <c r="F864" s="166"/>
      <c r="G864" s="167"/>
      <c r="H864" s="165"/>
      <c r="I864" s="36"/>
      <c r="J864" s="36"/>
      <c r="K864" s="37"/>
      <c r="L864" s="37"/>
      <c r="M864" s="37"/>
      <c r="N864" s="37"/>
      <c r="O864" s="37"/>
    </row>
    <row r="865" spans="1:15" ht="12.75" customHeight="1" x14ac:dyDescent="0.25">
      <c r="A865" s="165"/>
      <c r="B865" s="37"/>
      <c r="C865" s="37"/>
      <c r="D865" s="37"/>
      <c r="E865" s="37"/>
      <c r="F865" s="166"/>
      <c r="G865" s="167"/>
      <c r="H865" s="165"/>
      <c r="I865" s="36"/>
      <c r="J865" s="36"/>
      <c r="K865" s="37"/>
      <c r="L865" s="37"/>
      <c r="M865" s="37"/>
      <c r="N865" s="37"/>
      <c r="O865" s="37"/>
    </row>
    <row r="866" spans="1:15" ht="12.75" customHeight="1" x14ac:dyDescent="0.25">
      <c r="A866" s="165"/>
      <c r="B866" s="37"/>
      <c r="C866" s="37"/>
      <c r="D866" s="37"/>
      <c r="E866" s="37"/>
      <c r="F866" s="166"/>
      <c r="G866" s="167"/>
      <c r="H866" s="165"/>
      <c r="I866" s="36"/>
      <c r="J866" s="36"/>
      <c r="K866" s="37"/>
      <c r="L866" s="37"/>
      <c r="M866" s="37"/>
      <c r="N866" s="37"/>
      <c r="O866" s="37"/>
    </row>
    <row r="867" spans="1:15" ht="12.75" customHeight="1" x14ac:dyDescent="0.25">
      <c r="A867" s="165"/>
      <c r="B867" s="37"/>
      <c r="C867" s="37"/>
      <c r="D867" s="37"/>
      <c r="E867" s="37"/>
      <c r="F867" s="166"/>
      <c r="G867" s="167"/>
      <c r="H867" s="165"/>
      <c r="I867" s="36"/>
      <c r="J867" s="36"/>
      <c r="K867" s="37"/>
      <c r="L867" s="37"/>
      <c r="M867" s="37"/>
      <c r="N867" s="37"/>
      <c r="O867" s="37"/>
    </row>
    <row r="868" spans="1:15" ht="12.75" customHeight="1" x14ac:dyDescent="0.25">
      <c r="A868" s="165"/>
      <c r="B868" s="37"/>
      <c r="C868" s="37"/>
      <c r="D868" s="37"/>
      <c r="E868" s="37"/>
      <c r="F868" s="166"/>
      <c r="G868" s="167"/>
      <c r="H868" s="165"/>
      <c r="I868" s="36"/>
      <c r="J868" s="36"/>
      <c r="K868" s="37"/>
      <c r="L868" s="37"/>
      <c r="M868" s="37"/>
      <c r="N868" s="37"/>
      <c r="O868" s="37"/>
    </row>
    <row r="869" spans="1:15" ht="12.75" customHeight="1" x14ac:dyDescent="0.25">
      <c r="A869" s="165"/>
      <c r="B869" s="37"/>
      <c r="C869" s="37"/>
      <c r="D869" s="37"/>
      <c r="E869" s="37"/>
      <c r="F869" s="166"/>
      <c r="G869" s="167"/>
      <c r="H869" s="165"/>
      <c r="I869" s="36"/>
      <c r="J869" s="36"/>
      <c r="K869" s="37"/>
      <c r="L869" s="37"/>
      <c r="M869" s="37"/>
      <c r="N869" s="37"/>
      <c r="O869" s="37"/>
    </row>
    <row r="870" spans="1:15" ht="12.75" customHeight="1" x14ac:dyDescent="0.25">
      <c r="A870" s="165"/>
      <c r="B870" s="37"/>
      <c r="C870" s="37"/>
      <c r="D870" s="37"/>
      <c r="E870" s="37"/>
      <c r="F870" s="166"/>
      <c r="G870" s="167"/>
      <c r="H870" s="165"/>
      <c r="I870" s="36"/>
      <c r="J870" s="36"/>
      <c r="K870" s="37"/>
      <c r="L870" s="37"/>
      <c r="M870" s="37"/>
      <c r="N870" s="37"/>
      <c r="O870" s="37"/>
    </row>
    <row r="871" spans="1:15" ht="12.75" customHeight="1" x14ac:dyDescent="0.25">
      <c r="A871" s="165"/>
      <c r="B871" s="37"/>
      <c r="C871" s="37"/>
      <c r="D871" s="37"/>
      <c r="E871" s="37"/>
      <c r="F871" s="166"/>
      <c r="G871" s="167"/>
      <c r="H871" s="165"/>
      <c r="I871" s="36"/>
      <c r="J871" s="36"/>
      <c r="K871" s="37"/>
      <c r="L871" s="37"/>
      <c r="M871" s="37"/>
      <c r="N871" s="37"/>
      <c r="O871" s="37"/>
    </row>
    <row r="872" spans="1:15" ht="12.75" customHeight="1" x14ac:dyDescent="0.25">
      <c r="A872" s="165"/>
      <c r="B872" s="37"/>
      <c r="C872" s="37"/>
      <c r="D872" s="37"/>
      <c r="E872" s="37"/>
      <c r="F872" s="166"/>
      <c r="G872" s="167"/>
      <c r="H872" s="165"/>
      <c r="I872" s="36"/>
      <c r="J872" s="36"/>
      <c r="K872" s="37"/>
      <c r="L872" s="37"/>
      <c r="M872" s="37"/>
      <c r="N872" s="37"/>
      <c r="O872" s="37"/>
    </row>
    <row r="873" spans="1:15" ht="12.75" customHeight="1" x14ac:dyDescent="0.25">
      <c r="A873" s="165"/>
      <c r="B873" s="37"/>
      <c r="C873" s="37"/>
      <c r="D873" s="37"/>
      <c r="E873" s="37"/>
      <c r="F873" s="166"/>
      <c r="G873" s="167"/>
      <c r="H873" s="165"/>
      <c r="I873" s="36"/>
      <c r="J873" s="36"/>
      <c r="K873" s="37"/>
      <c r="L873" s="37"/>
      <c r="M873" s="37"/>
      <c r="N873" s="37"/>
      <c r="O873" s="37"/>
    </row>
    <row r="874" spans="1:15" ht="12.75" customHeight="1" x14ac:dyDescent="0.25">
      <c r="A874" s="165"/>
      <c r="B874" s="37"/>
      <c r="C874" s="37"/>
      <c r="D874" s="37"/>
      <c r="E874" s="37"/>
      <c r="F874" s="166"/>
      <c r="G874" s="167"/>
      <c r="H874" s="165"/>
      <c r="I874" s="36"/>
      <c r="J874" s="36"/>
      <c r="K874" s="37"/>
      <c r="L874" s="37"/>
      <c r="M874" s="37"/>
      <c r="N874" s="37"/>
      <c r="O874" s="37"/>
    </row>
    <row r="875" spans="1:15" ht="12.75" customHeight="1" x14ac:dyDescent="0.25">
      <c r="A875" s="165"/>
      <c r="B875" s="37"/>
      <c r="C875" s="37"/>
      <c r="D875" s="37"/>
      <c r="E875" s="37"/>
      <c r="F875" s="166"/>
      <c r="G875" s="167"/>
      <c r="H875" s="165"/>
      <c r="I875" s="36"/>
      <c r="J875" s="36"/>
      <c r="K875" s="37"/>
      <c r="L875" s="37"/>
      <c r="M875" s="37"/>
      <c r="N875" s="37"/>
      <c r="O875" s="37"/>
    </row>
    <row r="876" spans="1:15" ht="12.75" customHeight="1" x14ac:dyDescent="0.25">
      <c r="A876" s="165"/>
      <c r="B876" s="37"/>
      <c r="C876" s="37"/>
      <c r="D876" s="37"/>
      <c r="E876" s="37"/>
      <c r="F876" s="166"/>
      <c r="G876" s="167"/>
      <c r="H876" s="165"/>
      <c r="I876" s="36"/>
      <c r="J876" s="36"/>
      <c r="K876" s="37"/>
      <c r="L876" s="37"/>
      <c r="M876" s="37"/>
      <c r="N876" s="37"/>
      <c r="O876" s="37"/>
    </row>
    <row r="877" spans="1:15" ht="12.75" customHeight="1" x14ac:dyDescent="0.25">
      <c r="A877" s="165"/>
      <c r="B877" s="37"/>
      <c r="C877" s="37"/>
      <c r="D877" s="37"/>
      <c r="E877" s="37"/>
      <c r="F877" s="166"/>
      <c r="G877" s="167"/>
      <c r="H877" s="165"/>
      <c r="I877" s="36"/>
      <c r="J877" s="36"/>
      <c r="K877" s="37"/>
      <c r="L877" s="37"/>
      <c r="M877" s="37"/>
      <c r="N877" s="37"/>
      <c r="O877" s="37"/>
    </row>
    <row r="878" spans="1:15" ht="12.75" customHeight="1" x14ac:dyDescent="0.25">
      <c r="A878" s="165"/>
      <c r="B878" s="37"/>
      <c r="C878" s="37"/>
      <c r="D878" s="37"/>
      <c r="E878" s="37"/>
      <c r="F878" s="166"/>
      <c r="G878" s="167"/>
      <c r="H878" s="165"/>
      <c r="I878" s="36"/>
      <c r="J878" s="36"/>
      <c r="K878" s="37"/>
      <c r="L878" s="37"/>
      <c r="M878" s="37"/>
      <c r="N878" s="37"/>
      <c r="O878" s="37"/>
    </row>
    <row r="879" spans="1:15" ht="12.75" customHeight="1" x14ac:dyDescent="0.25">
      <c r="A879" s="165"/>
      <c r="B879" s="37"/>
      <c r="C879" s="37"/>
      <c r="D879" s="37"/>
      <c r="E879" s="37"/>
      <c r="F879" s="166"/>
      <c r="G879" s="167"/>
      <c r="H879" s="165"/>
      <c r="I879" s="36"/>
      <c r="J879" s="36"/>
      <c r="K879" s="37"/>
      <c r="L879" s="37"/>
      <c r="M879" s="37"/>
      <c r="N879" s="37"/>
      <c r="O879" s="37"/>
    </row>
    <row r="880" spans="1:15" ht="12.75" customHeight="1" x14ac:dyDescent="0.25">
      <c r="A880" s="165"/>
      <c r="B880" s="37"/>
      <c r="C880" s="37"/>
      <c r="D880" s="37"/>
      <c r="E880" s="37"/>
      <c r="F880" s="166"/>
      <c r="G880" s="167"/>
      <c r="H880" s="165"/>
      <c r="I880" s="36"/>
      <c r="J880" s="36"/>
      <c r="K880" s="37"/>
      <c r="L880" s="37"/>
      <c r="M880" s="37"/>
      <c r="N880" s="37"/>
      <c r="O880" s="37"/>
    </row>
    <row r="881" spans="1:15" ht="12.75" customHeight="1" x14ac:dyDescent="0.25">
      <c r="A881" s="165"/>
      <c r="B881" s="37"/>
      <c r="C881" s="37"/>
      <c r="D881" s="37"/>
      <c r="E881" s="37"/>
      <c r="F881" s="166"/>
      <c r="G881" s="167"/>
      <c r="H881" s="165"/>
      <c r="I881" s="36"/>
      <c r="J881" s="36"/>
      <c r="K881" s="37"/>
      <c r="L881" s="37"/>
      <c r="M881" s="37"/>
      <c r="N881" s="37"/>
      <c r="O881" s="37"/>
    </row>
    <row r="882" spans="1:15" ht="12.75" customHeight="1" x14ac:dyDescent="0.25">
      <c r="A882" s="165"/>
      <c r="B882" s="37"/>
      <c r="C882" s="37"/>
      <c r="D882" s="37"/>
      <c r="E882" s="37"/>
      <c r="F882" s="166"/>
      <c r="G882" s="167"/>
      <c r="H882" s="165"/>
      <c r="I882" s="36"/>
      <c r="J882" s="36"/>
      <c r="K882" s="37"/>
      <c r="L882" s="37"/>
      <c r="M882" s="37"/>
      <c r="N882" s="37"/>
      <c r="O882" s="37"/>
    </row>
    <row r="883" spans="1:15" ht="12.75" customHeight="1" x14ac:dyDescent="0.25">
      <c r="A883" s="165"/>
      <c r="B883" s="37"/>
      <c r="C883" s="37"/>
      <c r="D883" s="37"/>
      <c r="E883" s="37"/>
      <c r="F883" s="166"/>
      <c r="G883" s="167"/>
      <c r="H883" s="165"/>
      <c r="I883" s="36"/>
      <c r="J883" s="36"/>
      <c r="K883" s="37"/>
      <c r="L883" s="37"/>
      <c r="M883" s="37"/>
      <c r="N883" s="37"/>
      <c r="O883" s="37"/>
    </row>
    <row r="884" spans="1:15" ht="12.75" customHeight="1" x14ac:dyDescent="0.25">
      <c r="A884" s="165"/>
      <c r="B884" s="37"/>
      <c r="C884" s="37"/>
      <c r="D884" s="37"/>
      <c r="E884" s="37"/>
      <c r="F884" s="166"/>
      <c r="G884" s="167"/>
      <c r="H884" s="165"/>
      <c r="I884" s="36"/>
      <c r="J884" s="36"/>
      <c r="K884" s="37"/>
      <c r="L884" s="37"/>
      <c r="M884" s="37"/>
      <c r="N884" s="37"/>
      <c r="O884" s="37"/>
    </row>
    <row r="885" spans="1:15" ht="12.75" customHeight="1" x14ac:dyDescent="0.25">
      <c r="A885" s="165"/>
      <c r="B885" s="37"/>
      <c r="C885" s="37"/>
      <c r="D885" s="37"/>
      <c r="E885" s="37"/>
      <c r="F885" s="166"/>
      <c r="G885" s="167"/>
      <c r="H885" s="165"/>
      <c r="I885" s="36"/>
      <c r="J885" s="36"/>
      <c r="K885" s="37"/>
      <c r="L885" s="37"/>
      <c r="M885" s="37"/>
      <c r="N885" s="37"/>
      <c r="O885" s="37"/>
    </row>
    <row r="886" spans="1:15" ht="12.75" customHeight="1" x14ac:dyDescent="0.25">
      <c r="A886" s="165"/>
      <c r="B886" s="37"/>
      <c r="C886" s="37"/>
      <c r="D886" s="37"/>
      <c r="E886" s="37"/>
      <c r="F886" s="166"/>
      <c r="G886" s="167"/>
      <c r="H886" s="165"/>
      <c r="I886" s="36"/>
      <c r="J886" s="36"/>
      <c r="K886" s="37"/>
      <c r="L886" s="37"/>
      <c r="M886" s="37"/>
      <c r="N886" s="37"/>
      <c r="O886" s="37"/>
    </row>
    <row r="887" spans="1:15" ht="12.75" customHeight="1" x14ac:dyDescent="0.25">
      <c r="A887" s="165"/>
      <c r="B887" s="37"/>
      <c r="C887" s="37"/>
      <c r="D887" s="37"/>
      <c r="E887" s="37"/>
      <c r="F887" s="166"/>
      <c r="G887" s="167"/>
      <c r="H887" s="165"/>
      <c r="I887" s="36"/>
      <c r="J887" s="36"/>
      <c r="K887" s="37"/>
      <c r="L887" s="37"/>
      <c r="M887" s="37"/>
      <c r="N887" s="37"/>
      <c r="O887" s="37"/>
    </row>
    <row r="888" spans="1:15" ht="12.75" customHeight="1" x14ac:dyDescent="0.25">
      <c r="A888" s="165"/>
      <c r="B888" s="37"/>
      <c r="C888" s="37"/>
      <c r="D888" s="37"/>
      <c r="E888" s="37"/>
      <c r="F888" s="166"/>
      <c r="G888" s="167"/>
      <c r="H888" s="165"/>
      <c r="I888" s="36"/>
      <c r="J888" s="36"/>
      <c r="K888" s="37"/>
      <c r="L888" s="37"/>
      <c r="M888" s="37"/>
      <c r="N888" s="37"/>
      <c r="O888" s="37"/>
    </row>
    <row r="889" spans="1:15" ht="12.75" customHeight="1" x14ac:dyDescent="0.25">
      <c r="A889" s="165"/>
      <c r="B889" s="37"/>
      <c r="C889" s="37"/>
      <c r="D889" s="37"/>
      <c r="E889" s="37"/>
      <c r="F889" s="166"/>
      <c r="G889" s="167"/>
      <c r="H889" s="165"/>
      <c r="I889" s="36"/>
      <c r="J889" s="36"/>
      <c r="K889" s="37"/>
      <c r="L889" s="37"/>
      <c r="M889" s="37"/>
      <c r="N889" s="37"/>
      <c r="O889" s="37"/>
    </row>
    <row r="890" spans="1:15" ht="12.75" customHeight="1" x14ac:dyDescent="0.25">
      <c r="A890" s="165"/>
      <c r="B890" s="37"/>
      <c r="C890" s="37"/>
      <c r="D890" s="37"/>
      <c r="E890" s="37"/>
      <c r="F890" s="166"/>
      <c r="G890" s="167"/>
      <c r="H890" s="165"/>
      <c r="I890" s="36"/>
      <c r="J890" s="36"/>
      <c r="K890" s="37"/>
      <c r="L890" s="37"/>
      <c r="M890" s="37"/>
      <c r="N890" s="37"/>
      <c r="O890" s="37"/>
    </row>
    <row r="891" spans="1:15" ht="12.75" customHeight="1" x14ac:dyDescent="0.25">
      <c r="A891" s="165"/>
      <c r="B891" s="37"/>
      <c r="C891" s="37"/>
      <c r="D891" s="37"/>
      <c r="E891" s="37"/>
      <c r="F891" s="166"/>
      <c r="G891" s="167"/>
      <c r="H891" s="165"/>
      <c r="I891" s="36"/>
      <c r="J891" s="36"/>
      <c r="K891" s="37"/>
      <c r="L891" s="37"/>
      <c r="M891" s="37"/>
      <c r="N891" s="37"/>
      <c r="O891" s="37"/>
    </row>
    <row r="892" spans="1:15" ht="12.75" customHeight="1" x14ac:dyDescent="0.25">
      <c r="A892" s="165"/>
      <c r="B892" s="37"/>
      <c r="C892" s="37"/>
      <c r="D892" s="37"/>
      <c r="E892" s="37"/>
      <c r="F892" s="166"/>
      <c r="G892" s="167"/>
      <c r="H892" s="165"/>
      <c r="I892" s="36"/>
      <c r="J892" s="36"/>
      <c r="K892" s="37"/>
      <c r="L892" s="37"/>
      <c r="M892" s="37"/>
      <c r="N892" s="37"/>
      <c r="O892" s="37"/>
    </row>
    <row r="893" spans="1:15" ht="12.75" customHeight="1" x14ac:dyDescent="0.25">
      <c r="A893" s="165"/>
      <c r="B893" s="37"/>
      <c r="C893" s="37"/>
      <c r="D893" s="37"/>
      <c r="E893" s="37"/>
      <c r="F893" s="166"/>
      <c r="G893" s="167"/>
      <c r="H893" s="165"/>
      <c r="I893" s="36"/>
      <c r="J893" s="36"/>
      <c r="K893" s="37"/>
      <c r="L893" s="37"/>
      <c r="M893" s="37"/>
      <c r="N893" s="37"/>
      <c r="O893" s="37"/>
    </row>
    <row r="894" spans="1:15" ht="12.75" customHeight="1" x14ac:dyDescent="0.25">
      <c r="A894" s="165"/>
      <c r="B894" s="37"/>
      <c r="C894" s="37"/>
      <c r="D894" s="37"/>
      <c r="E894" s="37"/>
      <c r="F894" s="166"/>
      <c r="G894" s="167"/>
      <c r="H894" s="165"/>
      <c r="I894" s="36"/>
      <c r="J894" s="36"/>
      <c r="K894" s="37"/>
      <c r="L894" s="37"/>
      <c r="M894" s="37"/>
      <c r="N894" s="37"/>
      <c r="O894" s="37"/>
    </row>
    <row r="895" spans="1:15" ht="12.75" customHeight="1" x14ac:dyDescent="0.25">
      <c r="A895" s="165"/>
      <c r="B895" s="37"/>
      <c r="C895" s="37"/>
      <c r="D895" s="37"/>
      <c r="E895" s="37"/>
      <c r="F895" s="166"/>
      <c r="G895" s="167"/>
      <c r="H895" s="165"/>
      <c r="I895" s="36"/>
      <c r="J895" s="36"/>
      <c r="K895" s="37"/>
      <c r="L895" s="37"/>
      <c r="M895" s="37"/>
      <c r="N895" s="37"/>
      <c r="O895" s="37"/>
    </row>
    <row r="896" spans="1:15" ht="12.75" customHeight="1" x14ac:dyDescent="0.25">
      <c r="A896" s="165"/>
      <c r="B896" s="37"/>
      <c r="C896" s="37"/>
      <c r="D896" s="37"/>
      <c r="E896" s="37"/>
      <c r="F896" s="166"/>
      <c r="G896" s="167"/>
      <c r="H896" s="165"/>
      <c r="I896" s="36"/>
      <c r="J896" s="36"/>
      <c r="K896" s="37"/>
      <c r="L896" s="37"/>
      <c r="M896" s="37"/>
      <c r="N896" s="37"/>
      <c r="O896" s="37"/>
    </row>
    <row r="897" spans="1:15" ht="12.75" customHeight="1" x14ac:dyDescent="0.25">
      <c r="A897" s="165"/>
      <c r="B897" s="37"/>
      <c r="C897" s="37"/>
      <c r="D897" s="37"/>
      <c r="E897" s="37"/>
      <c r="F897" s="166"/>
      <c r="G897" s="167"/>
      <c r="H897" s="165"/>
      <c r="I897" s="36"/>
      <c r="J897" s="36"/>
      <c r="K897" s="37"/>
      <c r="L897" s="37"/>
      <c r="M897" s="37"/>
      <c r="N897" s="37"/>
      <c r="O897" s="37"/>
    </row>
    <row r="898" spans="1:15" ht="12.75" customHeight="1" x14ac:dyDescent="0.25">
      <c r="A898" s="165"/>
      <c r="B898" s="37"/>
      <c r="C898" s="37"/>
      <c r="D898" s="37"/>
      <c r="E898" s="37"/>
      <c r="F898" s="166"/>
      <c r="G898" s="167"/>
      <c r="H898" s="165"/>
      <c r="I898" s="36"/>
      <c r="J898" s="36"/>
      <c r="K898" s="37"/>
      <c r="L898" s="37"/>
      <c r="M898" s="37"/>
      <c r="N898" s="37"/>
      <c r="O898" s="37"/>
    </row>
    <row r="899" spans="1:15" ht="12.75" customHeight="1" x14ac:dyDescent="0.25">
      <c r="A899" s="165"/>
      <c r="B899" s="37"/>
      <c r="C899" s="37"/>
      <c r="D899" s="37"/>
      <c r="E899" s="37"/>
      <c r="F899" s="166"/>
      <c r="G899" s="167"/>
      <c r="H899" s="165"/>
      <c r="I899" s="36"/>
      <c r="J899" s="36"/>
      <c r="K899" s="37"/>
      <c r="L899" s="37"/>
      <c r="M899" s="37"/>
      <c r="N899" s="37"/>
      <c r="O899" s="37"/>
    </row>
    <row r="900" spans="1:15" ht="12.75" customHeight="1" x14ac:dyDescent="0.25">
      <c r="A900" s="165"/>
      <c r="B900" s="37"/>
      <c r="C900" s="37"/>
      <c r="D900" s="37"/>
      <c r="E900" s="37"/>
      <c r="F900" s="166"/>
      <c r="G900" s="167"/>
      <c r="H900" s="165"/>
      <c r="I900" s="36"/>
      <c r="J900" s="36"/>
      <c r="K900" s="37"/>
      <c r="L900" s="37"/>
      <c r="M900" s="37"/>
      <c r="N900" s="37"/>
      <c r="O900" s="37"/>
    </row>
    <row r="901" spans="1:15" ht="12.75" customHeight="1" x14ac:dyDescent="0.25">
      <c r="A901" s="165"/>
      <c r="B901" s="37"/>
      <c r="C901" s="37"/>
      <c r="D901" s="37"/>
      <c r="E901" s="37"/>
      <c r="F901" s="166"/>
      <c r="G901" s="167"/>
      <c r="H901" s="165"/>
      <c r="I901" s="36"/>
      <c r="J901" s="36"/>
      <c r="K901" s="37"/>
      <c r="L901" s="37"/>
      <c r="M901" s="37"/>
      <c r="N901" s="37"/>
      <c r="O901" s="37"/>
    </row>
    <row r="902" spans="1:15" ht="12.75" customHeight="1" x14ac:dyDescent="0.25">
      <c r="A902" s="165"/>
      <c r="B902" s="37"/>
      <c r="C902" s="37"/>
      <c r="D902" s="37"/>
      <c r="E902" s="37"/>
      <c r="F902" s="166"/>
      <c r="G902" s="167"/>
      <c r="H902" s="165"/>
      <c r="I902" s="36"/>
      <c r="J902" s="36"/>
      <c r="K902" s="37"/>
      <c r="L902" s="37"/>
      <c r="M902" s="37"/>
      <c r="N902" s="37"/>
      <c r="O902" s="37"/>
    </row>
    <row r="903" spans="1:15" ht="12.75" customHeight="1" x14ac:dyDescent="0.25">
      <c r="A903" s="165"/>
      <c r="B903" s="37"/>
      <c r="C903" s="37"/>
      <c r="D903" s="37"/>
      <c r="E903" s="37"/>
      <c r="F903" s="166"/>
      <c r="G903" s="167"/>
      <c r="H903" s="165"/>
      <c r="I903" s="36"/>
      <c r="J903" s="36"/>
      <c r="K903" s="37"/>
      <c r="L903" s="37"/>
      <c r="M903" s="37"/>
      <c r="N903" s="37"/>
      <c r="O903" s="37"/>
    </row>
    <row r="904" spans="1:15" ht="12.75" customHeight="1" x14ac:dyDescent="0.25">
      <c r="A904" s="165"/>
      <c r="B904" s="37"/>
      <c r="C904" s="37"/>
      <c r="D904" s="37"/>
      <c r="E904" s="37"/>
      <c r="F904" s="166"/>
      <c r="G904" s="167"/>
      <c r="H904" s="165"/>
      <c r="I904" s="36"/>
      <c r="J904" s="36"/>
      <c r="K904" s="37"/>
      <c r="L904" s="37"/>
      <c r="M904" s="37"/>
      <c r="N904" s="37"/>
      <c r="O904" s="37"/>
    </row>
    <row r="905" spans="1:15" ht="12.75" customHeight="1" x14ac:dyDescent="0.25">
      <c r="A905" s="165"/>
      <c r="B905" s="37"/>
      <c r="C905" s="37"/>
      <c r="D905" s="37"/>
      <c r="E905" s="37"/>
      <c r="F905" s="166"/>
      <c r="G905" s="167"/>
      <c r="H905" s="165"/>
      <c r="I905" s="36"/>
      <c r="J905" s="36"/>
      <c r="K905" s="37"/>
      <c r="L905" s="37"/>
      <c r="M905" s="37"/>
      <c r="N905" s="37"/>
      <c r="O905" s="37"/>
    </row>
    <row r="906" spans="1:15" ht="12.75" customHeight="1" x14ac:dyDescent="0.25">
      <c r="A906" s="165"/>
      <c r="B906" s="37"/>
      <c r="C906" s="37"/>
      <c r="D906" s="37"/>
      <c r="E906" s="37"/>
      <c r="F906" s="166"/>
      <c r="G906" s="167"/>
      <c r="H906" s="165"/>
      <c r="I906" s="36"/>
      <c r="J906" s="36"/>
      <c r="K906" s="37"/>
      <c r="L906" s="37"/>
      <c r="M906" s="37"/>
      <c r="N906" s="37"/>
      <c r="O906" s="37"/>
    </row>
    <row r="907" spans="1:15" ht="12.75" customHeight="1" x14ac:dyDescent="0.25">
      <c r="A907" s="165"/>
      <c r="B907" s="37"/>
      <c r="C907" s="37"/>
      <c r="D907" s="37"/>
      <c r="E907" s="37"/>
      <c r="F907" s="166"/>
      <c r="G907" s="167"/>
      <c r="H907" s="165"/>
      <c r="I907" s="36"/>
      <c r="J907" s="36"/>
      <c r="K907" s="37"/>
      <c r="L907" s="37"/>
      <c r="M907" s="37"/>
      <c r="N907" s="37"/>
      <c r="O907" s="37"/>
    </row>
    <row r="908" spans="1:15" ht="12.75" customHeight="1" x14ac:dyDescent="0.25">
      <c r="A908" s="165"/>
      <c r="B908" s="37"/>
      <c r="C908" s="37"/>
      <c r="D908" s="37"/>
      <c r="E908" s="37"/>
      <c r="F908" s="166"/>
      <c r="G908" s="167"/>
      <c r="H908" s="165"/>
      <c r="I908" s="36"/>
      <c r="J908" s="36"/>
      <c r="K908" s="37"/>
      <c r="L908" s="37"/>
      <c r="M908" s="37"/>
      <c r="N908" s="37"/>
      <c r="O908" s="37"/>
    </row>
    <row r="909" spans="1:15" ht="12.75" customHeight="1" x14ac:dyDescent="0.25">
      <c r="A909" s="165"/>
      <c r="B909" s="37"/>
      <c r="C909" s="37"/>
      <c r="D909" s="37"/>
      <c r="E909" s="37"/>
      <c r="F909" s="166"/>
      <c r="G909" s="167"/>
      <c r="H909" s="165"/>
      <c r="I909" s="36"/>
      <c r="J909" s="36"/>
      <c r="K909" s="37"/>
      <c r="L909" s="37"/>
      <c r="M909" s="37"/>
      <c r="N909" s="37"/>
      <c r="O909" s="37"/>
    </row>
    <row r="910" spans="1:15" ht="12.75" customHeight="1" x14ac:dyDescent="0.25">
      <c r="A910" s="165"/>
      <c r="B910" s="37"/>
      <c r="C910" s="37"/>
      <c r="D910" s="37"/>
      <c r="E910" s="37"/>
      <c r="F910" s="166"/>
      <c r="G910" s="167"/>
      <c r="H910" s="165"/>
      <c r="I910" s="36"/>
      <c r="J910" s="36"/>
      <c r="K910" s="37"/>
      <c r="L910" s="37"/>
      <c r="M910" s="37"/>
      <c r="N910" s="37"/>
      <c r="O910" s="37"/>
    </row>
    <row r="911" spans="1:15" ht="12.75" customHeight="1" x14ac:dyDescent="0.25">
      <c r="A911" s="165"/>
      <c r="B911" s="37"/>
      <c r="C911" s="37"/>
      <c r="D911" s="37"/>
      <c r="E911" s="37"/>
      <c r="F911" s="166"/>
      <c r="G911" s="167"/>
      <c r="H911" s="165"/>
      <c r="I911" s="36"/>
      <c r="J911" s="36"/>
      <c r="K911" s="37"/>
      <c r="L911" s="37"/>
      <c r="M911" s="37"/>
      <c r="N911" s="37"/>
      <c r="O911" s="37"/>
    </row>
    <row r="912" spans="1:15" ht="12.75" customHeight="1" x14ac:dyDescent="0.25">
      <c r="A912" s="165"/>
      <c r="B912" s="37"/>
      <c r="C912" s="37"/>
      <c r="D912" s="37"/>
      <c r="E912" s="37"/>
      <c r="F912" s="166"/>
      <c r="G912" s="167"/>
      <c r="H912" s="165"/>
      <c r="I912" s="36"/>
      <c r="J912" s="36"/>
      <c r="K912" s="37"/>
      <c r="L912" s="37"/>
      <c r="M912" s="37"/>
      <c r="N912" s="37"/>
      <c r="O912" s="37"/>
    </row>
    <row r="913" spans="1:15" ht="12.75" customHeight="1" x14ac:dyDescent="0.25">
      <c r="A913" s="165"/>
      <c r="B913" s="37"/>
      <c r="C913" s="37"/>
      <c r="D913" s="37"/>
      <c r="E913" s="37"/>
      <c r="F913" s="166"/>
      <c r="G913" s="167"/>
      <c r="H913" s="165"/>
      <c r="I913" s="36"/>
      <c r="J913" s="36"/>
      <c r="K913" s="37"/>
      <c r="L913" s="37"/>
      <c r="M913" s="37"/>
      <c r="N913" s="37"/>
      <c r="O913" s="37"/>
    </row>
    <row r="914" spans="1:15" ht="12.75" customHeight="1" x14ac:dyDescent="0.25">
      <c r="A914" s="165"/>
      <c r="B914" s="37"/>
      <c r="C914" s="37"/>
      <c r="D914" s="37"/>
      <c r="E914" s="37"/>
      <c r="F914" s="166"/>
      <c r="G914" s="167"/>
      <c r="H914" s="165"/>
      <c r="I914" s="36"/>
      <c r="J914" s="36"/>
      <c r="K914" s="37"/>
      <c r="L914" s="37"/>
      <c r="M914" s="37"/>
      <c r="N914" s="37"/>
      <c r="O914" s="37"/>
    </row>
    <row r="915" spans="1:15" ht="12.75" customHeight="1" x14ac:dyDescent="0.25">
      <c r="A915" s="165"/>
      <c r="B915" s="37"/>
      <c r="C915" s="37"/>
      <c r="D915" s="37"/>
      <c r="E915" s="37"/>
      <c r="F915" s="166"/>
      <c r="G915" s="167"/>
      <c r="H915" s="165"/>
      <c r="I915" s="36"/>
      <c r="J915" s="36"/>
      <c r="K915" s="37"/>
      <c r="L915" s="37"/>
      <c r="M915" s="37"/>
      <c r="N915" s="37"/>
      <c r="O915" s="37"/>
    </row>
    <row r="916" spans="1:15" ht="12.75" customHeight="1" x14ac:dyDescent="0.25">
      <c r="A916" s="165"/>
      <c r="B916" s="37"/>
      <c r="C916" s="37"/>
      <c r="D916" s="37"/>
      <c r="E916" s="37"/>
      <c r="F916" s="166"/>
      <c r="G916" s="167"/>
      <c r="H916" s="165"/>
      <c r="I916" s="36"/>
      <c r="J916" s="36"/>
      <c r="K916" s="37"/>
      <c r="L916" s="37"/>
      <c r="M916" s="37"/>
      <c r="N916" s="37"/>
      <c r="O916" s="37"/>
    </row>
    <row r="917" spans="1:15" ht="12.75" customHeight="1" x14ac:dyDescent="0.25">
      <c r="A917" s="165"/>
      <c r="B917" s="37"/>
      <c r="C917" s="37"/>
      <c r="D917" s="37"/>
      <c r="E917" s="37"/>
      <c r="F917" s="166"/>
      <c r="G917" s="167"/>
      <c r="H917" s="165"/>
      <c r="I917" s="36"/>
      <c r="J917" s="36"/>
      <c r="K917" s="37"/>
      <c r="L917" s="37"/>
      <c r="M917" s="37"/>
      <c r="N917" s="37"/>
      <c r="O917" s="37"/>
    </row>
    <row r="918" spans="1:15" ht="12.75" customHeight="1" x14ac:dyDescent="0.25">
      <c r="A918" s="165"/>
      <c r="B918" s="37"/>
      <c r="C918" s="37"/>
      <c r="D918" s="37"/>
      <c r="E918" s="37"/>
      <c r="F918" s="166"/>
      <c r="G918" s="167"/>
      <c r="H918" s="165"/>
      <c r="I918" s="36"/>
      <c r="J918" s="36"/>
      <c r="K918" s="37"/>
      <c r="L918" s="37"/>
      <c r="M918" s="37"/>
      <c r="N918" s="37"/>
      <c r="O918" s="37"/>
    </row>
    <row r="919" spans="1:15" ht="12.75" customHeight="1" x14ac:dyDescent="0.25">
      <c r="A919" s="165"/>
      <c r="B919" s="37"/>
      <c r="C919" s="37"/>
      <c r="D919" s="37"/>
      <c r="E919" s="37"/>
      <c r="F919" s="166"/>
      <c r="G919" s="167"/>
      <c r="H919" s="165"/>
      <c r="I919" s="36"/>
      <c r="J919" s="36"/>
      <c r="K919" s="37"/>
      <c r="L919" s="37"/>
      <c r="M919" s="37"/>
      <c r="N919" s="37"/>
      <c r="O919" s="37"/>
    </row>
    <row r="920" spans="1:15" ht="12.75" customHeight="1" x14ac:dyDescent="0.25">
      <c r="A920" s="165"/>
      <c r="B920" s="37"/>
      <c r="C920" s="37"/>
      <c r="D920" s="37"/>
      <c r="E920" s="37"/>
      <c r="F920" s="166"/>
      <c r="G920" s="167"/>
      <c r="H920" s="165"/>
      <c r="I920" s="36"/>
      <c r="J920" s="36"/>
      <c r="K920" s="37"/>
      <c r="L920" s="37"/>
      <c r="M920" s="37"/>
      <c r="N920" s="37"/>
      <c r="O920" s="37"/>
    </row>
    <row r="921" spans="1:15" ht="12.75" customHeight="1" x14ac:dyDescent="0.25">
      <c r="A921" s="165"/>
      <c r="B921" s="37"/>
      <c r="C921" s="37"/>
      <c r="D921" s="37"/>
      <c r="E921" s="37"/>
      <c r="F921" s="166"/>
      <c r="G921" s="167"/>
      <c r="H921" s="165"/>
      <c r="I921" s="36"/>
      <c r="J921" s="36"/>
      <c r="K921" s="37"/>
      <c r="L921" s="37"/>
      <c r="M921" s="37"/>
      <c r="N921" s="37"/>
      <c r="O921" s="37"/>
    </row>
    <row r="922" spans="1:15" ht="12.75" customHeight="1" x14ac:dyDescent="0.25">
      <c r="A922" s="165"/>
      <c r="B922" s="37"/>
      <c r="C922" s="37"/>
      <c r="D922" s="37"/>
      <c r="E922" s="37"/>
      <c r="F922" s="166"/>
      <c r="G922" s="167"/>
      <c r="H922" s="165"/>
      <c r="I922" s="36"/>
      <c r="J922" s="36"/>
      <c r="K922" s="37"/>
      <c r="L922" s="37"/>
      <c r="M922" s="37"/>
      <c r="N922" s="37"/>
      <c r="O922" s="37"/>
    </row>
    <row r="923" spans="1:15" ht="12.75" customHeight="1" x14ac:dyDescent="0.25">
      <c r="A923" s="165"/>
      <c r="B923" s="37"/>
      <c r="C923" s="37"/>
      <c r="D923" s="37"/>
      <c r="E923" s="37"/>
      <c r="F923" s="166"/>
      <c r="G923" s="167"/>
      <c r="H923" s="165"/>
      <c r="I923" s="36"/>
      <c r="J923" s="36"/>
      <c r="K923" s="37"/>
      <c r="L923" s="37"/>
      <c r="M923" s="37"/>
      <c r="N923" s="37"/>
      <c r="O923" s="37"/>
    </row>
    <row r="924" spans="1:15" ht="12.75" customHeight="1" x14ac:dyDescent="0.25">
      <c r="A924" s="165"/>
      <c r="B924" s="37"/>
      <c r="C924" s="37"/>
      <c r="D924" s="37"/>
      <c r="E924" s="37"/>
      <c r="F924" s="166"/>
      <c r="G924" s="167"/>
      <c r="H924" s="165"/>
      <c r="I924" s="36"/>
      <c r="J924" s="36"/>
      <c r="K924" s="37"/>
      <c r="L924" s="37"/>
      <c r="M924" s="37"/>
      <c r="N924" s="37"/>
      <c r="O924" s="37"/>
    </row>
    <row r="925" spans="1:15" ht="12.75" customHeight="1" x14ac:dyDescent="0.25">
      <c r="A925" s="165"/>
      <c r="B925" s="37"/>
      <c r="C925" s="37"/>
      <c r="D925" s="37"/>
      <c r="E925" s="37"/>
      <c r="F925" s="166"/>
      <c r="G925" s="167"/>
      <c r="H925" s="165"/>
      <c r="I925" s="36"/>
      <c r="J925" s="36"/>
      <c r="K925" s="37"/>
      <c r="L925" s="37"/>
      <c r="M925" s="37"/>
      <c r="N925" s="37"/>
      <c r="O925" s="37"/>
    </row>
    <row r="926" spans="1:15" ht="12.75" customHeight="1" x14ac:dyDescent="0.25">
      <c r="A926" s="165"/>
      <c r="B926" s="37"/>
      <c r="C926" s="37"/>
      <c r="D926" s="37"/>
      <c r="E926" s="37"/>
      <c r="F926" s="166"/>
      <c r="G926" s="167"/>
      <c r="H926" s="165"/>
      <c r="I926" s="36"/>
      <c r="J926" s="36"/>
      <c r="K926" s="37"/>
      <c r="L926" s="37"/>
      <c r="M926" s="37"/>
      <c r="N926" s="37"/>
      <c r="O926" s="37"/>
    </row>
    <row r="927" spans="1:15" ht="12.75" customHeight="1" x14ac:dyDescent="0.25">
      <c r="A927" s="165"/>
      <c r="B927" s="37"/>
      <c r="C927" s="37"/>
      <c r="D927" s="37"/>
      <c r="E927" s="37"/>
      <c r="F927" s="166"/>
      <c r="G927" s="167"/>
      <c r="H927" s="165"/>
      <c r="I927" s="36"/>
      <c r="J927" s="36"/>
      <c r="K927" s="37"/>
      <c r="L927" s="37"/>
      <c r="M927" s="37"/>
      <c r="N927" s="37"/>
      <c r="O927" s="37"/>
    </row>
    <row r="928" spans="1:15" ht="12.75" customHeight="1" x14ac:dyDescent="0.25">
      <c r="A928" s="165"/>
      <c r="B928" s="37"/>
      <c r="C928" s="37"/>
      <c r="D928" s="37"/>
      <c r="E928" s="37"/>
      <c r="F928" s="166"/>
      <c r="G928" s="167"/>
      <c r="H928" s="165"/>
      <c r="I928" s="36"/>
      <c r="J928" s="36"/>
      <c r="K928" s="37"/>
      <c r="L928" s="37"/>
      <c r="M928" s="37"/>
      <c r="N928" s="37"/>
      <c r="O928" s="37"/>
    </row>
    <row r="929" spans="1:15" ht="12.75" customHeight="1" x14ac:dyDescent="0.25">
      <c r="A929" s="165"/>
      <c r="B929" s="37"/>
      <c r="C929" s="37"/>
      <c r="D929" s="37"/>
      <c r="E929" s="37"/>
      <c r="F929" s="166"/>
      <c r="G929" s="167"/>
      <c r="H929" s="165"/>
      <c r="I929" s="36"/>
      <c r="J929" s="36"/>
      <c r="K929" s="37"/>
      <c r="L929" s="37"/>
      <c r="M929" s="37"/>
      <c r="N929" s="37"/>
      <c r="O929" s="37"/>
    </row>
    <row r="930" spans="1:15" ht="12.75" customHeight="1" x14ac:dyDescent="0.25">
      <c r="A930" s="165"/>
      <c r="B930" s="37"/>
      <c r="C930" s="37"/>
      <c r="D930" s="37"/>
      <c r="E930" s="37"/>
      <c r="F930" s="166"/>
      <c r="G930" s="167"/>
      <c r="H930" s="165"/>
      <c r="I930" s="36"/>
      <c r="J930" s="36"/>
      <c r="K930" s="37"/>
      <c r="L930" s="37"/>
      <c r="M930" s="37"/>
      <c r="N930" s="37"/>
      <c r="O930" s="37"/>
    </row>
    <row r="931" spans="1:15" ht="12.75" customHeight="1" x14ac:dyDescent="0.25">
      <c r="A931" s="165"/>
      <c r="B931" s="37"/>
      <c r="C931" s="37"/>
      <c r="D931" s="37"/>
      <c r="E931" s="37"/>
      <c r="F931" s="166"/>
      <c r="G931" s="167"/>
      <c r="H931" s="165"/>
      <c r="I931" s="36"/>
      <c r="J931" s="36"/>
      <c r="K931" s="37"/>
      <c r="L931" s="37"/>
      <c r="M931" s="37"/>
      <c r="N931" s="37"/>
      <c r="O931" s="37"/>
    </row>
    <row r="932" spans="1:15" ht="12.75" customHeight="1" x14ac:dyDescent="0.25">
      <c r="A932" s="165"/>
      <c r="B932" s="37"/>
      <c r="C932" s="37"/>
      <c r="D932" s="37"/>
      <c r="E932" s="37"/>
      <c r="F932" s="166"/>
      <c r="G932" s="167"/>
      <c r="H932" s="165"/>
      <c r="I932" s="36"/>
      <c r="J932" s="36"/>
      <c r="K932" s="37"/>
      <c r="L932" s="37"/>
      <c r="M932" s="37"/>
      <c r="N932" s="37"/>
      <c r="O932" s="37"/>
    </row>
    <row r="933" spans="1:15" ht="12.75" customHeight="1" x14ac:dyDescent="0.25">
      <c r="A933" s="165"/>
      <c r="B933" s="37"/>
      <c r="C933" s="37"/>
      <c r="D933" s="37"/>
      <c r="E933" s="37"/>
      <c r="F933" s="166"/>
      <c r="G933" s="167"/>
      <c r="H933" s="165"/>
      <c r="I933" s="36"/>
      <c r="J933" s="36"/>
      <c r="K933" s="37"/>
      <c r="L933" s="37"/>
      <c r="M933" s="37"/>
      <c r="N933" s="37"/>
      <c r="O933" s="37"/>
    </row>
    <row r="934" spans="1:15" ht="12.75" customHeight="1" x14ac:dyDescent="0.25">
      <c r="A934" s="165"/>
      <c r="B934" s="37"/>
      <c r="C934" s="37"/>
      <c r="D934" s="37"/>
      <c r="E934" s="37"/>
      <c r="F934" s="166"/>
      <c r="G934" s="167"/>
      <c r="H934" s="165"/>
      <c r="I934" s="36"/>
      <c r="J934" s="36"/>
      <c r="K934" s="37"/>
      <c r="L934" s="37"/>
      <c r="M934" s="37"/>
      <c r="N934" s="37"/>
      <c r="O934" s="37"/>
    </row>
    <row r="935" spans="1:15" ht="12.75" customHeight="1" x14ac:dyDescent="0.25">
      <c r="A935" s="165"/>
      <c r="B935" s="37"/>
      <c r="C935" s="37"/>
      <c r="D935" s="37"/>
      <c r="E935" s="37"/>
      <c r="F935" s="166"/>
      <c r="G935" s="167"/>
      <c r="H935" s="165"/>
      <c r="I935" s="36"/>
      <c r="J935" s="36"/>
      <c r="K935" s="37"/>
      <c r="L935" s="37"/>
      <c r="M935" s="37"/>
      <c r="N935" s="37"/>
      <c r="O935" s="37"/>
    </row>
    <row r="936" spans="1:15" ht="12.75" customHeight="1" x14ac:dyDescent="0.25">
      <c r="A936" s="165"/>
      <c r="B936" s="37"/>
      <c r="C936" s="37"/>
      <c r="D936" s="37"/>
      <c r="E936" s="37"/>
      <c r="F936" s="166"/>
      <c r="G936" s="167"/>
      <c r="H936" s="165"/>
      <c r="I936" s="36"/>
      <c r="J936" s="36"/>
      <c r="K936" s="37"/>
      <c r="L936" s="37"/>
      <c r="M936" s="37"/>
      <c r="N936" s="37"/>
      <c r="O936" s="37"/>
    </row>
    <row r="937" spans="1:15" ht="12.75" customHeight="1" x14ac:dyDescent="0.25">
      <c r="A937" s="165"/>
      <c r="B937" s="37"/>
      <c r="C937" s="37"/>
      <c r="D937" s="37"/>
      <c r="E937" s="37"/>
      <c r="F937" s="166"/>
      <c r="G937" s="167"/>
      <c r="H937" s="165"/>
      <c r="I937" s="36"/>
      <c r="J937" s="36"/>
      <c r="K937" s="37"/>
      <c r="L937" s="37"/>
      <c r="M937" s="37"/>
      <c r="N937" s="37"/>
      <c r="O937" s="37"/>
    </row>
    <row r="938" spans="1:15" ht="12.75" customHeight="1" x14ac:dyDescent="0.25">
      <c r="A938" s="165"/>
      <c r="B938" s="37"/>
      <c r="C938" s="37"/>
      <c r="D938" s="37"/>
      <c r="E938" s="37"/>
      <c r="F938" s="166"/>
      <c r="G938" s="167"/>
      <c r="H938" s="165"/>
      <c r="I938" s="36"/>
      <c r="J938" s="36"/>
      <c r="K938" s="37"/>
      <c r="L938" s="37"/>
      <c r="M938" s="37"/>
      <c r="N938" s="37"/>
      <c r="O938" s="37"/>
    </row>
    <row r="939" spans="1:15" ht="12.75" customHeight="1" x14ac:dyDescent="0.25">
      <c r="A939" s="165"/>
      <c r="B939" s="37"/>
      <c r="C939" s="37"/>
      <c r="D939" s="37"/>
      <c r="E939" s="37"/>
      <c r="F939" s="166"/>
      <c r="G939" s="167"/>
      <c r="H939" s="165"/>
      <c r="I939" s="36"/>
      <c r="J939" s="36"/>
      <c r="K939" s="37"/>
      <c r="L939" s="37"/>
      <c r="M939" s="37"/>
      <c r="N939" s="37"/>
      <c r="O939" s="37"/>
    </row>
    <row r="940" spans="1:15" ht="12.75" customHeight="1" x14ac:dyDescent="0.25">
      <c r="A940" s="165"/>
      <c r="B940" s="37"/>
      <c r="C940" s="37"/>
      <c r="D940" s="37"/>
      <c r="E940" s="37"/>
      <c r="F940" s="166"/>
      <c r="G940" s="167"/>
      <c r="H940" s="165"/>
      <c r="I940" s="36"/>
      <c r="J940" s="36"/>
      <c r="K940" s="37"/>
      <c r="L940" s="37"/>
      <c r="M940" s="37"/>
      <c r="N940" s="37"/>
      <c r="O940" s="37"/>
    </row>
    <row r="941" spans="1:15" ht="12.75" customHeight="1" x14ac:dyDescent="0.25">
      <c r="A941" s="165"/>
      <c r="B941" s="37"/>
      <c r="C941" s="37"/>
      <c r="D941" s="37"/>
      <c r="E941" s="37"/>
      <c r="F941" s="166"/>
      <c r="G941" s="167"/>
      <c r="H941" s="165"/>
      <c r="I941" s="36"/>
      <c r="J941" s="36"/>
      <c r="K941" s="37"/>
      <c r="L941" s="37"/>
      <c r="M941" s="37"/>
      <c r="N941" s="37"/>
      <c r="O941" s="37"/>
    </row>
    <row r="942" spans="1:15" ht="12.75" customHeight="1" x14ac:dyDescent="0.25">
      <c r="A942" s="165"/>
      <c r="B942" s="37"/>
      <c r="C942" s="37"/>
      <c r="D942" s="37"/>
      <c r="E942" s="37"/>
      <c r="F942" s="166"/>
      <c r="G942" s="167"/>
      <c r="H942" s="165"/>
      <c r="I942" s="36"/>
      <c r="J942" s="36"/>
      <c r="K942" s="37"/>
      <c r="L942" s="37"/>
      <c r="M942" s="37"/>
      <c r="N942" s="37"/>
      <c r="O942" s="37"/>
    </row>
    <row r="943" spans="1:15" ht="12.75" customHeight="1" x14ac:dyDescent="0.25">
      <c r="A943" s="165"/>
      <c r="B943" s="37"/>
      <c r="C943" s="37"/>
      <c r="D943" s="37"/>
      <c r="E943" s="37"/>
      <c r="F943" s="166"/>
      <c r="G943" s="167"/>
      <c r="H943" s="165"/>
      <c r="I943" s="36"/>
      <c r="J943" s="36"/>
      <c r="K943" s="37"/>
      <c r="L943" s="37"/>
      <c r="M943" s="37"/>
      <c r="N943" s="37"/>
      <c r="O943" s="37"/>
    </row>
    <row r="944" spans="1:15" ht="12.75" customHeight="1" x14ac:dyDescent="0.25">
      <c r="A944" s="165"/>
      <c r="B944" s="37"/>
      <c r="C944" s="37"/>
      <c r="D944" s="37"/>
      <c r="E944" s="37"/>
      <c r="F944" s="166"/>
      <c r="G944" s="167"/>
      <c r="H944" s="165"/>
      <c r="I944" s="36"/>
      <c r="J944" s="36"/>
      <c r="K944" s="37"/>
      <c r="L944" s="37"/>
      <c r="M944" s="37"/>
      <c r="N944" s="37"/>
      <c r="O944" s="37"/>
    </row>
    <row r="945" spans="1:15" ht="12.75" customHeight="1" x14ac:dyDescent="0.25">
      <c r="A945" s="165"/>
      <c r="B945" s="37"/>
      <c r="C945" s="37"/>
      <c r="D945" s="37"/>
      <c r="E945" s="37"/>
      <c r="F945" s="166"/>
      <c r="G945" s="167"/>
      <c r="H945" s="165"/>
      <c r="I945" s="36"/>
      <c r="J945" s="36"/>
      <c r="K945" s="37"/>
      <c r="L945" s="37"/>
      <c r="M945" s="37"/>
      <c r="N945" s="37"/>
      <c r="O945" s="37"/>
    </row>
    <row r="946" spans="1:15" ht="12.75" customHeight="1" x14ac:dyDescent="0.25">
      <c r="A946" s="165"/>
      <c r="B946" s="37"/>
      <c r="C946" s="37"/>
      <c r="D946" s="37"/>
      <c r="E946" s="37"/>
      <c r="F946" s="166"/>
      <c r="G946" s="167"/>
      <c r="H946" s="165"/>
      <c r="I946" s="36"/>
      <c r="J946" s="36"/>
      <c r="K946" s="37"/>
      <c r="L946" s="37"/>
      <c r="M946" s="37"/>
      <c r="N946" s="37"/>
      <c r="O946" s="37"/>
    </row>
    <row r="947" spans="1:15" ht="12.75" customHeight="1" x14ac:dyDescent="0.25">
      <c r="A947" s="165"/>
      <c r="B947" s="37"/>
      <c r="C947" s="37"/>
      <c r="D947" s="37"/>
      <c r="E947" s="37"/>
      <c r="F947" s="166"/>
      <c r="G947" s="167"/>
      <c r="H947" s="165"/>
      <c r="I947" s="36"/>
      <c r="J947" s="36"/>
      <c r="K947" s="37"/>
      <c r="L947" s="37"/>
      <c r="M947" s="37"/>
      <c r="N947" s="37"/>
      <c r="O947" s="37"/>
    </row>
    <row r="948" spans="1:15" ht="12.75" customHeight="1" x14ac:dyDescent="0.25">
      <c r="A948" s="165"/>
      <c r="B948" s="37"/>
      <c r="C948" s="37"/>
      <c r="D948" s="37"/>
      <c r="E948" s="37"/>
      <c r="F948" s="166"/>
      <c r="G948" s="167"/>
      <c r="H948" s="165"/>
      <c r="I948" s="36"/>
      <c r="J948" s="36"/>
      <c r="K948" s="37"/>
      <c r="L948" s="37"/>
      <c r="M948" s="37"/>
      <c r="N948" s="37"/>
      <c r="O948" s="37"/>
    </row>
    <row r="949" spans="1:15" ht="12.75" customHeight="1" x14ac:dyDescent="0.25">
      <c r="A949" s="165"/>
      <c r="B949" s="37"/>
      <c r="C949" s="37"/>
      <c r="D949" s="37"/>
      <c r="E949" s="37"/>
      <c r="F949" s="166"/>
      <c r="G949" s="167"/>
      <c r="H949" s="165"/>
      <c r="I949" s="36"/>
      <c r="J949" s="36"/>
      <c r="K949" s="37"/>
      <c r="L949" s="37"/>
      <c r="M949" s="37"/>
      <c r="N949" s="37"/>
      <c r="O949" s="37"/>
    </row>
    <row r="950" spans="1:15" ht="12.75" customHeight="1" x14ac:dyDescent="0.25">
      <c r="A950" s="165"/>
      <c r="B950" s="37"/>
      <c r="C950" s="37"/>
      <c r="D950" s="37"/>
      <c r="E950" s="37"/>
      <c r="F950" s="166"/>
      <c r="G950" s="167"/>
      <c r="H950" s="165"/>
      <c r="I950" s="36"/>
      <c r="J950" s="36"/>
      <c r="K950" s="37"/>
      <c r="L950" s="37"/>
      <c r="M950" s="37"/>
      <c r="N950" s="37"/>
      <c r="O950" s="37"/>
    </row>
    <row r="951" spans="1:15" ht="12.75" customHeight="1" x14ac:dyDescent="0.25">
      <c r="A951" s="165"/>
      <c r="B951" s="37"/>
      <c r="C951" s="37"/>
      <c r="D951" s="37"/>
      <c r="E951" s="37"/>
      <c r="F951" s="166"/>
      <c r="G951" s="167"/>
      <c r="H951" s="165"/>
      <c r="I951" s="36"/>
      <c r="J951" s="36"/>
      <c r="K951" s="37"/>
      <c r="L951" s="37"/>
      <c r="M951" s="37"/>
      <c r="N951" s="37"/>
      <c r="O951" s="37"/>
    </row>
    <row r="952" spans="1:15" ht="12.75" customHeight="1" x14ac:dyDescent="0.25">
      <c r="A952" s="165"/>
      <c r="B952" s="37"/>
      <c r="C952" s="37"/>
      <c r="D952" s="37"/>
      <c r="E952" s="37"/>
      <c r="F952" s="166"/>
      <c r="G952" s="167"/>
      <c r="H952" s="165"/>
      <c r="I952" s="36"/>
      <c r="J952" s="36"/>
      <c r="K952" s="37"/>
      <c r="L952" s="37"/>
      <c r="M952" s="37"/>
      <c r="N952" s="37"/>
      <c r="O952" s="37"/>
    </row>
    <row r="953" spans="1:15" ht="12.75" customHeight="1" x14ac:dyDescent="0.25">
      <c r="A953" s="165"/>
      <c r="B953" s="37"/>
      <c r="C953" s="37"/>
      <c r="D953" s="37"/>
      <c r="E953" s="37"/>
      <c r="F953" s="166"/>
      <c r="G953" s="167"/>
      <c r="H953" s="165"/>
      <c r="I953" s="36"/>
      <c r="J953" s="36"/>
      <c r="K953" s="37"/>
      <c r="L953" s="37"/>
      <c r="M953" s="37"/>
      <c r="N953" s="37"/>
      <c r="O953" s="37"/>
    </row>
    <row r="954" spans="1:15" ht="12.75" customHeight="1" x14ac:dyDescent="0.25">
      <c r="A954" s="165"/>
      <c r="B954" s="37"/>
      <c r="C954" s="37"/>
      <c r="D954" s="37"/>
      <c r="E954" s="37"/>
      <c r="F954" s="166"/>
      <c r="G954" s="167"/>
      <c r="H954" s="165"/>
      <c r="I954" s="36"/>
      <c r="J954" s="36"/>
      <c r="K954" s="37"/>
      <c r="L954" s="37"/>
      <c r="M954" s="37"/>
      <c r="N954" s="37"/>
      <c r="O954" s="37"/>
    </row>
    <row r="955" spans="1:15" ht="12.75" customHeight="1" x14ac:dyDescent="0.25">
      <c r="A955" s="165"/>
      <c r="B955" s="37"/>
      <c r="C955" s="37"/>
      <c r="D955" s="37"/>
      <c r="E955" s="37"/>
      <c r="F955" s="166"/>
      <c r="G955" s="167"/>
      <c r="H955" s="165"/>
      <c r="I955" s="36"/>
      <c r="J955" s="36"/>
      <c r="K955" s="37"/>
      <c r="L955" s="37"/>
      <c r="M955" s="37"/>
      <c r="N955" s="37"/>
      <c r="O955" s="37"/>
    </row>
    <row r="956" spans="1:15" ht="12.75" customHeight="1" x14ac:dyDescent="0.25">
      <c r="A956" s="165"/>
      <c r="B956" s="37"/>
      <c r="C956" s="37"/>
      <c r="D956" s="37"/>
      <c r="E956" s="37"/>
      <c r="F956" s="166"/>
      <c r="G956" s="167"/>
      <c r="H956" s="165"/>
      <c r="I956" s="36"/>
      <c r="J956" s="36"/>
      <c r="K956" s="37"/>
      <c r="L956" s="37"/>
      <c r="M956" s="37"/>
      <c r="N956" s="37"/>
      <c r="O956" s="37"/>
    </row>
    <row r="957" spans="1:15" ht="12.75" customHeight="1" x14ac:dyDescent="0.25">
      <c r="A957" s="165"/>
      <c r="B957" s="37"/>
      <c r="C957" s="37"/>
      <c r="D957" s="37"/>
      <c r="E957" s="37"/>
      <c r="F957" s="166"/>
      <c r="G957" s="167"/>
      <c r="H957" s="165"/>
      <c r="I957" s="36"/>
      <c r="J957" s="36"/>
      <c r="K957" s="37"/>
      <c r="L957" s="37"/>
      <c r="M957" s="37"/>
      <c r="N957" s="37"/>
      <c r="O957" s="37"/>
    </row>
    <row r="958" spans="1:15" ht="12.75" customHeight="1" x14ac:dyDescent="0.25">
      <c r="A958" s="165"/>
      <c r="B958" s="37"/>
      <c r="C958" s="37"/>
      <c r="D958" s="37"/>
      <c r="E958" s="37"/>
      <c r="F958" s="166"/>
      <c r="G958" s="167"/>
      <c r="H958" s="165"/>
      <c r="I958" s="36"/>
      <c r="J958" s="36"/>
      <c r="K958" s="37"/>
      <c r="L958" s="37"/>
      <c r="M958" s="37"/>
      <c r="N958" s="37"/>
      <c r="O958" s="37"/>
    </row>
    <row r="959" spans="1:15" ht="12.75" customHeight="1" x14ac:dyDescent="0.25">
      <c r="A959" s="165"/>
      <c r="B959" s="37"/>
      <c r="C959" s="37"/>
      <c r="D959" s="37"/>
      <c r="E959" s="37"/>
      <c r="F959" s="166"/>
      <c r="G959" s="167"/>
      <c r="H959" s="165"/>
      <c r="I959" s="36"/>
      <c r="J959" s="36"/>
      <c r="K959" s="37"/>
      <c r="L959" s="37"/>
      <c r="M959" s="37"/>
      <c r="N959" s="37"/>
      <c r="O959" s="37"/>
    </row>
    <row r="960" spans="1:15" ht="12.75" customHeight="1" x14ac:dyDescent="0.25">
      <c r="A960" s="165"/>
      <c r="B960" s="37"/>
      <c r="C960" s="37"/>
      <c r="D960" s="37"/>
      <c r="E960" s="37"/>
      <c r="F960" s="166"/>
      <c r="G960" s="167"/>
      <c r="H960" s="165"/>
      <c r="I960" s="36"/>
      <c r="J960" s="36"/>
      <c r="K960" s="37"/>
      <c r="L960" s="37"/>
      <c r="M960" s="37"/>
      <c r="N960" s="37"/>
      <c r="O960" s="37"/>
    </row>
    <row r="961" spans="1:15" ht="12.75" customHeight="1" x14ac:dyDescent="0.25">
      <c r="A961" s="165"/>
      <c r="B961" s="37"/>
      <c r="C961" s="37"/>
      <c r="D961" s="37"/>
      <c r="E961" s="37"/>
      <c r="F961" s="166"/>
      <c r="G961" s="167"/>
      <c r="H961" s="165"/>
      <c r="I961" s="36"/>
      <c r="J961" s="36"/>
      <c r="K961" s="37"/>
      <c r="L961" s="37"/>
      <c r="M961" s="37"/>
      <c r="N961" s="37"/>
      <c r="O961" s="37"/>
    </row>
    <row r="962" spans="1:15" ht="12.75" customHeight="1" x14ac:dyDescent="0.25">
      <c r="A962" s="165"/>
      <c r="B962" s="37"/>
      <c r="C962" s="37"/>
      <c r="D962" s="37"/>
      <c r="E962" s="37"/>
      <c r="F962" s="166"/>
      <c r="G962" s="167"/>
      <c r="H962" s="165"/>
      <c r="I962" s="36"/>
      <c r="J962" s="36"/>
      <c r="K962" s="37"/>
      <c r="L962" s="37"/>
      <c r="M962" s="37"/>
      <c r="N962" s="37"/>
      <c r="O962" s="37"/>
    </row>
    <row r="963" spans="1:15" ht="12.75" customHeight="1" x14ac:dyDescent="0.25">
      <c r="A963" s="165"/>
      <c r="B963" s="37"/>
      <c r="C963" s="37"/>
      <c r="D963" s="37"/>
      <c r="E963" s="37"/>
      <c r="F963" s="166"/>
      <c r="G963" s="167"/>
      <c r="H963" s="165"/>
      <c r="I963" s="36"/>
      <c r="J963" s="36"/>
      <c r="K963" s="37"/>
      <c r="L963" s="37"/>
      <c r="M963" s="37"/>
      <c r="N963" s="37"/>
      <c r="O963" s="37"/>
    </row>
    <row r="964" spans="1:15" ht="12.75" customHeight="1" x14ac:dyDescent="0.25">
      <c r="A964" s="165"/>
      <c r="B964" s="37"/>
      <c r="C964" s="37"/>
      <c r="D964" s="37"/>
      <c r="E964" s="37"/>
      <c r="F964" s="166"/>
      <c r="G964" s="167"/>
      <c r="H964" s="165"/>
      <c r="I964" s="36"/>
      <c r="J964" s="36"/>
      <c r="K964" s="37"/>
      <c r="L964" s="37"/>
      <c r="M964" s="37"/>
      <c r="N964" s="37"/>
      <c r="O964" s="37"/>
    </row>
    <row r="965" spans="1:15" ht="12.75" customHeight="1" x14ac:dyDescent="0.25">
      <c r="A965" s="165"/>
      <c r="B965" s="37"/>
      <c r="C965" s="37"/>
      <c r="D965" s="37"/>
      <c r="E965" s="37"/>
      <c r="F965" s="166"/>
      <c r="G965" s="167"/>
      <c r="H965" s="165"/>
      <c r="I965" s="36"/>
      <c r="J965" s="36"/>
      <c r="K965" s="37"/>
      <c r="L965" s="37"/>
      <c r="M965" s="37"/>
      <c r="N965" s="37"/>
      <c r="O965" s="37"/>
    </row>
    <row r="966" spans="1:15" ht="12.75" customHeight="1" x14ac:dyDescent="0.25">
      <c r="A966" s="165"/>
      <c r="B966" s="37"/>
      <c r="C966" s="37"/>
      <c r="D966" s="37"/>
      <c r="E966" s="37"/>
      <c r="F966" s="166"/>
      <c r="G966" s="167"/>
      <c r="H966" s="165"/>
      <c r="I966" s="36"/>
      <c r="J966" s="36"/>
      <c r="K966" s="37"/>
      <c r="L966" s="37"/>
      <c r="M966" s="37"/>
      <c r="N966" s="37"/>
      <c r="O966" s="37"/>
    </row>
    <row r="967" spans="1:15" ht="12.75" customHeight="1" x14ac:dyDescent="0.25">
      <c r="A967" s="165"/>
      <c r="B967" s="37"/>
      <c r="C967" s="37"/>
      <c r="D967" s="37"/>
      <c r="E967" s="37"/>
      <c r="F967" s="166"/>
      <c r="G967" s="167"/>
      <c r="H967" s="165"/>
      <c r="I967" s="36"/>
      <c r="J967" s="36"/>
      <c r="K967" s="37"/>
      <c r="L967" s="37"/>
      <c r="M967" s="37"/>
      <c r="N967" s="37"/>
      <c r="O967" s="37"/>
    </row>
    <row r="968" spans="1:15" ht="12.75" customHeight="1" x14ac:dyDescent="0.25">
      <c r="A968" s="165"/>
      <c r="B968" s="37"/>
      <c r="C968" s="37"/>
      <c r="D968" s="37"/>
      <c r="E968" s="37"/>
      <c r="F968" s="166"/>
      <c r="G968" s="167"/>
      <c r="H968" s="165"/>
      <c r="I968" s="36"/>
      <c r="J968" s="36"/>
      <c r="K968" s="37"/>
      <c r="L968" s="37"/>
      <c r="M968" s="37"/>
      <c r="N968" s="37"/>
      <c r="O968" s="37"/>
    </row>
    <row r="969" spans="1:15" ht="12.75" customHeight="1" x14ac:dyDescent="0.25">
      <c r="A969" s="165"/>
      <c r="B969" s="37"/>
      <c r="C969" s="37"/>
      <c r="D969" s="37"/>
      <c r="E969" s="37"/>
      <c r="F969" s="166"/>
      <c r="G969" s="167"/>
      <c r="H969" s="165"/>
      <c r="I969" s="36"/>
      <c r="J969" s="36"/>
      <c r="K969" s="37"/>
      <c r="L969" s="37"/>
      <c r="M969" s="37"/>
      <c r="N969" s="37"/>
      <c r="O969" s="37"/>
    </row>
    <row r="970" spans="1:15" ht="12.75" customHeight="1" x14ac:dyDescent="0.25">
      <c r="A970" s="165"/>
      <c r="B970" s="37"/>
      <c r="C970" s="37"/>
      <c r="D970" s="37"/>
      <c r="E970" s="37"/>
      <c r="F970" s="166"/>
      <c r="G970" s="167"/>
      <c r="H970" s="165"/>
      <c r="I970" s="36"/>
      <c r="J970" s="36"/>
      <c r="K970" s="37"/>
      <c r="L970" s="37"/>
      <c r="M970" s="37"/>
      <c r="N970" s="37"/>
      <c r="O970" s="37"/>
    </row>
    <row r="971" spans="1:15" ht="12.75" customHeight="1" x14ac:dyDescent="0.25">
      <c r="A971" s="165"/>
      <c r="B971" s="37"/>
      <c r="C971" s="37"/>
      <c r="D971" s="37"/>
      <c r="E971" s="37"/>
      <c r="F971" s="166"/>
      <c r="G971" s="167"/>
      <c r="H971" s="165"/>
      <c r="I971" s="36"/>
      <c r="J971" s="36"/>
      <c r="K971" s="37"/>
      <c r="L971" s="37"/>
      <c r="M971" s="37"/>
      <c r="N971" s="37"/>
      <c r="O971" s="37"/>
    </row>
    <row r="972" spans="1:15" ht="12.75" customHeight="1" x14ac:dyDescent="0.25">
      <c r="A972" s="165"/>
      <c r="B972" s="37"/>
      <c r="C972" s="37"/>
      <c r="D972" s="37"/>
      <c r="E972" s="37"/>
      <c r="F972" s="166"/>
      <c r="G972" s="167"/>
      <c r="H972" s="165"/>
      <c r="I972" s="36"/>
      <c r="J972" s="36"/>
      <c r="K972" s="37"/>
      <c r="L972" s="37"/>
      <c r="M972" s="37"/>
      <c r="N972" s="37"/>
      <c r="O972" s="37"/>
    </row>
    <row r="973" spans="1:15" ht="12.75" customHeight="1" x14ac:dyDescent="0.25">
      <c r="A973" s="165"/>
      <c r="B973" s="37"/>
      <c r="C973" s="37"/>
      <c r="D973" s="37"/>
      <c r="E973" s="37"/>
      <c r="F973" s="166"/>
      <c r="G973" s="167"/>
      <c r="H973" s="165"/>
      <c r="I973" s="36"/>
      <c r="J973" s="36"/>
      <c r="K973" s="37"/>
      <c r="L973" s="37"/>
      <c r="M973" s="37"/>
      <c r="N973" s="37"/>
      <c r="O973" s="37"/>
    </row>
    <row r="974" spans="1:15" ht="12.75" customHeight="1" x14ac:dyDescent="0.25">
      <c r="A974" s="165"/>
      <c r="B974" s="37"/>
      <c r="C974" s="37"/>
      <c r="D974" s="37"/>
      <c r="E974" s="37"/>
      <c r="F974" s="166"/>
      <c r="G974" s="167"/>
      <c r="H974" s="165"/>
      <c r="I974" s="36"/>
      <c r="J974" s="36"/>
      <c r="K974" s="37"/>
      <c r="L974" s="37"/>
      <c r="M974" s="37"/>
      <c r="N974" s="37"/>
      <c r="O974" s="37"/>
    </row>
    <row r="975" spans="1:15" ht="12.75" customHeight="1" x14ac:dyDescent="0.25">
      <c r="A975" s="165"/>
      <c r="B975" s="37"/>
      <c r="C975" s="37"/>
      <c r="D975" s="37"/>
      <c r="E975" s="37"/>
      <c r="F975" s="166"/>
      <c r="G975" s="167"/>
      <c r="H975" s="165"/>
      <c r="I975" s="36"/>
      <c r="J975" s="36"/>
      <c r="K975" s="37"/>
      <c r="L975" s="37"/>
      <c r="M975" s="37"/>
      <c r="N975" s="37"/>
      <c r="O975" s="37"/>
    </row>
    <row r="976" spans="1:15" ht="12.75" customHeight="1" x14ac:dyDescent="0.25">
      <c r="A976" s="165"/>
      <c r="B976" s="37"/>
      <c r="C976" s="37"/>
      <c r="D976" s="37"/>
      <c r="E976" s="37"/>
      <c r="F976" s="166"/>
      <c r="G976" s="167"/>
      <c r="H976" s="165"/>
      <c r="I976" s="36"/>
      <c r="J976" s="36"/>
      <c r="K976" s="37"/>
      <c r="L976" s="37"/>
      <c r="M976" s="37"/>
      <c r="N976" s="37"/>
      <c r="O976" s="37"/>
    </row>
    <row r="977" spans="1:15" ht="12.75" customHeight="1" x14ac:dyDescent="0.25">
      <c r="A977" s="165"/>
      <c r="B977" s="37"/>
      <c r="C977" s="37"/>
      <c r="D977" s="37"/>
      <c r="E977" s="37"/>
      <c r="F977" s="166"/>
      <c r="G977" s="167"/>
      <c r="H977" s="165"/>
      <c r="I977" s="36"/>
      <c r="J977" s="36"/>
      <c r="K977" s="37"/>
      <c r="L977" s="37"/>
      <c r="M977" s="37"/>
      <c r="N977" s="37"/>
      <c r="O977" s="37"/>
    </row>
    <row r="978" spans="1:15" ht="12.75" customHeight="1" x14ac:dyDescent="0.25">
      <c r="A978" s="165"/>
      <c r="B978" s="37"/>
      <c r="C978" s="37"/>
      <c r="D978" s="37"/>
      <c r="E978" s="37"/>
      <c r="F978" s="166"/>
      <c r="G978" s="167"/>
      <c r="H978" s="165"/>
      <c r="I978" s="36"/>
      <c r="J978" s="36"/>
      <c r="K978" s="37"/>
      <c r="L978" s="37"/>
      <c r="M978" s="37"/>
      <c r="N978" s="37"/>
      <c r="O978" s="37"/>
    </row>
    <row r="979" spans="1:15" ht="12.75" customHeight="1" x14ac:dyDescent="0.25">
      <c r="A979" s="165"/>
      <c r="B979" s="37"/>
      <c r="C979" s="37"/>
      <c r="D979" s="37"/>
      <c r="E979" s="37"/>
      <c r="F979" s="166"/>
      <c r="G979" s="167"/>
      <c r="H979" s="165"/>
      <c r="I979" s="36"/>
      <c r="J979" s="36"/>
      <c r="K979" s="37"/>
      <c r="L979" s="37"/>
      <c r="M979" s="37"/>
      <c r="N979" s="37"/>
      <c r="O979" s="37"/>
    </row>
    <row r="980" spans="1:15" ht="12.75" customHeight="1" x14ac:dyDescent="0.25">
      <c r="A980" s="165"/>
      <c r="B980" s="37"/>
      <c r="C980" s="37"/>
      <c r="D980" s="37"/>
      <c r="E980" s="37"/>
      <c r="F980" s="166"/>
      <c r="G980" s="167"/>
      <c r="H980" s="165"/>
      <c r="I980" s="36"/>
      <c r="J980" s="36"/>
      <c r="K980" s="37"/>
      <c r="L980" s="37"/>
      <c r="M980" s="37"/>
      <c r="N980" s="37"/>
      <c r="O980" s="37"/>
    </row>
    <row r="981" spans="1:15" ht="12.75" customHeight="1" x14ac:dyDescent="0.25">
      <c r="A981" s="165"/>
      <c r="B981" s="37"/>
      <c r="C981" s="37"/>
      <c r="D981" s="37"/>
      <c r="E981" s="37"/>
      <c r="F981" s="166"/>
      <c r="G981" s="167"/>
      <c r="H981" s="165"/>
      <c r="I981" s="36"/>
      <c r="J981" s="36"/>
      <c r="K981" s="37"/>
      <c r="L981" s="37"/>
      <c r="M981" s="37"/>
      <c r="N981" s="37"/>
      <c r="O981" s="37"/>
    </row>
    <row r="982" spans="1:15" ht="12.75" customHeight="1" x14ac:dyDescent="0.25">
      <c r="A982" s="165"/>
      <c r="B982" s="37"/>
      <c r="C982" s="37"/>
      <c r="D982" s="37"/>
      <c r="E982" s="37"/>
      <c r="F982" s="166"/>
      <c r="G982" s="167"/>
      <c r="H982" s="165"/>
      <c r="I982" s="36"/>
      <c r="J982" s="36"/>
      <c r="K982" s="37"/>
      <c r="L982" s="37"/>
      <c r="M982" s="37"/>
      <c r="N982" s="37"/>
      <c r="O982" s="37"/>
    </row>
    <row r="983" spans="1:15" ht="12.75" customHeight="1" x14ac:dyDescent="0.25">
      <c r="A983" s="165"/>
      <c r="B983" s="37"/>
      <c r="C983" s="37"/>
      <c r="D983" s="37"/>
      <c r="E983" s="37"/>
      <c r="F983" s="166"/>
      <c r="G983" s="167"/>
      <c r="H983" s="165"/>
      <c r="I983" s="36"/>
      <c r="J983" s="36"/>
      <c r="K983" s="37"/>
      <c r="L983" s="37"/>
      <c r="M983" s="37"/>
      <c r="N983" s="37"/>
      <c r="O983" s="37"/>
    </row>
    <row r="984" spans="1:15" ht="12.75" customHeight="1" x14ac:dyDescent="0.25">
      <c r="A984" s="165"/>
      <c r="B984" s="37"/>
      <c r="C984" s="37"/>
      <c r="D984" s="37"/>
      <c r="E984" s="37"/>
      <c r="F984" s="166"/>
      <c r="G984" s="167"/>
      <c r="H984" s="165"/>
      <c r="I984" s="36"/>
      <c r="J984" s="36"/>
      <c r="K984" s="37"/>
      <c r="L984" s="37"/>
      <c r="M984" s="37"/>
      <c r="N984" s="37"/>
      <c r="O984" s="37"/>
    </row>
    <row r="985" spans="1:15" ht="12.75" customHeight="1" x14ac:dyDescent="0.25">
      <c r="A985" s="165"/>
      <c r="B985" s="37"/>
      <c r="C985" s="37"/>
      <c r="D985" s="37"/>
      <c r="E985" s="37"/>
      <c r="F985" s="166"/>
      <c r="G985" s="167"/>
      <c r="H985" s="165"/>
      <c r="I985" s="36"/>
      <c r="J985" s="36"/>
      <c r="K985" s="37"/>
      <c r="L985" s="37"/>
      <c r="M985" s="37"/>
      <c r="N985" s="37"/>
      <c r="O985" s="37"/>
    </row>
    <row r="986" spans="1:15" ht="12.75" customHeight="1" x14ac:dyDescent="0.25">
      <c r="A986" s="165"/>
      <c r="B986" s="37"/>
      <c r="C986" s="37"/>
      <c r="D986" s="37"/>
      <c r="E986" s="37"/>
      <c r="F986" s="166"/>
      <c r="G986" s="167"/>
      <c r="H986" s="165"/>
      <c r="I986" s="36"/>
      <c r="J986" s="36"/>
      <c r="K986" s="37"/>
      <c r="L986" s="37"/>
      <c r="M986" s="37"/>
      <c r="N986" s="37"/>
      <c r="O986" s="37"/>
    </row>
    <row r="987" spans="1:15" ht="12.75" customHeight="1" x14ac:dyDescent="0.25">
      <c r="A987" s="165"/>
      <c r="B987" s="37"/>
      <c r="C987" s="37"/>
      <c r="D987" s="37"/>
      <c r="E987" s="37"/>
      <c r="F987" s="166"/>
      <c r="G987" s="167"/>
      <c r="H987" s="165"/>
      <c r="I987" s="36"/>
      <c r="J987" s="36"/>
      <c r="K987" s="37"/>
      <c r="L987" s="37"/>
      <c r="M987" s="37"/>
      <c r="N987" s="37"/>
      <c r="O987" s="37"/>
    </row>
    <row r="988" spans="1:15" ht="12.75" customHeight="1" x14ac:dyDescent="0.25">
      <c r="A988" s="165"/>
      <c r="B988" s="37"/>
      <c r="C988" s="37"/>
      <c r="D988" s="37"/>
      <c r="E988" s="37"/>
      <c r="F988" s="166"/>
      <c r="G988" s="167"/>
      <c r="H988" s="165"/>
      <c r="I988" s="36"/>
      <c r="J988" s="36"/>
      <c r="K988" s="37"/>
      <c r="L988" s="37"/>
      <c r="M988" s="37"/>
      <c r="N988" s="37"/>
      <c r="O988" s="37"/>
    </row>
    <row r="989" spans="1:15" ht="12.75" customHeight="1" x14ac:dyDescent="0.25">
      <c r="A989" s="165"/>
      <c r="B989" s="37"/>
      <c r="C989" s="37"/>
      <c r="D989" s="37"/>
      <c r="E989" s="37"/>
      <c r="F989" s="166"/>
      <c r="G989" s="167"/>
      <c r="H989" s="165"/>
      <c r="I989" s="36"/>
      <c r="J989" s="36"/>
      <c r="K989" s="37"/>
      <c r="L989" s="37"/>
      <c r="M989" s="37"/>
      <c r="N989" s="37"/>
      <c r="O989" s="37"/>
    </row>
    <row r="990" spans="1:15" ht="12.75" customHeight="1" x14ac:dyDescent="0.25">
      <c r="A990" s="165"/>
      <c r="B990" s="37"/>
      <c r="C990" s="37"/>
      <c r="D990" s="37"/>
      <c r="E990" s="37"/>
      <c r="F990" s="166"/>
      <c r="G990" s="167"/>
      <c r="H990" s="165"/>
      <c r="I990" s="36"/>
      <c r="J990" s="36"/>
      <c r="K990" s="37"/>
      <c r="L990" s="37"/>
      <c r="M990" s="37"/>
      <c r="N990" s="37"/>
      <c r="O990" s="37"/>
    </row>
    <row r="991" spans="1:15" ht="12.75" customHeight="1" x14ac:dyDescent="0.25">
      <c r="A991" s="165"/>
      <c r="B991" s="37"/>
      <c r="C991" s="37"/>
      <c r="D991" s="37"/>
      <c r="E991" s="37"/>
      <c r="F991" s="166"/>
      <c r="G991" s="167"/>
      <c r="H991" s="165"/>
      <c r="I991" s="36"/>
      <c r="J991" s="36"/>
      <c r="K991" s="37"/>
      <c r="L991" s="37"/>
      <c r="M991" s="37"/>
      <c r="N991" s="37"/>
      <c r="O991" s="37"/>
    </row>
    <row r="992" spans="1:15" ht="12.75" customHeight="1" x14ac:dyDescent="0.25">
      <c r="A992" s="165"/>
      <c r="B992" s="37"/>
      <c r="C992" s="37"/>
      <c r="D992" s="37"/>
      <c r="E992" s="37"/>
      <c r="F992" s="166"/>
      <c r="G992" s="167"/>
      <c r="H992" s="165"/>
      <c r="I992" s="36"/>
      <c r="J992" s="36"/>
      <c r="K992" s="37"/>
      <c r="L992" s="37"/>
      <c r="M992" s="37"/>
      <c r="N992" s="37"/>
      <c r="O992" s="37"/>
    </row>
    <row r="993" spans="1:15" ht="12.75" customHeight="1" x14ac:dyDescent="0.25">
      <c r="A993" s="165"/>
      <c r="B993" s="37"/>
      <c r="C993" s="37"/>
      <c r="D993" s="37"/>
      <c r="E993" s="37"/>
      <c r="F993" s="166"/>
      <c r="G993" s="167"/>
      <c r="H993" s="165"/>
      <c r="I993" s="36"/>
      <c r="J993" s="36"/>
      <c r="K993" s="37"/>
      <c r="L993" s="37"/>
      <c r="M993" s="37"/>
      <c r="N993" s="37"/>
      <c r="O993" s="37"/>
    </row>
    <row r="994" spans="1:15" ht="12.75" customHeight="1" x14ac:dyDescent="0.25">
      <c r="A994" s="165"/>
      <c r="B994" s="37"/>
      <c r="C994" s="37"/>
      <c r="D994" s="37"/>
      <c r="E994" s="37"/>
      <c r="F994" s="166"/>
      <c r="G994" s="167"/>
      <c r="H994" s="165"/>
      <c r="I994" s="36"/>
      <c r="J994" s="36"/>
      <c r="K994" s="37"/>
      <c r="L994" s="37"/>
      <c r="M994" s="37"/>
      <c r="N994" s="37"/>
      <c r="O994" s="37"/>
    </row>
    <row r="995" spans="1:15" ht="12.75" customHeight="1" x14ac:dyDescent="0.25">
      <c r="A995" s="165"/>
      <c r="B995" s="37"/>
      <c r="C995" s="37"/>
      <c r="D995" s="37"/>
      <c r="E995" s="37"/>
      <c r="F995" s="166"/>
      <c r="G995" s="167"/>
      <c r="H995" s="165"/>
      <c r="I995" s="36"/>
      <c r="J995" s="36"/>
      <c r="K995" s="37"/>
      <c r="L995" s="37"/>
      <c r="M995" s="37"/>
      <c r="N995" s="37"/>
      <c r="O995" s="37"/>
    </row>
    <row r="996" spans="1:15" ht="12.75" customHeight="1" x14ac:dyDescent="0.25">
      <c r="A996" s="165"/>
      <c r="B996" s="37"/>
      <c r="C996" s="37"/>
      <c r="D996" s="37"/>
      <c r="E996" s="37"/>
      <c r="F996" s="166"/>
      <c r="G996" s="167"/>
      <c r="H996" s="165"/>
      <c r="I996" s="36"/>
      <c r="J996" s="36"/>
      <c r="K996" s="37"/>
      <c r="L996" s="37"/>
      <c r="M996" s="37"/>
      <c r="N996" s="37"/>
      <c r="O996" s="37"/>
    </row>
    <row r="997" spans="1:15" ht="12.75" customHeight="1" x14ac:dyDescent="0.25">
      <c r="A997" s="165"/>
      <c r="B997" s="37"/>
      <c r="C997" s="37"/>
      <c r="D997" s="37"/>
      <c r="E997" s="37"/>
      <c r="F997" s="166"/>
      <c r="G997" s="167"/>
      <c r="H997" s="165"/>
      <c r="I997" s="36"/>
      <c r="J997" s="36"/>
      <c r="K997" s="37"/>
      <c r="L997" s="37"/>
      <c r="M997" s="37"/>
      <c r="N997" s="37"/>
      <c r="O997" s="37"/>
    </row>
    <row r="998" spans="1:15" ht="12.75" customHeight="1" x14ac:dyDescent="0.25">
      <c r="A998" s="165"/>
      <c r="B998" s="37"/>
      <c r="C998" s="37"/>
      <c r="D998" s="37"/>
      <c r="E998" s="37"/>
      <c r="F998" s="166"/>
      <c r="G998" s="167"/>
      <c r="H998" s="165"/>
      <c r="I998" s="36"/>
      <c r="J998" s="36"/>
      <c r="K998" s="37"/>
      <c r="L998" s="37"/>
      <c r="M998" s="37"/>
      <c r="N998" s="37"/>
      <c r="O998" s="37"/>
    </row>
    <row r="999" spans="1:15" ht="12.75" customHeight="1" x14ac:dyDescent="0.25">
      <c r="A999" s="165"/>
      <c r="B999" s="37"/>
      <c r="C999" s="37"/>
      <c r="D999" s="37"/>
      <c r="E999" s="37"/>
      <c r="F999" s="166"/>
      <c r="G999" s="167"/>
      <c r="H999" s="165"/>
      <c r="I999" s="36"/>
      <c r="J999" s="36"/>
      <c r="K999" s="37"/>
      <c r="L999" s="37"/>
      <c r="M999" s="37"/>
      <c r="N999" s="37"/>
      <c r="O999" s="37"/>
    </row>
    <row r="1000" spans="1:15" ht="12.75" customHeight="1" x14ac:dyDescent="0.25">
      <c r="A1000" s="165"/>
      <c r="B1000" s="37"/>
      <c r="C1000" s="37"/>
      <c r="D1000" s="37"/>
      <c r="E1000" s="37"/>
      <c r="F1000" s="166"/>
      <c r="G1000" s="167"/>
      <c r="H1000" s="165"/>
      <c r="I1000" s="36"/>
      <c r="J1000" s="36"/>
      <c r="K1000" s="37"/>
      <c r="L1000" s="37"/>
      <c r="M1000" s="37"/>
      <c r="N1000" s="37"/>
      <c r="O1000" s="37"/>
    </row>
    <row r="1001" spans="1:15" ht="12.75" customHeight="1" x14ac:dyDescent="0.25">
      <c r="A1001" s="165"/>
      <c r="B1001" s="37"/>
      <c r="C1001" s="37"/>
      <c r="D1001" s="37"/>
      <c r="E1001" s="37"/>
      <c r="F1001" s="166"/>
      <c r="G1001" s="167"/>
      <c r="H1001" s="165"/>
      <c r="I1001" s="36"/>
      <c r="J1001" s="36"/>
      <c r="K1001" s="37"/>
      <c r="L1001" s="37"/>
      <c r="M1001" s="37"/>
      <c r="N1001" s="37"/>
      <c r="O1001" s="37"/>
    </row>
    <row r="1002" spans="1:15" ht="12.75" customHeight="1" x14ac:dyDescent="0.25">
      <c r="A1002" s="165"/>
      <c r="B1002" s="37"/>
      <c r="C1002" s="37"/>
      <c r="D1002" s="37"/>
      <c r="E1002" s="37"/>
      <c r="F1002" s="166"/>
      <c r="G1002" s="167"/>
      <c r="H1002" s="165"/>
      <c r="I1002" s="36"/>
      <c r="J1002" s="36"/>
      <c r="K1002" s="37"/>
      <c r="L1002" s="37"/>
      <c r="M1002" s="37"/>
      <c r="N1002" s="37"/>
      <c r="O1002" s="37"/>
    </row>
    <row r="1003" spans="1:15" ht="12.75" customHeight="1" x14ac:dyDescent="0.25">
      <c r="A1003" s="165"/>
      <c r="B1003" s="37"/>
      <c r="C1003" s="37"/>
      <c r="D1003" s="37"/>
      <c r="E1003" s="37"/>
      <c r="F1003" s="166"/>
      <c r="G1003" s="167"/>
      <c r="H1003" s="165"/>
      <c r="I1003" s="36"/>
      <c r="J1003" s="36"/>
      <c r="K1003" s="37"/>
      <c r="L1003" s="37"/>
      <c r="M1003" s="37"/>
      <c r="N1003" s="37"/>
      <c r="O1003" s="37"/>
    </row>
    <row r="1004" spans="1:15" ht="12.75" customHeight="1" x14ac:dyDescent="0.25">
      <c r="A1004" s="165"/>
      <c r="B1004" s="37"/>
      <c r="C1004" s="37"/>
      <c r="D1004" s="37"/>
      <c r="E1004" s="37"/>
      <c r="F1004" s="166"/>
      <c r="G1004" s="167"/>
      <c r="H1004" s="165"/>
      <c r="I1004" s="36"/>
      <c r="J1004" s="36"/>
      <c r="K1004" s="37"/>
      <c r="L1004" s="37"/>
      <c r="M1004" s="37"/>
      <c r="N1004" s="37"/>
      <c r="O1004" s="37"/>
    </row>
    <row r="1005" spans="1:15" ht="12.75" customHeight="1" x14ac:dyDescent="0.25">
      <c r="A1005" s="165"/>
      <c r="B1005" s="37"/>
      <c r="C1005" s="37"/>
      <c r="D1005" s="37"/>
      <c r="E1005" s="37"/>
      <c r="F1005" s="166"/>
      <c r="G1005" s="167"/>
      <c r="H1005" s="165"/>
      <c r="I1005" s="36"/>
      <c r="J1005" s="36"/>
      <c r="K1005" s="37"/>
      <c r="L1005" s="37"/>
      <c r="M1005" s="37"/>
      <c r="N1005" s="37"/>
      <c r="O1005" s="37"/>
    </row>
    <row r="1006" spans="1:15" ht="12.75" customHeight="1" x14ac:dyDescent="0.25">
      <c r="A1006" s="165"/>
      <c r="B1006" s="37"/>
      <c r="C1006" s="37"/>
      <c r="D1006" s="37"/>
      <c r="E1006" s="37"/>
      <c r="F1006" s="166"/>
      <c r="G1006" s="167"/>
      <c r="H1006" s="165"/>
      <c r="I1006" s="36"/>
      <c r="J1006" s="36"/>
      <c r="K1006" s="37"/>
      <c r="L1006" s="37"/>
      <c r="M1006" s="37"/>
      <c r="N1006" s="37"/>
      <c r="O1006" s="37"/>
    </row>
    <row r="1007" spans="1:15" ht="12.75" customHeight="1" x14ac:dyDescent="0.25">
      <c r="A1007" s="165"/>
      <c r="B1007" s="37"/>
      <c r="C1007" s="37"/>
      <c r="D1007" s="37"/>
      <c r="E1007" s="37"/>
      <c r="F1007" s="166"/>
      <c r="G1007" s="167"/>
      <c r="H1007" s="165"/>
      <c r="I1007" s="36"/>
      <c r="J1007" s="36"/>
      <c r="K1007" s="37"/>
      <c r="L1007" s="37"/>
      <c r="M1007" s="37"/>
      <c r="N1007" s="37"/>
      <c r="O1007" s="37"/>
    </row>
    <row r="1008" spans="1:15" ht="12.75" customHeight="1" x14ac:dyDescent="0.25">
      <c r="A1008" s="165"/>
      <c r="B1008" s="37"/>
      <c r="C1008" s="37"/>
      <c r="D1008" s="37"/>
      <c r="E1008" s="37"/>
      <c r="F1008" s="166"/>
      <c r="G1008" s="167"/>
      <c r="H1008" s="165"/>
      <c r="I1008" s="36"/>
      <c r="J1008" s="36"/>
      <c r="K1008" s="37"/>
      <c r="L1008" s="37"/>
      <c r="M1008" s="37"/>
      <c r="N1008" s="37"/>
      <c r="O1008" s="37"/>
    </row>
    <row r="1009" spans="1:15" ht="12.75" customHeight="1" x14ac:dyDescent="0.25">
      <c r="A1009" s="165"/>
      <c r="B1009" s="37"/>
      <c r="C1009" s="37"/>
      <c r="D1009" s="37"/>
      <c r="E1009" s="37"/>
      <c r="F1009" s="166"/>
      <c r="G1009" s="167"/>
      <c r="H1009" s="165"/>
      <c r="I1009" s="36"/>
      <c r="J1009" s="36"/>
      <c r="K1009" s="37"/>
      <c r="L1009" s="37"/>
      <c r="M1009" s="37"/>
      <c r="N1009" s="37"/>
      <c r="O1009" s="37"/>
    </row>
    <row r="1010" spans="1:15" ht="12.75" customHeight="1" x14ac:dyDescent="0.25">
      <c r="A1010" s="165"/>
      <c r="B1010" s="37"/>
      <c r="C1010" s="37"/>
      <c r="D1010" s="37"/>
      <c r="E1010" s="37"/>
      <c r="F1010" s="166"/>
      <c r="G1010" s="167"/>
      <c r="H1010" s="165"/>
      <c r="I1010" s="36"/>
      <c r="J1010" s="36"/>
      <c r="K1010" s="37"/>
      <c r="L1010" s="37"/>
      <c r="M1010" s="37"/>
      <c r="N1010" s="37"/>
      <c r="O1010" s="37"/>
    </row>
    <row r="1011" spans="1:15" ht="12.75" customHeight="1" x14ac:dyDescent="0.25">
      <c r="A1011" s="165"/>
      <c r="B1011" s="37"/>
      <c r="C1011" s="37"/>
      <c r="D1011" s="37"/>
      <c r="E1011" s="37"/>
      <c r="F1011" s="166"/>
      <c r="G1011" s="167"/>
      <c r="H1011" s="165"/>
      <c r="I1011" s="36"/>
      <c r="J1011" s="36"/>
      <c r="K1011" s="37"/>
      <c r="L1011" s="37"/>
      <c r="M1011" s="37"/>
      <c r="N1011" s="37"/>
      <c r="O1011" s="37"/>
    </row>
    <row r="1012" spans="1:15" ht="12.75" customHeight="1" x14ac:dyDescent="0.25">
      <c r="A1012" s="165"/>
      <c r="B1012" s="37"/>
      <c r="C1012" s="37"/>
      <c r="D1012" s="37"/>
      <c r="E1012" s="37"/>
      <c r="F1012" s="166"/>
      <c r="G1012" s="167"/>
      <c r="H1012" s="165"/>
      <c r="I1012" s="36"/>
      <c r="J1012" s="36"/>
      <c r="K1012" s="37"/>
      <c r="L1012" s="37"/>
      <c r="M1012" s="37"/>
      <c r="N1012" s="37"/>
      <c r="O1012" s="37"/>
    </row>
    <row r="1013" spans="1:15" ht="12.75" customHeight="1" x14ac:dyDescent="0.25">
      <c r="A1013" s="165"/>
      <c r="B1013" s="37"/>
      <c r="C1013" s="37"/>
      <c r="D1013" s="37"/>
      <c r="E1013" s="37"/>
      <c r="F1013" s="166"/>
      <c r="G1013" s="167"/>
      <c r="H1013" s="165"/>
      <c r="I1013" s="36"/>
      <c r="J1013" s="36"/>
      <c r="K1013" s="37"/>
      <c r="L1013" s="37"/>
      <c r="M1013" s="37"/>
      <c r="N1013" s="37"/>
      <c r="O1013" s="37"/>
    </row>
    <row r="1014" spans="1:15" ht="12.75" customHeight="1" x14ac:dyDescent="0.25">
      <c r="A1014" s="165"/>
      <c r="B1014" s="37"/>
      <c r="C1014" s="37"/>
      <c r="D1014" s="37"/>
      <c r="E1014" s="37"/>
      <c r="F1014" s="166"/>
      <c r="G1014" s="167"/>
      <c r="H1014" s="165"/>
      <c r="I1014" s="36"/>
      <c r="J1014" s="36"/>
      <c r="K1014" s="37"/>
      <c r="L1014" s="37"/>
      <c r="M1014" s="37"/>
      <c r="N1014" s="37"/>
      <c r="O1014" s="37"/>
    </row>
    <row r="1015" spans="1:15" ht="12.75" customHeight="1" x14ac:dyDescent="0.25">
      <c r="A1015" s="165"/>
      <c r="B1015" s="37"/>
      <c r="C1015" s="37"/>
      <c r="D1015" s="37"/>
      <c r="E1015" s="37"/>
      <c r="F1015" s="166"/>
      <c r="G1015" s="167"/>
      <c r="H1015" s="165"/>
      <c r="I1015" s="36"/>
      <c r="J1015" s="36"/>
      <c r="K1015" s="37"/>
      <c r="L1015" s="37"/>
      <c r="M1015" s="37"/>
      <c r="N1015" s="37"/>
      <c r="O1015" s="37"/>
    </row>
    <row r="1016" spans="1:15" ht="12.75" customHeight="1" x14ac:dyDescent="0.25">
      <c r="A1016" s="165"/>
      <c r="B1016" s="37"/>
      <c r="C1016" s="37"/>
      <c r="D1016" s="37"/>
      <c r="E1016" s="37"/>
      <c r="F1016" s="166"/>
      <c r="G1016" s="167"/>
      <c r="H1016" s="165"/>
      <c r="I1016" s="36"/>
      <c r="J1016" s="36"/>
      <c r="K1016" s="37"/>
      <c r="L1016" s="37"/>
      <c r="M1016" s="37"/>
      <c r="N1016" s="37"/>
      <c r="O1016" s="37"/>
    </row>
    <row r="1017" spans="1:15" ht="12.75" customHeight="1" x14ac:dyDescent="0.25">
      <c r="A1017" s="165"/>
      <c r="B1017" s="37"/>
      <c r="C1017" s="37"/>
      <c r="D1017" s="37"/>
      <c r="E1017" s="37"/>
      <c r="F1017" s="166"/>
      <c r="G1017" s="167"/>
      <c r="H1017" s="165"/>
      <c r="I1017" s="36"/>
      <c r="J1017" s="36"/>
      <c r="K1017" s="37"/>
      <c r="L1017" s="37"/>
      <c r="M1017" s="37"/>
      <c r="N1017" s="37"/>
      <c r="O1017" s="37"/>
    </row>
    <row r="1018" spans="1:15" ht="12.75" customHeight="1" x14ac:dyDescent="0.25">
      <c r="A1018" s="165"/>
      <c r="B1018" s="37"/>
      <c r="C1018" s="37"/>
      <c r="D1018" s="37"/>
      <c r="E1018" s="37"/>
      <c r="F1018" s="166"/>
      <c r="G1018" s="167"/>
      <c r="H1018" s="165"/>
      <c r="I1018" s="36"/>
      <c r="J1018" s="36"/>
      <c r="K1018" s="37"/>
      <c r="L1018" s="37"/>
      <c r="M1018" s="37"/>
      <c r="N1018" s="37"/>
      <c r="O1018" s="37"/>
    </row>
    <row r="1019" spans="1:15" ht="12.75" customHeight="1" x14ac:dyDescent="0.25">
      <c r="A1019" s="165"/>
      <c r="B1019" s="37"/>
      <c r="C1019" s="37"/>
      <c r="D1019" s="37"/>
      <c r="E1019" s="37"/>
      <c r="F1019" s="166"/>
      <c r="G1019" s="167"/>
      <c r="H1019" s="165"/>
      <c r="I1019" s="36"/>
      <c r="J1019" s="36"/>
      <c r="K1019" s="37"/>
      <c r="L1019" s="37"/>
      <c r="M1019" s="37"/>
      <c r="N1019" s="37"/>
      <c r="O1019" s="37"/>
    </row>
    <row r="1020" spans="1:15" ht="12.75" customHeight="1" x14ac:dyDescent="0.25">
      <c r="A1020" s="165"/>
      <c r="B1020" s="37"/>
      <c r="C1020" s="37"/>
      <c r="D1020" s="37"/>
      <c r="E1020" s="37"/>
      <c r="F1020" s="166"/>
      <c r="G1020" s="167"/>
      <c r="H1020" s="165"/>
      <c r="I1020" s="36"/>
      <c r="J1020" s="36"/>
      <c r="K1020" s="37"/>
      <c r="L1020" s="37"/>
      <c r="M1020" s="37"/>
      <c r="N1020" s="37"/>
      <c r="O1020" s="37"/>
    </row>
    <row r="1021" spans="1:15" ht="12.75" customHeight="1" x14ac:dyDescent="0.25">
      <c r="A1021" s="165"/>
      <c r="B1021" s="37"/>
      <c r="C1021" s="37"/>
      <c r="D1021" s="37"/>
      <c r="E1021" s="37"/>
      <c r="F1021" s="166"/>
      <c r="G1021" s="167"/>
      <c r="H1021" s="165"/>
      <c r="I1021" s="36"/>
      <c r="J1021" s="36"/>
      <c r="K1021" s="37"/>
      <c r="L1021" s="37"/>
      <c r="M1021" s="37"/>
      <c r="N1021" s="37"/>
      <c r="O1021" s="37"/>
    </row>
    <row r="1022" spans="1:15" ht="12.75" customHeight="1" x14ac:dyDescent="0.25">
      <c r="A1022" s="165"/>
      <c r="B1022" s="37"/>
      <c r="C1022" s="37"/>
      <c r="D1022" s="37"/>
      <c r="E1022" s="37"/>
      <c r="F1022" s="166"/>
      <c r="G1022" s="167"/>
      <c r="H1022" s="165"/>
      <c r="I1022" s="36"/>
      <c r="J1022" s="36"/>
      <c r="K1022" s="37"/>
      <c r="L1022" s="37"/>
      <c r="M1022" s="37"/>
      <c r="N1022" s="37"/>
      <c r="O1022" s="37"/>
    </row>
    <row r="1023" spans="1:15" ht="12.75" customHeight="1" x14ac:dyDescent="0.25">
      <c r="A1023" s="165"/>
      <c r="B1023" s="37"/>
      <c r="C1023" s="37"/>
      <c r="D1023" s="37"/>
      <c r="E1023" s="37"/>
      <c r="F1023" s="166"/>
      <c r="G1023" s="167"/>
      <c r="H1023" s="165"/>
      <c r="I1023" s="36"/>
      <c r="J1023" s="36"/>
      <c r="K1023" s="37"/>
      <c r="L1023" s="37"/>
      <c r="M1023" s="37"/>
      <c r="N1023" s="37"/>
      <c r="O1023" s="37"/>
    </row>
    <row r="1024" spans="1:15" ht="12.75" customHeight="1" x14ac:dyDescent="0.25">
      <c r="A1024" s="165"/>
      <c r="B1024" s="37"/>
      <c r="C1024" s="37"/>
      <c r="D1024" s="37"/>
      <c r="E1024" s="37"/>
      <c r="F1024" s="166"/>
      <c r="G1024" s="167"/>
      <c r="H1024" s="165"/>
      <c r="I1024" s="36"/>
      <c r="J1024" s="36"/>
      <c r="K1024" s="37"/>
      <c r="L1024" s="37"/>
      <c r="M1024" s="37"/>
      <c r="N1024" s="37"/>
      <c r="O1024" s="37"/>
    </row>
    <row r="1025" spans="1:15" ht="12.75" customHeight="1" x14ac:dyDescent="0.25">
      <c r="A1025" s="165"/>
      <c r="B1025" s="37"/>
      <c r="C1025" s="37"/>
      <c r="D1025" s="37"/>
      <c r="E1025" s="37"/>
      <c r="F1025" s="166"/>
      <c r="G1025" s="167"/>
      <c r="H1025" s="165"/>
      <c r="I1025" s="36"/>
      <c r="J1025" s="36"/>
      <c r="K1025" s="37"/>
      <c r="L1025" s="37"/>
      <c r="M1025" s="37"/>
      <c r="N1025" s="37"/>
      <c r="O1025" s="37"/>
    </row>
    <row r="1026" spans="1:15" ht="12.75" customHeight="1" x14ac:dyDescent="0.25">
      <c r="A1026" s="165"/>
      <c r="B1026" s="37"/>
      <c r="C1026" s="37"/>
      <c r="D1026" s="37"/>
      <c r="E1026" s="37"/>
      <c r="F1026" s="166"/>
      <c r="G1026" s="167"/>
      <c r="H1026" s="165"/>
      <c r="I1026" s="36"/>
      <c r="J1026" s="36"/>
      <c r="K1026" s="37"/>
      <c r="L1026" s="37"/>
      <c r="M1026" s="37"/>
      <c r="N1026" s="37"/>
      <c r="O1026" s="37"/>
    </row>
    <row r="1027" spans="1:15" ht="12.75" customHeight="1" x14ac:dyDescent="0.25">
      <c r="A1027" s="165"/>
      <c r="B1027" s="37"/>
      <c r="C1027" s="37"/>
      <c r="D1027" s="37"/>
      <c r="E1027" s="37"/>
      <c r="F1027" s="166"/>
      <c r="G1027" s="167"/>
      <c r="H1027" s="165"/>
      <c r="I1027" s="36"/>
      <c r="J1027" s="36"/>
      <c r="K1027" s="37"/>
      <c r="L1027" s="37"/>
      <c r="M1027" s="37"/>
      <c r="N1027" s="37"/>
      <c r="O1027" s="37"/>
    </row>
    <row r="1028" spans="1:15" ht="12.75" customHeight="1" x14ac:dyDescent="0.25">
      <c r="A1028" s="165"/>
      <c r="B1028" s="37"/>
      <c r="C1028" s="37"/>
      <c r="D1028" s="37"/>
      <c r="E1028" s="37"/>
      <c r="F1028" s="166"/>
      <c r="G1028" s="167"/>
      <c r="H1028" s="165"/>
      <c r="I1028" s="36"/>
      <c r="J1028" s="36"/>
      <c r="K1028" s="37"/>
      <c r="L1028" s="37"/>
      <c r="M1028" s="37"/>
      <c r="N1028" s="37"/>
      <c r="O1028" s="37"/>
    </row>
    <row r="1029" spans="1:15" ht="12.75" customHeight="1" x14ac:dyDescent="0.25">
      <c r="A1029" s="165"/>
      <c r="B1029" s="37"/>
      <c r="C1029" s="37"/>
      <c r="D1029" s="37"/>
      <c r="E1029" s="37"/>
      <c r="F1029" s="166"/>
      <c r="G1029" s="167"/>
      <c r="H1029" s="165"/>
      <c r="I1029" s="36"/>
      <c r="J1029" s="36"/>
      <c r="K1029" s="37"/>
      <c r="L1029" s="37"/>
      <c r="M1029" s="37"/>
      <c r="N1029" s="37"/>
      <c r="O1029" s="37"/>
    </row>
    <row r="1030" spans="1:15" ht="12.75" customHeight="1" x14ac:dyDescent="0.25">
      <c r="A1030" s="165"/>
      <c r="B1030" s="37"/>
      <c r="C1030" s="37"/>
      <c r="D1030" s="37"/>
      <c r="E1030" s="37"/>
      <c r="F1030" s="166"/>
      <c r="G1030" s="167"/>
      <c r="H1030" s="165"/>
      <c r="I1030" s="36"/>
      <c r="J1030" s="36"/>
      <c r="K1030" s="37"/>
      <c r="L1030" s="37"/>
      <c r="M1030" s="37"/>
      <c r="N1030" s="37"/>
      <c r="O1030" s="37"/>
    </row>
    <row r="1031" spans="1:15" ht="12.75" customHeight="1" x14ac:dyDescent="0.25">
      <c r="A1031" s="165"/>
      <c r="B1031" s="37"/>
      <c r="C1031" s="37"/>
      <c r="D1031" s="37"/>
      <c r="E1031" s="37"/>
      <c r="F1031" s="166"/>
      <c r="G1031" s="167"/>
      <c r="H1031" s="165"/>
      <c r="I1031" s="36"/>
      <c r="J1031" s="36"/>
      <c r="K1031" s="37"/>
      <c r="L1031" s="37"/>
      <c r="M1031" s="37"/>
      <c r="N1031" s="37"/>
      <c r="O1031" s="37"/>
    </row>
    <row r="1032" spans="1:15" ht="12.75" customHeight="1" x14ac:dyDescent="0.25">
      <c r="A1032" s="165"/>
      <c r="B1032" s="37"/>
      <c r="C1032" s="37"/>
      <c r="D1032" s="37"/>
      <c r="E1032" s="37"/>
      <c r="F1032" s="166"/>
      <c r="G1032" s="167"/>
      <c r="H1032" s="165"/>
      <c r="I1032" s="36"/>
      <c r="J1032" s="36"/>
      <c r="K1032" s="37"/>
      <c r="L1032" s="37"/>
      <c r="M1032" s="37"/>
      <c r="N1032" s="37"/>
      <c r="O1032" s="37"/>
    </row>
    <row r="1033" spans="1:15" ht="12.75" customHeight="1" x14ac:dyDescent="0.25">
      <c r="A1033" s="165"/>
      <c r="B1033" s="37"/>
      <c r="C1033" s="37"/>
      <c r="D1033" s="37"/>
      <c r="E1033" s="37"/>
      <c r="F1033" s="166"/>
      <c r="G1033" s="167"/>
      <c r="H1033" s="165"/>
      <c r="I1033" s="36"/>
      <c r="J1033" s="36"/>
      <c r="K1033" s="37"/>
      <c r="L1033" s="37"/>
      <c r="M1033" s="37"/>
      <c r="N1033" s="37"/>
      <c r="O1033" s="37"/>
    </row>
    <row r="1034" spans="1:15" ht="12.75" customHeight="1" x14ac:dyDescent="0.25">
      <c r="A1034" s="165"/>
      <c r="B1034" s="37"/>
      <c r="C1034" s="37"/>
      <c r="D1034" s="37"/>
      <c r="E1034" s="37"/>
      <c r="F1034" s="166"/>
      <c r="G1034" s="167"/>
      <c r="H1034" s="165"/>
      <c r="I1034" s="36"/>
      <c r="J1034" s="36"/>
      <c r="K1034" s="37"/>
      <c r="L1034" s="37"/>
      <c r="M1034" s="37"/>
      <c r="N1034" s="37"/>
      <c r="O1034" s="37"/>
    </row>
    <row r="1035" spans="1:15" ht="12.75" customHeight="1" x14ac:dyDescent="0.25">
      <c r="A1035" s="165"/>
      <c r="B1035" s="37"/>
      <c r="C1035" s="37"/>
      <c r="D1035" s="37"/>
      <c r="E1035" s="37"/>
      <c r="F1035" s="166"/>
      <c r="G1035" s="167"/>
      <c r="H1035" s="165"/>
      <c r="I1035" s="36"/>
      <c r="J1035" s="36"/>
      <c r="K1035" s="37"/>
      <c r="L1035" s="37"/>
      <c r="M1035" s="37"/>
      <c r="N1035" s="37"/>
      <c r="O1035" s="37"/>
    </row>
    <row r="1036" spans="1:15" ht="12.75" customHeight="1" x14ac:dyDescent="0.25">
      <c r="A1036" s="165"/>
      <c r="B1036" s="37"/>
      <c r="C1036" s="37"/>
      <c r="D1036" s="37"/>
      <c r="E1036" s="37"/>
      <c r="F1036" s="166"/>
      <c r="G1036" s="167"/>
      <c r="H1036" s="165"/>
      <c r="I1036" s="36"/>
      <c r="J1036" s="36"/>
      <c r="K1036" s="37"/>
      <c r="L1036" s="37"/>
      <c r="M1036" s="37"/>
      <c r="N1036" s="37"/>
      <c r="O1036" s="37"/>
    </row>
    <row r="1037" spans="1:15" ht="12.75" customHeight="1" x14ac:dyDescent="0.25">
      <c r="A1037" s="165"/>
      <c r="B1037" s="37"/>
      <c r="C1037" s="37"/>
      <c r="D1037" s="37"/>
      <c r="E1037" s="37"/>
      <c r="F1037" s="166"/>
      <c r="G1037" s="167"/>
      <c r="H1037" s="165"/>
      <c r="I1037" s="36"/>
      <c r="J1037" s="36"/>
      <c r="K1037" s="37"/>
      <c r="L1037" s="37"/>
      <c r="M1037" s="37"/>
      <c r="N1037" s="37"/>
      <c r="O1037" s="37"/>
    </row>
    <row r="1038" spans="1:15" ht="12.75" customHeight="1" x14ac:dyDescent="0.25">
      <c r="A1038" s="165"/>
      <c r="B1038" s="37"/>
      <c r="C1038" s="37"/>
      <c r="D1038" s="37"/>
      <c r="E1038" s="37"/>
      <c r="F1038" s="166"/>
      <c r="G1038" s="167"/>
      <c r="H1038" s="165"/>
      <c r="I1038" s="36"/>
      <c r="J1038" s="36"/>
      <c r="K1038" s="37"/>
      <c r="L1038" s="37"/>
      <c r="M1038" s="37"/>
      <c r="N1038" s="37"/>
      <c r="O1038" s="37"/>
    </row>
    <row r="1039" spans="1:15" ht="12.75" customHeight="1" x14ac:dyDescent="0.25">
      <c r="A1039" s="165"/>
      <c r="B1039" s="37"/>
      <c r="C1039" s="37"/>
      <c r="D1039" s="37"/>
      <c r="E1039" s="37"/>
      <c r="F1039" s="166"/>
      <c r="G1039" s="167"/>
      <c r="H1039" s="165"/>
      <c r="I1039" s="36"/>
      <c r="J1039" s="36"/>
      <c r="K1039" s="37"/>
      <c r="L1039" s="37"/>
      <c r="M1039" s="37"/>
      <c r="N1039" s="37"/>
      <c r="O1039" s="37"/>
    </row>
    <row r="1040" spans="1:15" ht="12.75" customHeight="1" x14ac:dyDescent="0.25">
      <c r="A1040" s="165"/>
      <c r="B1040" s="37"/>
      <c r="C1040" s="37"/>
      <c r="D1040" s="37"/>
      <c r="E1040" s="37"/>
      <c r="F1040" s="166"/>
      <c r="G1040" s="167"/>
      <c r="H1040" s="165"/>
      <c r="I1040" s="36"/>
      <c r="J1040" s="36"/>
      <c r="K1040" s="37"/>
      <c r="L1040" s="37"/>
      <c r="M1040" s="37"/>
      <c r="N1040" s="37"/>
      <c r="O1040" s="37"/>
    </row>
    <row r="1041" spans="1:15" ht="12.75" customHeight="1" x14ac:dyDescent="0.25">
      <c r="A1041" s="165"/>
      <c r="B1041" s="37"/>
      <c r="C1041" s="37"/>
      <c r="D1041" s="37"/>
      <c r="E1041" s="37"/>
      <c r="F1041" s="166"/>
      <c r="G1041" s="167"/>
      <c r="H1041" s="165"/>
      <c r="I1041" s="36"/>
      <c r="J1041" s="36"/>
      <c r="K1041" s="37"/>
      <c r="L1041" s="37"/>
      <c r="M1041" s="37"/>
      <c r="N1041" s="37"/>
      <c r="O1041" s="37"/>
    </row>
    <row r="1042" spans="1:15" ht="12.75" customHeight="1" x14ac:dyDescent="0.25">
      <c r="A1042" s="165"/>
      <c r="B1042" s="37"/>
      <c r="C1042" s="37"/>
      <c r="D1042" s="37"/>
      <c r="E1042" s="37"/>
      <c r="F1042" s="166"/>
      <c r="G1042" s="167"/>
      <c r="H1042" s="165"/>
      <c r="I1042" s="36"/>
      <c r="J1042" s="36"/>
      <c r="K1042" s="37"/>
      <c r="L1042" s="37"/>
      <c r="M1042" s="37"/>
      <c r="N1042" s="37"/>
      <c r="O1042" s="37"/>
    </row>
    <row r="1043" spans="1:15" ht="12.75" customHeight="1" x14ac:dyDescent="0.25">
      <c r="A1043" s="165"/>
      <c r="B1043" s="37"/>
      <c r="C1043" s="37"/>
      <c r="D1043" s="37"/>
      <c r="E1043" s="37"/>
      <c r="F1043" s="166"/>
      <c r="G1043" s="167"/>
      <c r="H1043" s="165"/>
      <c r="I1043" s="36"/>
      <c r="J1043" s="36"/>
      <c r="K1043" s="37"/>
      <c r="L1043" s="37"/>
      <c r="M1043" s="37"/>
      <c r="N1043" s="37"/>
      <c r="O1043" s="37"/>
    </row>
    <row r="1044" spans="1:15" ht="12.75" customHeight="1" x14ac:dyDescent="0.25">
      <c r="A1044" s="165"/>
      <c r="B1044" s="37"/>
      <c r="C1044" s="37"/>
      <c r="D1044" s="37"/>
      <c r="E1044" s="37"/>
      <c r="F1044" s="166"/>
      <c r="G1044" s="167"/>
      <c r="H1044" s="165"/>
      <c r="I1044" s="36"/>
      <c r="J1044" s="36"/>
      <c r="K1044" s="37"/>
      <c r="L1044" s="37"/>
      <c r="M1044" s="37"/>
      <c r="N1044" s="37"/>
      <c r="O1044" s="37"/>
    </row>
    <row r="1045" spans="1:15" ht="12.75" customHeight="1" x14ac:dyDescent="0.25">
      <c r="A1045" s="165"/>
      <c r="B1045" s="37"/>
      <c r="C1045" s="37"/>
      <c r="D1045" s="37"/>
      <c r="E1045" s="37"/>
      <c r="F1045" s="166"/>
      <c r="G1045" s="167"/>
      <c r="H1045" s="165"/>
      <c r="I1045" s="36"/>
      <c r="J1045" s="36"/>
      <c r="K1045" s="37"/>
      <c r="L1045" s="37"/>
      <c r="M1045" s="37"/>
      <c r="N1045" s="37"/>
      <c r="O1045" s="37"/>
    </row>
    <row r="1046" spans="1:15" ht="12.75" customHeight="1" x14ac:dyDescent="0.25">
      <c r="A1046" s="165"/>
      <c r="B1046" s="37"/>
      <c r="C1046" s="37"/>
      <c r="D1046" s="37"/>
      <c r="E1046" s="37"/>
      <c r="F1046" s="166"/>
      <c r="G1046" s="167"/>
      <c r="H1046" s="165"/>
      <c r="I1046" s="36"/>
      <c r="J1046" s="36"/>
      <c r="K1046" s="37"/>
      <c r="L1046" s="37"/>
      <c r="M1046" s="37"/>
      <c r="N1046" s="37"/>
      <c r="O1046" s="37"/>
    </row>
    <row r="1047" spans="1:15" ht="12.75" customHeight="1" x14ac:dyDescent="0.25">
      <c r="A1047" s="165"/>
      <c r="B1047" s="37"/>
      <c r="C1047" s="37"/>
      <c r="D1047" s="37"/>
      <c r="E1047" s="37"/>
      <c r="F1047" s="166"/>
      <c r="G1047" s="167"/>
      <c r="H1047" s="165"/>
      <c r="I1047" s="36"/>
      <c r="J1047" s="36"/>
      <c r="K1047" s="37"/>
      <c r="L1047" s="37"/>
      <c r="M1047" s="37"/>
      <c r="N1047" s="37"/>
      <c r="O1047" s="37"/>
    </row>
    <row r="1048" spans="1:15" ht="12.75" customHeight="1" x14ac:dyDescent="0.25">
      <c r="A1048" s="165"/>
      <c r="B1048" s="37"/>
      <c r="C1048" s="37"/>
      <c r="D1048" s="37"/>
      <c r="E1048" s="37"/>
      <c r="F1048" s="166"/>
      <c r="G1048" s="167"/>
      <c r="H1048" s="165"/>
      <c r="I1048" s="36"/>
      <c r="J1048" s="36"/>
      <c r="K1048" s="37"/>
      <c r="L1048" s="37"/>
      <c r="M1048" s="37"/>
      <c r="N1048" s="37"/>
      <c r="O1048" s="37"/>
    </row>
    <row r="1049" spans="1:15" ht="12.75" customHeight="1" x14ac:dyDescent="0.25">
      <c r="A1049" s="165"/>
      <c r="B1049" s="37"/>
      <c r="C1049" s="37"/>
      <c r="D1049" s="37"/>
      <c r="E1049" s="37"/>
      <c r="F1049" s="166"/>
      <c r="G1049" s="167"/>
      <c r="H1049" s="165"/>
      <c r="I1049" s="36"/>
      <c r="J1049" s="36"/>
      <c r="K1049" s="37"/>
      <c r="L1049" s="37"/>
      <c r="M1049" s="37"/>
      <c r="N1049" s="37"/>
      <c r="O1049" s="37"/>
    </row>
    <row r="1050" spans="1:15" ht="12.75" customHeight="1" x14ac:dyDescent="0.25">
      <c r="A1050" s="165"/>
      <c r="B1050" s="37"/>
      <c r="C1050" s="37"/>
      <c r="D1050" s="37"/>
      <c r="E1050" s="37"/>
      <c r="F1050" s="166"/>
      <c r="G1050" s="167"/>
      <c r="H1050" s="165"/>
      <c r="I1050" s="36"/>
      <c r="J1050" s="36"/>
      <c r="K1050" s="37"/>
      <c r="L1050" s="37"/>
      <c r="M1050" s="37"/>
      <c r="N1050" s="37"/>
      <c r="O1050" s="37"/>
    </row>
    <row r="1051" spans="1:15" ht="12.75" customHeight="1" x14ac:dyDescent="0.25">
      <c r="A1051" s="165"/>
      <c r="B1051" s="37"/>
      <c r="C1051" s="37"/>
      <c r="D1051" s="37"/>
      <c r="E1051" s="37"/>
      <c r="F1051" s="166"/>
      <c r="G1051" s="167"/>
      <c r="H1051" s="165"/>
      <c r="I1051" s="36"/>
      <c r="J1051" s="36"/>
      <c r="K1051" s="37"/>
      <c r="L1051" s="37"/>
      <c r="M1051" s="37"/>
      <c r="N1051" s="37"/>
      <c r="O1051" s="37"/>
    </row>
    <row r="1052" spans="1:15" ht="12.75" customHeight="1" x14ac:dyDescent="0.25">
      <c r="A1052" s="165"/>
      <c r="B1052" s="37"/>
      <c r="C1052" s="37"/>
      <c r="D1052" s="37"/>
      <c r="E1052" s="37"/>
      <c r="F1052" s="166"/>
      <c r="G1052" s="167"/>
      <c r="H1052" s="165"/>
      <c r="I1052" s="36"/>
      <c r="J1052" s="36"/>
      <c r="K1052" s="37"/>
      <c r="L1052" s="37"/>
      <c r="M1052" s="37"/>
      <c r="N1052" s="37"/>
      <c r="O1052" s="37"/>
    </row>
    <row r="1053" spans="1:15" ht="12.75" customHeight="1" x14ac:dyDescent="0.25">
      <c r="A1053" s="165"/>
      <c r="B1053" s="37"/>
      <c r="C1053" s="37"/>
      <c r="D1053" s="37"/>
      <c r="E1053" s="37"/>
      <c r="F1053" s="166"/>
      <c r="G1053" s="167"/>
      <c r="H1053" s="165"/>
      <c r="I1053" s="36"/>
      <c r="J1053" s="36"/>
      <c r="K1053" s="37"/>
      <c r="L1053" s="37"/>
      <c r="M1053" s="37"/>
      <c r="N1053" s="37"/>
      <c r="O1053" s="37"/>
    </row>
    <row r="1054" spans="1:15" ht="12.75" customHeight="1" x14ac:dyDescent="0.25">
      <c r="A1054" s="165"/>
      <c r="B1054" s="37"/>
      <c r="C1054" s="37"/>
      <c r="D1054" s="37"/>
      <c r="E1054" s="37"/>
      <c r="F1054" s="166"/>
      <c r="G1054" s="167"/>
      <c r="H1054" s="165"/>
      <c r="I1054" s="36"/>
      <c r="J1054" s="36"/>
      <c r="K1054" s="37"/>
      <c r="L1054" s="37"/>
      <c r="M1054" s="37"/>
      <c r="N1054" s="37"/>
      <c r="O1054" s="37"/>
    </row>
    <row r="1055" spans="1:15" ht="12.75" customHeight="1" x14ac:dyDescent="0.25">
      <c r="A1055" s="165"/>
      <c r="B1055" s="37"/>
      <c r="C1055" s="37"/>
      <c r="D1055" s="37"/>
      <c r="E1055" s="37"/>
      <c r="F1055" s="166"/>
      <c r="G1055" s="167"/>
      <c r="H1055" s="165"/>
      <c r="I1055" s="36"/>
      <c r="J1055" s="36"/>
      <c r="K1055" s="37"/>
      <c r="L1055" s="37"/>
      <c r="M1055" s="37"/>
      <c r="N1055" s="37"/>
      <c r="O1055" s="37"/>
    </row>
    <row r="1056" spans="1:15" ht="12.75" customHeight="1" x14ac:dyDescent="0.25">
      <c r="A1056" s="165"/>
      <c r="B1056" s="37"/>
      <c r="C1056" s="37"/>
      <c r="D1056" s="37"/>
      <c r="E1056" s="37"/>
      <c r="F1056" s="166"/>
      <c r="G1056" s="167"/>
      <c r="H1056" s="165"/>
      <c r="I1056" s="36"/>
      <c r="J1056" s="36"/>
      <c r="K1056" s="37"/>
      <c r="L1056" s="37"/>
      <c r="M1056" s="37"/>
      <c r="N1056" s="37"/>
      <c r="O1056" s="37"/>
    </row>
    <row r="1057" spans="1:15" ht="12.75" customHeight="1" x14ac:dyDescent="0.25">
      <c r="A1057" s="165"/>
      <c r="B1057" s="37"/>
      <c r="C1057" s="37"/>
      <c r="D1057" s="37"/>
      <c r="E1057" s="37"/>
      <c r="F1057" s="166"/>
      <c r="G1057" s="167"/>
      <c r="H1057" s="165"/>
      <c r="I1057" s="36"/>
      <c r="J1057" s="36"/>
      <c r="K1057" s="37"/>
      <c r="L1057" s="37"/>
      <c r="M1057" s="37"/>
      <c r="N1057" s="37"/>
      <c r="O1057" s="37"/>
    </row>
    <row r="1058" spans="1:15" ht="12.75" customHeight="1" x14ac:dyDescent="0.25">
      <c r="A1058" s="165"/>
      <c r="B1058" s="37"/>
      <c r="C1058" s="37"/>
      <c r="D1058" s="37"/>
      <c r="E1058" s="37"/>
      <c r="F1058" s="166"/>
      <c r="G1058" s="167"/>
      <c r="H1058" s="165"/>
      <c r="I1058" s="36"/>
      <c r="J1058" s="36"/>
      <c r="K1058" s="37"/>
      <c r="L1058" s="37"/>
      <c r="M1058" s="37"/>
      <c r="N1058" s="37"/>
      <c r="O1058" s="37"/>
    </row>
    <row r="1059" spans="1:15" ht="12.75" customHeight="1" x14ac:dyDescent="0.25">
      <c r="A1059" s="165"/>
      <c r="B1059" s="37"/>
      <c r="C1059" s="37"/>
      <c r="D1059" s="37"/>
      <c r="E1059" s="37"/>
      <c r="F1059" s="166"/>
      <c r="G1059" s="167"/>
      <c r="H1059" s="165"/>
      <c r="I1059" s="36"/>
      <c r="J1059" s="36"/>
      <c r="K1059" s="37"/>
      <c r="L1059" s="37"/>
      <c r="M1059" s="37"/>
      <c r="N1059" s="37"/>
      <c r="O1059" s="37"/>
    </row>
    <row r="1060" spans="1:15" ht="12.75" customHeight="1" x14ac:dyDescent="0.25">
      <c r="A1060" s="165"/>
      <c r="B1060" s="37"/>
      <c r="C1060" s="37"/>
      <c r="D1060" s="37"/>
      <c r="E1060" s="37"/>
      <c r="F1060" s="166"/>
      <c r="G1060" s="167"/>
      <c r="H1060" s="165"/>
      <c r="I1060" s="36"/>
      <c r="J1060" s="36"/>
      <c r="K1060" s="37"/>
      <c r="L1060" s="37"/>
      <c r="M1060" s="37"/>
      <c r="N1060" s="37"/>
      <c r="O1060" s="37"/>
    </row>
    <row r="1061" spans="1:15" ht="12.75" customHeight="1" x14ac:dyDescent="0.25">
      <c r="A1061" s="165"/>
      <c r="B1061" s="37"/>
      <c r="C1061" s="37"/>
      <c r="D1061" s="37"/>
      <c r="E1061" s="37"/>
      <c r="F1061" s="166"/>
      <c r="G1061" s="167"/>
      <c r="H1061" s="165"/>
      <c r="I1061" s="36"/>
      <c r="J1061" s="36"/>
      <c r="K1061" s="37"/>
      <c r="L1061" s="37"/>
      <c r="M1061" s="37"/>
      <c r="N1061" s="37"/>
      <c r="O1061" s="37"/>
    </row>
    <row r="1062" spans="1:15" ht="12.75" customHeight="1" x14ac:dyDescent="0.25">
      <c r="A1062" s="165"/>
      <c r="B1062" s="37"/>
      <c r="C1062" s="37"/>
      <c r="D1062" s="37"/>
      <c r="E1062" s="37"/>
      <c r="F1062" s="166"/>
      <c r="G1062" s="167"/>
      <c r="H1062" s="165"/>
      <c r="I1062" s="36"/>
      <c r="J1062" s="36"/>
      <c r="K1062" s="37"/>
      <c r="L1062" s="37"/>
      <c r="M1062" s="37"/>
      <c r="N1062" s="37"/>
      <c r="O1062" s="37"/>
    </row>
    <row r="1063" spans="1:15" ht="12.75" customHeight="1" x14ac:dyDescent="0.25">
      <c r="A1063" s="165"/>
      <c r="B1063" s="37"/>
      <c r="C1063" s="37"/>
      <c r="D1063" s="37"/>
      <c r="E1063" s="37"/>
      <c r="F1063" s="166"/>
      <c r="G1063" s="167"/>
      <c r="H1063" s="165"/>
      <c r="I1063" s="36"/>
      <c r="J1063" s="36"/>
      <c r="K1063" s="37"/>
      <c r="L1063" s="37"/>
      <c r="M1063" s="37"/>
      <c r="N1063" s="37"/>
      <c r="O1063" s="37"/>
    </row>
    <row r="1064" spans="1:15" ht="12.75" customHeight="1" x14ac:dyDescent="0.25">
      <c r="A1064" s="165"/>
      <c r="B1064" s="37"/>
      <c r="C1064" s="37"/>
      <c r="D1064" s="37"/>
      <c r="E1064" s="37"/>
      <c r="F1064" s="166"/>
      <c r="G1064" s="167"/>
      <c r="H1064" s="165"/>
      <c r="I1064" s="36"/>
      <c r="J1064" s="36"/>
      <c r="K1064" s="37"/>
      <c r="L1064" s="37"/>
      <c r="M1064" s="37"/>
      <c r="N1064" s="37"/>
      <c r="O1064" s="37"/>
    </row>
    <row r="1065" spans="1:15" ht="12.75" customHeight="1" x14ac:dyDescent="0.25">
      <c r="A1065" s="165"/>
      <c r="B1065" s="37"/>
      <c r="C1065" s="37"/>
      <c r="D1065" s="37"/>
      <c r="E1065" s="37"/>
      <c r="F1065" s="166"/>
      <c r="G1065" s="167"/>
      <c r="H1065" s="165"/>
      <c r="I1065" s="36"/>
      <c r="J1065" s="36"/>
      <c r="K1065" s="37"/>
      <c r="L1065" s="37"/>
      <c r="M1065" s="37"/>
      <c r="N1065" s="37"/>
      <c r="O1065" s="37"/>
    </row>
    <row r="1066" spans="1:15" ht="12.75" customHeight="1" x14ac:dyDescent="0.25">
      <c r="A1066" s="165"/>
      <c r="B1066" s="37"/>
      <c r="C1066" s="37"/>
      <c r="D1066" s="37"/>
      <c r="E1066" s="37"/>
      <c r="F1066" s="166"/>
      <c r="G1066" s="167"/>
      <c r="H1066" s="165"/>
      <c r="I1066" s="36"/>
      <c r="J1066" s="36"/>
      <c r="K1066" s="37"/>
      <c r="L1066" s="37"/>
      <c r="M1066" s="37"/>
      <c r="N1066" s="37"/>
      <c r="O1066" s="37"/>
    </row>
    <row r="1067" spans="1:15" ht="12.75" customHeight="1" x14ac:dyDescent="0.25">
      <c r="A1067" s="165"/>
      <c r="B1067" s="37"/>
      <c r="C1067" s="37"/>
      <c r="D1067" s="37"/>
      <c r="E1067" s="37"/>
      <c r="F1067" s="166"/>
      <c r="G1067" s="167"/>
      <c r="H1067" s="165"/>
      <c r="I1067" s="36"/>
      <c r="J1067" s="36"/>
      <c r="K1067" s="37"/>
      <c r="L1067" s="37"/>
      <c r="M1067" s="37"/>
      <c r="N1067" s="37"/>
      <c r="O1067" s="37"/>
    </row>
    <row r="1068" spans="1:15" ht="12.75" customHeight="1" x14ac:dyDescent="0.25">
      <c r="A1068" s="165"/>
      <c r="B1068" s="37"/>
      <c r="C1068" s="37"/>
      <c r="D1068" s="37"/>
      <c r="E1068" s="37"/>
      <c r="F1068" s="166"/>
      <c r="G1068" s="167"/>
      <c r="H1068" s="165"/>
      <c r="I1068" s="36"/>
      <c r="J1068" s="36"/>
      <c r="K1068" s="37"/>
      <c r="L1068" s="37"/>
      <c r="M1068" s="37"/>
      <c r="N1068" s="37"/>
      <c r="O1068" s="37"/>
    </row>
    <row r="1069" spans="1:15" ht="12.75" customHeight="1" x14ac:dyDescent="0.25">
      <c r="A1069" s="165"/>
      <c r="B1069" s="37"/>
      <c r="C1069" s="37"/>
      <c r="D1069" s="37"/>
      <c r="E1069" s="37"/>
      <c r="F1069" s="166"/>
      <c r="G1069" s="167"/>
      <c r="H1069" s="165"/>
      <c r="I1069" s="36"/>
      <c r="J1069" s="36"/>
      <c r="K1069" s="37"/>
      <c r="L1069" s="37"/>
      <c r="M1069" s="37"/>
      <c r="N1069" s="37"/>
      <c r="O1069" s="37"/>
    </row>
    <row r="1070" spans="1:15" ht="12.75" customHeight="1" x14ac:dyDescent="0.25">
      <c r="A1070" s="165"/>
      <c r="B1070" s="37"/>
      <c r="C1070" s="37"/>
      <c r="D1070" s="37"/>
      <c r="E1070" s="37"/>
      <c r="F1070" s="166"/>
      <c r="G1070" s="167"/>
      <c r="H1070" s="165"/>
      <c r="I1070" s="36"/>
      <c r="J1070" s="36"/>
      <c r="K1070" s="37"/>
      <c r="L1070" s="37"/>
      <c r="M1070" s="37"/>
      <c r="N1070" s="37"/>
      <c r="O1070" s="37"/>
    </row>
    <row r="1071" spans="1:15" ht="12.75" customHeight="1" x14ac:dyDescent="0.25">
      <c r="A1071" s="165"/>
      <c r="B1071" s="37"/>
      <c r="C1071" s="37"/>
      <c r="D1071" s="37"/>
      <c r="E1071" s="37"/>
      <c r="F1071" s="166"/>
      <c r="G1071" s="167"/>
      <c r="H1071" s="165"/>
      <c r="I1071" s="36"/>
      <c r="J1071" s="36"/>
      <c r="K1071" s="37"/>
      <c r="L1071" s="37"/>
      <c r="M1071" s="37"/>
      <c r="N1071" s="37"/>
      <c r="O1071" s="37"/>
    </row>
    <row r="1072" spans="1:15" ht="12.75" customHeight="1" x14ac:dyDescent="0.25">
      <c r="A1072" s="165"/>
      <c r="B1072" s="37"/>
      <c r="C1072" s="37"/>
      <c r="D1072" s="37"/>
      <c r="E1072" s="37"/>
      <c r="F1072" s="166"/>
      <c r="G1072" s="167"/>
      <c r="H1072" s="165"/>
      <c r="I1072" s="36"/>
      <c r="J1072" s="36"/>
      <c r="K1072" s="37"/>
      <c r="L1072" s="37"/>
      <c r="M1072" s="37"/>
      <c r="N1072" s="37"/>
      <c r="O1072" s="37"/>
    </row>
    <row r="1073" spans="1:15" ht="12.75" customHeight="1" x14ac:dyDescent="0.25">
      <c r="A1073" s="165"/>
      <c r="B1073" s="37"/>
      <c r="C1073" s="37"/>
      <c r="D1073" s="37"/>
      <c r="E1073" s="37"/>
      <c r="F1073" s="166"/>
      <c r="G1073" s="167"/>
      <c r="H1073" s="165"/>
      <c r="I1073" s="36"/>
      <c r="J1073" s="36"/>
      <c r="K1073" s="37"/>
      <c r="L1073" s="37"/>
      <c r="M1073" s="37"/>
      <c r="N1073" s="37"/>
      <c r="O1073" s="37"/>
    </row>
    <row r="1074" spans="1:15" ht="12.75" customHeight="1" x14ac:dyDescent="0.25">
      <c r="A1074" s="165"/>
      <c r="B1074" s="37"/>
      <c r="C1074" s="37"/>
      <c r="D1074" s="37"/>
      <c r="E1074" s="37"/>
      <c r="F1074" s="166"/>
      <c r="G1074" s="167"/>
      <c r="H1074" s="165"/>
      <c r="I1074" s="36"/>
      <c r="J1074" s="36"/>
      <c r="K1074" s="37"/>
      <c r="L1074" s="37"/>
      <c r="M1074" s="37"/>
      <c r="N1074" s="37"/>
      <c r="O1074" s="37"/>
    </row>
    <row r="1075" spans="1:15" ht="12.75" customHeight="1" x14ac:dyDescent="0.25">
      <c r="A1075" s="165"/>
      <c r="B1075" s="37"/>
      <c r="C1075" s="37"/>
      <c r="D1075" s="37"/>
      <c r="E1075" s="37"/>
      <c r="F1075" s="166"/>
      <c r="G1075" s="167"/>
      <c r="H1075" s="165"/>
      <c r="I1075" s="36"/>
      <c r="J1075" s="36"/>
      <c r="K1075" s="37"/>
      <c r="L1075" s="37"/>
      <c r="M1075" s="37"/>
      <c r="N1075" s="37"/>
      <c r="O1075" s="37"/>
    </row>
    <row r="1076" spans="1:15" ht="12.75" customHeight="1" x14ac:dyDescent="0.25">
      <c r="A1076" s="165"/>
      <c r="B1076" s="37"/>
      <c r="C1076" s="37"/>
      <c r="D1076" s="37"/>
      <c r="E1076" s="37"/>
      <c r="F1076" s="166"/>
      <c r="G1076" s="167"/>
      <c r="H1076" s="165"/>
      <c r="I1076" s="36"/>
      <c r="J1076" s="36"/>
      <c r="K1076" s="37"/>
      <c r="L1076" s="37"/>
      <c r="M1076" s="37"/>
      <c r="N1076" s="37"/>
      <c r="O1076" s="37"/>
    </row>
    <row r="1077" spans="1:15" ht="12.75" customHeight="1" x14ac:dyDescent="0.25">
      <c r="A1077" s="165"/>
      <c r="B1077" s="37"/>
      <c r="C1077" s="37"/>
      <c r="D1077" s="37"/>
      <c r="E1077" s="37"/>
      <c r="F1077" s="166"/>
      <c r="G1077" s="167"/>
      <c r="H1077" s="165"/>
      <c r="I1077" s="36"/>
      <c r="J1077" s="36"/>
      <c r="K1077" s="37"/>
      <c r="L1077" s="37"/>
      <c r="M1077" s="37"/>
      <c r="N1077" s="37"/>
      <c r="O1077" s="37"/>
    </row>
    <row r="1078" spans="1:15" ht="12.75" customHeight="1" x14ac:dyDescent="0.25">
      <c r="A1078" s="165"/>
      <c r="B1078" s="37"/>
      <c r="C1078" s="37"/>
      <c r="D1078" s="37"/>
      <c r="E1078" s="37"/>
      <c r="F1078" s="166"/>
      <c r="G1078" s="167"/>
      <c r="H1078" s="165"/>
      <c r="I1078" s="36"/>
      <c r="J1078" s="36"/>
      <c r="K1078" s="37"/>
      <c r="L1078" s="37"/>
      <c r="M1078" s="37"/>
      <c r="N1078" s="37"/>
      <c r="O1078" s="37"/>
    </row>
    <row r="1079" spans="1:15" ht="12.75" customHeight="1" x14ac:dyDescent="0.25">
      <c r="A1079" s="165"/>
      <c r="B1079" s="37"/>
      <c r="C1079" s="37"/>
      <c r="D1079" s="37"/>
      <c r="E1079" s="37"/>
      <c r="F1079" s="166"/>
      <c r="G1079" s="167"/>
      <c r="H1079" s="165"/>
      <c r="I1079" s="36"/>
      <c r="J1079" s="36"/>
      <c r="K1079" s="37"/>
      <c r="L1079" s="37"/>
      <c r="M1079" s="37"/>
      <c r="N1079" s="37"/>
      <c r="O1079" s="37"/>
    </row>
    <row r="1080" spans="1:15" ht="12.75" customHeight="1" x14ac:dyDescent="0.25">
      <c r="A1080" s="165"/>
      <c r="B1080" s="37"/>
      <c r="C1080" s="37"/>
      <c r="D1080" s="37"/>
      <c r="E1080" s="37"/>
      <c r="F1080" s="166"/>
      <c r="G1080" s="167"/>
      <c r="H1080" s="165"/>
      <c r="I1080" s="36"/>
      <c r="J1080" s="36"/>
      <c r="K1080" s="37"/>
      <c r="L1080" s="37"/>
      <c r="M1080" s="37"/>
      <c r="N1080" s="37"/>
      <c r="O1080" s="37"/>
    </row>
    <row r="1081" spans="1:15" ht="12.75" customHeight="1" x14ac:dyDescent="0.25">
      <c r="A1081" s="165"/>
      <c r="B1081" s="37"/>
      <c r="C1081" s="37"/>
      <c r="D1081" s="37"/>
      <c r="E1081" s="37"/>
      <c r="F1081" s="166"/>
      <c r="G1081" s="167"/>
      <c r="H1081" s="165"/>
      <c r="I1081" s="36"/>
      <c r="J1081" s="36"/>
      <c r="K1081" s="37"/>
      <c r="L1081" s="37"/>
      <c r="M1081" s="37"/>
      <c r="N1081" s="37"/>
      <c r="O1081" s="37"/>
    </row>
    <row r="1082" spans="1:15" ht="12.75" customHeight="1" x14ac:dyDescent="0.25">
      <c r="A1082" s="165"/>
      <c r="B1082" s="37"/>
      <c r="C1082" s="37"/>
      <c r="D1082" s="37"/>
      <c r="E1082" s="37"/>
      <c r="F1082" s="166"/>
      <c r="G1082" s="167"/>
      <c r="H1082" s="165"/>
      <c r="I1082" s="36"/>
      <c r="J1082" s="36"/>
      <c r="K1082" s="37"/>
      <c r="L1082" s="37"/>
      <c r="M1082" s="37"/>
      <c r="N1082" s="37"/>
      <c r="O1082" s="37"/>
    </row>
    <row r="1083" spans="1:15" ht="12.75" customHeight="1" x14ac:dyDescent="0.25">
      <c r="A1083" s="165"/>
      <c r="B1083" s="37"/>
      <c r="C1083" s="37"/>
      <c r="D1083" s="37"/>
      <c r="E1083" s="37"/>
      <c r="F1083" s="166"/>
      <c r="G1083" s="167"/>
      <c r="H1083" s="165"/>
      <c r="I1083" s="36"/>
      <c r="J1083" s="36"/>
      <c r="K1083" s="37"/>
      <c r="L1083" s="37"/>
      <c r="M1083" s="37"/>
      <c r="N1083" s="37"/>
      <c r="O1083" s="37"/>
    </row>
    <row r="1084" spans="1:15" ht="12.75" customHeight="1" x14ac:dyDescent="0.25">
      <c r="A1084" s="165"/>
      <c r="B1084" s="37"/>
      <c r="C1084" s="37"/>
      <c r="D1084" s="37"/>
      <c r="E1084" s="37"/>
      <c r="F1084" s="166"/>
      <c r="G1084" s="167"/>
      <c r="H1084" s="165"/>
      <c r="I1084" s="36"/>
      <c r="J1084" s="36"/>
      <c r="K1084" s="37"/>
      <c r="L1084" s="37"/>
      <c r="M1084" s="37"/>
      <c r="N1084" s="37"/>
      <c r="O1084" s="37"/>
    </row>
    <row r="1085" spans="1:15" ht="12.75" customHeight="1" x14ac:dyDescent="0.25">
      <c r="A1085" s="165"/>
      <c r="B1085" s="37"/>
      <c r="C1085" s="37"/>
      <c r="D1085" s="37"/>
      <c r="E1085" s="37"/>
      <c r="F1085" s="166"/>
      <c r="G1085" s="167"/>
      <c r="H1085" s="165"/>
      <c r="I1085" s="36"/>
      <c r="J1085" s="36"/>
      <c r="K1085" s="37"/>
      <c r="L1085" s="37"/>
      <c r="M1085" s="37"/>
      <c r="N1085" s="37"/>
      <c r="O1085" s="37"/>
    </row>
    <row r="1086" spans="1:15" ht="12.75" customHeight="1" x14ac:dyDescent="0.25">
      <c r="A1086" s="165"/>
      <c r="B1086" s="37"/>
      <c r="C1086" s="37"/>
      <c r="D1086" s="37"/>
      <c r="E1086" s="37"/>
      <c r="F1086" s="166"/>
      <c r="G1086" s="167"/>
      <c r="H1086" s="165"/>
      <c r="I1086" s="36"/>
      <c r="J1086" s="36"/>
      <c r="K1086" s="37"/>
      <c r="L1086" s="37"/>
      <c r="M1086" s="37"/>
      <c r="N1086" s="37"/>
      <c r="O1086" s="37"/>
    </row>
    <row r="1087" spans="1:15" ht="12.75" customHeight="1" x14ac:dyDescent="0.25">
      <c r="A1087" s="165"/>
      <c r="B1087" s="37"/>
      <c r="C1087" s="37"/>
      <c r="D1087" s="37"/>
      <c r="E1087" s="37"/>
      <c r="F1087" s="166"/>
      <c r="G1087" s="167"/>
      <c r="H1087" s="165"/>
      <c r="I1087" s="36"/>
      <c r="J1087" s="36"/>
      <c r="K1087" s="37"/>
      <c r="L1087" s="37"/>
      <c r="M1087" s="37"/>
      <c r="N1087" s="37"/>
      <c r="O1087" s="37"/>
    </row>
    <row r="1088" spans="1:15" ht="12.75" customHeight="1" x14ac:dyDescent="0.25">
      <c r="A1088" s="165"/>
      <c r="B1088" s="37"/>
      <c r="C1088" s="37"/>
      <c r="D1088" s="37"/>
      <c r="E1088" s="37"/>
      <c r="F1088" s="166"/>
      <c r="G1088" s="167"/>
      <c r="H1088" s="165"/>
      <c r="I1088" s="36"/>
      <c r="J1088" s="36"/>
      <c r="K1088" s="37"/>
      <c r="L1088" s="37"/>
      <c r="M1088" s="37"/>
      <c r="N1088" s="37"/>
      <c r="O1088" s="37"/>
    </row>
    <row r="1089" spans="1:15" ht="12.75" customHeight="1" x14ac:dyDescent="0.25">
      <c r="A1089" s="165"/>
      <c r="B1089" s="37"/>
      <c r="C1089" s="37"/>
      <c r="D1089" s="37"/>
      <c r="E1089" s="37"/>
      <c r="F1089" s="166"/>
      <c r="G1089" s="167"/>
      <c r="H1089" s="165"/>
      <c r="I1089" s="36"/>
      <c r="J1089" s="36"/>
      <c r="K1089" s="37"/>
      <c r="L1089" s="37"/>
      <c r="M1089" s="37"/>
      <c r="N1089" s="37"/>
      <c r="O1089" s="37"/>
    </row>
    <row r="1090" spans="1:15" ht="12.75" customHeight="1" x14ac:dyDescent="0.25">
      <c r="A1090" s="165"/>
      <c r="B1090" s="37"/>
      <c r="C1090" s="37"/>
      <c r="D1090" s="37"/>
      <c r="E1090" s="37"/>
      <c r="F1090" s="166"/>
      <c r="G1090" s="167"/>
      <c r="H1090" s="165"/>
      <c r="I1090" s="36"/>
      <c r="J1090" s="36"/>
      <c r="K1090" s="37"/>
      <c r="L1090" s="37"/>
      <c r="M1090" s="37"/>
      <c r="N1090" s="37"/>
      <c r="O1090" s="37"/>
    </row>
    <row r="1091" spans="1:15" ht="12.75" customHeight="1" x14ac:dyDescent="0.25">
      <c r="A1091" s="165"/>
      <c r="B1091" s="37"/>
      <c r="C1091" s="37"/>
      <c r="D1091" s="37"/>
      <c r="E1091" s="37"/>
      <c r="F1091" s="166"/>
      <c r="G1091" s="167"/>
      <c r="H1091" s="165"/>
      <c r="I1091" s="36"/>
      <c r="J1091" s="36"/>
      <c r="K1091" s="37"/>
      <c r="L1091" s="37"/>
      <c r="M1091" s="37"/>
      <c r="N1091" s="37"/>
      <c r="O1091" s="37"/>
    </row>
    <row r="1092" spans="1:15" ht="12.75" customHeight="1" x14ac:dyDescent="0.25">
      <c r="A1092" s="165"/>
      <c r="B1092" s="37"/>
      <c r="C1092" s="37"/>
      <c r="D1092" s="37"/>
      <c r="E1092" s="37"/>
      <c r="F1092" s="166"/>
      <c r="G1092" s="167"/>
      <c r="H1092" s="165"/>
      <c r="I1092" s="36"/>
      <c r="J1092" s="36"/>
      <c r="K1092" s="37"/>
      <c r="L1092" s="37"/>
      <c r="M1092" s="37"/>
      <c r="N1092" s="37"/>
      <c r="O1092" s="37"/>
    </row>
    <row r="1093" spans="1:15" ht="12.75" customHeight="1" x14ac:dyDescent="0.25">
      <c r="A1093" s="165"/>
      <c r="B1093" s="37"/>
      <c r="C1093" s="37"/>
      <c r="D1093" s="37"/>
      <c r="E1093" s="37"/>
      <c r="F1093" s="166"/>
      <c r="G1093" s="167"/>
      <c r="H1093" s="165"/>
      <c r="I1093" s="36"/>
      <c r="J1093" s="36"/>
      <c r="K1093" s="37"/>
      <c r="L1093" s="37"/>
      <c r="M1093" s="37"/>
      <c r="N1093" s="37"/>
      <c r="O1093" s="37"/>
    </row>
    <row r="1094" spans="1:15" ht="12.75" customHeight="1" x14ac:dyDescent="0.25">
      <c r="A1094" s="165"/>
      <c r="B1094" s="37"/>
      <c r="C1094" s="37"/>
      <c r="D1094" s="37"/>
      <c r="E1094" s="37"/>
      <c r="F1094" s="166"/>
      <c r="G1094" s="167"/>
      <c r="H1094" s="165"/>
      <c r="I1094" s="36"/>
      <c r="J1094" s="36"/>
      <c r="K1094" s="37"/>
      <c r="L1094" s="37"/>
      <c r="M1094" s="37"/>
      <c r="N1094" s="37"/>
      <c r="O1094" s="37"/>
    </row>
    <row r="1095" spans="1:15" ht="12.75" customHeight="1" x14ac:dyDescent="0.25">
      <c r="A1095" s="165"/>
      <c r="B1095" s="37"/>
      <c r="C1095" s="37"/>
      <c r="D1095" s="37"/>
      <c r="E1095" s="37"/>
      <c r="F1095" s="166"/>
      <c r="G1095" s="167"/>
      <c r="H1095" s="165"/>
      <c r="I1095" s="36"/>
      <c r="J1095" s="36"/>
      <c r="K1095" s="37"/>
      <c r="L1095" s="37"/>
      <c r="M1095" s="37"/>
      <c r="N1095" s="37"/>
      <c r="O1095" s="37"/>
    </row>
    <row r="1096" spans="1:15" ht="12.75" customHeight="1" x14ac:dyDescent="0.25">
      <c r="A1096" s="165"/>
      <c r="B1096" s="37"/>
      <c r="C1096" s="37"/>
      <c r="D1096" s="37"/>
      <c r="E1096" s="37"/>
      <c r="F1096" s="166"/>
      <c r="G1096" s="167"/>
      <c r="H1096" s="165"/>
      <c r="I1096" s="36"/>
      <c r="J1096" s="36"/>
      <c r="K1096" s="37"/>
      <c r="L1096" s="37"/>
      <c r="M1096" s="37"/>
      <c r="N1096" s="37"/>
      <c r="O1096" s="37"/>
    </row>
    <row r="1097" spans="1:15" ht="12.75" customHeight="1" x14ac:dyDescent="0.25">
      <c r="A1097" s="165"/>
      <c r="B1097" s="37"/>
      <c r="C1097" s="37"/>
      <c r="D1097" s="37"/>
      <c r="E1097" s="37"/>
      <c r="F1097" s="166"/>
      <c r="G1097" s="167"/>
      <c r="H1097" s="165"/>
      <c r="I1097" s="36"/>
      <c r="J1097" s="36"/>
      <c r="K1097" s="37"/>
      <c r="L1097" s="37"/>
      <c r="M1097" s="37"/>
      <c r="N1097" s="37"/>
      <c r="O1097" s="37"/>
    </row>
    <row r="1098" spans="1:15" ht="12.75" customHeight="1" x14ac:dyDescent="0.25">
      <c r="A1098" s="165"/>
      <c r="B1098" s="37"/>
      <c r="C1098" s="37"/>
      <c r="D1098" s="37"/>
      <c r="E1098" s="37"/>
      <c r="F1098" s="166"/>
      <c r="G1098" s="167"/>
      <c r="H1098" s="165"/>
      <c r="I1098" s="36"/>
      <c r="J1098" s="36"/>
      <c r="K1098" s="37"/>
      <c r="L1098" s="37"/>
      <c r="M1098" s="37"/>
      <c r="N1098" s="37"/>
      <c r="O1098" s="37"/>
    </row>
    <row r="1099" spans="1:15" ht="12.75" customHeight="1" x14ac:dyDescent="0.25">
      <c r="A1099" s="165"/>
      <c r="B1099" s="37"/>
      <c r="C1099" s="37"/>
      <c r="D1099" s="37"/>
      <c r="E1099" s="37"/>
      <c r="F1099" s="166"/>
      <c r="G1099" s="167"/>
      <c r="H1099" s="165"/>
      <c r="I1099" s="36"/>
      <c r="J1099" s="36"/>
      <c r="K1099" s="37"/>
      <c r="L1099" s="37"/>
      <c r="M1099" s="37"/>
      <c r="N1099" s="37"/>
      <c r="O1099" s="37"/>
    </row>
    <row r="1100" spans="1:15" ht="12.75" customHeight="1" x14ac:dyDescent="0.25">
      <c r="A1100" s="165"/>
      <c r="B1100" s="37"/>
      <c r="C1100" s="37"/>
      <c r="D1100" s="37"/>
      <c r="E1100" s="37"/>
      <c r="F1100" s="166"/>
      <c r="G1100" s="167"/>
      <c r="H1100" s="165"/>
      <c r="I1100" s="36"/>
      <c r="J1100" s="36"/>
      <c r="K1100" s="37"/>
      <c r="L1100" s="37"/>
      <c r="M1100" s="37"/>
      <c r="N1100" s="37"/>
      <c r="O1100" s="37"/>
    </row>
    <row r="1101" spans="1:15" ht="12.75" customHeight="1" x14ac:dyDescent="0.25">
      <c r="A1101" s="165"/>
      <c r="B1101" s="37"/>
      <c r="C1101" s="37"/>
      <c r="D1101" s="37"/>
      <c r="E1101" s="37"/>
      <c r="F1101" s="166"/>
      <c r="G1101" s="167"/>
      <c r="H1101" s="165"/>
      <c r="I1101" s="36"/>
      <c r="J1101" s="36"/>
      <c r="K1101" s="37"/>
      <c r="L1101" s="37"/>
      <c r="M1101" s="37"/>
      <c r="N1101" s="37"/>
      <c r="O1101" s="37"/>
    </row>
    <row r="1102" spans="1:15" ht="12.75" customHeight="1" x14ac:dyDescent="0.25">
      <c r="A1102" s="165"/>
      <c r="B1102" s="37"/>
      <c r="C1102" s="37"/>
      <c r="D1102" s="37"/>
      <c r="E1102" s="37"/>
      <c r="F1102" s="166"/>
      <c r="G1102" s="167"/>
      <c r="H1102" s="165"/>
      <c r="I1102" s="36"/>
      <c r="J1102" s="36"/>
      <c r="K1102" s="37"/>
      <c r="L1102" s="37"/>
      <c r="M1102" s="37"/>
      <c r="N1102" s="37"/>
      <c r="O1102" s="37"/>
    </row>
    <row r="1103" spans="1:15" ht="12.75" customHeight="1" x14ac:dyDescent="0.25">
      <c r="A1103" s="165"/>
      <c r="B1103" s="37"/>
      <c r="C1103" s="37"/>
      <c r="D1103" s="37"/>
      <c r="E1103" s="37"/>
      <c r="F1103" s="166"/>
      <c r="G1103" s="167"/>
      <c r="H1103" s="165"/>
      <c r="I1103" s="36"/>
      <c r="J1103" s="36"/>
      <c r="K1103" s="37"/>
      <c r="L1103" s="37"/>
      <c r="M1103" s="37"/>
      <c r="N1103" s="37"/>
      <c r="O1103" s="37"/>
    </row>
    <row r="1104" spans="1:15" ht="12.75" customHeight="1" x14ac:dyDescent="0.25">
      <c r="A1104" s="165"/>
      <c r="B1104" s="37"/>
      <c r="C1104" s="37"/>
      <c r="D1104" s="37"/>
      <c r="E1104" s="37"/>
      <c r="F1104" s="166"/>
      <c r="G1104" s="167"/>
      <c r="H1104" s="165"/>
      <c r="I1104" s="36"/>
      <c r="J1104" s="36"/>
      <c r="K1104" s="37"/>
      <c r="L1104" s="37"/>
      <c r="M1104" s="37"/>
      <c r="N1104" s="37"/>
      <c r="O1104" s="37"/>
    </row>
    <row r="1105" spans="1:15" ht="12.75" customHeight="1" x14ac:dyDescent="0.25">
      <c r="A1105" s="165"/>
      <c r="B1105" s="37"/>
      <c r="C1105" s="37"/>
      <c r="D1105" s="37"/>
      <c r="E1105" s="37"/>
      <c r="F1105" s="166"/>
      <c r="G1105" s="167"/>
      <c r="H1105" s="165"/>
      <c r="I1105" s="36"/>
      <c r="J1105" s="36"/>
      <c r="K1105" s="37"/>
      <c r="L1105" s="37"/>
      <c r="M1105" s="37"/>
      <c r="N1105" s="37"/>
      <c r="O1105" s="37"/>
    </row>
    <row r="1106" spans="1:15" ht="12.75" customHeight="1" x14ac:dyDescent="0.25">
      <c r="A1106" s="165"/>
      <c r="B1106" s="37"/>
      <c r="C1106" s="37"/>
      <c r="D1106" s="37"/>
      <c r="E1106" s="37"/>
      <c r="F1106" s="166"/>
      <c r="G1106" s="167"/>
      <c r="H1106" s="165"/>
      <c r="I1106" s="36"/>
      <c r="J1106" s="36"/>
      <c r="K1106" s="37"/>
      <c r="L1106" s="37"/>
      <c r="M1106" s="37"/>
      <c r="N1106" s="37"/>
      <c r="O1106" s="37"/>
    </row>
    <row r="1107" spans="1:15" ht="12.75" customHeight="1" x14ac:dyDescent="0.25">
      <c r="A1107" s="165"/>
      <c r="B1107" s="37"/>
      <c r="C1107" s="37"/>
      <c r="D1107" s="37"/>
      <c r="E1107" s="37"/>
      <c r="F1107" s="166"/>
      <c r="G1107" s="167"/>
      <c r="H1107" s="165"/>
      <c r="I1107" s="36"/>
      <c r="J1107" s="36"/>
      <c r="K1107" s="37"/>
      <c r="L1107" s="37"/>
      <c r="M1107" s="37"/>
      <c r="N1107" s="37"/>
      <c r="O1107" s="37"/>
    </row>
    <row r="1108" spans="1:15" ht="12.75" customHeight="1" x14ac:dyDescent="0.25">
      <c r="A1108" s="165"/>
      <c r="B1108" s="37"/>
      <c r="C1108" s="37"/>
      <c r="D1108" s="37"/>
      <c r="E1108" s="37"/>
      <c r="F1108" s="166"/>
      <c r="G1108" s="167"/>
      <c r="H1108" s="165"/>
      <c r="I1108" s="36"/>
      <c r="J1108" s="36"/>
      <c r="K1108" s="37"/>
      <c r="L1108" s="37"/>
      <c r="M1108" s="37"/>
      <c r="N1108" s="37"/>
      <c r="O1108" s="37"/>
    </row>
    <row r="1109" spans="1:15" ht="12.75" customHeight="1" x14ac:dyDescent="0.25">
      <c r="A1109" s="165"/>
      <c r="B1109" s="37"/>
      <c r="C1109" s="37"/>
      <c r="D1109" s="37"/>
      <c r="E1109" s="37"/>
      <c r="F1109" s="166"/>
      <c r="G1109" s="167"/>
      <c r="H1109" s="165"/>
      <c r="I1109" s="36"/>
      <c r="J1109" s="36"/>
      <c r="K1109" s="37"/>
      <c r="L1109" s="37"/>
      <c r="M1109" s="37"/>
      <c r="N1109" s="37"/>
      <c r="O1109" s="37"/>
    </row>
    <row r="1110" spans="1:15" ht="12.75" customHeight="1" x14ac:dyDescent="0.25">
      <c r="A1110" s="165"/>
      <c r="B1110" s="37"/>
      <c r="C1110" s="37"/>
      <c r="D1110" s="37"/>
      <c r="E1110" s="37"/>
      <c r="F1110" s="166"/>
      <c r="G1110" s="167"/>
      <c r="H1110" s="165"/>
      <c r="I1110" s="36"/>
      <c r="J1110" s="36"/>
      <c r="K1110" s="37"/>
      <c r="L1110" s="37"/>
      <c r="M1110" s="37"/>
      <c r="N1110" s="37"/>
      <c r="O1110" s="37"/>
    </row>
    <row r="1111" spans="1:15" ht="12.75" customHeight="1" x14ac:dyDescent="0.25">
      <c r="A1111" s="165"/>
      <c r="B1111" s="37"/>
      <c r="C1111" s="37"/>
      <c r="D1111" s="37"/>
      <c r="E1111" s="37"/>
      <c r="F1111" s="166"/>
      <c r="G1111" s="167"/>
      <c r="H1111" s="165"/>
      <c r="I1111" s="36"/>
      <c r="J1111" s="36"/>
      <c r="K1111" s="37"/>
      <c r="L1111" s="37"/>
      <c r="M1111" s="37"/>
      <c r="N1111" s="37"/>
      <c r="O1111" s="37"/>
    </row>
    <row r="1112" spans="1:15" ht="12.75" customHeight="1" x14ac:dyDescent="0.25">
      <c r="A1112" s="165"/>
      <c r="B1112" s="37"/>
      <c r="C1112" s="37"/>
      <c r="D1112" s="37"/>
      <c r="E1112" s="37"/>
      <c r="F1112" s="166"/>
      <c r="G1112" s="167"/>
      <c r="H1112" s="165"/>
      <c r="I1112" s="36"/>
      <c r="J1112" s="36"/>
      <c r="K1112" s="37"/>
      <c r="L1112" s="37"/>
      <c r="M1112" s="37"/>
      <c r="N1112" s="37"/>
      <c r="O1112" s="37"/>
    </row>
    <row r="1113" spans="1:15" ht="12.75" customHeight="1" x14ac:dyDescent="0.25">
      <c r="A1113" s="165"/>
      <c r="B1113" s="37"/>
      <c r="C1113" s="37"/>
      <c r="D1113" s="37"/>
      <c r="E1113" s="37"/>
      <c r="F1113" s="166"/>
      <c r="G1113" s="167"/>
      <c r="H1113" s="165"/>
      <c r="I1113" s="36"/>
      <c r="J1113" s="36"/>
      <c r="K1113" s="37"/>
      <c r="L1113" s="37"/>
      <c r="M1113" s="37"/>
      <c r="N1113" s="37"/>
      <c r="O1113" s="37"/>
    </row>
    <row r="1114" spans="1:15" ht="12.75" customHeight="1" x14ac:dyDescent="0.25">
      <c r="A1114" s="165"/>
      <c r="B1114" s="37"/>
      <c r="C1114" s="37"/>
      <c r="D1114" s="37"/>
      <c r="E1114" s="37"/>
      <c r="F1114" s="166"/>
      <c r="G1114" s="167"/>
      <c r="H1114" s="165"/>
      <c r="I1114" s="36"/>
      <c r="J1114" s="36"/>
      <c r="K1114" s="37"/>
      <c r="L1114" s="37"/>
      <c r="M1114" s="37"/>
      <c r="N1114" s="37"/>
      <c r="O1114" s="37"/>
    </row>
    <row r="1115" spans="1:15" ht="12.75" customHeight="1" x14ac:dyDescent="0.25">
      <c r="A1115" s="165"/>
      <c r="B1115" s="37"/>
      <c r="C1115" s="37"/>
      <c r="D1115" s="37"/>
      <c r="E1115" s="37"/>
      <c r="F1115" s="166"/>
      <c r="G1115" s="167"/>
      <c r="H1115" s="165"/>
      <c r="I1115" s="36"/>
      <c r="J1115" s="36"/>
      <c r="K1115" s="37"/>
      <c r="L1115" s="37"/>
      <c r="M1115" s="37"/>
      <c r="N1115" s="37"/>
      <c r="O1115" s="37"/>
    </row>
    <row r="1116" spans="1:15" ht="12.75" customHeight="1" x14ac:dyDescent="0.25">
      <c r="A1116" s="165"/>
      <c r="B1116" s="37"/>
      <c r="C1116" s="37"/>
      <c r="D1116" s="37"/>
      <c r="E1116" s="37"/>
      <c r="F1116" s="166"/>
      <c r="G1116" s="167"/>
      <c r="H1116" s="165"/>
      <c r="I1116" s="36"/>
      <c r="J1116" s="36"/>
      <c r="K1116" s="37"/>
      <c r="L1116" s="37"/>
      <c r="M1116" s="37"/>
      <c r="N1116" s="37"/>
      <c r="O1116" s="37"/>
    </row>
    <row r="1117" spans="1:15" ht="12.75" customHeight="1" x14ac:dyDescent="0.25">
      <c r="A1117" s="165"/>
      <c r="B1117" s="37"/>
      <c r="C1117" s="37"/>
      <c r="D1117" s="37"/>
      <c r="E1117" s="37"/>
      <c r="F1117" s="166"/>
      <c r="G1117" s="167"/>
      <c r="H1117" s="165"/>
      <c r="I1117" s="36"/>
      <c r="J1117" s="36"/>
      <c r="K1117" s="37"/>
      <c r="L1117" s="37"/>
      <c r="M1117" s="37"/>
      <c r="N1117" s="37"/>
      <c r="O1117" s="37"/>
    </row>
    <row r="1118" spans="1:15" ht="12.75" customHeight="1" x14ac:dyDescent="0.25">
      <c r="A1118" s="165"/>
      <c r="B1118" s="37"/>
      <c r="C1118" s="37"/>
      <c r="D1118" s="37"/>
      <c r="E1118" s="37"/>
      <c r="F1118" s="166"/>
      <c r="G1118" s="167"/>
      <c r="H1118" s="165"/>
      <c r="I1118" s="36"/>
      <c r="J1118" s="36"/>
      <c r="K1118" s="37"/>
      <c r="L1118" s="37"/>
      <c r="M1118" s="37"/>
      <c r="N1118" s="37"/>
      <c r="O1118" s="37"/>
    </row>
    <row r="1119" spans="1:15" ht="12.75" customHeight="1" x14ac:dyDescent="0.25">
      <c r="A1119" s="165"/>
      <c r="B1119" s="37"/>
      <c r="C1119" s="37"/>
      <c r="D1119" s="37"/>
      <c r="E1119" s="37"/>
      <c r="F1119" s="166"/>
      <c r="G1119" s="167"/>
      <c r="H1119" s="165"/>
      <c r="I1119" s="36"/>
      <c r="J1119" s="36"/>
      <c r="K1119" s="37"/>
      <c r="L1119" s="37"/>
      <c r="M1119" s="37"/>
      <c r="N1119" s="37"/>
      <c r="O1119" s="37"/>
    </row>
    <row r="1120" spans="1:15" ht="12.75" customHeight="1" x14ac:dyDescent="0.25">
      <c r="A1120" s="165"/>
      <c r="B1120" s="37"/>
      <c r="C1120" s="37"/>
      <c r="D1120" s="37"/>
      <c r="E1120" s="37"/>
      <c r="F1120" s="166"/>
      <c r="G1120" s="167"/>
      <c r="H1120" s="165"/>
      <c r="I1120" s="36"/>
      <c r="J1120" s="36"/>
      <c r="K1120" s="37"/>
      <c r="L1120" s="37"/>
      <c r="M1120" s="37"/>
      <c r="N1120" s="37"/>
      <c r="O1120" s="37"/>
    </row>
    <row r="1121" spans="1:15" ht="12.75" customHeight="1" x14ac:dyDescent="0.25">
      <c r="A1121" s="165"/>
      <c r="B1121" s="37"/>
      <c r="C1121" s="37"/>
      <c r="D1121" s="37"/>
      <c r="E1121" s="37"/>
      <c r="F1121" s="166"/>
      <c r="G1121" s="167"/>
      <c r="H1121" s="165"/>
      <c r="I1121" s="36"/>
      <c r="J1121" s="36"/>
      <c r="K1121" s="37"/>
      <c r="L1121" s="37"/>
      <c r="M1121" s="37"/>
      <c r="N1121" s="37"/>
      <c r="O1121" s="37"/>
    </row>
    <row r="1122" spans="1:15" ht="12.75" customHeight="1" x14ac:dyDescent="0.25">
      <c r="A1122" s="165"/>
      <c r="B1122" s="37"/>
      <c r="C1122" s="37"/>
      <c r="D1122" s="37"/>
      <c r="E1122" s="37"/>
      <c r="F1122" s="166"/>
      <c r="G1122" s="167"/>
      <c r="H1122" s="165"/>
      <c r="I1122" s="36"/>
      <c r="J1122" s="36"/>
      <c r="K1122" s="37"/>
      <c r="L1122" s="37"/>
      <c r="M1122" s="37"/>
      <c r="N1122" s="37"/>
      <c r="O1122" s="37"/>
    </row>
    <row r="1123" spans="1:15" ht="12.75" customHeight="1" x14ac:dyDescent="0.25">
      <c r="A1123" s="165"/>
      <c r="B1123" s="37"/>
      <c r="C1123" s="37"/>
      <c r="D1123" s="37"/>
      <c r="E1123" s="37"/>
      <c r="F1123" s="166"/>
      <c r="G1123" s="167"/>
      <c r="H1123" s="165"/>
      <c r="I1123" s="36"/>
      <c r="J1123" s="36"/>
      <c r="K1123" s="37"/>
      <c r="L1123" s="37"/>
      <c r="M1123" s="37"/>
      <c r="N1123" s="37"/>
      <c r="O1123" s="37"/>
    </row>
    <row r="1124" spans="1:15" ht="12.75" customHeight="1" x14ac:dyDescent="0.25">
      <c r="A1124" s="165"/>
      <c r="B1124" s="37"/>
      <c r="C1124" s="37"/>
      <c r="D1124" s="37"/>
      <c r="E1124" s="37"/>
      <c r="F1124" s="166"/>
      <c r="G1124" s="167"/>
      <c r="H1124" s="165"/>
      <c r="I1124" s="36"/>
      <c r="J1124" s="36"/>
      <c r="K1124" s="37"/>
      <c r="L1124" s="37"/>
      <c r="M1124" s="37"/>
      <c r="N1124" s="37"/>
      <c r="O1124" s="37"/>
    </row>
    <row r="1125" spans="1:15" ht="12.75" customHeight="1" x14ac:dyDescent="0.25">
      <c r="A1125" s="165"/>
      <c r="B1125" s="37"/>
      <c r="C1125" s="37"/>
      <c r="D1125" s="37"/>
      <c r="E1125" s="37"/>
      <c r="F1125" s="166"/>
      <c r="G1125" s="167"/>
      <c r="H1125" s="165"/>
      <c r="I1125" s="36"/>
      <c r="J1125" s="36"/>
      <c r="K1125" s="37"/>
      <c r="L1125" s="37"/>
      <c r="M1125" s="37"/>
      <c r="N1125" s="37"/>
      <c r="O1125" s="37"/>
    </row>
    <row r="1126" spans="1:15" ht="12.75" customHeight="1" x14ac:dyDescent="0.25">
      <c r="A1126" s="165"/>
      <c r="B1126" s="37"/>
      <c r="C1126" s="37"/>
      <c r="D1126" s="37"/>
      <c r="E1126" s="37"/>
      <c r="F1126" s="166"/>
      <c r="G1126" s="167"/>
      <c r="H1126" s="165"/>
      <c r="I1126" s="36"/>
      <c r="J1126" s="36"/>
      <c r="K1126" s="37"/>
      <c r="L1126" s="37"/>
      <c r="M1126" s="37"/>
      <c r="N1126" s="37"/>
      <c r="O1126" s="37"/>
    </row>
    <row r="1127" spans="1:15" ht="12.75" customHeight="1" x14ac:dyDescent="0.25">
      <c r="A1127" s="165"/>
      <c r="B1127" s="37"/>
      <c r="C1127" s="37"/>
      <c r="D1127" s="37"/>
      <c r="E1127" s="37"/>
      <c r="F1127" s="166"/>
      <c r="G1127" s="167"/>
      <c r="H1127" s="165"/>
      <c r="I1127" s="36"/>
      <c r="J1127" s="36"/>
      <c r="K1127" s="37"/>
      <c r="L1127" s="37"/>
      <c r="M1127" s="37"/>
      <c r="N1127" s="37"/>
      <c r="O1127" s="37"/>
    </row>
    <row r="1128" spans="1:15" ht="12.75" customHeight="1" x14ac:dyDescent="0.25">
      <c r="A1128" s="165"/>
      <c r="B1128" s="37"/>
      <c r="C1128" s="37"/>
      <c r="D1128" s="37"/>
      <c r="E1128" s="37"/>
      <c r="F1128" s="166"/>
      <c r="G1128" s="167"/>
      <c r="H1128" s="165"/>
      <c r="I1128" s="36"/>
      <c r="J1128" s="36"/>
      <c r="K1128" s="37"/>
      <c r="L1128" s="37"/>
      <c r="M1128" s="37"/>
      <c r="N1128" s="37"/>
      <c r="O1128" s="37"/>
    </row>
    <row r="1129" spans="1:15" ht="12.75" customHeight="1" x14ac:dyDescent="0.25">
      <c r="A1129" s="165"/>
      <c r="B1129" s="37"/>
      <c r="C1129" s="37"/>
      <c r="D1129" s="37"/>
      <c r="E1129" s="37"/>
      <c r="F1129" s="166"/>
      <c r="G1129" s="167"/>
      <c r="H1129" s="165"/>
      <c r="I1129" s="36"/>
      <c r="J1129" s="36"/>
      <c r="K1129" s="37"/>
      <c r="L1129" s="37"/>
      <c r="M1129" s="37"/>
      <c r="N1129" s="37"/>
      <c r="O1129" s="37"/>
    </row>
    <row r="1130" spans="1:15" ht="12.75" customHeight="1" x14ac:dyDescent="0.25">
      <c r="A1130" s="165"/>
      <c r="B1130" s="37"/>
      <c r="C1130" s="37"/>
      <c r="D1130" s="37"/>
      <c r="E1130" s="37"/>
      <c r="F1130" s="166"/>
      <c r="G1130" s="167"/>
      <c r="H1130" s="165"/>
      <c r="I1130" s="36"/>
      <c r="J1130" s="36"/>
      <c r="K1130" s="37"/>
      <c r="L1130" s="37"/>
      <c r="M1130" s="37"/>
      <c r="N1130" s="37"/>
      <c r="O1130" s="37"/>
    </row>
    <row r="1131" spans="1:15" ht="12.75" customHeight="1" x14ac:dyDescent="0.25">
      <c r="A1131" s="165"/>
      <c r="B1131" s="37"/>
      <c r="C1131" s="37"/>
      <c r="D1131" s="37"/>
      <c r="E1131" s="37"/>
      <c r="F1131" s="166"/>
      <c r="G1131" s="167"/>
      <c r="H1131" s="165"/>
      <c r="I1131" s="36"/>
      <c r="J1131" s="36"/>
      <c r="K1131" s="37"/>
      <c r="L1131" s="37"/>
      <c r="M1131" s="37"/>
      <c r="N1131" s="37"/>
      <c r="O1131" s="37"/>
    </row>
    <row r="1132" spans="1:15" ht="12.75" customHeight="1" x14ac:dyDescent="0.25">
      <c r="A1132" s="165"/>
      <c r="B1132" s="37"/>
      <c r="C1132" s="37"/>
      <c r="D1132" s="37"/>
      <c r="E1132" s="37"/>
      <c r="F1132" s="166"/>
      <c r="G1132" s="167"/>
      <c r="H1132" s="165"/>
      <c r="I1132" s="36"/>
      <c r="J1132" s="36"/>
      <c r="K1132" s="37"/>
      <c r="L1132" s="37"/>
      <c r="M1132" s="37"/>
      <c r="N1132" s="37"/>
      <c r="O1132" s="37"/>
    </row>
    <row r="1133" spans="1:15" ht="12.75" customHeight="1" x14ac:dyDescent="0.25">
      <c r="A1133" s="165"/>
      <c r="B1133" s="37"/>
      <c r="C1133" s="37"/>
      <c r="D1133" s="37"/>
      <c r="E1133" s="37"/>
      <c r="F1133" s="166"/>
      <c r="G1133" s="167"/>
      <c r="H1133" s="165"/>
      <c r="I1133" s="36"/>
      <c r="J1133" s="36"/>
      <c r="K1133" s="37"/>
      <c r="L1133" s="37"/>
      <c r="M1133" s="37"/>
      <c r="N1133" s="37"/>
      <c r="O1133" s="37"/>
    </row>
    <row r="1134" spans="1:15" ht="12.75" customHeight="1" x14ac:dyDescent="0.25">
      <c r="A1134" s="165"/>
      <c r="B1134" s="37"/>
      <c r="C1134" s="37"/>
      <c r="D1134" s="37"/>
      <c r="E1134" s="37"/>
      <c r="F1134" s="166"/>
      <c r="G1134" s="167"/>
      <c r="H1134" s="165"/>
      <c r="I1134" s="36"/>
      <c r="J1134" s="36"/>
      <c r="K1134" s="37"/>
      <c r="L1134" s="37"/>
      <c r="M1134" s="37"/>
      <c r="N1134" s="37"/>
      <c r="O1134" s="37"/>
    </row>
    <row r="1135" spans="1:15" ht="12.75" customHeight="1" x14ac:dyDescent="0.25">
      <c r="A1135" s="165"/>
      <c r="B1135" s="37"/>
      <c r="C1135" s="37"/>
      <c r="D1135" s="37"/>
      <c r="E1135" s="37"/>
      <c r="F1135" s="166"/>
      <c r="G1135" s="167"/>
      <c r="H1135" s="165"/>
      <c r="I1135" s="36"/>
      <c r="J1135" s="36"/>
      <c r="K1135" s="37"/>
      <c r="L1135" s="37"/>
      <c r="M1135" s="37"/>
      <c r="N1135" s="37"/>
      <c r="O1135" s="37"/>
    </row>
    <row r="1136" spans="1:15" ht="12.75" customHeight="1" x14ac:dyDescent="0.25">
      <c r="A1136" s="165"/>
      <c r="B1136" s="37"/>
      <c r="C1136" s="37"/>
      <c r="D1136" s="37"/>
      <c r="E1136" s="37"/>
      <c r="F1136" s="166"/>
      <c r="G1136" s="167"/>
      <c r="H1136" s="165"/>
      <c r="I1136" s="36"/>
      <c r="J1136" s="36"/>
      <c r="K1136" s="37"/>
      <c r="L1136" s="37"/>
      <c r="M1136" s="37"/>
      <c r="N1136" s="37"/>
      <c r="O1136" s="37"/>
    </row>
    <row r="1137" spans="1:15" ht="12.75" customHeight="1" x14ac:dyDescent="0.25">
      <c r="A1137" s="165"/>
      <c r="B1137" s="37"/>
      <c r="C1137" s="37"/>
      <c r="D1137" s="37"/>
      <c r="E1137" s="37"/>
      <c r="F1137" s="166"/>
      <c r="G1137" s="167"/>
      <c r="H1137" s="165"/>
      <c r="I1137" s="36"/>
      <c r="J1137" s="36"/>
      <c r="K1137" s="37"/>
      <c r="L1137" s="37"/>
      <c r="M1137" s="37"/>
      <c r="N1137" s="37"/>
      <c r="O1137" s="37"/>
    </row>
    <row r="1138" spans="1:15" ht="12.75" customHeight="1" x14ac:dyDescent="0.25">
      <c r="A1138" s="165"/>
      <c r="B1138" s="37"/>
      <c r="C1138" s="37"/>
      <c r="D1138" s="37"/>
      <c r="E1138" s="37"/>
      <c r="F1138" s="166"/>
      <c r="G1138" s="167"/>
      <c r="H1138" s="165"/>
      <c r="I1138" s="36"/>
      <c r="J1138" s="36"/>
      <c r="K1138" s="37"/>
      <c r="L1138" s="37"/>
      <c r="M1138" s="37"/>
      <c r="N1138" s="37"/>
      <c r="O1138" s="37"/>
    </row>
    <row r="1139" spans="1:15" ht="12.75" customHeight="1" x14ac:dyDescent="0.25">
      <c r="A1139" s="165"/>
      <c r="B1139" s="37"/>
      <c r="C1139" s="37"/>
      <c r="D1139" s="37"/>
      <c r="E1139" s="37"/>
      <c r="F1139" s="166"/>
      <c r="G1139" s="167"/>
      <c r="H1139" s="165"/>
      <c r="I1139" s="36"/>
      <c r="J1139" s="36"/>
      <c r="K1139" s="37"/>
      <c r="L1139" s="37"/>
      <c r="M1139" s="37"/>
      <c r="N1139" s="37"/>
      <c r="O1139" s="37"/>
    </row>
    <row r="1140" spans="1:15" ht="12.75" customHeight="1" x14ac:dyDescent="0.25">
      <c r="A1140" s="165"/>
      <c r="B1140" s="37"/>
      <c r="C1140" s="37"/>
      <c r="D1140" s="37"/>
      <c r="E1140" s="37"/>
      <c r="F1140" s="166"/>
      <c r="G1140" s="167"/>
      <c r="H1140" s="165"/>
      <c r="I1140" s="36"/>
      <c r="J1140" s="36"/>
      <c r="K1140" s="37"/>
      <c r="L1140" s="37"/>
      <c r="M1140" s="37"/>
      <c r="N1140" s="37"/>
      <c r="O1140" s="37"/>
    </row>
    <row r="1141" spans="1:15" ht="12.75" customHeight="1" x14ac:dyDescent="0.25">
      <c r="A1141" s="165"/>
      <c r="B1141" s="37"/>
      <c r="C1141" s="37"/>
      <c r="D1141" s="37"/>
      <c r="E1141" s="37"/>
      <c r="F1141" s="166"/>
      <c r="G1141" s="167"/>
      <c r="H1141" s="165"/>
      <c r="I1141" s="36"/>
      <c r="J1141" s="36"/>
      <c r="K1141" s="37"/>
      <c r="L1141" s="37"/>
      <c r="M1141" s="37"/>
      <c r="N1141" s="37"/>
      <c r="O1141" s="37"/>
    </row>
    <row r="1142" spans="1:15" ht="12.75" customHeight="1" x14ac:dyDescent="0.25">
      <c r="A1142" s="165"/>
      <c r="B1142" s="37"/>
      <c r="C1142" s="37"/>
      <c r="D1142" s="37"/>
      <c r="E1142" s="37"/>
      <c r="F1142" s="166"/>
      <c r="G1142" s="167"/>
      <c r="H1142" s="165"/>
      <c r="I1142" s="36"/>
      <c r="J1142" s="36"/>
      <c r="K1142" s="37"/>
      <c r="L1142" s="37"/>
      <c r="M1142" s="37"/>
      <c r="N1142" s="37"/>
      <c r="O1142" s="37"/>
    </row>
    <row r="1143" spans="1:15" ht="12.75" customHeight="1" x14ac:dyDescent="0.25">
      <c r="A1143" s="165"/>
      <c r="B1143" s="37"/>
      <c r="C1143" s="37"/>
      <c r="D1143" s="37"/>
      <c r="E1143" s="37"/>
      <c r="F1143" s="166"/>
      <c r="G1143" s="167"/>
      <c r="H1143" s="165"/>
      <c r="I1143" s="36"/>
      <c r="J1143" s="36"/>
      <c r="K1143" s="37"/>
      <c r="L1143" s="37"/>
      <c r="M1143" s="37"/>
      <c r="N1143" s="37"/>
      <c r="O1143" s="37"/>
    </row>
    <row r="1144" spans="1:15" ht="12.75" customHeight="1" x14ac:dyDescent="0.25">
      <c r="A1144" s="165"/>
      <c r="B1144" s="37"/>
      <c r="C1144" s="37"/>
      <c r="D1144" s="37"/>
      <c r="E1144" s="37"/>
      <c r="F1144" s="166"/>
      <c r="G1144" s="167"/>
      <c r="H1144" s="165"/>
      <c r="I1144" s="36"/>
      <c r="J1144" s="36"/>
      <c r="K1144" s="37"/>
      <c r="L1144" s="37"/>
      <c r="M1144" s="37"/>
      <c r="N1144" s="37"/>
      <c r="O1144" s="37"/>
    </row>
    <row r="1145" spans="1:15" ht="12.75" customHeight="1" x14ac:dyDescent="0.25">
      <c r="A1145" s="165"/>
      <c r="B1145" s="37"/>
      <c r="C1145" s="37"/>
      <c r="D1145" s="37"/>
      <c r="E1145" s="37"/>
      <c r="F1145" s="166"/>
      <c r="G1145" s="167"/>
      <c r="H1145" s="165"/>
      <c r="I1145" s="36"/>
      <c r="J1145" s="36"/>
      <c r="K1145" s="37"/>
      <c r="L1145" s="37"/>
      <c r="M1145" s="37"/>
      <c r="N1145" s="37"/>
      <c r="O1145" s="37"/>
    </row>
    <row r="1146" spans="1:15" ht="12.75" customHeight="1" x14ac:dyDescent="0.25">
      <c r="A1146" s="165"/>
      <c r="B1146" s="37"/>
      <c r="C1146" s="37"/>
      <c r="D1146" s="37"/>
      <c r="E1146" s="37"/>
      <c r="F1146" s="166"/>
      <c r="G1146" s="167"/>
      <c r="H1146" s="165"/>
      <c r="I1146" s="36"/>
      <c r="J1146" s="36"/>
      <c r="K1146" s="37"/>
      <c r="L1146" s="37"/>
      <c r="M1146" s="37"/>
      <c r="N1146" s="37"/>
      <c r="O1146" s="37"/>
    </row>
    <row r="1147" spans="1:15" ht="12.75" customHeight="1" x14ac:dyDescent="0.25">
      <c r="A1147" s="165"/>
      <c r="B1147" s="37"/>
      <c r="C1147" s="37"/>
      <c r="D1147" s="37"/>
      <c r="E1147" s="37"/>
      <c r="F1147" s="166"/>
      <c r="G1147" s="167"/>
      <c r="H1147" s="165"/>
      <c r="I1147" s="36"/>
      <c r="J1147" s="36"/>
      <c r="K1147" s="37"/>
      <c r="L1147" s="37"/>
      <c r="M1147" s="37"/>
      <c r="N1147" s="37"/>
      <c r="O1147" s="37"/>
    </row>
    <row r="1148" spans="1:15" ht="12.75" customHeight="1" x14ac:dyDescent="0.25">
      <c r="A1148" s="165"/>
      <c r="B1148" s="37"/>
      <c r="C1148" s="37"/>
      <c r="D1148" s="37"/>
      <c r="E1148" s="37"/>
      <c r="F1148" s="166"/>
      <c r="G1148" s="167"/>
      <c r="H1148" s="165"/>
      <c r="I1148" s="36"/>
      <c r="J1148" s="36"/>
      <c r="K1148" s="37"/>
      <c r="L1148" s="37"/>
      <c r="M1148" s="37"/>
      <c r="N1148" s="37"/>
      <c r="O1148" s="37"/>
    </row>
    <row r="1149" spans="1:15" ht="12.75" customHeight="1" x14ac:dyDescent="0.25">
      <c r="A1149" s="165"/>
      <c r="B1149" s="37"/>
      <c r="C1149" s="37"/>
      <c r="D1149" s="37"/>
      <c r="E1149" s="37"/>
      <c r="F1149" s="166"/>
      <c r="G1149" s="167"/>
      <c r="H1149" s="165"/>
      <c r="I1149" s="36"/>
      <c r="J1149" s="36"/>
      <c r="K1149" s="37"/>
      <c r="L1149" s="37"/>
      <c r="M1149" s="37"/>
      <c r="N1149" s="37"/>
      <c r="O1149" s="37"/>
    </row>
    <row r="1150" spans="1:15" ht="12.75" customHeight="1" x14ac:dyDescent="0.25">
      <c r="A1150" s="165"/>
      <c r="B1150" s="37"/>
      <c r="C1150" s="37"/>
      <c r="D1150" s="37"/>
      <c r="E1150" s="37"/>
      <c r="F1150" s="166"/>
      <c r="G1150" s="167"/>
      <c r="H1150" s="165"/>
      <c r="I1150" s="36"/>
      <c r="J1150" s="36"/>
      <c r="K1150" s="37"/>
      <c r="L1150" s="37"/>
      <c r="M1150" s="37"/>
      <c r="N1150" s="37"/>
      <c r="O1150" s="37"/>
    </row>
    <row r="1151" spans="1:15" ht="12.75" customHeight="1" x14ac:dyDescent="0.25">
      <c r="A1151" s="165"/>
      <c r="B1151" s="37"/>
      <c r="C1151" s="37"/>
      <c r="D1151" s="37"/>
      <c r="E1151" s="37"/>
      <c r="F1151" s="166"/>
      <c r="G1151" s="167"/>
      <c r="H1151" s="165"/>
      <c r="I1151" s="36"/>
      <c r="J1151" s="36"/>
      <c r="K1151" s="37"/>
      <c r="L1151" s="37"/>
      <c r="M1151" s="37"/>
      <c r="N1151" s="37"/>
      <c r="O1151" s="37"/>
    </row>
    <row r="1152" spans="1:15" ht="12.75" customHeight="1" x14ac:dyDescent="0.25">
      <c r="A1152" s="165"/>
      <c r="B1152" s="37"/>
      <c r="C1152" s="37"/>
      <c r="D1152" s="37"/>
      <c r="E1152" s="37"/>
      <c r="F1152" s="166"/>
      <c r="G1152" s="167"/>
      <c r="H1152" s="165"/>
      <c r="I1152" s="36"/>
      <c r="J1152" s="36"/>
      <c r="K1152" s="37"/>
      <c r="L1152" s="37"/>
      <c r="M1152" s="37"/>
      <c r="N1152" s="37"/>
      <c r="O1152" s="37"/>
    </row>
    <row r="1153" spans="1:15" ht="12.75" customHeight="1" x14ac:dyDescent="0.25">
      <c r="A1153" s="165"/>
      <c r="B1153" s="37"/>
      <c r="C1153" s="37"/>
      <c r="D1153" s="37"/>
      <c r="E1153" s="37"/>
      <c r="F1153" s="166"/>
      <c r="G1153" s="167"/>
      <c r="H1153" s="165"/>
      <c r="I1153" s="36"/>
      <c r="J1153" s="36"/>
      <c r="K1153" s="37"/>
      <c r="L1153" s="37"/>
      <c r="M1153" s="37"/>
      <c r="N1153" s="37"/>
      <c r="O1153" s="37"/>
    </row>
    <row r="1154" spans="1:15" ht="12.75" customHeight="1" x14ac:dyDescent="0.25">
      <c r="A1154" s="165"/>
      <c r="B1154" s="37"/>
      <c r="C1154" s="37"/>
      <c r="D1154" s="37"/>
      <c r="E1154" s="37"/>
      <c r="F1154" s="166"/>
      <c r="G1154" s="167"/>
      <c r="H1154" s="165"/>
      <c r="I1154" s="36"/>
      <c r="J1154" s="36"/>
      <c r="K1154" s="37"/>
      <c r="L1154" s="37"/>
      <c r="M1154" s="37"/>
      <c r="N1154" s="37"/>
      <c r="O1154" s="37"/>
    </row>
    <row r="1155" spans="1:15" ht="12.75" customHeight="1" x14ac:dyDescent="0.25">
      <c r="A1155" s="165"/>
      <c r="B1155" s="37"/>
      <c r="C1155" s="37"/>
      <c r="D1155" s="37"/>
      <c r="E1155" s="37"/>
      <c r="F1155" s="166"/>
      <c r="G1155" s="167"/>
      <c r="H1155" s="165"/>
      <c r="I1155" s="36"/>
      <c r="J1155" s="36"/>
      <c r="K1155" s="37"/>
      <c r="L1155" s="37"/>
      <c r="M1155" s="37"/>
      <c r="N1155" s="37"/>
      <c r="O1155" s="37"/>
    </row>
    <row r="1156" spans="1:15" ht="12.75" customHeight="1" x14ac:dyDescent="0.25">
      <c r="A1156" s="165"/>
      <c r="B1156" s="37"/>
      <c r="C1156" s="37"/>
      <c r="D1156" s="37"/>
      <c r="E1156" s="37"/>
      <c r="F1156" s="166"/>
      <c r="G1156" s="167"/>
      <c r="H1156" s="165"/>
      <c r="I1156" s="36"/>
      <c r="J1156" s="36"/>
      <c r="K1156" s="37"/>
      <c r="L1156" s="37"/>
      <c r="M1156" s="37"/>
      <c r="N1156" s="37"/>
      <c r="O1156" s="37"/>
    </row>
    <row r="1157" spans="1:15" ht="12.75" customHeight="1" x14ac:dyDescent="0.25">
      <c r="A1157" s="165"/>
      <c r="B1157" s="37"/>
      <c r="C1157" s="37"/>
      <c r="D1157" s="37"/>
      <c r="E1157" s="37"/>
      <c r="F1157" s="166"/>
      <c r="G1157" s="167"/>
      <c r="H1157" s="165"/>
      <c r="I1157" s="36"/>
      <c r="J1157" s="36"/>
      <c r="K1157" s="37"/>
      <c r="L1157" s="37"/>
      <c r="M1157" s="37"/>
      <c r="N1157" s="37"/>
      <c r="O1157" s="37"/>
    </row>
    <row r="1158" spans="1:15" ht="12.75" customHeight="1" x14ac:dyDescent="0.25">
      <c r="A1158" s="165"/>
      <c r="B1158" s="37"/>
      <c r="C1158" s="37"/>
      <c r="D1158" s="37"/>
      <c r="E1158" s="37"/>
      <c r="F1158" s="166"/>
      <c r="G1158" s="167"/>
      <c r="H1158" s="165"/>
      <c r="I1158" s="36"/>
      <c r="J1158" s="36"/>
      <c r="K1158" s="37"/>
      <c r="L1158" s="37"/>
      <c r="M1158" s="37"/>
      <c r="N1158" s="37"/>
      <c r="O1158" s="37"/>
    </row>
    <row r="1159" spans="1:15" ht="12.75" customHeight="1" x14ac:dyDescent="0.25">
      <c r="A1159" s="165"/>
      <c r="B1159" s="37"/>
      <c r="C1159" s="37"/>
      <c r="D1159" s="37"/>
      <c r="E1159" s="37"/>
      <c r="F1159" s="166"/>
      <c r="G1159" s="167"/>
      <c r="H1159" s="165"/>
      <c r="I1159" s="36"/>
      <c r="J1159" s="36"/>
      <c r="K1159" s="37"/>
      <c r="L1159" s="37"/>
      <c r="M1159" s="37"/>
      <c r="N1159" s="37"/>
      <c r="O1159" s="37"/>
    </row>
    <row r="1160" spans="1:15" ht="12.75" customHeight="1" x14ac:dyDescent="0.25">
      <c r="A1160" s="165"/>
      <c r="B1160" s="37"/>
      <c r="C1160" s="37"/>
      <c r="D1160" s="37"/>
      <c r="E1160" s="37"/>
      <c r="F1160" s="166"/>
      <c r="G1160" s="167"/>
      <c r="H1160" s="165"/>
      <c r="I1160" s="36"/>
      <c r="J1160" s="36"/>
      <c r="K1160" s="37"/>
      <c r="L1160" s="37"/>
      <c r="M1160" s="37"/>
      <c r="N1160" s="37"/>
      <c r="O1160" s="37"/>
    </row>
    <row r="1161" spans="1:15" ht="12.75" customHeight="1" x14ac:dyDescent="0.25">
      <c r="A1161" s="165"/>
      <c r="B1161" s="37"/>
      <c r="C1161" s="37"/>
      <c r="D1161" s="37"/>
      <c r="E1161" s="37"/>
      <c r="F1161" s="166"/>
      <c r="G1161" s="167"/>
      <c r="H1161" s="165"/>
      <c r="I1161" s="36"/>
      <c r="J1161" s="36"/>
      <c r="K1161" s="37"/>
      <c r="L1161" s="37"/>
      <c r="M1161" s="37"/>
      <c r="N1161" s="37"/>
      <c r="O1161" s="37"/>
    </row>
    <row r="1162" spans="1:15" ht="12.75" customHeight="1" x14ac:dyDescent="0.25">
      <c r="A1162" s="165"/>
      <c r="B1162" s="37"/>
      <c r="C1162" s="37"/>
      <c r="D1162" s="37"/>
      <c r="E1162" s="37"/>
      <c r="F1162" s="166"/>
      <c r="G1162" s="167"/>
      <c r="H1162" s="165"/>
      <c r="I1162" s="36"/>
      <c r="J1162" s="36"/>
      <c r="K1162" s="37"/>
      <c r="L1162" s="37"/>
      <c r="M1162" s="37"/>
      <c r="N1162" s="37"/>
      <c r="O1162" s="37"/>
    </row>
    <row r="1163" spans="1:15" ht="12.75" customHeight="1" x14ac:dyDescent="0.25">
      <c r="A1163" s="165"/>
      <c r="B1163" s="37"/>
      <c r="C1163" s="37"/>
      <c r="D1163" s="37"/>
      <c r="E1163" s="37"/>
      <c r="F1163" s="166"/>
      <c r="G1163" s="167"/>
      <c r="H1163" s="165"/>
      <c r="I1163" s="36"/>
      <c r="J1163" s="36"/>
      <c r="K1163" s="37"/>
      <c r="L1163" s="37"/>
      <c r="M1163" s="37"/>
      <c r="N1163" s="37"/>
      <c r="O1163" s="37"/>
    </row>
    <row r="1164" spans="1:15" ht="12.75" customHeight="1" x14ac:dyDescent="0.25">
      <c r="A1164" s="165"/>
      <c r="B1164" s="37"/>
      <c r="C1164" s="37"/>
      <c r="D1164" s="37"/>
      <c r="E1164" s="37"/>
      <c r="F1164" s="166"/>
      <c r="G1164" s="167"/>
      <c r="H1164" s="165"/>
      <c r="I1164" s="36"/>
      <c r="J1164" s="36"/>
      <c r="K1164" s="37"/>
      <c r="L1164" s="37"/>
      <c r="M1164" s="37"/>
      <c r="N1164" s="37"/>
      <c r="O1164" s="37"/>
    </row>
    <row r="1165" spans="1:15" ht="12.75" customHeight="1" x14ac:dyDescent="0.25">
      <c r="A1165" s="165"/>
      <c r="B1165" s="37"/>
      <c r="C1165" s="37"/>
      <c r="D1165" s="37"/>
      <c r="E1165" s="37"/>
      <c r="F1165" s="166"/>
      <c r="G1165" s="167"/>
      <c r="H1165" s="165"/>
      <c r="I1165" s="36"/>
      <c r="J1165" s="36"/>
      <c r="K1165" s="37"/>
      <c r="L1165" s="37"/>
      <c r="M1165" s="37"/>
      <c r="N1165" s="37"/>
      <c r="O1165" s="37"/>
    </row>
    <row r="1166" spans="1:15" ht="12.75" customHeight="1" x14ac:dyDescent="0.25">
      <c r="A1166" s="165"/>
      <c r="B1166" s="37"/>
      <c r="C1166" s="37"/>
      <c r="D1166" s="37"/>
      <c r="E1166" s="37"/>
      <c r="F1166" s="166"/>
      <c r="G1166" s="167"/>
      <c r="H1166" s="165"/>
      <c r="I1166" s="36"/>
      <c r="J1166" s="36"/>
      <c r="K1166" s="37"/>
      <c r="L1166" s="37"/>
      <c r="M1166" s="37"/>
      <c r="N1166" s="37"/>
      <c r="O1166" s="37"/>
    </row>
    <row r="1167" spans="1:15" ht="12.75" customHeight="1" x14ac:dyDescent="0.25">
      <c r="A1167" s="165"/>
      <c r="B1167" s="37"/>
      <c r="C1167" s="37"/>
      <c r="D1167" s="37"/>
      <c r="E1167" s="37"/>
      <c r="F1167" s="166"/>
      <c r="G1167" s="167"/>
      <c r="H1167" s="165"/>
      <c r="I1167" s="36"/>
      <c r="J1167" s="36"/>
      <c r="K1167" s="37"/>
      <c r="L1167" s="37"/>
      <c r="M1167" s="37"/>
      <c r="N1167" s="37"/>
      <c r="O1167" s="37"/>
    </row>
    <row r="1168" spans="1:15" ht="12.75" customHeight="1" x14ac:dyDescent="0.25">
      <c r="A1168" s="165"/>
      <c r="B1168" s="37"/>
      <c r="C1168" s="37"/>
      <c r="D1168" s="37"/>
      <c r="E1168" s="37"/>
      <c r="F1168" s="166"/>
      <c r="G1168" s="167"/>
      <c r="H1168" s="165"/>
      <c r="I1168" s="36"/>
      <c r="J1168" s="36"/>
      <c r="K1168" s="37"/>
      <c r="L1168" s="37"/>
      <c r="M1168" s="37"/>
      <c r="N1168" s="37"/>
      <c r="O1168" s="37"/>
    </row>
    <row r="1169" spans="1:15" ht="12.75" customHeight="1" x14ac:dyDescent="0.25">
      <c r="A1169" s="165"/>
      <c r="B1169" s="37"/>
      <c r="C1169" s="37"/>
      <c r="D1169" s="37"/>
      <c r="E1169" s="37"/>
      <c r="F1169" s="166"/>
      <c r="G1169" s="167"/>
      <c r="H1169" s="165"/>
      <c r="I1169" s="36"/>
      <c r="J1169" s="36"/>
      <c r="K1169" s="37"/>
      <c r="L1169" s="37"/>
      <c r="M1169" s="37"/>
      <c r="N1169" s="37"/>
      <c r="O1169" s="37"/>
    </row>
    <row r="1170" spans="1:15" ht="12.75" customHeight="1" x14ac:dyDescent="0.25">
      <c r="A1170" s="165"/>
      <c r="B1170" s="37"/>
      <c r="C1170" s="37"/>
      <c r="D1170" s="37"/>
      <c r="E1170" s="37"/>
      <c r="F1170" s="166"/>
      <c r="G1170" s="167"/>
      <c r="H1170" s="165"/>
      <c r="I1170" s="36"/>
      <c r="J1170" s="36"/>
      <c r="K1170" s="37"/>
      <c r="L1170" s="37"/>
      <c r="M1170" s="37"/>
      <c r="N1170" s="37"/>
      <c r="O1170" s="37"/>
    </row>
    <row r="1171" spans="1:15" ht="12.75" customHeight="1" x14ac:dyDescent="0.25">
      <c r="A1171" s="165"/>
      <c r="B1171" s="37"/>
      <c r="C1171" s="37"/>
      <c r="D1171" s="37"/>
      <c r="E1171" s="37"/>
      <c r="F1171" s="166"/>
      <c r="G1171" s="167"/>
      <c r="H1171" s="165"/>
      <c r="I1171" s="36"/>
      <c r="J1171" s="36"/>
      <c r="K1171" s="37"/>
      <c r="L1171" s="37"/>
      <c r="M1171" s="37"/>
      <c r="N1171" s="37"/>
      <c r="O1171" s="37"/>
    </row>
    <row r="1172" spans="1:15" ht="12.75" customHeight="1" x14ac:dyDescent="0.25">
      <c r="A1172" s="165"/>
      <c r="B1172" s="37"/>
      <c r="C1172" s="37"/>
      <c r="D1172" s="37"/>
      <c r="E1172" s="37"/>
      <c r="F1172" s="166"/>
      <c r="G1172" s="167"/>
      <c r="H1172" s="165"/>
      <c r="I1172" s="36"/>
      <c r="J1172" s="36"/>
      <c r="K1172" s="37"/>
      <c r="L1172" s="37"/>
      <c r="M1172" s="37"/>
      <c r="N1172" s="37"/>
      <c r="O1172" s="37"/>
    </row>
    <row r="1173" spans="1:15" ht="12.75" customHeight="1" x14ac:dyDescent="0.25">
      <c r="A1173" s="165"/>
      <c r="B1173" s="37"/>
      <c r="C1173" s="37"/>
      <c r="D1173" s="37"/>
      <c r="E1173" s="37"/>
      <c r="F1173" s="166"/>
      <c r="G1173" s="167"/>
      <c r="H1173" s="165"/>
      <c r="I1173" s="36"/>
      <c r="J1173" s="36"/>
      <c r="K1173" s="37"/>
      <c r="L1173" s="37"/>
      <c r="M1173" s="37"/>
      <c r="N1173" s="37"/>
      <c r="O1173" s="37"/>
    </row>
    <row r="1174" spans="1:15" ht="12.75" customHeight="1" x14ac:dyDescent="0.25">
      <c r="A1174" s="165"/>
      <c r="B1174" s="37"/>
      <c r="C1174" s="37"/>
      <c r="D1174" s="37"/>
      <c r="E1174" s="37"/>
      <c r="F1174" s="166"/>
      <c r="G1174" s="167"/>
      <c r="H1174" s="165"/>
      <c r="I1174" s="36"/>
      <c r="J1174" s="36"/>
      <c r="K1174" s="37"/>
      <c r="L1174" s="37"/>
      <c r="M1174" s="37"/>
      <c r="N1174" s="37"/>
      <c r="O1174" s="37"/>
    </row>
    <row r="1175" spans="1:15" ht="12.75" customHeight="1" x14ac:dyDescent="0.25">
      <c r="A1175" s="165"/>
      <c r="B1175" s="37"/>
      <c r="C1175" s="37"/>
      <c r="D1175" s="37"/>
      <c r="E1175" s="37"/>
      <c r="F1175" s="166"/>
      <c r="G1175" s="167"/>
      <c r="H1175" s="165"/>
      <c r="I1175" s="36"/>
      <c r="J1175" s="36"/>
      <c r="K1175" s="37"/>
      <c r="L1175" s="37"/>
      <c r="M1175" s="37"/>
      <c r="N1175" s="37"/>
      <c r="O1175" s="37"/>
    </row>
    <row r="1176" spans="1:15" ht="12.75" customHeight="1" x14ac:dyDescent="0.25">
      <c r="A1176" s="165"/>
      <c r="B1176" s="37"/>
      <c r="C1176" s="37"/>
      <c r="D1176" s="37"/>
      <c r="E1176" s="37"/>
      <c r="F1176" s="166"/>
      <c r="G1176" s="167"/>
      <c r="H1176" s="165"/>
      <c r="I1176" s="36"/>
      <c r="J1176" s="36"/>
      <c r="K1176" s="37"/>
      <c r="L1176" s="37"/>
      <c r="M1176" s="37"/>
      <c r="N1176" s="37"/>
      <c r="O1176" s="37"/>
    </row>
    <row r="1177" spans="1:15" ht="12.75" customHeight="1" x14ac:dyDescent="0.25">
      <c r="A1177" s="165"/>
      <c r="B1177" s="37"/>
      <c r="C1177" s="37"/>
      <c r="D1177" s="37"/>
      <c r="E1177" s="37"/>
      <c r="F1177" s="166"/>
      <c r="G1177" s="167"/>
      <c r="H1177" s="165"/>
      <c r="I1177" s="36"/>
      <c r="J1177" s="36"/>
      <c r="K1177" s="37"/>
      <c r="L1177" s="37"/>
      <c r="M1177" s="37"/>
      <c r="N1177" s="37"/>
      <c r="O1177" s="37"/>
    </row>
    <row r="1178" spans="1:15" ht="12.75" customHeight="1" x14ac:dyDescent="0.25">
      <c r="A1178" s="165"/>
      <c r="B1178" s="37"/>
      <c r="C1178" s="37"/>
      <c r="D1178" s="37"/>
      <c r="E1178" s="37"/>
      <c r="F1178" s="166"/>
      <c r="G1178" s="167"/>
      <c r="H1178" s="165"/>
      <c r="I1178" s="36"/>
      <c r="J1178" s="36"/>
      <c r="K1178" s="37"/>
      <c r="L1178" s="37"/>
      <c r="M1178" s="37"/>
      <c r="N1178" s="37"/>
      <c r="O1178" s="37"/>
    </row>
    <row r="1179" spans="1:15" ht="12.75" customHeight="1" x14ac:dyDescent="0.25">
      <c r="A1179" s="165"/>
      <c r="B1179" s="37"/>
      <c r="C1179" s="37"/>
      <c r="D1179" s="37"/>
      <c r="E1179" s="37"/>
      <c r="F1179" s="166"/>
      <c r="G1179" s="167"/>
      <c r="H1179" s="165"/>
      <c r="I1179" s="36"/>
      <c r="J1179" s="36"/>
      <c r="K1179" s="37"/>
      <c r="L1179" s="37"/>
      <c r="M1179" s="37"/>
      <c r="N1179" s="37"/>
      <c r="O1179" s="37"/>
    </row>
    <row r="1180" spans="1:15" ht="12.75" customHeight="1" x14ac:dyDescent="0.25">
      <c r="A1180" s="165"/>
      <c r="B1180" s="37"/>
      <c r="C1180" s="37"/>
      <c r="D1180" s="37"/>
      <c r="E1180" s="37"/>
      <c r="F1180" s="166"/>
      <c r="G1180" s="167"/>
      <c r="H1180" s="165"/>
      <c r="I1180" s="36"/>
      <c r="J1180" s="36"/>
      <c r="K1180" s="37"/>
      <c r="L1180" s="37"/>
      <c r="M1180" s="37"/>
      <c r="N1180" s="37"/>
      <c r="O1180" s="37"/>
    </row>
    <row r="1181" spans="1:15" ht="12.75" customHeight="1" x14ac:dyDescent="0.25">
      <c r="A1181" s="165"/>
      <c r="B1181" s="37"/>
      <c r="C1181" s="37"/>
      <c r="D1181" s="37"/>
      <c r="E1181" s="37"/>
      <c r="F1181" s="166"/>
      <c r="G1181" s="167"/>
      <c r="H1181" s="165"/>
      <c r="I1181" s="36"/>
      <c r="J1181" s="36"/>
      <c r="K1181" s="37"/>
      <c r="L1181" s="37"/>
      <c r="M1181" s="37"/>
      <c r="N1181" s="37"/>
      <c r="O1181" s="37"/>
    </row>
    <row r="1182" spans="1:15" ht="12.75" customHeight="1" x14ac:dyDescent="0.25">
      <c r="A1182" s="165"/>
      <c r="B1182" s="37"/>
      <c r="C1182" s="37"/>
      <c r="D1182" s="37"/>
      <c r="E1182" s="37"/>
      <c r="F1182" s="166"/>
      <c r="G1182" s="167"/>
      <c r="H1182" s="165"/>
      <c r="I1182" s="36"/>
      <c r="J1182" s="36"/>
      <c r="K1182" s="37"/>
      <c r="L1182" s="37"/>
      <c r="M1182" s="37"/>
      <c r="N1182" s="37"/>
      <c r="O1182" s="37"/>
    </row>
    <row r="1183" spans="1:15" ht="12.75" customHeight="1" x14ac:dyDescent="0.25">
      <c r="A1183" s="165"/>
      <c r="B1183" s="37"/>
      <c r="C1183" s="37"/>
      <c r="D1183" s="37"/>
      <c r="E1183" s="37"/>
      <c r="F1183" s="166"/>
      <c r="G1183" s="167"/>
      <c r="H1183" s="165"/>
      <c r="I1183" s="36"/>
      <c r="J1183" s="36"/>
      <c r="K1183" s="37"/>
      <c r="L1183" s="37"/>
      <c r="M1183" s="37"/>
      <c r="N1183" s="37"/>
      <c r="O1183" s="37"/>
    </row>
    <row r="1184" spans="1:15" ht="12.75" customHeight="1" x14ac:dyDescent="0.25">
      <c r="A1184" s="165"/>
      <c r="B1184" s="37"/>
      <c r="C1184" s="37"/>
      <c r="D1184" s="37"/>
      <c r="E1184" s="37"/>
      <c r="F1184" s="166"/>
      <c r="G1184" s="167"/>
      <c r="H1184" s="165"/>
      <c r="I1184" s="36"/>
      <c r="J1184" s="36"/>
      <c r="K1184" s="37"/>
      <c r="L1184" s="37"/>
      <c r="M1184" s="37"/>
      <c r="N1184" s="37"/>
      <c r="O1184" s="37"/>
    </row>
    <row r="1185" spans="1:15" ht="12.75" customHeight="1" x14ac:dyDescent="0.25">
      <c r="A1185" s="165"/>
      <c r="B1185" s="37"/>
      <c r="C1185" s="37"/>
      <c r="D1185" s="37"/>
      <c r="E1185" s="37"/>
      <c r="F1185" s="166"/>
      <c r="G1185" s="167"/>
      <c r="H1185" s="165"/>
      <c r="I1185" s="36"/>
      <c r="J1185" s="36"/>
      <c r="K1185" s="37"/>
      <c r="L1185" s="37"/>
      <c r="M1185" s="37"/>
      <c r="N1185" s="37"/>
      <c r="O1185" s="37"/>
    </row>
    <row r="1186" spans="1:15" ht="12.75" customHeight="1" x14ac:dyDescent="0.25">
      <c r="A1186" s="165"/>
      <c r="B1186" s="37"/>
      <c r="C1186" s="37"/>
      <c r="D1186" s="37"/>
      <c r="E1186" s="37"/>
      <c r="F1186" s="166"/>
      <c r="G1186" s="167"/>
      <c r="H1186" s="165"/>
      <c r="I1186" s="36"/>
      <c r="J1186" s="36"/>
      <c r="K1186" s="37"/>
      <c r="L1186" s="37"/>
      <c r="M1186" s="37"/>
      <c r="N1186" s="37"/>
      <c r="O1186" s="37"/>
    </row>
    <row r="1187" spans="1:15" ht="12.75" customHeight="1" x14ac:dyDescent="0.25">
      <c r="A1187" s="165"/>
      <c r="B1187" s="37"/>
      <c r="C1187" s="37"/>
      <c r="D1187" s="37"/>
      <c r="E1187" s="37"/>
      <c r="F1187" s="166"/>
      <c r="G1187" s="167"/>
      <c r="H1187" s="165"/>
      <c r="I1187" s="36"/>
      <c r="J1187" s="36"/>
      <c r="K1187" s="37"/>
      <c r="L1187" s="37"/>
      <c r="M1187" s="37"/>
      <c r="N1187" s="37"/>
      <c r="O1187" s="37"/>
    </row>
    <row r="1188" spans="1:15" ht="12.75" customHeight="1" x14ac:dyDescent="0.25">
      <c r="A1188" s="165"/>
      <c r="B1188" s="37"/>
      <c r="C1188" s="37"/>
      <c r="D1188" s="37"/>
      <c r="E1188" s="37"/>
      <c r="F1188" s="166"/>
      <c r="G1188" s="167"/>
      <c r="H1188" s="165"/>
      <c r="I1188" s="36"/>
      <c r="J1188" s="36"/>
      <c r="K1188" s="37"/>
      <c r="L1188" s="37"/>
      <c r="M1188" s="37"/>
      <c r="N1188" s="37"/>
      <c r="O1188" s="37"/>
    </row>
    <row r="1189" spans="1:15" ht="12.75" customHeight="1" x14ac:dyDescent="0.25">
      <c r="A1189" s="165"/>
      <c r="B1189" s="37"/>
      <c r="C1189" s="37"/>
      <c r="D1189" s="37"/>
      <c r="E1189" s="37"/>
      <c r="F1189" s="166"/>
      <c r="G1189" s="167"/>
      <c r="H1189" s="165"/>
      <c r="I1189" s="36"/>
      <c r="J1189" s="36"/>
      <c r="K1189" s="37"/>
      <c r="L1189" s="37"/>
      <c r="M1189" s="37"/>
      <c r="N1189" s="37"/>
      <c r="O1189" s="37"/>
    </row>
    <row r="1190" spans="1:15" ht="12.75" customHeight="1" x14ac:dyDescent="0.25">
      <c r="A1190" s="165"/>
      <c r="B1190" s="37"/>
      <c r="C1190" s="37"/>
      <c r="D1190" s="37"/>
      <c r="E1190" s="37"/>
      <c r="F1190" s="166"/>
      <c r="G1190" s="167"/>
      <c r="H1190" s="165"/>
      <c r="I1190" s="36"/>
      <c r="J1190" s="36"/>
      <c r="K1190" s="37"/>
      <c r="L1190" s="37"/>
      <c r="M1190" s="37"/>
      <c r="N1190" s="37"/>
      <c r="O1190" s="37"/>
    </row>
    <row r="1191" spans="1:15" ht="12.75" customHeight="1" x14ac:dyDescent="0.25">
      <c r="A1191" s="165"/>
      <c r="B1191" s="37"/>
      <c r="C1191" s="37"/>
      <c r="D1191" s="37"/>
      <c r="E1191" s="37"/>
      <c r="F1191" s="166"/>
      <c r="G1191" s="167"/>
      <c r="H1191" s="165"/>
      <c r="I1191" s="36"/>
      <c r="J1191" s="36"/>
      <c r="K1191" s="37"/>
      <c r="L1191" s="37"/>
      <c r="M1191" s="37"/>
      <c r="N1191" s="37"/>
      <c r="O1191" s="37"/>
    </row>
    <row r="1192" spans="1:15" ht="12.75" customHeight="1" x14ac:dyDescent="0.25">
      <c r="A1192" s="165"/>
      <c r="B1192" s="37"/>
      <c r="C1192" s="37"/>
      <c r="D1192" s="37"/>
      <c r="E1192" s="37"/>
      <c r="F1192" s="166"/>
      <c r="G1192" s="167"/>
      <c r="H1192" s="165"/>
      <c r="I1192" s="36"/>
      <c r="J1192" s="36"/>
      <c r="K1192" s="37"/>
      <c r="L1192" s="37"/>
      <c r="M1192" s="37"/>
      <c r="N1192" s="37"/>
      <c r="O1192" s="37"/>
    </row>
    <row r="1193" spans="1:15" ht="12.75" customHeight="1" x14ac:dyDescent="0.25">
      <c r="A1193" s="165"/>
      <c r="B1193" s="37"/>
      <c r="C1193" s="37"/>
      <c r="D1193" s="37"/>
      <c r="E1193" s="37"/>
      <c r="F1193" s="166"/>
      <c r="G1193" s="167"/>
      <c r="H1193" s="165"/>
      <c r="I1193" s="36"/>
      <c r="J1193" s="36"/>
      <c r="K1193" s="37"/>
      <c r="L1193" s="37"/>
      <c r="M1193" s="37"/>
      <c r="N1193" s="37"/>
      <c r="O1193" s="37"/>
    </row>
    <row r="1194" spans="1:15" ht="12.75" customHeight="1" x14ac:dyDescent="0.25">
      <c r="A1194" s="165"/>
      <c r="B1194" s="37"/>
      <c r="C1194" s="37"/>
      <c r="D1194" s="37"/>
      <c r="E1194" s="37"/>
      <c r="F1194" s="166"/>
      <c r="G1194" s="167"/>
      <c r="H1194" s="165"/>
      <c r="I1194" s="36"/>
      <c r="J1194" s="36"/>
      <c r="K1194" s="37"/>
      <c r="L1194" s="37"/>
      <c r="M1194" s="37"/>
      <c r="N1194" s="37"/>
      <c r="O1194" s="37"/>
    </row>
    <row r="1195" spans="1:15" ht="12.75" customHeight="1" x14ac:dyDescent="0.25">
      <c r="A1195" s="165"/>
      <c r="B1195" s="37"/>
      <c r="C1195" s="37"/>
      <c r="D1195" s="37"/>
      <c r="E1195" s="37"/>
      <c r="F1195" s="166"/>
      <c r="G1195" s="167"/>
      <c r="H1195" s="165"/>
      <c r="I1195" s="36"/>
      <c r="J1195" s="36"/>
      <c r="K1195" s="37"/>
      <c r="L1195" s="37"/>
      <c r="M1195" s="37"/>
      <c r="N1195" s="37"/>
      <c r="O1195" s="37"/>
    </row>
    <row r="1196" spans="1:15" ht="12.75" customHeight="1" x14ac:dyDescent="0.25">
      <c r="A1196" s="165"/>
      <c r="B1196" s="37"/>
      <c r="C1196" s="37"/>
      <c r="D1196" s="37"/>
      <c r="E1196" s="37"/>
      <c r="F1196" s="166"/>
      <c r="G1196" s="167"/>
      <c r="H1196" s="165"/>
      <c r="I1196" s="36"/>
      <c r="J1196" s="36"/>
      <c r="K1196" s="37"/>
      <c r="L1196" s="37"/>
      <c r="M1196" s="37"/>
      <c r="N1196" s="37"/>
      <c r="O1196" s="37"/>
    </row>
    <row r="1197" spans="1:15" ht="12.75" customHeight="1" x14ac:dyDescent="0.25">
      <c r="A1197" s="165"/>
      <c r="B1197" s="37"/>
      <c r="C1197" s="37"/>
      <c r="D1197" s="37"/>
      <c r="E1197" s="37"/>
      <c r="F1197" s="166"/>
      <c r="G1197" s="167"/>
      <c r="H1197" s="165"/>
      <c r="I1197" s="36"/>
      <c r="J1197" s="36"/>
      <c r="K1197" s="37"/>
      <c r="L1197" s="37"/>
      <c r="M1197" s="37"/>
      <c r="N1197" s="37"/>
      <c r="O1197" s="37"/>
    </row>
    <row r="1198" spans="1:15" ht="12.75" customHeight="1" x14ac:dyDescent="0.25">
      <c r="A1198" s="165"/>
      <c r="B1198" s="37"/>
      <c r="C1198" s="37"/>
      <c r="D1198" s="37"/>
      <c r="E1198" s="37"/>
      <c r="F1198" s="166"/>
      <c r="G1198" s="167"/>
      <c r="H1198" s="165"/>
      <c r="I1198" s="36"/>
      <c r="J1198" s="36"/>
      <c r="K1198" s="37"/>
      <c r="L1198" s="37"/>
      <c r="M1198" s="37"/>
      <c r="N1198" s="37"/>
      <c r="O1198" s="37"/>
    </row>
    <row r="1199" spans="1:15" ht="12.75" customHeight="1" x14ac:dyDescent="0.25">
      <c r="A1199" s="165"/>
      <c r="B1199" s="37"/>
      <c r="C1199" s="37"/>
      <c r="D1199" s="37"/>
      <c r="E1199" s="37"/>
      <c r="F1199" s="166"/>
      <c r="G1199" s="167"/>
      <c r="H1199" s="165"/>
      <c r="I1199" s="36"/>
      <c r="J1199" s="36"/>
      <c r="K1199" s="37"/>
      <c r="L1199" s="37"/>
      <c r="M1199" s="37"/>
      <c r="N1199" s="37"/>
      <c r="O1199" s="37"/>
    </row>
    <row r="1200" spans="1:15" ht="12.75" customHeight="1" x14ac:dyDescent="0.25">
      <c r="A1200" s="165"/>
      <c r="B1200" s="37"/>
      <c r="C1200" s="37"/>
      <c r="D1200" s="37"/>
      <c r="E1200" s="37"/>
      <c r="F1200" s="166"/>
      <c r="G1200" s="167"/>
      <c r="H1200" s="165"/>
      <c r="I1200" s="36"/>
      <c r="J1200" s="36"/>
      <c r="K1200" s="37"/>
      <c r="L1200" s="37"/>
      <c r="M1200" s="37"/>
      <c r="N1200" s="37"/>
      <c r="O1200" s="37"/>
    </row>
    <row r="1201" spans="1:15" ht="12.75" customHeight="1" x14ac:dyDescent="0.25">
      <c r="A1201" s="165"/>
      <c r="B1201" s="37"/>
      <c r="C1201" s="37"/>
      <c r="D1201" s="37"/>
      <c r="E1201" s="37"/>
      <c r="F1201" s="166"/>
      <c r="G1201" s="167"/>
      <c r="H1201" s="165"/>
      <c r="I1201" s="36"/>
      <c r="J1201" s="36"/>
      <c r="K1201" s="37"/>
      <c r="L1201" s="37"/>
      <c r="M1201" s="37"/>
      <c r="N1201" s="37"/>
      <c r="O1201" s="37"/>
    </row>
    <row r="1202" spans="1:15" ht="12.75" customHeight="1" x14ac:dyDescent="0.25">
      <c r="A1202" s="165"/>
      <c r="B1202" s="37"/>
      <c r="C1202" s="37"/>
      <c r="D1202" s="37"/>
      <c r="E1202" s="37"/>
      <c r="F1202" s="166"/>
      <c r="G1202" s="167"/>
      <c r="H1202" s="165"/>
      <c r="I1202" s="36"/>
      <c r="J1202" s="36"/>
      <c r="K1202" s="37"/>
      <c r="L1202" s="37"/>
      <c r="M1202" s="37"/>
      <c r="N1202" s="37"/>
      <c r="O1202" s="37"/>
    </row>
    <row r="1203" spans="1:15" ht="12.75" customHeight="1" x14ac:dyDescent="0.25">
      <c r="A1203" s="165"/>
      <c r="B1203" s="37"/>
      <c r="C1203" s="37"/>
      <c r="D1203" s="37"/>
      <c r="E1203" s="37"/>
      <c r="F1203" s="166"/>
      <c r="G1203" s="167"/>
      <c r="H1203" s="165"/>
      <c r="I1203" s="36"/>
      <c r="J1203" s="36"/>
      <c r="K1203" s="37"/>
      <c r="L1203" s="37"/>
      <c r="M1203" s="37"/>
      <c r="N1203" s="37"/>
      <c r="O1203" s="37"/>
    </row>
    <row r="1204" spans="1:15" ht="12.75" customHeight="1" x14ac:dyDescent="0.25">
      <c r="A1204" s="165"/>
      <c r="B1204" s="37"/>
      <c r="C1204" s="37"/>
      <c r="D1204" s="37"/>
      <c r="E1204" s="37"/>
      <c r="F1204" s="166"/>
      <c r="G1204" s="167"/>
      <c r="H1204" s="165"/>
      <c r="I1204" s="36"/>
      <c r="J1204" s="36"/>
      <c r="K1204" s="37"/>
      <c r="L1204" s="37"/>
      <c r="M1204" s="37"/>
      <c r="N1204" s="37"/>
      <c r="O1204" s="37"/>
    </row>
    <row r="1205" spans="1:15" ht="12.75" customHeight="1" x14ac:dyDescent="0.25">
      <c r="A1205" s="165"/>
      <c r="B1205" s="37"/>
      <c r="C1205" s="37"/>
      <c r="D1205" s="37"/>
      <c r="E1205" s="37"/>
      <c r="F1205" s="166"/>
      <c r="G1205" s="167"/>
      <c r="H1205" s="165"/>
      <c r="I1205" s="36"/>
      <c r="J1205" s="36"/>
      <c r="K1205" s="37"/>
      <c r="L1205" s="37"/>
      <c r="M1205" s="37"/>
      <c r="N1205" s="37"/>
      <c r="O1205" s="37"/>
    </row>
    <row r="1206" spans="1:15" ht="12.75" customHeight="1" x14ac:dyDescent="0.25">
      <c r="A1206" s="165"/>
      <c r="B1206" s="37"/>
      <c r="C1206" s="37"/>
      <c r="D1206" s="37"/>
      <c r="E1206" s="37"/>
      <c r="F1206" s="166"/>
      <c r="G1206" s="167"/>
      <c r="H1206" s="165"/>
      <c r="I1206" s="36"/>
      <c r="J1206" s="36"/>
      <c r="K1206" s="37"/>
      <c r="L1206" s="37"/>
      <c r="M1206" s="37"/>
      <c r="N1206" s="37"/>
      <c r="O1206" s="37"/>
    </row>
    <row r="1207" spans="1:15" ht="12.75" customHeight="1" x14ac:dyDescent="0.25">
      <c r="A1207" s="165"/>
      <c r="B1207" s="37"/>
      <c r="C1207" s="37"/>
      <c r="D1207" s="37"/>
      <c r="E1207" s="37"/>
      <c r="F1207" s="166"/>
      <c r="G1207" s="167"/>
      <c r="H1207" s="165"/>
      <c r="I1207" s="36"/>
      <c r="J1207" s="36"/>
      <c r="K1207" s="37"/>
      <c r="L1207" s="37"/>
      <c r="M1207" s="37"/>
      <c r="N1207" s="37"/>
      <c r="O1207" s="37"/>
    </row>
    <row r="1208" spans="1:15" ht="12.75" customHeight="1" x14ac:dyDescent="0.25">
      <c r="A1208" s="165"/>
      <c r="B1208" s="37"/>
      <c r="C1208" s="37"/>
      <c r="D1208" s="37"/>
      <c r="E1208" s="37"/>
      <c r="F1208" s="166"/>
      <c r="G1208" s="167"/>
      <c r="H1208" s="165"/>
      <c r="I1208" s="36"/>
      <c r="J1208" s="36"/>
      <c r="K1208" s="37"/>
      <c r="L1208" s="37"/>
      <c r="M1208" s="37"/>
      <c r="N1208" s="37"/>
      <c r="O1208" s="37"/>
    </row>
    <row r="1209" spans="1:15" ht="12.75" customHeight="1" x14ac:dyDescent="0.25">
      <c r="A1209" s="165"/>
      <c r="B1209" s="37"/>
      <c r="C1209" s="37"/>
      <c r="D1209" s="37"/>
      <c r="E1209" s="37"/>
      <c r="F1209" s="166"/>
      <c r="G1209" s="167"/>
      <c r="H1209" s="165"/>
      <c r="I1209" s="36"/>
      <c r="J1209" s="36"/>
      <c r="K1209" s="37"/>
      <c r="L1209" s="37"/>
      <c r="M1209" s="37"/>
      <c r="N1209" s="37"/>
      <c r="O1209" s="37"/>
    </row>
    <row r="1210" spans="1:15" ht="12.75" customHeight="1" x14ac:dyDescent="0.25">
      <c r="A1210" s="165"/>
      <c r="B1210" s="37"/>
      <c r="C1210" s="37"/>
      <c r="D1210" s="37"/>
      <c r="E1210" s="37"/>
      <c r="F1210" s="166"/>
      <c r="G1210" s="167"/>
      <c r="H1210" s="165"/>
      <c r="I1210" s="36"/>
      <c r="J1210" s="36"/>
      <c r="K1210" s="37"/>
      <c r="L1210" s="37"/>
      <c r="M1210" s="37"/>
      <c r="N1210" s="37"/>
      <c r="O1210" s="37"/>
    </row>
    <row r="1211" spans="1:15" ht="12.75" customHeight="1" x14ac:dyDescent="0.25">
      <c r="A1211" s="165"/>
      <c r="B1211" s="37"/>
      <c r="C1211" s="37"/>
      <c r="D1211" s="37"/>
      <c r="E1211" s="37"/>
      <c r="F1211" s="166"/>
      <c r="G1211" s="167"/>
      <c r="H1211" s="165"/>
      <c r="I1211" s="36"/>
      <c r="J1211" s="36"/>
      <c r="K1211" s="37"/>
      <c r="L1211" s="37"/>
      <c r="M1211" s="37"/>
      <c r="N1211" s="37"/>
      <c r="O1211" s="37"/>
    </row>
    <row r="1212" spans="1:15" ht="12.75" customHeight="1" x14ac:dyDescent="0.25">
      <c r="A1212" s="165"/>
      <c r="B1212" s="37"/>
      <c r="C1212" s="37"/>
      <c r="D1212" s="37"/>
      <c r="E1212" s="37"/>
      <c r="F1212" s="166"/>
      <c r="G1212" s="167"/>
      <c r="H1212" s="165"/>
      <c r="I1212" s="36"/>
      <c r="J1212" s="36"/>
      <c r="K1212" s="37"/>
      <c r="L1212" s="37"/>
      <c r="M1212" s="37"/>
      <c r="N1212" s="37"/>
      <c r="O1212" s="37"/>
    </row>
    <row r="1213" spans="1:15" ht="12.75" customHeight="1" x14ac:dyDescent="0.25">
      <c r="A1213" s="165"/>
      <c r="B1213" s="37"/>
      <c r="C1213" s="37"/>
      <c r="D1213" s="37"/>
      <c r="E1213" s="37"/>
      <c r="F1213" s="166"/>
      <c r="G1213" s="167"/>
      <c r="H1213" s="165"/>
      <c r="I1213" s="36"/>
      <c r="J1213" s="36"/>
      <c r="K1213" s="37"/>
      <c r="L1213" s="37"/>
      <c r="M1213" s="37"/>
      <c r="N1213" s="37"/>
      <c r="O1213" s="37"/>
    </row>
    <row r="1214" spans="1:15" ht="12.75" customHeight="1" x14ac:dyDescent="0.25">
      <c r="A1214" s="165"/>
      <c r="B1214" s="37"/>
      <c r="C1214" s="37"/>
      <c r="D1214" s="37"/>
      <c r="E1214" s="37"/>
      <c r="F1214" s="166"/>
      <c r="G1214" s="167"/>
      <c r="H1214" s="165"/>
      <c r="I1214" s="36"/>
      <c r="J1214" s="36"/>
      <c r="K1214" s="37"/>
      <c r="L1214" s="37"/>
      <c r="M1214" s="37"/>
      <c r="N1214" s="37"/>
      <c r="O1214" s="37"/>
    </row>
    <row r="1215" spans="1:15" ht="12.75" customHeight="1" x14ac:dyDescent="0.25">
      <c r="A1215" s="165"/>
      <c r="B1215" s="37"/>
      <c r="C1215" s="37"/>
      <c r="D1215" s="37"/>
      <c r="E1215" s="37"/>
      <c r="F1215" s="166"/>
      <c r="G1215" s="167"/>
      <c r="H1215" s="165"/>
      <c r="I1215" s="36"/>
      <c r="J1215" s="36"/>
      <c r="K1215" s="37"/>
      <c r="L1215" s="37"/>
      <c r="M1215" s="37"/>
      <c r="N1215" s="37"/>
      <c r="O1215" s="37"/>
    </row>
    <row r="1216" spans="1:15" ht="12.75" customHeight="1" x14ac:dyDescent="0.25">
      <c r="A1216" s="165"/>
      <c r="B1216" s="37"/>
      <c r="C1216" s="37"/>
      <c r="D1216" s="37"/>
      <c r="E1216" s="37"/>
      <c r="F1216" s="166"/>
      <c r="G1216" s="167"/>
      <c r="H1216" s="165"/>
      <c r="I1216" s="36"/>
      <c r="J1216" s="36"/>
      <c r="K1216" s="37"/>
      <c r="L1216" s="37"/>
      <c r="M1216" s="37"/>
      <c r="N1216" s="37"/>
      <c r="O1216" s="37"/>
    </row>
    <row r="1217" spans="1:15" ht="12.75" customHeight="1" x14ac:dyDescent="0.25">
      <c r="A1217" s="165"/>
      <c r="B1217" s="37"/>
      <c r="C1217" s="37"/>
      <c r="D1217" s="37"/>
      <c r="E1217" s="37"/>
      <c r="F1217" s="166"/>
      <c r="G1217" s="167"/>
      <c r="H1217" s="165"/>
      <c r="I1217" s="36"/>
      <c r="J1217" s="36"/>
      <c r="K1217" s="37"/>
      <c r="L1217" s="37"/>
      <c r="M1217" s="37"/>
      <c r="N1217" s="37"/>
      <c r="O1217" s="37"/>
    </row>
    <row r="1218" spans="1:15" ht="12.75" customHeight="1" x14ac:dyDescent="0.25">
      <c r="A1218" s="165"/>
      <c r="B1218" s="37"/>
      <c r="C1218" s="37"/>
      <c r="D1218" s="37"/>
      <c r="E1218" s="37"/>
      <c r="F1218" s="166"/>
      <c r="G1218" s="167"/>
      <c r="H1218" s="165"/>
      <c r="I1218" s="36"/>
      <c r="J1218" s="36"/>
      <c r="K1218" s="37"/>
      <c r="L1218" s="37"/>
      <c r="M1218" s="37"/>
      <c r="N1218" s="37"/>
      <c r="O1218" s="37"/>
    </row>
    <row r="1219" spans="1:15" ht="12.75" customHeight="1" x14ac:dyDescent="0.25">
      <c r="A1219" s="165"/>
      <c r="B1219" s="37"/>
      <c r="C1219" s="37"/>
      <c r="D1219" s="37"/>
      <c r="E1219" s="37"/>
      <c r="F1219" s="166"/>
      <c r="G1219" s="167"/>
      <c r="H1219" s="165"/>
      <c r="I1219" s="36"/>
      <c r="J1219" s="36"/>
      <c r="K1219" s="37"/>
      <c r="L1219" s="37"/>
      <c r="M1219" s="37"/>
      <c r="N1219" s="37"/>
      <c r="O1219" s="37"/>
    </row>
    <row r="1220" spans="1:15" ht="12.75" customHeight="1" x14ac:dyDescent="0.25">
      <c r="A1220" s="165"/>
      <c r="B1220" s="37"/>
      <c r="C1220" s="37"/>
      <c r="D1220" s="37"/>
      <c r="E1220" s="37"/>
      <c r="F1220" s="166"/>
      <c r="G1220" s="167"/>
      <c r="H1220" s="165"/>
      <c r="I1220" s="36"/>
      <c r="J1220" s="36"/>
      <c r="K1220" s="37"/>
      <c r="L1220" s="37"/>
      <c r="M1220" s="37"/>
      <c r="N1220" s="37"/>
      <c r="O1220" s="37"/>
    </row>
    <row r="1221" spans="1:15" ht="12.75" customHeight="1" x14ac:dyDescent="0.25">
      <c r="A1221" s="165"/>
      <c r="B1221" s="37"/>
      <c r="C1221" s="37"/>
      <c r="D1221" s="37"/>
      <c r="E1221" s="37"/>
      <c r="F1221" s="166"/>
      <c r="G1221" s="167"/>
      <c r="H1221" s="165"/>
      <c r="I1221" s="36"/>
      <c r="J1221" s="36"/>
      <c r="K1221" s="37"/>
      <c r="L1221" s="37"/>
      <c r="M1221" s="37"/>
      <c r="N1221" s="37"/>
      <c r="O1221" s="37"/>
    </row>
    <row r="1222" spans="1:15" ht="12.75" customHeight="1" x14ac:dyDescent="0.25">
      <c r="A1222" s="165"/>
      <c r="B1222" s="37"/>
      <c r="C1222" s="37"/>
      <c r="D1222" s="37"/>
      <c r="E1222" s="37"/>
      <c r="F1222" s="166"/>
      <c r="G1222" s="167"/>
      <c r="H1222" s="165"/>
      <c r="I1222" s="36"/>
      <c r="J1222" s="36"/>
      <c r="K1222" s="37"/>
      <c r="L1222" s="37"/>
      <c r="M1222" s="37"/>
      <c r="N1222" s="37"/>
      <c r="O1222" s="37"/>
    </row>
    <row r="1223" spans="1:15" ht="12.75" customHeight="1" x14ac:dyDescent="0.25">
      <c r="A1223" s="165"/>
      <c r="B1223" s="37"/>
      <c r="C1223" s="37"/>
      <c r="D1223" s="37"/>
      <c r="E1223" s="37"/>
      <c r="F1223" s="166"/>
      <c r="G1223" s="167"/>
      <c r="H1223" s="165"/>
      <c r="I1223" s="36"/>
      <c r="J1223" s="36"/>
      <c r="K1223" s="37"/>
      <c r="L1223" s="37"/>
      <c r="M1223" s="37"/>
      <c r="N1223" s="37"/>
      <c r="O1223" s="37"/>
    </row>
    <row r="1224" spans="1:15" ht="12.75" customHeight="1" x14ac:dyDescent="0.25">
      <c r="A1224" s="165"/>
      <c r="B1224" s="37"/>
      <c r="C1224" s="37"/>
      <c r="D1224" s="37"/>
      <c r="E1224" s="37"/>
      <c r="F1224" s="166"/>
      <c r="G1224" s="167"/>
      <c r="H1224" s="165"/>
      <c r="I1224" s="36"/>
      <c r="J1224" s="36"/>
      <c r="K1224" s="37"/>
      <c r="L1224" s="37"/>
      <c r="M1224" s="37"/>
      <c r="N1224" s="37"/>
      <c r="O1224" s="37"/>
    </row>
    <row r="1225" spans="1:15" ht="12.75" customHeight="1" x14ac:dyDescent="0.25">
      <c r="A1225" s="165"/>
      <c r="B1225" s="37"/>
      <c r="C1225" s="37"/>
      <c r="D1225" s="37"/>
      <c r="E1225" s="37"/>
      <c r="F1225" s="166"/>
      <c r="G1225" s="167"/>
      <c r="H1225" s="165"/>
      <c r="I1225" s="36"/>
      <c r="J1225" s="36"/>
      <c r="K1225" s="37"/>
      <c r="L1225" s="37"/>
      <c r="M1225" s="37"/>
      <c r="N1225" s="37"/>
      <c r="O1225" s="37"/>
    </row>
    <row r="1226" spans="1:15" ht="12.75" customHeight="1" x14ac:dyDescent="0.25">
      <c r="A1226" s="165"/>
      <c r="B1226" s="37"/>
      <c r="C1226" s="37"/>
      <c r="D1226" s="37"/>
      <c r="E1226" s="37"/>
      <c r="F1226" s="166"/>
      <c r="G1226" s="167"/>
      <c r="H1226" s="165"/>
      <c r="I1226" s="36"/>
      <c r="J1226" s="36"/>
      <c r="K1226" s="37"/>
      <c r="L1226" s="37"/>
      <c r="M1226" s="37"/>
      <c r="N1226" s="37"/>
      <c r="O1226" s="37"/>
    </row>
    <row r="1227" spans="1:15" ht="12.75" customHeight="1" x14ac:dyDescent="0.25">
      <c r="A1227" s="165"/>
      <c r="B1227" s="37"/>
      <c r="C1227" s="37"/>
      <c r="D1227" s="37"/>
      <c r="E1227" s="37"/>
      <c r="F1227" s="166"/>
      <c r="G1227" s="167"/>
      <c r="H1227" s="165"/>
      <c r="I1227" s="36"/>
      <c r="J1227" s="36"/>
      <c r="K1227" s="37"/>
      <c r="L1227" s="37"/>
      <c r="M1227" s="37"/>
      <c r="N1227" s="37"/>
      <c r="O1227" s="37"/>
    </row>
    <row r="1228" spans="1:15" ht="12.75" customHeight="1" x14ac:dyDescent="0.25">
      <c r="A1228" s="165"/>
      <c r="B1228" s="37"/>
      <c r="C1228" s="37"/>
      <c r="D1228" s="37"/>
      <c r="E1228" s="37"/>
      <c r="F1228" s="166"/>
      <c r="G1228" s="167"/>
      <c r="H1228" s="165"/>
      <c r="I1228" s="36"/>
      <c r="J1228" s="36"/>
      <c r="K1228" s="37"/>
      <c r="L1228" s="37"/>
      <c r="M1228" s="37"/>
      <c r="N1228" s="37"/>
      <c r="O1228" s="37"/>
    </row>
    <row r="1229" spans="1:15" ht="12.75" customHeight="1" x14ac:dyDescent="0.25">
      <c r="A1229" s="165"/>
      <c r="B1229" s="37"/>
      <c r="C1229" s="37"/>
      <c r="D1229" s="37"/>
      <c r="E1229" s="37"/>
      <c r="F1229" s="166"/>
      <c r="G1229" s="167"/>
      <c r="H1229" s="165"/>
      <c r="I1229" s="36"/>
      <c r="J1229" s="36"/>
      <c r="K1229" s="37"/>
      <c r="L1229" s="37"/>
      <c r="M1229" s="37"/>
      <c r="N1229" s="37"/>
      <c r="O1229" s="37"/>
    </row>
    <row r="1230" spans="1:15" ht="12.75" customHeight="1" x14ac:dyDescent="0.25">
      <c r="A1230" s="165"/>
      <c r="B1230" s="37"/>
      <c r="C1230" s="37"/>
      <c r="D1230" s="37"/>
      <c r="E1230" s="37"/>
      <c r="F1230" s="166"/>
      <c r="G1230" s="167"/>
      <c r="H1230" s="165"/>
      <c r="I1230" s="36"/>
      <c r="J1230" s="36"/>
      <c r="K1230" s="37"/>
      <c r="L1230" s="37"/>
      <c r="M1230" s="37"/>
      <c r="N1230" s="37"/>
      <c r="O1230" s="37"/>
    </row>
    <row r="1231" spans="1:15" ht="12.75" customHeight="1" x14ac:dyDescent="0.25">
      <c r="A1231" s="165"/>
      <c r="B1231" s="37"/>
      <c r="C1231" s="37"/>
      <c r="D1231" s="37"/>
      <c r="E1231" s="37"/>
      <c r="F1231" s="166"/>
      <c r="G1231" s="167"/>
      <c r="H1231" s="165"/>
      <c r="I1231" s="36"/>
      <c r="J1231" s="36"/>
      <c r="K1231" s="37"/>
      <c r="L1231" s="37"/>
      <c r="M1231" s="37"/>
      <c r="N1231" s="37"/>
      <c r="O1231" s="37"/>
    </row>
    <row r="1232" spans="1:15" ht="12.75" customHeight="1" x14ac:dyDescent="0.25">
      <c r="A1232" s="165"/>
      <c r="B1232" s="37"/>
      <c r="C1232" s="37"/>
      <c r="D1232" s="37"/>
      <c r="E1232" s="37"/>
      <c r="F1232" s="166"/>
      <c r="G1232" s="167"/>
      <c r="H1232" s="165"/>
      <c r="I1232" s="36"/>
      <c r="J1232" s="36"/>
      <c r="K1232" s="37"/>
      <c r="L1232" s="37"/>
      <c r="M1232" s="37"/>
      <c r="N1232" s="37"/>
      <c r="O1232" s="37"/>
    </row>
    <row r="1233" spans="1:15" ht="12.75" customHeight="1" x14ac:dyDescent="0.25">
      <c r="A1233" s="165"/>
      <c r="B1233" s="37"/>
      <c r="C1233" s="37"/>
      <c r="D1233" s="37"/>
      <c r="E1233" s="37"/>
      <c r="F1233" s="166"/>
      <c r="G1233" s="167"/>
      <c r="H1233" s="165"/>
      <c r="I1233" s="36"/>
      <c r="J1233" s="36"/>
      <c r="K1233" s="37"/>
      <c r="L1233" s="37"/>
      <c r="M1233" s="37"/>
      <c r="N1233" s="37"/>
      <c r="O1233" s="37"/>
    </row>
    <row r="1234" spans="1:15" ht="12.75" customHeight="1" x14ac:dyDescent="0.25">
      <c r="A1234" s="165"/>
      <c r="B1234" s="37"/>
      <c r="C1234" s="37"/>
      <c r="D1234" s="37"/>
      <c r="E1234" s="37"/>
      <c r="F1234" s="166"/>
      <c r="G1234" s="167"/>
      <c r="H1234" s="165"/>
      <c r="I1234" s="36"/>
      <c r="J1234" s="36"/>
      <c r="K1234" s="37"/>
      <c r="L1234" s="37"/>
      <c r="M1234" s="37"/>
      <c r="N1234" s="37"/>
      <c r="O1234" s="37"/>
    </row>
    <row r="1235" spans="1:15" ht="12.75" customHeight="1" x14ac:dyDescent="0.25">
      <c r="A1235" s="165"/>
      <c r="B1235" s="37"/>
      <c r="C1235" s="37"/>
      <c r="D1235" s="37"/>
      <c r="E1235" s="37"/>
      <c r="F1235" s="166"/>
      <c r="G1235" s="167"/>
      <c r="H1235" s="165"/>
      <c r="I1235" s="36"/>
      <c r="J1235" s="36"/>
      <c r="K1235" s="37"/>
      <c r="L1235" s="37"/>
      <c r="M1235" s="37"/>
      <c r="N1235" s="37"/>
      <c r="O1235" s="37"/>
    </row>
    <row r="1236" spans="1:15" ht="12.75" customHeight="1" x14ac:dyDescent="0.25">
      <c r="A1236" s="165"/>
      <c r="B1236" s="37"/>
      <c r="C1236" s="37"/>
      <c r="D1236" s="37"/>
      <c r="E1236" s="37"/>
      <c r="F1236" s="166"/>
      <c r="G1236" s="167"/>
      <c r="H1236" s="165"/>
      <c r="I1236" s="36"/>
      <c r="J1236" s="36"/>
      <c r="K1236" s="37"/>
      <c r="L1236" s="37"/>
      <c r="M1236" s="37"/>
      <c r="N1236" s="37"/>
      <c r="O1236" s="37"/>
    </row>
    <row r="1237" spans="1:15" ht="12.75" customHeight="1" x14ac:dyDescent="0.25">
      <c r="A1237" s="165"/>
      <c r="B1237" s="37"/>
      <c r="C1237" s="37"/>
      <c r="D1237" s="37"/>
      <c r="E1237" s="37"/>
      <c r="F1237" s="166"/>
      <c r="G1237" s="167"/>
      <c r="H1237" s="165"/>
      <c r="I1237" s="36"/>
      <c r="J1237" s="36"/>
      <c r="K1237" s="37"/>
      <c r="L1237" s="37"/>
      <c r="M1237" s="37"/>
      <c r="N1237" s="37"/>
      <c r="O1237" s="37"/>
    </row>
    <row r="1238" spans="1:15" ht="12.75" customHeight="1" x14ac:dyDescent="0.25">
      <c r="A1238" s="165"/>
      <c r="B1238" s="37"/>
      <c r="C1238" s="37"/>
      <c r="D1238" s="37"/>
      <c r="E1238" s="37"/>
      <c r="F1238" s="166"/>
      <c r="G1238" s="167"/>
      <c r="H1238" s="165"/>
      <c r="I1238" s="36"/>
      <c r="J1238" s="36"/>
      <c r="K1238" s="37"/>
      <c r="L1238" s="37"/>
      <c r="M1238" s="37"/>
      <c r="N1238" s="37"/>
      <c r="O1238" s="37"/>
    </row>
    <row r="1239" spans="1:15" ht="12.75" customHeight="1" x14ac:dyDescent="0.25">
      <c r="A1239" s="165"/>
      <c r="B1239" s="37"/>
      <c r="C1239" s="37"/>
      <c r="D1239" s="37"/>
      <c r="E1239" s="37"/>
      <c r="F1239" s="166"/>
      <c r="G1239" s="167"/>
      <c r="H1239" s="165"/>
      <c r="I1239" s="36"/>
      <c r="J1239" s="36"/>
      <c r="K1239" s="37"/>
      <c r="L1239" s="37"/>
      <c r="M1239" s="37"/>
      <c r="N1239" s="37"/>
      <c r="O1239" s="37"/>
    </row>
    <row r="1240" spans="1:15" ht="12.75" customHeight="1" x14ac:dyDescent="0.25">
      <c r="A1240" s="165"/>
      <c r="B1240" s="37"/>
      <c r="C1240" s="37"/>
      <c r="D1240" s="37"/>
      <c r="E1240" s="37"/>
      <c r="F1240" s="166"/>
      <c r="G1240" s="167"/>
      <c r="H1240" s="165"/>
      <c r="I1240" s="36"/>
      <c r="J1240" s="36"/>
      <c r="K1240" s="37"/>
      <c r="L1240" s="37"/>
      <c r="M1240" s="37"/>
      <c r="N1240" s="37"/>
      <c r="O1240" s="37"/>
    </row>
    <row r="1241" spans="1:15" ht="12.75" customHeight="1" x14ac:dyDescent="0.25">
      <c r="A1241" s="165"/>
      <c r="B1241" s="37"/>
      <c r="C1241" s="37"/>
      <c r="D1241" s="37"/>
      <c r="E1241" s="37"/>
      <c r="F1241" s="166"/>
      <c r="G1241" s="167"/>
      <c r="H1241" s="165"/>
      <c r="I1241" s="36"/>
      <c r="J1241" s="36"/>
      <c r="K1241" s="37"/>
      <c r="L1241" s="37"/>
      <c r="M1241" s="37"/>
      <c r="N1241" s="37"/>
      <c r="O1241" s="37"/>
    </row>
    <row r="1242" spans="1:15" ht="12.75" customHeight="1" x14ac:dyDescent="0.25">
      <c r="A1242" s="165"/>
      <c r="B1242" s="37"/>
      <c r="C1242" s="37"/>
      <c r="D1242" s="37"/>
      <c r="E1242" s="37"/>
      <c r="F1242" s="166"/>
      <c r="G1242" s="167"/>
      <c r="H1242" s="165"/>
      <c r="I1242" s="36"/>
      <c r="J1242" s="36"/>
      <c r="K1242" s="37"/>
      <c r="L1242" s="37"/>
      <c r="M1242" s="37"/>
      <c r="N1242" s="37"/>
      <c r="O1242" s="37"/>
    </row>
    <row r="1243" spans="1:15" ht="12.75" customHeight="1" x14ac:dyDescent="0.25">
      <c r="A1243" s="165"/>
      <c r="B1243" s="37"/>
      <c r="C1243" s="37"/>
      <c r="D1243" s="37"/>
      <c r="E1243" s="37"/>
      <c r="F1243" s="166"/>
      <c r="G1243" s="167"/>
      <c r="H1243" s="165"/>
      <c r="I1243" s="36"/>
      <c r="J1243" s="36"/>
      <c r="K1243" s="37"/>
      <c r="L1243" s="37"/>
      <c r="M1243" s="37"/>
      <c r="N1243" s="37"/>
      <c r="O1243" s="37"/>
    </row>
    <row r="1244" spans="1:15" ht="12.75" customHeight="1" x14ac:dyDescent="0.25">
      <c r="A1244" s="165"/>
      <c r="B1244" s="37"/>
      <c r="C1244" s="37"/>
      <c r="D1244" s="37"/>
      <c r="E1244" s="37"/>
      <c r="F1244" s="166"/>
      <c r="G1244" s="167"/>
      <c r="H1244" s="165"/>
      <c r="I1244" s="36"/>
      <c r="J1244" s="36"/>
      <c r="K1244" s="37"/>
      <c r="L1244" s="37"/>
      <c r="M1244" s="37"/>
      <c r="N1244" s="37"/>
      <c r="O1244" s="37"/>
    </row>
    <row r="1245" spans="1:15" ht="12.75" customHeight="1" x14ac:dyDescent="0.25">
      <c r="A1245" s="165"/>
      <c r="B1245" s="37"/>
      <c r="C1245" s="37"/>
      <c r="D1245" s="37"/>
      <c r="E1245" s="37"/>
      <c r="F1245" s="166"/>
      <c r="G1245" s="167"/>
      <c r="H1245" s="165"/>
      <c r="I1245" s="36"/>
      <c r="J1245" s="36"/>
      <c r="K1245" s="37"/>
      <c r="L1245" s="37"/>
      <c r="M1245" s="37"/>
      <c r="N1245" s="37"/>
      <c r="O1245" s="37"/>
    </row>
    <row r="1246" spans="1:15" ht="12.75" customHeight="1" x14ac:dyDescent="0.25">
      <c r="A1246" s="165"/>
      <c r="B1246" s="37"/>
      <c r="C1246" s="37"/>
      <c r="D1246" s="37"/>
      <c r="E1246" s="37"/>
      <c r="F1246" s="166"/>
      <c r="G1246" s="167"/>
      <c r="H1246" s="165"/>
      <c r="I1246" s="36"/>
      <c r="J1246" s="36"/>
      <c r="K1246" s="37"/>
      <c r="L1246" s="37"/>
      <c r="M1246" s="37"/>
      <c r="N1246" s="37"/>
      <c r="O1246" s="37"/>
    </row>
    <row r="1247" spans="1:15" ht="12.75" customHeight="1" x14ac:dyDescent="0.25">
      <c r="A1247" s="165"/>
      <c r="B1247" s="37"/>
      <c r="C1247" s="37"/>
      <c r="D1247" s="37"/>
      <c r="E1247" s="37"/>
      <c r="F1247" s="166"/>
      <c r="G1247" s="167"/>
      <c r="H1247" s="165"/>
      <c r="I1247" s="36"/>
      <c r="J1247" s="36"/>
      <c r="K1247" s="37"/>
      <c r="L1247" s="37"/>
      <c r="M1247" s="37"/>
      <c r="N1247" s="37"/>
      <c r="O1247" s="37"/>
    </row>
    <row r="1248" spans="1:15" ht="12.75" customHeight="1" x14ac:dyDescent="0.25">
      <c r="A1248" s="165"/>
      <c r="B1248" s="37"/>
      <c r="C1248" s="37"/>
      <c r="D1248" s="37"/>
      <c r="E1248" s="37"/>
      <c r="F1248" s="166"/>
      <c r="G1248" s="167"/>
      <c r="H1248" s="165"/>
      <c r="I1248" s="36"/>
      <c r="J1248" s="36"/>
      <c r="K1248" s="37"/>
      <c r="L1248" s="37"/>
      <c r="M1248" s="37"/>
      <c r="N1248" s="37"/>
      <c r="O1248" s="37"/>
    </row>
    <row r="1249" spans="1:15" ht="12.75" customHeight="1" x14ac:dyDescent="0.25">
      <c r="A1249" s="165"/>
      <c r="B1249" s="37"/>
      <c r="C1249" s="37"/>
      <c r="D1249" s="37"/>
      <c r="E1249" s="37"/>
      <c r="F1249" s="166"/>
      <c r="G1249" s="167"/>
      <c r="H1249" s="165"/>
      <c r="I1249" s="36"/>
      <c r="J1249" s="36"/>
      <c r="K1249" s="37"/>
      <c r="L1249" s="37"/>
      <c r="M1249" s="37"/>
      <c r="N1249" s="37"/>
      <c r="O1249" s="37"/>
    </row>
    <row r="1250" spans="1:15" ht="12.75" customHeight="1" x14ac:dyDescent="0.25">
      <c r="A1250" s="165"/>
      <c r="B1250" s="37"/>
      <c r="C1250" s="37"/>
      <c r="D1250" s="37"/>
      <c r="E1250" s="37"/>
      <c r="F1250" s="166"/>
      <c r="G1250" s="167"/>
      <c r="H1250" s="165"/>
      <c r="I1250" s="36"/>
      <c r="J1250" s="36"/>
      <c r="K1250" s="37"/>
      <c r="L1250" s="37"/>
      <c r="M1250" s="37"/>
      <c r="N1250" s="37"/>
      <c r="O1250" s="37"/>
    </row>
    <row r="1251" spans="1:15" ht="12.75" customHeight="1" x14ac:dyDescent="0.25">
      <c r="A1251" s="165"/>
      <c r="B1251" s="37"/>
      <c r="C1251" s="37"/>
      <c r="D1251" s="37"/>
      <c r="E1251" s="37"/>
      <c r="F1251" s="166"/>
      <c r="G1251" s="167"/>
      <c r="H1251" s="165"/>
      <c r="I1251" s="36"/>
      <c r="J1251" s="36"/>
      <c r="K1251" s="37"/>
      <c r="L1251" s="37"/>
      <c r="M1251" s="37"/>
      <c r="N1251" s="37"/>
      <c r="O1251" s="37"/>
    </row>
    <row r="1252" spans="1:15" ht="12.75" customHeight="1" x14ac:dyDescent="0.25">
      <c r="A1252" s="165"/>
      <c r="B1252" s="37"/>
      <c r="C1252" s="37"/>
      <c r="D1252" s="37"/>
      <c r="E1252" s="37"/>
      <c r="F1252" s="166"/>
      <c r="G1252" s="167"/>
      <c r="H1252" s="165"/>
      <c r="I1252" s="36"/>
      <c r="J1252" s="36"/>
      <c r="K1252" s="37"/>
      <c r="L1252" s="37"/>
      <c r="M1252" s="37"/>
      <c r="N1252" s="37"/>
      <c r="O1252" s="37"/>
    </row>
    <row r="1253" spans="1:15" ht="12.75" customHeight="1" x14ac:dyDescent="0.25">
      <c r="A1253" s="165"/>
      <c r="B1253" s="37"/>
      <c r="C1253" s="37"/>
      <c r="D1253" s="37"/>
      <c r="E1253" s="37"/>
      <c r="F1253" s="166"/>
      <c r="G1253" s="167"/>
      <c r="H1253" s="165"/>
      <c r="I1253" s="36"/>
      <c r="J1253" s="36"/>
      <c r="K1253" s="37"/>
      <c r="L1253" s="37"/>
      <c r="M1253" s="37"/>
      <c r="N1253" s="37"/>
      <c r="O1253" s="37"/>
    </row>
    <row r="1254" spans="1:15" ht="12.75" customHeight="1" x14ac:dyDescent="0.25">
      <c r="A1254" s="165"/>
      <c r="B1254" s="37"/>
      <c r="C1254" s="37"/>
      <c r="D1254" s="37"/>
      <c r="E1254" s="37"/>
      <c r="F1254" s="166"/>
      <c r="G1254" s="167"/>
      <c r="H1254" s="165"/>
      <c r="I1254" s="36"/>
      <c r="J1254" s="36"/>
      <c r="K1254" s="37"/>
      <c r="L1254" s="37"/>
      <c r="M1254" s="37"/>
      <c r="N1254" s="37"/>
      <c r="O1254" s="37"/>
    </row>
    <row r="1255" spans="1:15" ht="12.75" customHeight="1" x14ac:dyDescent="0.25">
      <c r="A1255" s="165"/>
      <c r="B1255" s="37"/>
      <c r="C1255" s="37"/>
      <c r="D1255" s="37"/>
      <c r="E1255" s="37"/>
      <c r="F1255" s="166"/>
      <c r="G1255" s="167"/>
      <c r="H1255" s="165"/>
      <c r="I1255" s="36"/>
      <c r="J1255" s="36"/>
      <c r="K1255" s="37"/>
      <c r="L1255" s="37"/>
      <c r="M1255" s="37"/>
      <c r="N1255" s="37"/>
      <c r="O1255" s="37"/>
    </row>
    <row r="1256" spans="1:15" ht="12.75" customHeight="1" x14ac:dyDescent="0.25">
      <c r="A1256" s="165"/>
      <c r="B1256" s="37"/>
      <c r="C1256" s="37"/>
      <c r="D1256" s="37"/>
      <c r="E1256" s="37"/>
      <c r="F1256" s="166"/>
      <c r="G1256" s="167"/>
      <c r="H1256" s="165"/>
      <c r="I1256" s="36"/>
      <c r="J1256" s="36"/>
      <c r="K1256" s="37"/>
      <c r="L1256" s="37"/>
      <c r="M1256" s="37"/>
      <c r="N1256" s="37"/>
      <c r="O1256" s="37"/>
    </row>
    <row r="1257" spans="1:15" ht="12.75" customHeight="1" x14ac:dyDescent="0.25">
      <c r="A1257" s="165"/>
      <c r="B1257" s="37"/>
      <c r="C1257" s="37"/>
      <c r="D1257" s="37"/>
      <c r="E1257" s="37"/>
      <c r="F1257" s="166"/>
      <c r="G1257" s="167"/>
      <c r="H1257" s="165"/>
      <c r="I1257" s="36"/>
      <c r="J1257" s="36"/>
      <c r="K1257" s="37"/>
      <c r="L1257" s="37"/>
      <c r="M1257" s="37"/>
      <c r="N1257" s="37"/>
      <c r="O1257" s="37"/>
    </row>
    <row r="1258" spans="1:15" ht="12.75" customHeight="1" x14ac:dyDescent="0.25">
      <c r="A1258" s="165"/>
      <c r="B1258" s="37"/>
      <c r="C1258" s="37"/>
      <c r="D1258" s="37"/>
      <c r="E1258" s="37"/>
      <c r="F1258" s="166"/>
      <c r="G1258" s="167"/>
      <c r="H1258" s="165"/>
      <c r="I1258" s="36"/>
      <c r="J1258" s="36"/>
      <c r="K1258" s="37"/>
      <c r="L1258" s="37"/>
      <c r="M1258" s="37"/>
      <c r="N1258" s="37"/>
      <c r="O1258" s="37"/>
    </row>
    <row r="1259" spans="1:15" ht="12.75" customHeight="1" x14ac:dyDescent="0.25">
      <c r="A1259" s="165"/>
      <c r="B1259" s="37"/>
      <c r="C1259" s="37"/>
      <c r="D1259" s="37"/>
      <c r="E1259" s="37"/>
      <c r="F1259" s="166"/>
      <c r="G1259" s="167"/>
      <c r="H1259" s="165"/>
      <c r="I1259" s="36"/>
      <c r="J1259" s="36"/>
      <c r="K1259" s="37"/>
      <c r="L1259" s="37"/>
      <c r="M1259" s="37"/>
      <c r="N1259" s="37"/>
      <c r="O1259" s="37"/>
    </row>
    <row r="1260" spans="1:15" ht="12.75" customHeight="1" x14ac:dyDescent="0.25">
      <c r="A1260" s="165"/>
      <c r="B1260" s="37"/>
      <c r="C1260" s="37"/>
      <c r="D1260" s="37"/>
      <c r="E1260" s="37"/>
      <c r="F1260" s="166"/>
      <c r="G1260" s="167"/>
      <c r="H1260" s="165"/>
      <c r="I1260" s="36"/>
      <c r="J1260" s="36"/>
      <c r="K1260" s="37"/>
      <c r="L1260" s="37"/>
      <c r="M1260" s="37"/>
      <c r="N1260" s="37"/>
      <c r="O1260" s="37"/>
    </row>
    <row r="1261" spans="1:15" ht="12.75" customHeight="1" x14ac:dyDescent="0.25">
      <c r="A1261" s="165"/>
      <c r="B1261" s="37"/>
      <c r="C1261" s="37"/>
      <c r="D1261" s="37"/>
      <c r="E1261" s="37"/>
      <c r="F1261" s="166"/>
      <c r="G1261" s="167"/>
      <c r="H1261" s="165"/>
      <c r="I1261" s="36"/>
      <c r="J1261" s="36"/>
      <c r="K1261" s="37"/>
      <c r="L1261" s="37"/>
      <c r="M1261" s="37"/>
      <c r="N1261" s="37"/>
      <c r="O1261" s="37"/>
    </row>
    <row r="1262" spans="1:15" ht="12.75" customHeight="1" x14ac:dyDescent="0.25">
      <c r="A1262" s="165"/>
      <c r="B1262" s="37"/>
      <c r="C1262" s="37"/>
      <c r="D1262" s="37"/>
      <c r="E1262" s="37"/>
      <c r="F1262" s="166"/>
      <c r="G1262" s="167"/>
      <c r="H1262" s="165"/>
      <c r="I1262" s="36"/>
      <c r="J1262" s="36"/>
      <c r="K1262" s="37"/>
      <c r="L1262" s="37"/>
      <c r="M1262" s="37"/>
      <c r="N1262" s="37"/>
      <c r="O1262" s="37"/>
    </row>
    <row r="1263" spans="1:15" ht="12.75" customHeight="1" x14ac:dyDescent="0.25">
      <c r="A1263" s="165"/>
      <c r="B1263" s="37"/>
      <c r="C1263" s="37"/>
      <c r="D1263" s="37"/>
      <c r="E1263" s="37"/>
      <c r="F1263" s="166"/>
      <c r="G1263" s="167"/>
      <c r="H1263" s="165"/>
      <c r="I1263" s="36"/>
      <c r="J1263" s="36"/>
      <c r="K1263" s="37"/>
      <c r="L1263" s="37"/>
      <c r="M1263" s="37"/>
      <c r="N1263" s="37"/>
      <c r="O1263" s="37"/>
    </row>
    <row r="1264" spans="1:15" ht="12.75" customHeight="1" x14ac:dyDescent="0.25">
      <c r="A1264" s="165"/>
      <c r="B1264" s="37"/>
      <c r="C1264" s="37"/>
      <c r="D1264" s="37"/>
      <c r="E1264" s="37"/>
      <c r="F1264" s="166"/>
      <c r="G1264" s="167"/>
      <c r="H1264" s="165"/>
      <c r="I1264" s="36"/>
      <c r="J1264" s="36"/>
      <c r="K1264" s="37"/>
      <c r="L1264" s="37"/>
      <c r="M1264" s="37"/>
      <c r="N1264" s="37"/>
      <c r="O1264" s="37"/>
    </row>
    <row r="1265" spans="1:15" ht="12.75" customHeight="1" x14ac:dyDescent="0.25">
      <c r="A1265" s="165"/>
      <c r="B1265" s="37"/>
      <c r="C1265" s="37"/>
      <c r="D1265" s="37"/>
      <c r="E1265" s="37"/>
      <c r="F1265" s="166"/>
      <c r="G1265" s="167"/>
      <c r="H1265" s="165"/>
      <c r="I1265" s="36"/>
      <c r="J1265" s="36"/>
      <c r="K1265" s="37"/>
      <c r="L1265" s="37"/>
      <c r="M1265" s="37"/>
      <c r="N1265" s="37"/>
      <c r="O1265" s="37"/>
    </row>
    <row r="1266" spans="1:15" ht="12.75" customHeight="1" x14ac:dyDescent="0.25">
      <c r="A1266" s="165"/>
      <c r="B1266" s="37"/>
      <c r="C1266" s="37"/>
      <c r="D1266" s="37"/>
      <c r="E1266" s="37"/>
      <c r="F1266" s="166"/>
      <c r="G1266" s="167"/>
      <c r="H1266" s="165"/>
      <c r="I1266" s="36"/>
      <c r="J1266" s="36"/>
      <c r="K1266" s="37"/>
      <c r="L1266" s="37"/>
      <c r="M1266" s="37"/>
      <c r="N1266" s="37"/>
      <c r="O1266" s="37"/>
    </row>
    <row r="1267" spans="1:15" ht="12.75" customHeight="1" x14ac:dyDescent="0.25">
      <c r="A1267" s="165"/>
      <c r="B1267" s="37"/>
      <c r="C1267" s="37"/>
      <c r="D1267" s="37"/>
      <c r="E1267" s="37"/>
      <c r="F1267" s="166"/>
      <c r="G1267" s="167"/>
      <c r="H1267" s="165"/>
      <c r="I1267" s="36"/>
      <c r="J1267" s="36"/>
      <c r="K1267" s="37"/>
      <c r="L1267" s="37"/>
      <c r="M1267" s="37"/>
      <c r="N1267" s="37"/>
      <c r="O1267" s="37"/>
    </row>
    <row r="1268" spans="1:15" ht="12.75" customHeight="1" x14ac:dyDescent="0.25">
      <c r="A1268" s="165"/>
      <c r="B1268" s="37"/>
      <c r="C1268" s="37"/>
      <c r="D1268" s="37"/>
      <c r="E1268" s="37"/>
      <c r="F1268" s="166"/>
      <c r="G1268" s="167"/>
      <c r="H1268" s="165"/>
      <c r="I1268" s="36"/>
      <c r="J1268" s="36"/>
      <c r="K1268" s="37"/>
      <c r="L1268" s="37"/>
      <c r="M1268" s="37"/>
      <c r="N1268" s="37"/>
      <c r="O1268" s="37"/>
    </row>
    <row r="1269" spans="1:15" ht="12.75" customHeight="1" x14ac:dyDescent="0.25">
      <c r="A1269" s="165"/>
      <c r="B1269" s="37"/>
      <c r="C1269" s="37"/>
      <c r="D1269" s="37"/>
      <c r="E1269" s="37"/>
      <c r="F1269" s="166"/>
      <c r="G1269" s="167"/>
      <c r="H1269" s="165"/>
      <c r="I1269" s="36"/>
      <c r="J1269" s="36"/>
      <c r="K1269" s="37"/>
      <c r="L1269" s="37"/>
      <c r="M1269" s="37"/>
      <c r="N1269" s="37"/>
      <c r="O1269" s="37"/>
    </row>
    <row r="1270" spans="1:15" ht="12.75" customHeight="1" x14ac:dyDescent="0.25">
      <c r="A1270" s="165"/>
      <c r="B1270" s="37"/>
      <c r="C1270" s="37"/>
      <c r="D1270" s="37"/>
      <c r="E1270" s="37"/>
      <c r="F1270" s="166"/>
      <c r="G1270" s="167"/>
      <c r="H1270" s="165"/>
      <c r="I1270" s="36"/>
      <c r="J1270" s="36"/>
      <c r="K1270" s="37"/>
      <c r="L1270" s="37"/>
      <c r="M1270" s="37"/>
      <c r="N1270" s="37"/>
      <c r="O1270" s="37"/>
    </row>
    <row r="1271" spans="1:15" ht="12.75" customHeight="1" x14ac:dyDescent="0.25">
      <c r="A1271" s="165"/>
      <c r="B1271" s="37"/>
      <c r="C1271" s="37"/>
      <c r="D1271" s="37"/>
      <c r="E1271" s="37"/>
      <c r="F1271" s="166"/>
      <c r="G1271" s="167"/>
      <c r="H1271" s="165"/>
      <c r="I1271" s="36"/>
      <c r="J1271" s="36"/>
      <c r="K1271" s="37"/>
      <c r="L1271" s="37"/>
      <c r="M1271" s="37"/>
      <c r="N1271" s="37"/>
      <c r="O1271" s="37"/>
    </row>
    <row r="1272" spans="1:15" ht="12.75" customHeight="1" x14ac:dyDescent="0.25">
      <c r="A1272" s="165"/>
      <c r="B1272" s="37"/>
      <c r="C1272" s="37"/>
      <c r="D1272" s="37"/>
      <c r="E1272" s="37"/>
      <c r="F1272" s="166"/>
      <c r="G1272" s="167"/>
      <c r="H1272" s="165"/>
      <c r="I1272" s="36"/>
      <c r="J1272" s="36"/>
      <c r="K1272" s="37"/>
      <c r="L1272" s="37"/>
      <c r="M1272" s="37"/>
      <c r="N1272" s="37"/>
      <c r="O1272" s="37"/>
    </row>
    <row r="1273" spans="1:15" ht="12.75" customHeight="1" x14ac:dyDescent="0.25">
      <c r="A1273" s="165"/>
      <c r="B1273" s="37"/>
      <c r="C1273" s="37"/>
      <c r="D1273" s="37"/>
      <c r="E1273" s="37"/>
      <c r="F1273" s="166"/>
      <c r="G1273" s="167"/>
      <c r="H1273" s="165"/>
      <c r="I1273" s="36"/>
      <c r="J1273" s="36"/>
      <c r="K1273" s="37"/>
      <c r="L1273" s="37"/>
      <c r="M1273" s="37"/>
      <c r="N1273" s="37"/>
      <c r="O1273" s="37"/>
    </row>
    <row r="1274" spans="1:15" ht="12.75" customHeight="1" x14ac:dyDescent="0.25">
      <c r="A1274" s="165"/>
      <c r="B1274" s="37"/>
      <c r="C1274" s="37"/>
      <c r="D1274" s="37"/>
      <c r="E1274" s="37"/>
      <c r="F1274" s="166"/>
      <c r="G1274" s="167"/>
      <c r="H1274" s="165"/>
      <c r="I1274" s="36"/>
      <c r="J1274" s="36"/>
      <c r="K1274" s="37"/>
      <c r="L1274" s="37"/>
      <c r="M1274" s="37"/>
      <c r="N1274" s="37"/>
      <c r="O1274" s="37"/>
    </row>
    <row r="1275" spans="1:15" ht="12.75" customHeight="1" x14ac:dyDescent="0.25">
      <c r="A1275" s="165"/>
      <c r="B1275" s="37"/>
      <c r="C1275" s="37"/>
      <c r="D1275" s="37"/>
      <c r="E1275" s="37"/>
      <c r="F1275" s="166"/>
      <c r="G1275" s="167"/>
      <c r="H1275" s="165"/>
      <c r="I1275" s="36"/>
      <c r="J1275" s="36"/>
      <c r="K1275" s="37"/>
      <c r="L1275" s="37"/>
      <c r="M1275" s="37"/>
      <c r="N1275" s="37"/>
      <c r="O1275" s="37"/>
    </row>
    <row r="1276" spans="1:15" ht="12.75" customHeight="1" x14ac:dyDescent="0.25">
      <c r="A1276" s="165"/>
      <c r="B1276" s="37"/>
      <c r="C1276" s="37"/>
      <c r="D1276" s="37"/>
      <c r="E1276" s="37"/>
      <c r="F1276" s="166"/>
      <c r="G1276" s="167"/>
      <c r="H1276" s="165"/>
      <c r="I1276" s="36"/>
      <c r="J1276" s="36"/>
      <c r="K1276" s="37"/>
      <c r="L1276" s="37"/>
      <c r="M1276" s="37"/>
      <c r="N1276" s="37"/>
      <c r="O1276" s="37"/>
    </row>
    <row r="1277" spans="1:15" ht="12.75" customHeight="1" x14ac:dyDescent="0.25">
      <c r="A1277" s="165"/>
      <c r="B1277" s="37"/>
      <c r="C1277" s="37"/>
      <c r="D1277" s="37"/>
      <c r="E1277" s="37"/>
      <c r="F1277" s="166"/>
      <c r="G1277" s="167"/>
      <c r="H1277" s="165"/>
      <c r="I1277" s="36"/>
      <c r="J1277" s="36"/>
      <c r="K1277" s="37"/>
      <c r="L1277" s="37"/>
      <c r="M1277" s="37"/>
      <c r="N1277" s="37"/>
      <c r="O1277" s="37"/>
    </row>
    <row r="1278" spans="1:15" ht="12.75" customHeight="1" x14ac:dyDescent="0.25">
      <c r="A1278" s="165"/>
      <c r="B1278" s="37"/>
      <c r="C1278" s="37"/>
      <c r="D1278" s="37"/>
      <c r="E1278" s="37"/>
      <c r="F1278" s="166"/>
      <c r="G1278" s="167"/>
      <c r="H1278" s="165"/>
      <c r="I1278" s="36"/>
      <c r="J1278" s="36"/>
      <c r="K1278" s="37"/>
      <c r="L1278" s="37"/>
      <c r="M1278" s="37"/>
      <c r="N1278" s="37"/>
      <c r="O1278" s="37"/>
    </row>
    <row r="1279" spans="1:15" ht="12.75" customHeight="1" x14ac:dyDescent="0.25">
      <c r="A1279" s="165"/>
      <c r="B1279" s="37"/>
      <c r="C1279" s="37"/>
      <c r="D1279" s="37"/>
      <c r="E1279" s="37"/>
      <c r="F1279" s="166"/>
      <c r="G1279" s="167"/>
      <c r="H1279" s="165"/>
      <c r="I1279" s="36"/>
      <c r="J1279" s="36"/>
      <c r="K1279" s="37"/>
      <c r="L1279" s="37"/>
      <c r="M1279" s="37"/>
      <c r="N1279" s="37"/>
      <c r="O1279" s="37"/>
    </row>
    <row r="1280" spans="1:15" ht="12.75" customHeight="1" x14ac:dyDescent="0.25">
      <c r="A1280" s="165"/>
      <c r="B1280" s="37"/>
      <c r="C1280" s="37"/>
      <c r="D1280" s="37"/>
      <c r="E1280" s="37"/>
      <c r="F1280" s="166"/>
      <c r="G1280" s="167"/>
      <c r="H1280" s="165"/>
      <c r="I1280" s="36"/>
      <c r="J1280" s="36"/>
      <c r="K1280" s="37"/>
      <c r="L1280" s="37"/>
      <c r="M1280" s="37"/>
      <c r="N1280" s="37"/>
      <c r="O1280" s="37"/>
    </row>
    <row r="1281" spans="1:15" ht="12.75" customHeight="1" x14ac:dyDescent="0.25">
      <c r="A1281" s="165"/>
      <c r="B1281" s="37"/>
      <c r="C1281" s="37"/>
      <c r="D1281" s="37"/>
      <c r="E1281" s="37"/>
      <c r="F1281" s="166"/>
      <c r="G1281" s="167"/>
      <c r="H1281" s="165"/>
      <c r="I1281" s="36"/>
      <c r="J1281" s="36"/>
      <c r="K1281" s="37"/>
      <c r="L1281" s="37"/>
      <c r="M1281" s="37"/>
      <c r="N1281" s="37"/>
      <c r="O1281" s="37"/>
    </row>
    <row r="1282" spans="1:15" ht="12.75" customHeight="1" x14ac:dyDescent="0.25">
      <c r="A1282" s="165"/>
      <c r="B1282" s="37"/>
      <c r="C1282" s="37"/>
      <c r="D1282" s="37"/>
      <c r="E1282" s="37"/>
      <c r="F1282" s="166"/>
      <c r="G1282" s="167"/>
      <c r="H1282" s="165"/>
      <c r="I1282" s="36"/>
      <c r="J1282" s="36"/>
      <c r="K1282" s="37"/>
      <c r="L1282" s="37"/>
      <c r="M1282" s="37"/>
      <c r="N1282" s="37"/>
      <c r="O1282" s="37"/>
    </row>
    <row r="1283" spans="1:15" ht="12.75" customHeight="1" x14ac:dyDescent="0.25">
      <c r="A1283" s="165"/>
      <c r="B1283" s="37"/>
      <c r="C1283" s="37"/>
      <c r="D1283" s="37"/>
      <c r="E1283" s="37"/>
      <c r="F1283" s="166"/>
      <c r="G1283" s="167"/>
      <c r="H1283" s="165"/>
      <c r="I1283" s="36"/>
      <c r="J1283" s="36"/>
      <c r="K1283" s="37"/>
      <c r="L1283" s="37"/>
      <c r="M1283" s="37"/>
      <c r="N1283" s="37"/>
      <c r="O1283" s="37"/>
    </row>
    <row r="1284" spans="1:15" ht="12.75" customHeight="1" x14ac:dyDescent="0.25">
      <c r="A1284" s="165"/>
      <c r="B1284" s="37"/>
      <c r="C1284" s="37"/>
      <c r="D1284" s="37"/>
      <c r="E1284" s="37"/>
      <c r="F1284" s="166"/>
      <c r="G1284" s="167"/>
      <c r="H1284" s="165"/>
      <c r="I1284" s="36"/>
      <c r="J1284" s="36"/>
      <c r="K1284" s="37"/>
      <c r="L1284" s="37"/>
      <c r="M1284" s="37"/>
      <c r="N1284" s="37"/>
      <c r="O1284" s="37"/>
    </row>
    <row r="1285" spans="1:15" ht="12.75" customHeight="1" x14ac:dyDescent="0.25">
      <c r="A1285" s="165"/>
      <c r="B1285" s="37"/>
      <c r="C1285" s="37"/>
      <c r="D1285" s="37"/>
      <c r="E1285" s="37"/>
      <c r="F1285" s="166"/>
      <c r="G1285" s="167"/>
      <c r="H1285" s="165"/>
      <c r="I1285" s="36"/>
      <c r="J1285" s="36"/>
      <c r="K1285" s="37"/>
      <c r="L1285" s="37"/>
      <c r="M1285" s="37"/>
      <c r="N1285" s="37"/>
      <c r="O1285" s="37"/>
    </row>
    <row r="1286" spans="1:15" ht="12.75" customHeight="1" x14ac:dyDescent="0.25">
      <c r="A1286" s="165"/>
      <c r="B1286" s="37"/>
      <c r="C1286" s="37"/>
      <c r="D1286" s="37"/>
      <c r="E1286" s="37"/>
      <c r="F1286" s="166"/>
      <c r="G1286" s="167"/>
      <c r="H1286" s="165"/>
      <c r="I1286" s="36"/>
      <c r="J1286" s="36"/>
      <c r="K1286" s="37"/>
      <c r="L1286" s="37"/>
      <c r="M1286" s="37"/>
      <c r="N1286" s="37"/>
      <c r="O1286" s="37"/>
    </row>
    <row r="1287" spans="1:15" ht="12.75" customHeight="1" x14ac:dyDescent="0.25">
      <c r="A1287" s="165"/>
      <c r="B1287" s="37"/>
      <c r="C1287" s="37"/>
      <c r="D1287" s="37"/>
      <c r="E1287" s="37"/>
      <c r="F1287" s="166"/>
      <c r="G1287" s="167"/>
      <c r="H1287" s="165"/>
      <c r="I1287" s="36"/>
      <c r="J1287" s="36"/>
      <c r="K1287" s="37"/>
      <c r="L1287" s="37"/>
      <c r="M1287" s="37"/>
      <c r="N1287" s="37"/>
      <c r="O1287" s="37"/>
    </row>
    <row r="1288" spans="1:15" ht="12.75" customHeight="1" x14ac:dyDescent="0.25">
      <c r="A1288" s="165"/>
      <c r="B1288" s="37"/>
      <c r="C1288" s="37"/>
      <c r="D1288" s="37"/>
      <c r="E1288" s="37"/>
      <c r="F1288" s="166"/>
      <c r="G1288" s="167"/>
      <c r="H1288" s="165"/>
      <c r="I1288" s="36"/>
      <c r="J1288" s="36"/>
      <c r="K1288" s="37"/>
      <c r="L1288" s="37"/>
      <c r="M1288" s="37"/>
      <c r="N1288" s="37"/>
      <c r="O1288" s="37"/>
    </row>
    <row r="1289" spans="1:15" ht="12.75" customHeight="1" x14ac:dyDescent="0.25">
      <c r="A1289" s="165"/>
      <c r="B1289" s="37"/>
      <c r="C1289" s="37"/>
      <c r="D1289" s="37"/>
      <c r="E1289" s="37"/>
      <c r="F1289" s="166"/>
      <c r="G1289" s="167"/>
      <c r="H1289" s="165"/>
      <c r="I1289" s="36"/>
      <c r="J1289" s="36"/>
      <c r="K1289" s="37"/>
      <c r="L1289" s="37"/>
      <c r="M1289" s="37"/>
      <c r="N1289" s="37"/>
      <c r="O1289" s="37"/>
    </row>
    <row r="1290" spans="1:15" ht="12.75" customHeight="1" x14ac:dyDescent="0.25">
      <c r="A1290" s="165"/>
      <c r="B1290" s="37"/>
      <c r="C1290" s="37"/>
      <c r="D1290" s="37"/>
      <c r="E1290" s="37"/>
      <c r="F1290" s="166"/>
      <c r="G1290" s="167"/>
      <c r="H1290" s="165"/>
      <c r="I1290" s="36"/>
      <c r="J1290" s="36"/>
      <c r="K1290" s="37"/>
      <c r="L1290" s="37"/>
      <c r="M1290" s="37"/>
      <c r="N1290" s="37"/>
      <c r="O1290" s="37"/>
    </row>
    <row r="1291" spans="1:15" ht="12.75" customHeight="1" x14ac:dyDescent="0.25">
      <c r="A1291" s="165"/>
      <c r="B1291" s="37"/>
      <c r="C1291" s="37"/>
      <c r="D1291" s="37"/>
      <c r="E1291" s="37"/>
      <c r="F1291" s="166"/>
      <c r="G1291" s="167"/>
      <c r="H1291" s="165"/>
      <c r="I1291" s="36"/>
      <c r="J1291" s="36"/>
      <c r="K1291" s="37"/>
      <c r="L1291" s="37"/>
      <c r="M1291" s="37"/>
      <c r="N1291" s="37"/>
      <c r="O1291" s="37"/>
    </row>
    <row r="1292" spans="1:15" ht="12.75" customHeight="1" x14ac:dyDescent="0.25">
      <c r="A1292" s="165"/>
      <c r="B1292" s="37"/>
      <c r="C1292" s="37"/>
      <c r="D1292" s="37"/>
      <c r="E1292" s="37"/>
      <c r="F1292" s="166"/>
      <c r="G1292" s="167"/>
      <c r="H1292" s="165"/>
      <c r="I1292" s="36"/>
      <c r="J1292" s="36"/>
      <c r="K1292" s="37"/>
      <c r="L1292" s="37"/>
      <c r="M1292" s="37"/>
      <c r="N1292" s="37"/>
      <c r="O1292" s="37"/>
    </row>
    <row r="1293" spans="1:15" ht="12.75" customHeight="1" x14ac:dyDescent="0.25">
      <c r="A1293" s="165"/>
      <c r="B1293" s="37"/>
      <c r="C1293" s="37"/>
      <c r="D1293" s="37"/>
      <c r="E1293" s="37"/>
      <c r="F1293" s="166"/>
      <c r="G1293" s="167"/>
      <c r="H1293" s="165"/>
      <c r="I1293" s="36"/>
      <c r="J1293" s="36"/>
      <c r="K1293" s="37"/>
      <c r="L1293" s="37"/>
      <c r="M1293" s="37"/>
      <c r="N1293" s="37"/>
      <c r="O1293" s="37"/>
    </row>
    <row r="1294" spans="1:15" ht="12.75" customHeight="1" x14ac:dyDescent="0.25">
      <c r="A1294" s="165"/>
      <c r="B1294" s="37"/>
      <c r="C1294" s="37"/>
      <c r="D1294" s="37"/>
      <c r="E1294" s="37"/>
      <c r="F1294" s="166"/>
      <c r="G1294" s="167"/>
      <c r="H1294" s="165"/>
      <c r="I1294" s="36"/>
      <c r="J1294" s="36"/>
      <c r="K1294" s="37"/>
      <c r="L1294" s="37"/>
      <c r="M1294" s="37"/>
      <c r="N1294" s="37"/>
      <c r="O1294" s="37"/>
    </row>
    <row r="1295" spans="1:15" ht="12.75" customHeight="1" x14ac:dyDescent="0.25">
      <c r="A1295" s="165"/>
      <c r="B1295" s="37"/>
      <c r="C1295" s="37"/>
      <c r="D1295" s="37"/>
      <c r="E1295" s="37"/>
      <c r="F1295" s="166"/>
      <c r="G1295" s="167"/>
      <c r="H1295" s="165"/>
      <c r="I1295" s="36"/>
      <c r="J1295" s="36"/>
      <c r="K1295" s="37"/>
      <c r="L1295" s="37"/>
      <c r="M1295" s="37"/>
      <c r="N1295" s="37"/>
      <c r="O1295" s="37"/>
    </row>
    <row r="1296" spans="1:15" ht="12.75" customHeight="1" x14ac:dyDescent="0.25">
      <c r="A1296" s="165"/>
      <c r="B1296" s="37"/>
      <c r="C1296" s="37"/>
      <c r="D1296" s="37"/>
      <c r="E1296" s="37"/>
      <c r="F1296" s="166"/>
      <c r="G1296" s="167"/>
      <c r="H1296" s="165"/>
      <c r="I1296" s="36"/>
      <c r="J1296" s="36"/>
      <c r="K1296" s="37"/>
      <c r="L1296" s="37"/>
      <c r="M1296" s="37"/>
      <c r="N1296" s="37"/>
      <c r="O1296" s="37"/>
    </row>
    <row r="1297" spans="1:15" ht="12.75" customHeight="1" x14ac:dyDescent="0.25">
      <c r="A1297" s="165"/>
      <c r="B1297" s="37"/>
      <c r="C1297" s="37"/>
      <c r="D1297" s="37"/>
      <c r="E1297" s="37"/>
      <c r="F1297" s="166"/>
      <c r="G1297" s="167"/>
      <c r="H1297" s="165"/>
      <c r="I1297" s="36"/>
      <c r="J1297" s="36"/>
      <c r="K1297" s="37"/>
      <c r="L1297" s="37"/>
      <c r="M1297" s="37"/>
      <c r="N1297" s="37"/>
      <c r="O1297" s="37"/>
    </row>
    <row r="1298" spans="1:15" ht="12.75" customHeight="1" x14ac:dyDescent="0.25">
      <c r="A1298" s="165"/>
      <c r="B1298" s="37"/>
      <c r="C1298" s="37"/>
      <c r="D1298" s="37"/>
      <c r="E1298" s="37"/>
      <c r="F1298" s="166"/>
      <c r="G1298" s="167"/>
      <c r="H1298" s="165"/>
      <c r="I1298" s="36"/>
      <c r="J1298" s="36"/>
      <c r="K1298" s="37"/>
      <c r="L1298" s="37"/>
      <c r="M1298" s="37"/>
      <c r="N1298" s="37"/>
      <c r="O1298" s="37"/>
    </row>
    <row r="1299" spans="1:15" ht="12.75" customHeight="1" x14ac:dyDescent="0.25">
      <c r="A1299" s="165"/>
      <c r="B1299" s="37"/>
      <c r="C1299" s="37"/>
      <c r="D1299" s="37"/>
      <c r="E1299" s="37"/>
      <c r="F1299" s="166"/>
      <c r="G1299" s="167"/>
      <c r="H1299" s="165"/>
      <c r="I1299" s="36"/>
      <c r="J1299" s="36"/>
      <c r="K1299" s="37"/>
      <c r="L1299" s="37"/>
      <c r="M1299" s="37"/>
      <c r="N1299" s="37"/>
      <c r="O1299" s="37"/>
    </row>
    <row r="1300" spans="1:15" ht="12.75" customHeight="1" x14ac:dyDescent="0.25">
      <c r="A1300" s="165"/>
      <c r="B1300" s="37"/>
      <c r="C1300" s="37"/>
      <c r="D1300" s="37"/>
      <c r="E1300" s="37"/>
      <c r="F1300" s="166"/>
      <c r="G1300" s="167"/>
      <c r="H1300" s="165"/>
      <c r="I1300" s="36"/>
      <c r="J1300" s="36"/>
      <c r="K1300" s="37"/>
      <c r="L1300" s="37"/>
      <c r="M1300" s="37"/>
      <c r="N1300" s="37"/>
      <c r="O1300" s="37"/>
    </row>
    <row r="1301" spans="1:15" ht="12.75" customHeight="1" x14ac:dyDescent="0.25">
      <c r="A1301" s="165"/>
      <c r="B1301" s="37"/>
      <c r="C1301" s="37"/>
      <c r="D1301" s="37"/>
      <c r="E1301" s="37"/>
      <c r="F1301" s="166"/>
      <c r="G1301" s="167"/>
      <c r="H1301" s="165"/>
      <c r="I1301" s="36"/>
      <c r="J1301" s="36"/>
      <c r="K1301" s="37"/>
      <c r="L1301" s="37"/>
      <c r="M1301" s="37"/>
      <c r="N1301" s="37"/>
      <c r="O1301" s="37"/>
    </row>
    <row r="1302" spans="1:15" ht="12.75" customHeight="1" x14ac:dyDescent="0.25">
      <c r="A1302" s="165"/>
      <c r="B1302" s="37"/>
      <c r="C1302" s="37"/>
      <c r="D1302" s="37"/>
      <c r="E1302" s="37"/>
      <c r="F1302" s="166"/>
      <c r="G1302" s="167"/>
      <c r="H1302" s="165"/>
      <c r="I1302" s="36"/>
      <c r="J1302" s="36"/>
      <c r="K1302" s="37"/>
      <c r="L1302" s="37"/>
      <c r="M1302" s="37"/>
      <c r="N1302" s="37"/>
      <c r="O1302" s="37"/>
    </row>
    <row r="1303" spans="1:15" ht="12.75" customHeight="1" x14ac:dyDescent="0.25">
      <c r="A1303" s="165"/>
      <c r="B1303" s="37"/>
      <c r="C1303" s="37"/>
      <c r="D1303" s="37"/>
      <c r="E1303" s="37"/>
      <c r="F1303" s="166"/>
      <c r="G1303" s="167"/>
      <c r="H1303" s="165"/>
      <c r="I1303" s="36"/>
      <c r="J1303" s="36"/>
      <c r="K1303" s="37"/>
      <c r="L1303" s="37"/>
      <c r="M1303" s="37"/>
      <c r="N1303" s="37"/>
      <c r="O1303" s="37"/>
    </row>
    <row r="1304" spans="1:15" ht="12.75" customHeight="1" x14ac:dyDescent="0.25">
      <c r="A1304" s="165"/>
      <c r="B1304" s="37"/>
      <c r="C1304" s="37"/>
      <c r="D1304" s="37"/>
      <c r="E1304" s="37"/>
      <c r="F1304" s="166"/>
      <c r="G1304" s="167"/>
      <c r="H1304" s="165"/>
      <c r="I1304" s="36"/>
      <c r="J1304" s="36"/>
      <c r="K1304" s="37"/>
      <c r="L1304" s="37"/>
      <c r="M1304" s="37"/>
      <c r="N1304" s="37"/>
      <c r="O1304" s="37"/>
    </row>
    <row r="1305" spans="1:15" ht="12.75" customHeight="1" x14ac:dyDescent="0.25">
      <c r="A1305" s="165"/>
      <c r="B1305" s="37"/>
      <c r="C1305" s="37"/>
      <c r="D1305" s="37"/>
      <c r="E1305" s="37"/>
      <c r="F1305" s="166"/>
      <c r="G1305" s="167"/>
      <c r="H1305" s="165"/>
      <c r="I1305" s="36"/>
      <c r="J1305" s="36"/>
      <c r="K1305" s="37"/>
      <c r="L1305" s="37"/>
      <c r="M1305" s="37"/>
      <c r="N1305" s="37"/>
      <c r="O1305" s="37"/>
    </row>
    <row r="1306" spans="1:15" ht="12.75" customHeight="1" x14ac:dyDescent="0.25">
      <c r="A1306" s="165"/>
      <c r="B1306" s="37"/>
      <c r="C1306" s="37"/>
      <c r="D1306" s="37"/>
      <c r="E1306" s="37"/>
      <c r="F1306" s="166"/>
      <c r="G1306" s="167"/>
      <c r="H1306" s="165"/>
      <c r="I1306" s="36"/>
      <c r="J1306" s="36"/>
      <c r="K1306" s="37"/>
      <c r="L1306" s="37"/>
      <c r="M1306" s="37"/>
      <c r="N1306" s="37"/>
      <c r="O1306" s="37"/>
    </row>
    <row r="1307" spans="1:15" ht="12.75" customHeight="1" x14ac:dyDescent="0.25">
      <c r="A1307" s="165"/>
      <c r="B1307" s="37"/>
      <c r="C1307" s="37"/>
      <c r="D1307" s="37"/>
      <c r="E1307" s="37"/>
      <c r="F1307" s="166"/>
      <c r="G1307" s="167"/>
      <c r="H1307" s="165"/>
      <c r="I1307" s="36"/>
      <c r="J1307" s="36"/>
      <c r="K1307" s="37"/>
      <c r="L1307" s="37"/>
      <c r="M1307" s="37"/>
      <c r="N1307" s="37"/>
      <c r="O1307" s="37"/>
    </row>
    <row r="1308" spans="1:15" ht="12.75" customHeight="1" x14ac:dyDescent="0.25">
      <c r="A1308" s="165"/>
      <c r="B1308" s="37"/>
      <c r="C1308" s="37"/>
      <c r="D1308" s="37"/>
      <c r="E1308" s="37"/>
      <c r="F1308" s="166"/>
      <c r="G1308" s="167"/>
      <c r="H1308" s="165"/>
      <c r="I1308" s="36"/>
      <c r="J1308" s="36"/>
      <c r="K1308" s="37"/>
      <c r="L1308" s="37"/>
      <c r="M1308" s="37"/>
      <c r="N1308" s="37"/>
      <c r="O1308" s="37"/>
    </row>
    <row r="1309" spans="1:15" ht="12.75" customHeight="1" x14ac:dyDescent="0.25">
      <c r="A1309" s="165"/>
      <c r="B1309" s="37"/>
      <c r="C1309" s="37"/>
      <c r="D1309" s="37"/>
      <c r="E1309" s="37"/>
      <c r="F1309" s="166"/>
      <c r="G1309" s="167"/>
      <c r="H1309" s="165"/>
      <c r="I1309" s="36"/>
      <c r="J1309" s="36"/>
      <c r="K1309" s="37"/>
      <c r="L1309" s="37"/>
      <c r="M1309" s="37"/>
      <c r="N1309" s="37"/>
      <c r="O1309" s="37"/>
    </row>
    <row r="1310" spans="1:15" ht="12.75" customHeight="1" x14ac:dyDescent="0.25">
      <c r="A1310" s="165"/>
      <c r="B1310" s="37"/>
      <c r="C1310" s="37"/>
      <c r="D1310" s="37"/>
      <c r="E1310" s="37"/>
      <c r="F1310" s="166"/>
      <c r="G1310" s="167"/>
      <c r="H1310" s="165"/>
      <c r="I1310" s="36"/>
      <c r="J1310" s="36"/>
      <c r="K1310" s="37"/>
      <c r="L1310" s="37"/>
      <c r="M1310" s="37"/>
      <c r="N1310" s="37"/>
      <c r="O1310" s="37"/>
    </row>
    <row r="1311" spans="1:15" ht="12.75" customHeight="1" x14ac:dyDescent="0.25">
      <c r="A1311" s="165"/>
      <c r="B1311" s="37"/>
      <c r="C1311" s="37"/>
      <c r="D1311" s="37"/>
      <c r="E1311" s="37"/>
      <c r="F1311" s="166"/>
      <c r="G1311" s="167"/>
      <c r="H1311" s="165"/>
      <c r="I1311" s="36"/>
      <c r="J1311" s="36"/>
      <c r="K1311" s="37"/>
      <c r="L1311" s="37"/>
      <c r="M1311" s="37"/>
      <c r="N1311" s="37"/>
      <c r="O1311" s="37"/>
    </row>
    <row r="1312" spans="1:15" ht="12.75" customHeight="1" x14ac:dyDescent="0.25">
      <c r="A1312" s="165"/>
      <c r="B1312" s="37"/>
      <c r="C1312" s="37"/>
      <c r="D1312" s="37"/>
      <c r="E1312" s="37"/>
      <c r="F1312" s="166"/>
      <c r="G1312" s="167"/>
      <c r="H1312" s="165"/>
      <c r="I1312" s="36"/>
      <c r="J1312" s="36"/>
      <c r="K1312" s="37"/>
      <c r="L1312" s="37"/>
      <c r="M1312" s="37"/>
      <c r="N1312" s="37"/>
      <c r="O1312" s="37"/>
    </row>
    <row r="1313" spans="1:15" ht="12.75" customHeight="1" x14ac:dyDescent="0.25">
      <c r="A1313" s="165"/>
      <c r="B1313" s="37"/>
      <c r="C1313" s="37"/>
      <c r="D1313" s="37"/>
      <c r="E1313" s="37"/>
      <c r="F1313" s="166"/>
      <c r="G1313" s="167"/>
      <c r="H1313" s="165"/>
      <c r="I1313" s="36"/>
      <c r="J1313" s="36"/>
      <c r="K1313" s="37"/>
      <c r="L1313" s="37"/>
      <c r="M1313" s="37"/>
      <c r="N1313" s="37"/>
      <c r="O1313" s="37"/>
    </row>
    <row r="1314" spans="1:15" ht="12.75" customHeight="1" x14ac:dyDescent="0.25">
      <c r="A1314" s="165"/>
      <c r="B1314" s="37"/>
      <c r="C1314" s="37"/>
      <c r="D1314" s="37"/>
      <c r="E1314" s="37"/>
      <c r="F1314" s="166"/>
      <c r="G1314" s="167"/>
      <c r="H1314" s="165"/>
      <c r="I1314" s="36"/>
      <c r="J1314" s="36"/>
      <c r="K1314" s="37"/>
      <c r="L1314" s="37"/>
      <c r="M1314" s="37"/>
      <c r="N1314" s="37"/>
      <c r="O1314" s="37"/>
    </row>
    <row r="1315" spans="1:15" ht="12.75" customHeight="1" x14ac:dyDescent="0.25">
      <c r="A1315" s="165"/>
      <c r="B1315" s="37"/>
      <c r="C1315" s="37"/>
      <c r="D1315" s="37"/>
      <c r="E1315" s="37"/>
      <c r="F1315" s="166"/>
      <c r="G1315" s="167"/>
      <c r="H1315" s="165"/>
      <c r="I1315" s="36"/>
      <c r="J1315" s="36"/>
      <c r="K1315" s="37"/>
      <c r="L1315" s="37"/>
      <c r="M1315" s="37"/>
      <c r="N1315" s="37"/>
      <c r="O1315" s="37"/>
    </row>
    <row r="1316" spans="1:15" ht="12.75" customHeight="1" x14ac:dyDescent="0.25">
      <c r="A1316" s="165"/>
      <c r="B1316" s="37"/>
      <c r="C1316" s="37"/>
      <c r="D1316" s="37"/>
      <c r="E1316" s="37"/>
      <c r="F1316" s="166"/>
      <c r="G1316" s="167"/>
      <c r="H1316" s="165"/>
      <c r="I1316" s="36"/>
      <c r="J1316" s="36"/>
      <c r="K1316" s="37"/>
      <c r="L1316" s="37"/>
      <c r="M1316" s="37"/>
      <c r="N1316" s="37"/>
      <c r="O1316" s="37"/>
    </row>
    <row r="1317" spans="1:15" ht="12.75" customHeight="1" x14ac:dyDescent="0.25">
      <c r="A1317" s="165"/>
      <c r="B1317" s="37"/>
      <c r="C1317" s="37"/>
      <c r="D1317" s="37"/>
      <c r="E1317" s="37"/>
      <c r="F1317" s="166"/>
      <c r="G1317" s="167"/>
      <c r="H1317" s="165"/>
      <c r="I1317" s="36"/>
      <c r="J1317" s="36"/>
      <c r="K1317" s="37"/>
      <c r="L1317" s="37"/>
      <c r="M1317" s="37"/>
      <c r="N1317" s="37"/>
      <c r="O1317" s="37"/>
    </row>
    <row r="1318" spans="1:15" ht="12.75" customHeight="1" x14ac:dyDescent="0.25">
      <c r="A1318" s="165"/>
      <c r="B1318" s="37"/>
      <c r="C1318" s="37"/>
      <c r="D1318" s="37"/>
      <c r="E1318" s="37"/>
      <c r="F1318" s="166"/>
      <c r="G1318" s="167"/>
      <c r="H1318" s="165"/>
      <c r="I1318" s="36"/>
      <c r="J1318" s="36"/>
      <c r="K1318" s="37"/>
      <c r="L1318" s="37"/>
      <c r="M1318" s="37"/>
      <c r="N1318" s="37"/>
      <c r="O1318" s="37"/>
    </row>
    <row r="1319" spans="1:15" ht="12.75" customHeight="1" x14ac:dyDescent="0.25">
      <c r="A1319" s="165"/>
      <c r="B1319" s="37"/>
      <c r="C1319" s="37"/>
      <c r="D1319" s="37"/>
      <c r="E1319" s="37"/>
      <c r="F1319" s="166"/>
      <c r="G1319" s="167"/>
      <c r="H1319" s="165"/>
      <c r="I1319" s="36"/>
      <c r="J1319" s="36"/>
      <c r="K1319" s="37"/>
      <c r="L1319" s="37"/>
      <c r="M1319" s="37"/>
      <c r="N1319" s="37"/>
      <c r="O1319" s="37"/>
    </row>
    <row r="1320" spans="1:15" ht="12.75" customHeight="1" x14ac:dyDescent="0.25">
      <c r="A1320" s="165"/>
      <c r="B1320" s="37"/>
      <c r="C1320" s="37"/>
      <c r="D1320" s="37"/>
      <c r="E1320" s="37"/>
      <c r="F1320" s="166"/>
      <c r="G1320" s="167"/>
      <c r="H1320" s="165"/>
      <c r="I1320" s="36"/>
      <c r="J1320" s="36"/>
      <c r="K1320" s="37"/>
      <c r="L1320" s="37"/>
      <c r="M1320" s="37"/>
      <c r="N1320" s="37"/>
      <c r="O1320" s="37"/>
    </row>
    <row r="1321" spans="1:15" ht="12.75" customHeight="1" x14ac:dyDescent="0.25">
      <c r="A1321" s="165"/>
      <c r="B1321" s="37"/>
      <c r="C1321" s="37"/>
      <c r="D1321" s="37"/>
      <c r="E1321" s="37"/>
      <c r="F1321" s="166"/>
      <c r="G1321" s="167"/>
      <c r="H1321" s="165"/>
      <c r="I1321" s="36"/>
      <c r="J1321" s="36"/>
      <c r="K1321" s="37"/>
      <c r="L1321" s="37"/>
      <c r="M1321" s="37"/>
      <c r="N1321" s="37"/>
      <c r="O1321" s="37"/>
    </row>
    <row r="1322" spans="1:15" ht="12.75" customHeight="1" x14ac:dyDescent="0.25">
      <c r="A1322" s="165"/>
      <c r="B1322" s="37"/>
      <c r="C1322" s="37"/>
      <c r="D1322" s="37"/>
      <c r="E1322" s="37"/>
      <c r="F1322" s="166"/>
      <c r="G1322" s="167"/>
      <c r="H1322" s="165"/>
      <c r="I1322" s="36"/>
      <c r="J1322" s="36"/>
      <c r="K1322" s="37"/>
      <c r="L1322" s="37"/>
      <c r="M1322" s="37"/>
      <c r="N1322" s="37"/>
      <c r="O1322" s="37"/>
    </row>
    <row r="1323" spans="1:15" ht="12.75" customHeight="1" x14ac:dyDescent="0.25">
      <c r="A1323" s="165"/>
      <c r="B1323" s="37"/>
      <c r="C1323" s="37"/>
      <c r="D1323" s="37"/>
      <c r="E1323" s="37"/>
      <c r="F1323" s="166"/>
      <c r="G1323" s="167"/>
      <c r="H1323" s="165"/>
      <c r="I1323" s="36"/>
      <c r="J1323" s="36"/>
      <c r="K1323" s="37"/>
      <c r="L1323" s="37"/>
      <c r="M1323" s="37"/>
      <c r="N1323" s="37"/>
      <c r="O1323" s="37"/>
    </row>
    <row r="1324" spans="1:15" ht="12.75" customHeight="1" x14ac:dyDescent="0.25">
      <c r="A1324" s="165"/>
      <c r="B1324" s="37"/>
      <c r="C1324" s="37"/>
      <c r="D1324" s="37"/>
      <c r="E1324" s="37"/>
      <c r="F1324" s="166"/>
      <c r="G1324" s="167"/>
      <c r="H1324" s="165"/>
      <c r="I1324" s="36"/>
      <c r="J1324" s="36"/>
      <c r="K1324" s="37"/>
      <c r="L1324" s="37"/>
      <c r="M1324" s="37"/>
      <c r="N1324" s="37"/>
      <c r="O1324" s="37"/>
    </row>
    <row r="1325" spans="1:15" ht="12.75" customHeight="1" x14ac:dyDescent="0.25">
      <c r="A1325" s="165"/>
      <c r="B1325" s="37"/>
      <c r="C1325" s="37"/>
      <c r="D1325" s="37"/>
      <c r="E1325" s="37"/>
      <c r="F1325" s="166"/>
      <c r="G1325" s="167"/>
      <c r="H1325" s="165"/>
      <c r="I1325" s="36"/>
      <c r="J1325" s="36"/>
      <c r="K1325" s="37"/>
      <c r="L1325" s="37"/>
      <c r="M1325" s="37"/>
      <c r="N1325" s="37"/>
      <c r="O1325" s="37"/>
    </row>
    <row r="1326" spans="1:15" ht="12.75" customHeight="1" x14ac:dyDescent="0.25">
      <c r="A1326" s="165"/>
      <c r="B1326" s="37"/>
      <c r="C1326" s="37"/>
      <c r="D1326" s="37"/>
      <c r="E1326" s="37"/>
      <c r="F1326" s="166"/>
      <c r="G1326" s="167"/>
      <c r="H1326" s="165"/>
      <c r="I1326" s="36"/>
      <c r="J1326" s="36"/>
      <c r="K1326" s="37"/>
      <c r="L1326" s="37"/>
      <c r="M1326" s="37"/>
      <c r="N1326" s="37"/>
      <c r="O1326" s="37"/>
    </row>
    <row r="1327" spans="1:15" ht="12.75" customHeight="1" x14ac:dyDescent="0.25">
      <c r="A1327" s="165"/>
      <c r="B1327" s="37"/>
      <c r="C1327" s="37"/>
      <c r="D1327" s="37"/>
      <c r="E1327" s="37"/>
      <c r="F1327" s="166"/>
      <c r="G1327" s="167"/>
      <c r="H1327" s="165"/>
      <c r="I1327" s="36"/>
      <c r="J1327" s="36"/>
      <c r="K1327" s="37"/>
      <c r="L1327" s="37"/>
      <c r="M1327" s="37"/>
      <c r="N1327" s="37"/>
      <c r="O1327" s="37"/>
    </row>
    <row r="1328" spans="1:15" ht="12.75" customHeight="1" x14ac:dyDescent="0.25">
      <c r="A1328" s="165"/>
      <c r="B1328" s="37"/>
      <c r="C1328" s="37"/>
      <c r="D1328" s="37"/>
      <c r="E1328" s="37"/>
      <c r="F1328" s="166"/>
      <c r="G1328" s="167"/>
      <c r="H1328" s="165"/>
      <c r="I1328" s="36"/>
      <c r="J1328" s="36"/>
      <c r="K1328" s="37"/>
      <c r="L1328" s="37"/>
      <c r="M1328" s="37"/>
      <c r="N1328" s="37"/>
      <c r="O1328" s="37"/>
    </row>
    <row r="1329" spans="1:15" ht="12.75" customHeight="1" x14ac:dyDescent="0.25">
      <c r="A1329" s="165"/>
      <c r="B1329" s="37"/>
      <c r="C1329" s="37"/>
      <c r="D1329" s="37"/>
      <c r="E1329" s="37"/>
      <c r="F1329" s="166"/>
      <c r="G1329" s="167"/>
      <c r="H1329" s="165"/>
      <c r="I1329" s="36"/>
      <c r="J1329" s="36"/>
      <c r="K1329" s="37"/>
      <c r="L1329" s="37"/>
      <c r="M1329" s="37"/>
      <c r="N1329" s="37"/>
      <c r="O1329" s="37"/>
    </row>
    <row r="1330" spans="1:15" ht="12.75" customHeight="1" x14ac:dyDescent="0.25">
      <c r="A1330" s="165"/>
      <c r="B1330" s="37"/>
      <c r="C1330" s="37"/>
      <c r="D1330" s="37"/>
      <c r="E1330" s="37"/>
      <c r="F1330" s="166"/>
      <c r="G1330" s="167"/>
      <c r="H1330" s="165"/>
      <c r="I1330" s="36"/>
      <c r="J1330" s="36"/>
      <c r="K1330" s="37"/>
      <c r="L1330" s="37"/>
      <c r="M1330" s="37"/>
      <c r="N1330" s="37"/>
      <c r="O1330" s="37"/>
    </row>
    <row r="1331" spans="1:15" ht="12.75" customHeight="1" x14ac:dyDescent="0.25">
      <c r="A1331" s="165"/>
      <c r="B1331" s="37"/>
      <c r="C1331" s="37"/>
      <c r="D1331" s="37"/>
      <c r="E1331" s="37"/>
      <c r="F1331" s="166"/>
      <c r="G1331" s="167"/>
      <c r="H1331" s="165"/>
      <c r="I1331" s="36"/>
      <c r="J1331" s="36"/>
      <c r="K1331" s="37"/>
      <c r="L1331" s="37"/>
      <c r="M1331" s="37"/>
      <c r="N1331" s="37"/>
      <c r="O1331" s="37"/>
    </row>
    <row r="1332" spans="1:15" ht="12.75" customHeight="1" x14ac:dyDescent="0.25">
      <c r="A1332" s="165"/>
      <c r="B1332" s="37"/>
      <c r="C1332" s="37"/>
      <c r="D1332" s="37"/>
      <c r="E1332" s="37"/>
      <c r="F1332" s="166"/>
      <c r="G1332" s="167"/>
      <c r="H1332" s="165"/>
      <c r="I1332" s="36"/>
      <c r="J1332" s="36"/>
      <c r="K1332" s="37"/>
      <c r="L1332" s="37"/>
      <c r="M1332" s="37"/>
      <c r="N1332" s="37"/>
      <c r="O1332" s="37"/>
    </row>
    <row r="1333" spans="1:15" ht="12.75" customHeight="1" x14ac:dyDescent="0.25">
      <c r="A1333" s="165"/>
      <c r="B1333" s="37"/>
      <c r="C1333" s="37"/>
      <c r="D1333" s="37"/>
      <c r="E1333" s="37"/>
      <c r="F1333" s="166"/>
      <c r="G1333" s="167"/>
      <c r="H1333" s="165"/>
      <c r="I1333" s="36"/>
      <c r="J1333" s="36"/>
      <c r="K1333" s="37"/>
      <c r="L1333" s="37"/>
      <c r="M1333" s="37"/>
      <c r="N1333" s="37"/>
      <c r="O1333" s="37"/>
    </row>
    <row r="1334" spans="1:15" ht="12.75" customHeight="1" x14ac:dyDescent="0.25">
      <c r="A1334" s="165"/>
      <c r="B1334" s="37"/>
      <c r="C1334" s="37"/>
      <c r="D1334" s="37"/>
      <c r="E1334" s="37"/>
      <c r="F1334" s="166"/>
      <c r="G1334" s="167"/>
      <c r="H1334" s="165"/>
      <c r="I1334" s="36"/>
      <c r="J1334" s="36"/>
      <c r="K1334" s="37"/>
      <c r="L1334" s="37"/>
      <c r="M1334" s="37"/>
      <c r="N1334" s="37"/>
      <c r="O1334" s="37"/>
    </row>
    <row r="1335" spans="1:15" ht="12.75" customHeight="1" x14ac:dyDescent="0.25">
      <c r="A1335" s="165"/>
      <c r="B1335" s="37"/>
      <c r="C1335" s="37"/>
      <c r="D1335" s="37"/>
      <c r="E1335" s="37"/>
      <c r="F1335" s="166"/>
      <c r="G1335" s="167"/>
      <c r="H1335" s="165"/>
      <c r="I1335" s="36"/>
      <c r="J1335" s="36"/>
      <c r="K1335" s="37"/>
      <c r="L1335" s="37"/>
      <c r="M1335" s="37"/>
      <c r="N1335" s="37"/>
      <c r="O1335" s="37"/>
    </row>
    <row r="1336" spans="1:15" ht="12.75" customHeight="1" x14ac:dyDescent="0.25">
      <c r="A1336" s="165"/>
      <c r="B1336" s="37"/>
      <c r="C1336" s="37"/>
      <c r="D1336" s="37"/>
      <c r="E1336" s="37"/>
      <c r="F1336" s="166"/>
      <c r="G1336" s="167"/>
      <c r="H1336" s="165"/>
      <c r="I1336" s="36"/>
      <c r="J1336" s="36"/>
      <c r="K1336" s="37"/>
      <c r="L1336" s="37"/>
      <c r="M1336" s="37"/>
      <c r="N1336" s="37"/>
      <c r="O1336" s="37"/>
    </row>
    <row r="1337" spans="1:15" ht="12.75" customHeight="1" x14ac:dyDescent="0.25">
      <c r="A1337" s="165"/>
      <c r="B1337" s="37"/>
      <c r="C1337" s="37"/>
      <c r="D1337" s="37"/>
      <c r="E1337" s="37"/>
      <c r="F1337" s="166"/>
      <c r="G1337" s="167"/>
      <c r="H1337" s="165"/>
      <c r="I1337" s="36"/>
      <c r="J1337" s="36"/>
      <c r="K1337" s="37"/>
      <c r="L1337" s="37"/>
      <c r="M1337" s="37"/>
      <c r="N1337" s="37"/>
      <c r="O1337" s="37"/>
    </row>
    <row r="1338" spans="1:15" ht="12.75" customHeight="1" x14ac:dyDescent="0.25">
      <c r="A1338" s="165"/>
      <c r="B1338" s="37"/>
      <c r="C1338" s="37"/>
      <c r="D1338" s="37"/>
      <c r="E1338" s="37"/>
      <c r="F1338" s="166"/>
      <c r="G1338" s="167"/>
      <c r="H1338" s="165"/>
      <c r="I1338" s="36"/>
      <c r="J1338" s="36"/>
      <c r="K1338" s="37"/>
      <c r="L1338" s="37"/>
      <c r="M1338" s="37"/>
      <c r="N1338" s="37"/>
      <c r="O1338" s="37"/>
    </row>
    <row r="1339" spans="1:15" ht="12.75" customHeight="1" x14ac:dyDescent="0.25">
      <c r="A1339" s="165"/>
      <c r="B1339" s="37"/>
      <c r="C1339" s="37"/>
      <c r="D1339" s="37"/>
      <c r="E1339" s="37"/>
      <c r="F1339" s="166"/>
      <c r="G1339" s="167"/>
      <c r="H1339" s="165"/>
      <c r="I1339" s="36"/>
      <c r="J1339" s="36"/>
      <c r="K1339" s="37"/>
      <c r="L1339" s="37"/>
      <c r="M1339" s="37"/>
      <c r="N1339" s="37"/>
      <c r="O1339" s="37"/>
    </row>
    <row r="1340" spans="1:15" ht="12.75" customHeight="1" x14ac:dyDescent="0.25">
      <c r="A1340" s="165"/>
      <c r="B1340" s="37"/>
      <c r="C1340" s="37"/>
      <c r="D1340" s="37"/>
      <c r="E1340" s="37"/>
      <c r="F1340" s="166"/>
      <c r="G1340" s="167"/>
      <c r="H1340" s="165"/>
      <c r="I1340" s="36"/>
      <c r="J1340" s="36"/>
      <c r="K1340" s="37"/>
      <c r="L1340" s="37"/>
      <c r="M1340" s="37"/>
      <c r="N1340" s="37"/>
      <c r="O1340" s="37"/>
    </row>
    <row r="1341" spans="1:15" ht="12.75" customHeight="1" x14ac:dyDescent="0.25">
      <c r="A1341" s="165"/>
      <c r="B1341" s="37"/>
      <c r="C1341" s="37"/>
      <c r="D1341" s="37"/>
      <c r="E1341" s="37"/>
      <c r="F1341" s="166"/>
      <c r="G1341" s="167"/>
      <c r="H1341" s="165"/>
      <c r="I1341" s="36"/>
      <c r="J1341" s="36"/>
      <c r="K1341" s="37"/>
      <c r="L1341" s="37"/>
      <c r="M1341" s="37"/>
      <c r="N1341" s="37"/>
      <c r="O1341" s="37"/>
    </row>
    <row r="1342" spans="1:15" ht="12.75" customHeight="1" x14ac:dyDescent="0.25">
      <c r="A1342" s="165"/>
      <c r="B1342" s="37"/>
      <c r="C1342" s="37"/>
      <c r="D1342" s="37"/>
      <c r="E1342" s="37"/>
      <c r="F1342" s="166"/>
      <c r="G1342" s="167"/>
      <c r="H1342" s="165"/>
      <c r="I1342" s="36"/>
      <c r="J1342" s="36"/>
      <c r="K1342" s="37"/>
      <c r="L1342" s="37"/>
      <c r="M1342" s="37"/>
      <c r="N1342" s="37"/>
      <c r="O1342" s="37"/>
    </row>
    <row r="1343" spans="1:15" ht="12.75" customHeight="1" x14ac:dyDescent="0.25">
      <c r="A1343" s="165"/>
      <c r="B1343" s="37"/>
      <c r="C1343" s="37"/>
      <c r="D1343" s="37"/>
      <c r="E1343" s="37"/>
      <c r="F1343" s="166"/>
      <c r="G1343" s="167"/>
      <c r="H1343" s="165"/>
      <c r="I1343" s="36"/>
      <c r="J1343" s="36"/>
      <c r="K1343" s="37"/>
      <c r="L1343" s="37"/>
      <c r="M1343" s="37"/>
      <c r="N1343" s="37"/>
      <c r="O1343" s="37"/>
    </row>
    <row r="1344" spans="1:15" ht="12.75" customHeight="1" x14ac:dyDescent="0.25">
      <c r="A1344" s="165"/>
      <c r="B1344" s="37"/>
      <c r="C1344" s="37"/>
      <c r="D1344" s="37"/>
      <c r="E1344" s="37"/>
      <c r="F1344" s="166"/>
      <c r="G1344" s="167"/>
      <c r="H1344" s="165"/>
      <c r="I1344" s="36"/>
      <c r="J1344" s="36"/>
      <c r="K1344" s="37"/>
      <c r="L1344" s="37"/>
      <c r="M1344" s="37"/>
      <c r="N1344" s="37"/>
      <c r="O1344" s="37"/>
    </row>
    <row r="1345" spans="1:15" ht="12.75" customHeight="1" x14ac:dyDescent="0.25">
      <c r="A1345" s="165"/>
      <c r="B1345" s="37"/>
      <c r="C1345" s="37"/>
      <c r="D1345" s="37"/>
      <c r="E1345" s="37"/>
      <c r="F1345" s="166"/>
      <c r="G1345" s="167"/>
      <c r="H1345" s="165"/>
      <c r="I1345" s="36"/>
      <c r="J1345" s="36"/>
      <c r="K1345" s="37"/>
      <c r="L1345" s="37"/>
      <c r="M1345" s="37"/>
      <c r="N1345" s="37"/>
      <c r="O1345" s="37"/>
    </row>
    <row r="1346" spans="1:15" ht="12.75" customHeight="1" x14ac:dyDescent="0.25">
      <c r="A1346" s="165"/>
      <c r="B1346" s="37"/>
      <c r="C1346" s="37"/>
      <c r="D1346" s="37"/>
      <c r="E1346" s="37"/>
      <c r="F1346" s="166"/>
      <c r="G1346" s="167"/>
      <c r="H1346" s="165"/>
      <c r="I1346" s="36"/>
      <c r="J1346" s="36"/>
      <c r="K1346" s="37"/>
      <c r="L1346" s="37"/>
      <c r="M1346" s="37"/>
      <c r="N1346" s="37"/>
      <c r="O1346" s="37"/>
    </row>
    <row r="1347" spans="1:15" ht="12.75" customHeight="1" x14ac:dyDescent="0.25">
      <c r="A1347" s="165"/>
      <c r="B1347" s="37"/>
      <c r="C1347" s="37"/>
      <c r="D1347" s="37"/>
      <c r="E1347" s="37"/>
      <c r="F1347" s="166"/>
      <c r="G1347" s="167"/>
      <c r="H1347" s="165"/>
      <c r="I1347" s="36"/>
      <c r="J1347" s="36"/>
      <c r="K1347" s="37"/>
      <c r="L1347" s="37"/>
      <c r="M1347" s="37"/>
      <c r="N1347" s="37"/>
      <c r="O1347" s="37"/>
    </row>
    <row r="1348" spans="1:15" ht="12.75" customHeight="1" x14ac:dyDescent="0.25">
      <c r="A1348" s="165"/>
      <c r="B1348" s="37"/>
      <c r="C1348" s="37"/>
      <c r="D1348" s="37"/>
      <c r="E1348" s="37"/>
      <c r="F1348" s="166"/>
      <c r="G1348" s="167"/>
      <c r="H1348" s="165"/>
      <c r="I1348" s="36"/>
      <c r="J1348" s="36"/>
      <c r="K1348" s="37"/>
      <c r="L1348" s="37"/>
      <c r="M1348" s="37"/>
      <c r="N1348" s="37"/>
      <c r="O1348" s="37"/>
    </row>
    <row r="1349" spans="1:15" ht="12.75" customHeight="1" x14ac:dyDescent="0.25">
      <c r="A1349" s="165"/>
      <c r="B1349" s="37"/>
      <c r="C1349" s="37"/>
      <c r="D1349" s="37"/>
      <c r="E1349" s="37"/>
      <c r="F1349" s="166"/>
      <c r="G1349" s="167"/>
      <c r="H1349" s="165"/>
      <c r="I1349" s="36"/>
      <c r="J1349" s="36"/>
      <c r="K1349" s="37"/>
      <c r="L1349" s="37"/>
      <c r="M1349" s="37"/>
      <c r="N1349" s="37"/>
      <c r="O1349" s="37"/>
    </row>
    <row r="1350" spans="1:15" ht="12.75" customHeight="1" x14ac:dyDescent="0.25">
      <c r="A1350" s="165"/>
      <c r="B1350" s="37"/>
      <c r="C1350" s="37"/>
      <c r="D1350" s="37"/>
      <c r="E1350" s="37"/>
      <c r="F1350" s="166"/>
      <c r="G1350" s="167"/>
      <c r="H1350" s="165"/>
      <c r="I1350" s="36"/>
      <c r="J1350" s="36"/>
      <c r="K1350" s="37"/>
      <c r="L1350" s="37"/>
      <c r="M1350" s="37"/>
      <c r="N1350" s="37"/>
      <c r="O1350" s="37"/>
    </row>
    <row r="1351" spans="1:15" ht="12.75" customHeight="1" x14ac:dyDescent="0.25">
      <c r="A1351" s="165"/>
      <c r="B1351" s="37"/>
      <c r="C1351" s="37"/>
      <c r="D1351" s="37"/>
      <c r="E1351" s="37"/>
      <c r="F1351" s="166"/>
      <c r="G1351" s="167"/>
      <c r="H1351" s="165"/>
      <c r="I1351" s="36"/>
      <c r="J1351" s="36"/>
      <c r="K1351" s="37"/>
      <c r="L1351" s="37"/>
      <c r="M1351" s="37"/>
      <c r="N1351" s="37"/>
      <c r="O1351" s="37"/>
    </row>
    <row r="1352" spans="1:15" ht="12.75" customHeight="1" x14ac:dyDescent="0.25">
      <c r="A1352" s="165"/>
      <c r="B1352" s="37"/>
      <c r="C1352" s="37"/>
      <c r="D1352" s="37"/>
      <c r="E1352" s="37"/>
      <c r="F1352" s="166"/>
      <c r="G1352" s="167"/>
      <c r="H1352" s="165"/>
      <c r="I1352" s="36"/>
      <c r="J1352" s="36"/>
      <c r="K1352" s="37"/>
      <c r="L1352" s="37"/>
      <c r="M1352" s="37"/>
      <c r="N1352" s="37"/>
      <c r="O1352" s="37"/>
    </row>
    <row r="1353" spans="1:15" ht="12.75" customHeight="1" x14ac:dyDescent="0.25">
      <c r="A1353" s="165"/>
      <c r="B1353" s="37"/>
      <c r="C1353" s="37"/>
      <c r="D1353" s="37"/>
      <c r="E1353" s="37"/>
      <c r="F1353" s="166"/>
      <c r="G1353" s="167"/>
      <c r="H1353" s="165"/>
      <c r="I1353" s="36"/>
      <c r="J1353" s="36"/>
      <c r="K1353" s="37"/>
      <c r="L1353" s="37"/>
      <c r="M1353" s="37"/>
      <c r="N1353" s="37"/>
      <c r="O1353" s="37"/>
    </row>
    <row r="1354" spans="1:15" ht="12.75" customHeight="1" x14ac:dyDescent="0.25">
      <c r="A1354" s="165"/>
      <c r="B1354" s="37"/>
      <c r="C1354" s="37"/>
      <c r="D1354" s="37"/>
      <c r="E1354" s="37"/>
      <c r="F1354" s="166"/>
      <c r="G1354" s="167"/>
      <c r="H1354" s="165"/>
      <c r="I1354" s="36"/>
      <c r="J1354" s="36"/>
      <c r="K1354" s="37"/>
      <c r="L1354" s="37"/>
      <c r="M1354" s="37"/>
      <c r="N1354" s="37"/>
      <c r="O1354" s="37"/>
    </row>
    <row r="1355" spans="1:15" ht="12.75" customHeight="1" x14ac:dyDescent="0.25">
      <c r="A1355" s="165"/>
      <c r="B1355" s="37"/>
      <c r="C1355" s="37"/>
      <c r="D1355" s="37"/>
      <c r="E1355" s="37"/>
      <c r="F1355" s="166"/>
      <c r="G1355" s="167"/>
      <c r="H1355" s="165"/>
      <c r="I1355" s="36"/>
      <c r="J1355" s="36"/>
      <c r="K1355" s="37"/>
      <c r="L1355" s="37"/>
      <c r="M1355" s="37"/>
      <c r="N1355" s="37"/>
      <c r="O1355" s="37"/>
    </row>
    <row r="1356" spans="1:15" ht="12.75" customHeight="1" x14ac:dyDescent="0.25">
      <c r="A1356" s="165"/>
      <c r="B1356" s="37"/>
      <c r="C1356" s="37"/>
      <c r="D1356" s="37"/>
      <c r="E1356" s="37"/>
      <c r="F1356" s="166"/>
      <c r="G1356" s="167"/>
      <c r="H1356" s="165"/>
      <c r="I1356" s="36"/>
      <c r="J1356" s="36"/>
      <c r="K1356" s="37"/>
      <c r="L1356" s="37"/>
      <c r="M1356" s="37"/>
      <c r="N1356" s="37"/>
      <c r="O1356" s="37"/>
    </row>
    <row r="1357" spans="1:15" ht="12.75" customHeight="1" x14ac:dyDescent="0.25">
      <c r="A1357" s="165"/>
      <c r="B1357" s="37"/>
      <c r="C1357" s="37"/>
      <c r="D1357" s="37"/>
      <c r="E1357" s="37"/>
      <c r="F1357" s="166"/>
      <c r="G1357" s="167"/>
      <c r="H1357" s="165"/>
      <c r="I1357" s="36"/>
      <c r="J1357" s="36"/>
      <c r="K1357" s="37"/>
      <c r="L1357" s="37"/>
      <c r="M1357" s="37"/>
      <c r="N1357" s="37"/>
      <c r="O1357" s="37"/>
    </row>
    <row r="1358" spans="1:15" ht="12.75" customHeight="1" x14ac:dyDescent="0.25">
      <c r="A1358" s="165"/>
      <c r="B1358" s="37"/>
      <c r="C1358" s="37"/>
      <c r="D1358" s="37"/>
      <c r="E1358" s="37"/>
      <c r="F1358" s="166"/>
      <c r="G1358" s="167"/>
      <c r="H1358" s="165"/>
      <c r="I1358" s="36"/>
      <c r="J1358" s="36"/>
      <c r="K1358" s="37"/>
      <c r="L1358" s="37"/>
      <c r="M1358" s="37"/>
      <c r="N1358" s="37"/>
      <c r="O1358" s="37"/>
    </row>
    <row r="1359" spans="1:15" ht="12.75" customHeight="1" x14ac:dyDescent="0.25">
      <c r="A1359" s="165"/>
      <c r="B1359" s="37"/>
      <c r="C1359" s="37"/>
      <c r="D1359" s="37"/>
      <c r="E1359" s="37"/>
      <c r="F1359" s="166"/>
      <c r="G1359" s="167"/>
      <c r="H1359" s="165"/>
      <c r="I1359" s="36"/>
      <c r="J1359" s="36"/>
      <c r="K1359" s="37"/>
      <c r="L1359" s="37"/>
      <c r="M1359" s="37"/>
      <c r="N1359" s="37"/>
      <c r="O1359" s="37"/>
    </row>
    <row r="1360" spans="1:15" ht="12.75" customHeight="1" x14ac:dyDescent="0.25">
      <c r="A1360" s="165"/>
      <c r="B1360" s="37"/>
      <c r="C1360" s="37"/>
      <c r="D1360" s="37"/>
      <c r="E1360" s="37"/>
      <c r="F1360" s="166"/>
      <c r="G1360" s="167"/>
      <c r="H1360" s="165"/>
      <c r="I1360" s="36"/>
      <c r="J1360" s="36"/>
      <c r="K1360" s="37"/>
      <c r="L1360" s="37"/>
      <c r="M1360" s="37"/>
      <c r="N1360" s="37"/>
      <c r="O1360" s="37"/>
    </row>
    <row r="1361" spans="1:15" ht="12.75" customHeight="1" x14ac:dyDescent="0.25">
      <c r="A1361" s="165"/>
      <c r="B1361" s="37"/>
      <c r="C1361" s="37"/>
      <c r="D1361" s="37"/>
      <c r="E1361" s="37"/>
      <c r="F1361" s="166"/>
      <c r="G1361" s="167"/>
      <c r="H1361" s="165"/>
      <c r="I1361" s="36"/>
      <c r="J1361" s="36"/>
      <c r="K1361" s="37"/>
      <c r="L1361" s="37"/>
      <c r="M1361" s="37"/>
      <c r="N1361" s="37"/>
      <c r="O1361" s="37"/>
    </row>
    <row r="1362" spans="1:15" ht="12.75" customHeight="1" x14ac:dyDescent="0.25">
      <c r="A1362" s="165"/>
      <c r="B1362" s="37"/>
      <c r="C1362" s="37"/>
      <c r="D1362" s="37"/>
      <c r="E1362" s="37"/>
      <c r="F1362" s="166"/>
      <c r="G1362" s="167"/>
      <c r="H1362" s="165"/>
      <c r="I1362" s="36"/>
      <c r="J1362" s="36"/>
      <c r="K1362" s="37"/>
      <c r="L1362" s="37"/>
      <c r="M1362" s="37"/>
      <c r="N1362" s="37"/>
      <c r="O1362" s="37"/>
    </row>
    <row r="1363" spans="1:15" ht="12.75" customHeight="1" x14ac:dyDescent="0.25">
      <c r="A1363" s="165"/>
      <c r="B1363" s="37"/>
      <c r="C1363" s="37"/>
      <c r="D1363" s="37"/>
      <c r="E1363" s="37"/>
      <c r="F1363" s="166"/>
      <c r="G1363" s="167"/>
      <c r="H1363" s="165"/>
      <c r="I1363" s="36"/>
      <c r="J1363" s="36"/>
      <c r="K1363" s="37"/>
      <c r="L1363" s="37"/>
      <c r="M1363" s="37"/>
      <c r="N1363" s="37"/>
      <c r="O1363" s="37"/>
    </row>
    <row r="1364" spans="1:15" ht="12.75" customHeight="1" x14ac:dyDescent="0.25">
      <c r="A1364" s="165"/>
      <c r="B1364" s="37"/>
      <c r="C1364" s="37"/>
      <c r="D1364" s="37"/>
      <c r="E1364" s="37"/>
      <c r="F1364" s="166"/>
      <c r="G1364" s="167"/>
      <c r="H1364" s="165"/>
      <c r="I1364" s="36"/>
      <c r="J1364" s="36"/>
      <c r="K1364" s="37"/>
      <c r="L1364" s="37"/>
      <c r="M1364" s="37"/>
      <c r="N1364" s="37"/>
      <c r="O1364" s="37"/>
    </row>
    <row r="1365" spans="1:15" ht="12.75" customHeight="1" x14ac:dyDescent="0.25">
      <c r="A1365" s="165"/>
      <c r="B1365" s="37"/>
      <c r="C1365" s="37"/>
      <c r="D1365" s="37"/>
      <c r="E1365" s="37"/>
      <c r="F1365" s="166"/>
      <c r="G1365" s="167"/>
      <c r="H1365" s="165"/>
      <c r="I1365" s="36"/>
      <c r="J1365" s="36"/>
      <c r="K1365" s="37"/>
      <c r="L1365" s="37"/>
      <c r="M1365" s="37"/>
      <c r="N1365" s="37"/>
      <c r="O1365" s="37"/>
    </row>
    <row r="1366" spans="1:15" ht="12.75" customHeight="1" x14ac:dyDescent="0.25">
      <c r="A1366" s="165"/>
      <c r="B1366" s="37"/>
      <c r="C1366" s="37"/>
      <c r="D1366" s="37"/>
      <c r="E1366" s="37"/>
      <c r="F1366" s="166"/>
      <c r="G1366" s="167"/>
      <c r="H1366" s="165"/>
      <c r="I1366" s="36"/>
      <c r="J1366" s="36"/>
      <c r="K1366" s="37"/>
      <c r="L1366" s="37"/>
      <c r="M1366" s="37"/>
      <c r="N1366" s="37"/>
      <c r="O1366" s="37"/>
    </row>
    <row r="1367" spans="1:15" ht="12.75" customHeight="1" x14ac:dyDescent="0.25">
      <c r="A1367" s="165"/>
      <c r="B1367" s="37"/>
      <c r="C1367" s="37"/>
      <c r="D1367" s="37"/>
      <c r="E1367" s="37"/>
      <c r="F1367" s="166"/>
      <c r="G1367" s="167"/>
      <c r="H1367" s="165"/>
      <c r="I1367" s="36"/>
      <c r="J1367" s="36"/>
      <c r="K1367" s="37"/>
      <c r="L1367" s="37"/>
      <c r="M1367" s="37"/>
      <c r="N1367" s="37"/>
      <c r="O1367" s="37"/>
    </row>
    <row r="1368" spans="1:15" ht="12.75" customHeight="1" x14ac:dyDescent="0.25">
      <c r="A1368" s="165"/>
      <c r="B1368" s="37"/>
      <c r="C1368" s="37"/>
      <c r="D1368" s="37"/>
      <c r="E1368" s="37"/>
      <c r="F1368" s="166"/>
      <c r="G1368" s="167"/>
      <c r="H1368" s="165"/>
      <c r="I1368" s="36"/>
      <c r="J1368" s="36"/>
      <c r="K1368" s="37"/>
      <c r="L1368" s="37"/>
      <c r="M1368" s="37"/>
      <c r="N1368" s="37"/>
      <c r="O1368" s="37"/>
    </row>
    <row r="1369" spans="1:15" ht="12.75" customHeight="1" x14ac:dyDescent="0.25">
      <c r="A1369" s="165"/>
      <c r="B1369" s="37"/>
      <c r="C1369" s="37"/>
      <c r="D1369" s="37"/>
      <c r="E1369" s="37"/>
      <c r="F1369" s="166"/>
      <c r="G1369" s="167"/>
      <c r="H1369" s="165"/>
      <c r="I1369" s="36"/>
      <c r="J1369" s="36"/>
      <c r="K1369" s="37"/>
      <c r="L1369" s="37"/>
      <c r="M1369" s="37"/>
      <c r="N1369" s="37"/>
      <c r="O1369" s="37"/>
    </row>
    <row r="1370" spans="1:15" ht="12.75" customHeight="1" x14ac:dyDescent="0.25">
      <c r="A1370" s="165"/>
      <c r="B1370" s="37"/>
      <c r="C1370" s="37"/>
      <c r="D1370" s="37"/>
      <c r="E1370" s="37"/>
      <c r="F1370" s="166"/>
      <c r="G1370" s="167"/>
      <c r="H1370" s="165"/>
      <c r="I1370" s="36"/>
      <c r="J1370" s="36"/>
      <c r="K1370" s="37"/>
      <c r="L1370" s="37"/>
      <c r="M1370" s="37"/>
      <c r="N1370" s="37"/>
      <c r="O1370" s="37"/>
    </row>
    <row r="1371" spans="1:15" ht="12.75" customHeight="1" x14ac:dyDescent="0.25">
      <c r="A1371" s="165"/>
      <c r="B1371" s="37"/>
      <c r="C1371" s="37"/>
      <c r="D1371" s="37"/>
      <c r="E1371" s="37"/>
      <c r="F1371" s="166"/>
      <c r="G1371" s="167"/>
      <c r="H1371" s="165"/>
      <c r="I1371" s="36"/>
      <c r="J1371" s="36"/>
      <c r="K1371" s="37"/>
      <c r="L1371" s="37"/>
      <c r="M1371" s="37"/>
      <c r="N1371" s="37"/>
      <c r="O1371" s="37"/>
    </row>
    <row r="1372" spans="1:15" ht="12.75" customHeight="1" x14ac:dyDescent="0.25">
      <c r="A1372" s="165"/>
      <c r="B1372" s="37"/>
      <c r="C1372" s="37"/>
      <c r="D1372" s="37"/>
      <c r="E1372" s="37"/>
      <c r="F1372" s="166"/>
      <c r="G1372" s="167"/>
      <c r="H1372" s="165"/>
      <c r="I1372" s="36"/>
      <c r="J1372" s="36"/>
      <c r="K1372" s="37"/>
      <c r="L1372" s="37"/>
      <c r="M1372" s="37"/>
      <c r="N1372" s="37"/>
      <c r="O1372" s="37"/>
    </row>
    <row r="1373" spans="1:15" ht="12.75" customHeight="1" x14ac:dyDescent="0.25">
      <c r="A1373" s="165"/>
      <c r="B1373" s="37"/>
      <c r="C1373" s="37"/>
      <c r="D1373" s="37"/>
      <c r="E1373" s="37"/>
      <c r="F1373" s="166"/>
      <c r="G1373" s="167"/>
      <c r="H1373" s="165"/>
      <c r="I1373" s="36"/>
      <c r="J1373" s="36"/>
      <c r="K1373" s="37"/>
      <c r="L1373" s="37"/>
      <c r="M1373" s="37"/>
      <c r="N1373" s="37"/>
      <c r="O1373" s="37"/>
    </row>
    <row r="1374" spans="1:15" ht="12.75" customHeight="1" x14ac:dyDescent="0.25">
      <c r="A1374" s="165"/>
      <c r="B1374" s="37"/>
      <c r="C1374" s="37"/>
      <c r="D1374" s="37"/>
      <c r="E1374" s="37"/>
      <c r="F1374" s="166"/>
      <c r="G1374" s="167"/>
      <c r="H1374" s="165"/>
      <c r="I1374" s="36"/>
      <c r="J1374" s="36"/>
      <c r="K1374" s="37"/>
      <c r="L1374" s="37"/>
      <c r="M1374" s="37"/>
      <c r="N1374" s="37"/>
      <c r="O1374" s="37"/>
    </row>
    <row r="1375" spans="1:15" ht="12.75" customHeight="1" x14ac:dyDescent="0.25">
      <c r="A1375" s="165"/>
      <c r="B1375" s="37"/>
      <c r="C1375" s="37"/>
      <c r="D1375" s="37"/>
      <c r="E1375" s="37"/>
      <c r="F1375" s="166"/>
      <c r="G1375" s="167"/>
      <c r="H1375" s="165"/>
      <c r="I1375" s="36"/>
      <c r="J1375" s="36"/>
      <c r="K1375" s="37"/>
      <c r="L1375" s="37"/>
      <c r="M1375" s="37"/>
      <c r="N1375" s="37"/>
      <c r="O1375" s="37"/>
    </row>
    <row r="1376" spans="1:15" ht="12.75" customHeight="1" x14ac:dyDescent="0.25">
      <c r="A1376" s="165"/>
      <c r="B1376" s="37"/>
      <c r="C1376" s="37"/>
      <c r="D1376" s="37"/>
      <c r="E1376" s="37"/>
      <c r="F1376" s="166"/>
      <c r="G1376" s="167"/>
      <c r="H1376" s="165"/>
      <c r="I1376" s="36"/>
      <c r="J1376" s="36"/>
      <c r="K1376" s="37"/>
      <c r="L1376" s="37"/>
      <c r="M1376" s="37"/>
      <c r="N1376" s="37"/>
      <c r="O1376" s="37"/>
    </row>
    <row r="1377" spans="1:15" ht="12.75" customHeight="1" x14ac:dyDescent="0.25">
      <c r="A1377" s="165"/>
      <c r="B1377" s="37"/>
      <c r="C1377" s="37"/>
      <c r="D1377" s="37"/>
      <c r="E1377" s="37"/>
      <c r="F1377" s="166"/>
      <c r="G1377" s="167"/>
      <c r="H1377" s="165"/>
      <c r="I1377" s="36"/>
      <c r="J1377" s="36"/>
      <c r="K1377" s="37"/>
      <c r="L1377" s="37"/>
      <c r="M1377" s="37"/>
      <c r="N1377" s="37"/>
      <c r="O1377" s="37"/>
    </row>
    <row r="1378" spans="1:15" ht="12.75" customHeight="1" x14ac:dyDescent="0.25">
      <c r="A1378" s="165"/>
      <c r="B1378" s="37"/>
      <c r="C1378" s="37"/>
      <c r="D1378" s="37"/>
      <c r="E1378" s="37"/>
      <c r="F1378" s="166"/>
      <c r="G1378" s="167"/>
      <c r="H1378" s="165"/>
      <c r="I1378" s="36"/>
      <c r="J1378" s="36"/>
      <c r="K1378" s="37"/>
      <c r="L1378" s="37"/>
      <c r="M1378" s="37"/>
      <c r="N1378" s="37"/>
      <c r="O1378" s="37"/>
    </row>
    <row r="1379" spans="1:15" ht="12.75" customHeight="1" x14ac:dyDescent="0.25">
      <c r="A1379" s="165"/>
      <c r="B1379" s="37"/>
      <c r="C1379" s="37"/>
      <c r="D1379" s="37"/>
      <c r="E1379" s="37"/>
      <c r="F1379" s="166"/>
      <c r="G1379" s="167"/>
      <c r="H1379" s="165"/>
      <c r="I1379" s="36"/>
      <c r="J1379" s="36"/>
      <c r="K1379" s="37"/>
      <c r="L1379" s="37"/>
      <c r="M1379" s="37"/>
      <c r="N1379" s="37"/>
      <c r="O1379" s="37"/>
    </row>
    <row r="1380" spans="1:15" ht="12.75" customHeight="1" x14ac:dyDescent="0.25">
      <c r="A1380" s="165"/>
      <c r="B1380" s="37"/>
      <c r="C1380" s="37"/>
      <c r="D1380" s="37"/>
      <c r="E1380" s="37"/>
      <c r="F1380" s="166"/>
      <c r="G1380" s="167"/>
      <c r="H1380" s="165"/>
      <c r="I1380" s="36"/>
      <c r="J1380" s="36"/>
      <c r="K1380" s="37"/>
      <c r="L1380" s="37"/>
      <c r="M1380" s="37"/>
      <c r="N1380" s="37"/>
      <c r="O1380" s="37"/>
    </row>
    <row r="1381" spans="1:15" ht="12.75" customHeight="1" x14ac:dyDescent="0.25">
      <c r="A1381" s="165"/>
      <c r="B1381" s="37"/>
      <c r="C1381" s="37"/>
      <c r="D1381" s="37"/>
      <c r="E1381" s="37"/>
      <c r="F1381" s="166"/>
      <c r="G1381" s="167"/>
      <c r="H1381" s="165"/>
      <c r="I1381" s="36"/>
      <c r="J1381" s="36"/>
      <c r="K1381" s="37"/>
      <c r="L1381" s="37"/>
      <c r="M1381" s="37"/>
      <c r="N1381" s="37"/>
      <c r="O1381" s="37"/>
    </row>
    <row r="1382" spans="1:15" ht="12.75" customHeight="1" x14ac:dyDescent="0.25">
      <c r="A1382" s="165"/>
      <c r="B1382" s="37"/>
      <c r="C1382" s="37"/>
      <c r="D1382" s="37"/>
      <c r="E1382" s="37"/>
      <c r="F1382" s="166"/>
      <c r="G1382" s="167"/>
      <c r="H1382" s="165"/>
      <c r="I1382" s="36"/>
      <c r="J1382" s="36"/>
      <c r="K1382" s="37"/>
      <c r="L1382" s="37"/>
      <c r="M1382" s="37"/>
      <c r="N1382" s="37"/>
      <c r="O1382" s="37"/>
    </row>
    <row r="1383" spans="1:15" ht="12.75" customHeight="1" x14ac:dyDescent="0.25">
      <c r="A1383" s="165"/>
      <c r="B1383" s="37"/>
      <c r="C1383" s="37"/>
      <c r="D1383" s="37"/>
      <c r="E1383" s="37"/>
      <c r="F1383" s="166"/>
      <c r="G1383" s="167"/>
      <c r="H1383" s="165"/>
      <c r="I1383" s="36"/>
      <c r="J1383" s="36"/>
      <c r="K1383" s="37"/>
      <c r="L1383" s="37"/>
      <c r="M1383" s="37"/>
      <c r="N1383" s="37"/>
      <c r="O1383" s="37"/>
    </row>
    <row r="1384" spans="1:15" ht="12.75" customHeight="1" x14ac:dyDescent="0.25">
      <c r="A1384" s="165"/>
      <c r="B1384" s="37"/>
      <c r="C1384" s="37"/>
      <c r="D1384" s="37"/>
      <c r="E1384" s="37"/>
      <c r="F1384" s="166"/>
      <c r="G1384" s="167"/>
      <c r="H1384" s="165"/>
      <c r="I1384" s="36"/>
      <c r="J1384" s="36"/>
      <c r="K1384" s="37"/>
      <c r="L1384" s="37"/>
      <c r="M1384" s="37"/>
      <c r="N1384" s="37"/>
      <c r="O1384" s="37"/>
    </row>
    <row r="1385" spans="1:15" ht="12.75" customHeight="1" x14ac:dyDescent="0.25">
      <c r="A1385" s="165"/>
      <c r="B1385" s="37"/>
      <c r="C1385" s="37"/>
      <c r="D1385" s="37"/>
      <c r="E1385" s="37"/>
      <c r="F1385" s="166"/>
      <c r="G1385" s="167"/>
      <c r="H1385" s="165"/>
      <c r="I1385" s="36"/>
      <c r="J1385" s="36"/>
      <c r="K1385" s="37"/>
      <c r="L1385" s="37"/>
      <c r="M1385" s="37"/>
      <c r="N1385" s="37"/>
      <c r="O1385" s="37"/>
    </row>
    <row r="1386" spans="1:15" ht="12.75" customHeight="1" x14ac:dyDescent="0.25">
      <c r="A1386" s="165"/>
      <c r="B1386" s="37"/>
      <c r="C1386" s="37"/>
      <c r="D1386" s="37"/>
      <c r="E1386" s="37"/>
      <c r="F1386" s="166"/>
      <c r="G1386" s="167"/>
      <c r="H1386" s="165"/>
      <c r="I1386" s="36"/>
      <c r="J1386" s="36"/>
      <c r="K1386" s="37"/>
      <c r="L1386" s="37"/>
      <c r="M1386" s="37"/>
      <c r="N1386" s="37"/>
      <c r="O1386" s="37"/>
    </row>
    <row r="1387" spans="1:15" ht="12.75" customHeight="1" x14ac:dyDescent="0.25">
      <c r="A1387" s="165"/>
      <c r="B1387" s="37"/>
      <c r="C1387" s="37"/>
      <c r="D1387" s="37"/>
      <c r="E1387" s="37"/>
      <c r="F1387" s="166"/>
      <c r="G1387" s="167"/>
      <c r="H1387" s="165"/>
      <c r="I1387" s="36"/>
      <c r="J1387" s="36"/>
      <c r="K1387" s="37"/>
      <c r="L1387" s="37"/>
      <c r="M1387" s="37"/>
      <c r="N1387" s="37"/>
      <c r="O1387" s="37"/>
    </row>
    <row r="1388" spans="1:15" ht="12.75" customHeight="1" x14ac:dyDescent="0.25">
      <c r="A1388" s="165"/>
      <c r="B1388" s="37"/>
      <c r="C1388" s="37"/>
      <c r="D1388" s="37"/>
      <c r="E1388" s="37"/>
      <c r="F1388" s="166"/>
      <c r="G1388" s="167"/>
      <c r="H1388" s="165"/>
      <c r="I1388" s="36"/>
      <c r="J1388" s="36"/>
      <c r="K1388" s="37"/>
      <c r="L1388" s="37"/>
      <c r="M1388" s="37"/>
      <c r="N1388" s="37"/>
      <c r="O1388" s="37"/>
    </row>
    <row r="1389" spans="1:15" ht="12.75" customHeight="1" x14ac:dyDescent="0.25">
      <c r="A1389" s="165"/>
      <c r="B1389" s="37"/>
      <c r="C1389" s="37"/>
      <c r="D1389" s="37"/>
      <c r="E1389" s="37"/>
      <c r="F1389" s="166"/>
      <c r="G1389" s="167"/>
      <c r="H1389" s="165"/>
      <c r="I1389" s="36"/>
      <c r="J1389" s="36"/>
      <c r="K1389" s="37"/>
      <c r="L1389" s="37"/>
      <c r="M1389" s="37"/>
      <c r="N1389" s="37"/>
      <c r="O1389" s="37"/>
    </row>
    <row r="1390" spans="1:15" ht="12.75" customHeight="1" x14ac:dyDescent="0.25">
      <c r="A1390" s="165"/>
      <c r="B1390" s="37"/>
      <c r="C1390" s="37"/>
      <c r="D1390" s="37"/>
      <c r="E1390" s="37"/>
      <c r="F1390" s="166"/>
      <c r="G1390" s="167"/>
      <c r="H1390" s="165"/>
      <c r="I1390" s="36"/>
      <c r="J1390" s="36"/>
      <c r="K1390" s="37"/>
      <c r="L1390" s="37"/>
      <c r="M1390" s="37"/>
      <c r="N1390" s="37"/>
      <c r="O1390" s="37"/>
    </row>
    <row r="1391" spans="1:15" ht="12.75" customHeight="1" x14ac:dyDescent="0.25">
      <c r="A1391" s="165"/>
      <c r="B1391" s="37"/>
      <c r="C1391" s="37"/>
      <c r="D1391" s="37"/>
      <c r="E1391" s="37"/>
      <c r="F1391" s="166"/>
      <c r="G1391" s="167"/>
      <c r="H1391" s="165"/>
      <c r="I1391" s="36"/>
      <c r="J1391" s="36"/>
      <c r="K1391" s="37"/>
      <c r="L1391" s="37"/>
      <c r="M1391" s="37"/>
      <c r="N1391" s="37"/>
      <c r="O1391" s="37"/>
    </row>
    <row r="1392" spans="1:15" ht="12.75" customHeight="1" x14ac:dyDescent="0.25">
      <c r="A1392" s="165"/>
      <c r="B1392" s="37"/>
      <c r="C1392" s="37"/>
      <c r="D1392" s="37"/>
      <c r="E1392" s="37"/>
      <c r="F1392" s="166"/>
      <c r="G1392" s="167"/>
      <c r="H1392" s="165"/>
      <c r="I1392" s="36"/>
      <c r="J1392" s="36"/>
      <c r="K1392" s="37"/>
      <c r="L1392" s="37"/>
      <c r="M1392" s="37"/>
      <c r="N1392" s="37"/>
      <c r="O1392" s="37"/>
    </row>
    <row r="1393" spans="1:15" ht="12.75" customHeight="1" x14ac:dyDescent="0.25">
      <c r="A1393" s="165"/>
      <c r="B1393" s="37"/>
      <c r="C1393" s="37"/>
      <c r="D1393" s="37"/>
      <c r="E1393" s="37"/>
      <c r="F1393" s="166"/>
      <c r="G1393" s="167"/>
      <c r="H1393" s="165"/>
      <c r="I1393" s="36"/>
      <c r="J1393" s="36"/>
      <c r="K1393" s="37"/>
      <c r="L1393" s="37"/>
      <c r="M1393" s="37"/>
      <c r="N1393" s="37"/>
      <c r="O1393" s="37"/>
    </row>
    <row r="1394" spans="1:15" ht="12.75" customHeight="1" x14ac:dyDescent="0.25">
      <c r="A1394" s="165"/>
      <c r="B1394" s="37"/>
      <c r="C1394" s="37"/>
      <c r="D1394" s="37"/>
      <c r="E1394" s="37"/>
      <c r="F1394" s="166"/>
      <c r="G1394" s="167"/>
      <c r="H1394" s="165"/>
      <c r="I1394" s="36"/>
      <c r="J1394" s="36"/>
      <c r="K1394" s="37"/>
      <c r="L1394" s="37"/>
      <c r="M1394" s="37"/>
      <c r="N1394" s="37"/>
      <c r="O1394" s="37"/>
    </row>
    <row r="1395" spans="1:15" ht="12.75" customHeight="1" x14ac:dyDescent="0.25">
      <c r="A1395" s="165"/>
      <c r="B1395" s="37"/>
      <c r="C1395" s="37"/>
      <c r="D1395" s="37"/>
      <c r="E1395" s="37"/>
      <c r="F1395" s="166"/>
      <c r="G1395" s="167"/>
      <c r="H1395" s="165"/>
      <c r="I1395" s="36"/>
      <c r="J1395" s="36"/>
      <c r="K1395" s="37"/>
      <c r="L1395" s="37"/>
      <c r="M1395" s="37"/>
      <c r="N1395" s="37"/>
      <c r="O1395" s="37"/>
    </row>
    <row r="1396" spans="1:15" ht="12.75" customHeight="1" x14ac:dyDescent="0.25">
      <c r="A1396" s="165"/>
      <c r="B1396" s="37"/>
      <c r="C1396" s="37"/>
      <c r="D1396" s="37"/>
      <c r="E1396" s="37"/>
      <c r="F1396" s="166"/>
      <c r="G1396" s="167"/>
      <c r="H1396" s="165"/>
      <c r="I1396" s="36"/>
      <c r="J1396" s="36"/>
      <c r="K1396" s="37"/>
      <c r="L1396" s="37"/>
      <c r="M1396" s="37"/>
      <c r="N1396" s="37"/>
      <c r="O1396" s="37"/>
    </row>
    <row r="1397" spans="1:15" ht="12.75" customHeight="1" x14ac:dyDescent="0.25">
      <c r="A1397" s="165"/>
      <c r="B1397" s="37"/>
      <c r="C1397" s="37"/>
      <c r="D1397" s="37"/>
      <c r="E1397" s="37"/>
      <c r="F1397" s="166"/>
      <c r="G1397" s="167"/>
      <c r="H1397" s="165"/>
      <c r="I1397" s="36"/>
      <c r="J1397" s="36"/>
      <c r="K1397" s="37"/>
      <c r="L1397" s="37"/>
      <c r="M1397" s="37"/>
      <c r="N1397" s="37"/>
      <c r="O1397" s="37"/>
    </row>
    <row r="1398" spans="1:15" ht="12.75" customHeight="1" x14ac:dyDescent="0.25">
      <c r="A1398" s="165"/>
      <c r="B1398" s="37"/>
      <c r="C1398" s="37"/>
      <c r="D1398" s="37"/>
      <c r="E1398" s="37"/>
      <c r="F1398" s="166"/>
      <c r="G1398" s="167"/>
      <c r="H1398" s="165"/>
      <c r="I1398" s="36"/>
      <c r="J1398" s="36"/>
      <c r="K1398" s="37"/>
      <c r="L1398" s="37"/>
      <c r="M1398" s="37"/>
      <c r="N1398" s="37"/>
      <c r="O1398" s="37"/>
    </row>
    <row r="1399" spans="1:15" ht="12.75" customHeight="1" x14ac:dyDescent="0.25">
      <c r="A1399" s="165"/>
      <c r="B1399" s="37"/>
      <c r="C1399" s="37"/>
      <c r="D1399" s="37"/>
      <c r="E1399" s="37"/>
      <c r="F1399" s="166"/>
      <c r="G1399" s="167"/>
      <c r="H1399" s="165"/>
      <c r="I1399" s="36"/>
      <c r="J1399" s="36"/>
      <c r="K1399" s="37"/>
      <c r="L1399" s="37"/>
      <c r="M1399" s="37"/>
      <c r="N1399" s="37"/>
      <c r="O1399" s="37"/>
    </row>
    <row r="1400" spans="1:15" ht="12.75" customHeight="1" x14ac:dyDescent="0.25">
      <c r="A1400" s="165"/>
      <c r="B1400" s="37"/>
      <c r="C1400" s="37"/>
      <c r="D1400" s="37"/>
      <c r="E1400" s="37"/>
      <c r="F1400" s="166"/>
      <c r="G1400" s="167"/>
      <c r="H1400" s="165"/>
      <c r="I1400" s="36"/>
      <c r="J1400" s="36"/>
      <c r="K1400" s="37"/>
      <c r="L1400" s="37"/>
      <c r="M1400" s="37"/>
      <c r="N1400" s="37"/>
      <c r="O1400" s="37"/>
    </row>
    <row r="1401" spans="1:15" ht="12.75" customHeight="1" x14ac:dyDescent="0.25">
      <c r="A1401" s="165"/>
      <c r="B1401" s="37"/>
      <c r="C1401" s="37"/>
      <c r="D1401" s="37"/>
      <c r="E1401" s="37"/>
      <c r="F1401" s="166"/>
      <c r="G1401" s="167"/>
      <c r="H1401" s="165"/>
      <c r="I1401" s="36"/>
      <c r="J1401" s="36"/>
      <c r="K1401" s="37"/>
      <c r="L1401" s="37"/>
      <c r="M1401" s="37"/>
      <c r="N1401" s="37"/>
      <c r="O1401" s="37"/>
    </row>
    <row r="1402" spans="1:15" ht="12.75" customHeight="1" x14ac:dyDescent="0.25">
      <c r="A1402" s="165"/>
      <c r="B1402" s="37"/>
      <c r="C1402" s="37"/>
      <c r="D1402" s="37"/>
      <c r="E1402" s="37"/>
      <c r="F1402" s="166"/>
      <c r="G1402" s="167"/>
      <c r="H1402" s="165"/>
      <c r="I1402" s="36"/>
      <c r="J1402" s="36"/>
      <c r="K1402" s="37"/>
      <c r="L1402" s="37"/>
      <c r="M1402" s="37"/>
      <c r="N1402" s="37"/>
      <c r="O1402" s="37"/>
    </row>
    <row r="1403" spans="1:15" ht="12.75" customHeight="1" x14ac:dyDescent="0.25">
      <c r="A1403" s="165"/>
      <c r="B1403" s="37"/>
      <c r="C1403" s="37"/>
      <c r="D1403" s="37"/>
      <c r="E1403" s="37"/>
      <c r="F1403" s="166"/>
      <c r="G1403" s="167"/>
      <c r="H1403" s="165"/>
      <c r="I1403" s="36"/>
      <c r="J1403" s="36"/>
      <c r="K1403" s="37"/>
      <c r="L1403" s="37"/>
      <c r="M1403" s="37"/>
      <c r="N1403" s="37"/>
      <c r="O1403" s="37"/>
    </row>
    <row r="1404" spans="1:15" ht="12.75" customHeight="1" x14ac:dyDescent="0.25">
      <c r="A1404" s="165"/>
      <c r="B1404" s="37"/>
      <c r="C1404" s="37"/>
      <c r="D1404" s="37"/>
      <c r="E1404" s="37"/>
      <c r="F1404" s="166"/>
      <c r="G1404" s="167"/>
      <c r="H1404" s="165"/>
      <c r="I1404" s="36"/>
      <c r="J1404" s="36"/>
      <c r="K1404" s="37"/>
      <c r="L1404" s="37"/>
      <c r="M1404" s="37"/>
      <c r="N1404" s="37"/>
      <c r="O1404" s="37"/>
    </row>
    <row r="1405" spans="1:15" ht="12.75" customHeight="1" x14ac:dyDescent="0.25">
      <c r="A1405" s="165"/>
      <c r="B1405" s="37"/>
      <c r="C1405" s="37"/>
      <c r="D1405" s="37"/>
      <c r="E1405" s="37"/>
      <c r="F1405" s="166"/>
      <c r="G1405" s="167"/>
      <c r="H1405" s="165"/>
      <c r="I1405" s="36"/>
      <c r="J1405" s="36"/>
      <c r="K1405" s="37"/>
      <c r="L1405" s="37"/>
      <c r="M1405" s="37"/>
      <c r="N1405" s="37"/>
      <c r="O1405" s="37"/>
    </row>
    <row r="1406" spans="1:15" ht="12.75" customHeight="1" x14ac:dyDescent="0.25">
      <c r="A1406" s="165"/>
      <c r="B1406" s="37"/>
      <c r="C1406" s="37"/>
      <c r="D1406" s="37"/>
      <c r="E1406" s="37"/>
      <c r="F1406" s="166"/>
      <c r="G1406" s="167"/>
      <c r="H1406" s="165"/>
      <c r="I1406" s="36"/>
      <c r="J1406" s="36"/>
      <c r="K1406" s="37"/>
      <c r="L1406" s="37"/>
      <c r="M1406" s="37"/>
      <c r="N1406" s="37"/>
      <c r="O1406" s="37"/>
    </row>
    <row r="1407" spans="1:15" ht="12.75" customHeight="1" x14ac:dyDescent="0.25">
      <c r="A1407" s="165"/>
      <c r="B1407" s="37"/>
      <c r="C1407" s="37"/>
      <c r="D1407" s="37"/>
      <c r="E1407" s="37"/>
      <c r="F1407" s="166"/>
      <c r="G1407" s="167"/>
      <c r="H1407" s="165"/>
      <c r="I1407" s="36"/>
      <c r="J1407" s="36"/>
      <c r="K1407" s="37"/>
      <c r="L1407" s="37"/>
      <c r="M1407" s="37"/>
      <c r="N1407" s="37"/>
      <c r="O1407" s="37"/>
    </row>
    <row r="1408" spans="1:15" ht="12.75" customHeight="1" x14ac:dyDescent="0.25">
      <c r="A1408" s="165"/>
      <c r="B1408" s="37"/>
      <c r="C1408" s="37"/>
      <c r="D1408" s="37"/>
      <c r="E1408" s="37"/>
      <c r="F1408" s="166"/>
      <c r="G1408" s="167"/>
      <c r="H1408" s="165"/>
      <c r="I1408" s="36"/>
      <c r="J1408" s="36"/>
      <c r="K1408" s="37"/>
      <c r="L1408" s="37"/>
      <c r="M1408" s="37"/>
      <c r="N1408" s="37"/>
      <c r="O1408" s="37"/>
    </row>
    <row r="1409" spans="1:15" ht="12.75" customHeight="1" x14ac:dyDescent="0.25">
      <c r="A1409" s="165"/>
      <c r="B1409" s="37"/>
      <c r="C1409" s="37"/>
      <c r="D1409" s="37"/>
      <c r="E1409" s="37"/>
      <c r="F1409" s="166"/>
      <c r="G1409" s="167"/>
      <c r="H1409" s="165"/>
      <c r="I1409" s="36"/>
      <c r="J1409" s="36"/>
      <c r="K1409" s="37"/>
      <c r="L1409" s="37"/>
      <c r="M1409" s="37"/>
      <c r="N1409" s="37"/>
      <c r="O1409" s="37"/>
    </row>
    <row r="1410" spans="1:15" ht="12.75" customHeight="1" x14ac:dyDescent="0.25">
      <c r="A1410" s="165"/>
      <c r="B1410" s="37"/>
      <c r="C1410" s="37"/>
      <c r="D1410" s="37"/>
      <c r="E1410" s="37"/>
      <c r="F1410" s="166"/>
      <c r="G1410" s="167"/>
      <c r="H1410" s="165"/>
      <c r="I1410" s="36"/>
      <c r="J1410" s="36"/>
      <c r="K1410" s="37"/>
      <c r="L1410" s="37"/>
      <c r="M1410" s="37"/>
      <c r="N1410" s="37"/>
      <c r="O1410" s="37"/>
    </row>
    <row r="1411" spans="1:15" ht="12.75" customHeight="1" x14ac:dyDescent="0.25">
      <c r="A1411" s="165"/>
      <c r="B1411" s="37"/>
      <c r="C1411" s="37"/>
      <c r="D1411" s="37"/>
      <c r="E1411" s="37"/>
      <c r="F1411" s="166"/>
      <c r="G1411" s="167"/>
      <c r="H1411" s="165"/>
      <c r="I1411" s="36"/>
      <c r="J1411" s="36"/>
      <c r="K1411" s="37"/>
      <c r="L1411" s="37"/>
      <c r="M1411" s="37"/>
      <c r="N1411" s="37"/>
      <c r="O1411" s="37"/>
    </row>
    <row r="1412" spans="1:15" ht="12.75" customHeight="1" x14ac:dyDescent="0.25">
      <c r="A1412" s="165"/>
      <c r="B1412" s="37"/>
      <c r="C1412" s="37"/>
      <c r="D1412" s="37"/>
      <c r="E1412" s="37"/>
      <c r="F1412" s="166"/>
      <c r="G1412" s="167"/>
      <c r="H1412" s="165"/>
      <c r="I1412" s="36"/>
      <c r="J1412" s="36"/>
      <c r="K1412" s="37"/>
      <c r="L1412" s="37"/>
      <c r="M1412" s="37"/>
      <c r="N1412" s="37"/>
      <c r="O1412" s="37"/>
    </row>
    <row r="1413" spans="1:15" ht="12.75" customHeight="1" x14ac:dyDescent="0.25">
      <c r="A1413" s="165"/>
      <c r="B1413" s="37"/>
      <c r="C1413" s="37"/>
      <c r="D1413" s="37"/>
      <c r="E1413" s="37"/>
      <c r="F1413" s="166"/>
      <c r="G1413" s="167"/>
      <c r="H1413" s="165"/>
      <c r="I1413" s="36"/>
      <c r="J1413" s="36"/>
      <c r="K1413" s="37"/>
      <c r="L1413" s="37"/>
      <c r="M1413" s="37"/>
      <c r="N1413" s="37"/>
      <c r="O1413" s="37"/>
    </row>
    <row r="1414" spans="1:15" ht="12.75" customHeight="1" x14ac:dyDescent="0.25">
      <c r="A1414" s="165"/>
      <c r="B1414" s="37"/>
      <c r="C1414" s="37"/>
      <c r="D1414" s="37"/>
      <c r="E1414" s="37"/>
      <c r="F1414" s="166"/>
      <c r="G1414" s="167"/>
      <c r="H1414" s="165"/>
      <c r="I1414" s="36"/>
      <c r="J1414" s="36"/>
      <c r="K1414" s="37"/>
      <c r="L1414" s="37"/>
      <c r="M1414" s="37"/>
      <c r="N1414" s="37"/>
      <c r="O1414" s="37"/>
    </row>
    <row r="1415" spans="1:15" ht="12.75" customHeight="1" x14ac:dyDescent="0.25">
      <c r="A1415" s="165"/>
      <c r="B1415" s="37"/>
      <c r="C1415" s="37"/>
      <c r="D1415" s="37"/>
      <c r="E1415" s="37"/>
      <c r="F1415" s="166"/>
      <c r="G1415" s="167"/>
      <c r="H1415" s="165"/>
      <c r="I1415" s="36"/>
      <c r="J1415" s="36"/>
      <c r="K1415" s="37"/>
      <c r="L1415" s="37"/>
      <c r="M1415" s="37"/>
      <c r="N1415" s="37"/>
      <c r="O1415" s="37"/>
    </row>
    <row r="1416" spans="1:15" ht="12.75" customHeight="1" x14ac:dyDescent="0.25">
      <c r="A1416" s="165"/>
      <c r="B1416" s="37"/>
      <c r="C1416" s="37"/>
      <c r="D1416" s="37"/>
      <c r="E1416" s="37"/>
      <c r="F1416" s="166"/>
      <c r="G1416" s="167"/>
      <c r="H1416" s="165"/>
      <c r="I1416" s="36"/>
      <c r="J1416" s="36"/>
      <c r="K1416" s="37"/>
      <c r="L1416" s="37"/>
      <c r="M1416" s="37"/>
      <c r="N1416" s="37"/>
      <c r="O1416" s="37"/>
    </row>
    <row r="1417" spans="1:15" ht="12.75" customHeight="1" x14ac:dyDescent="0.25">
      <c r="A1417" s="165"/>
      <c r="B1417" s="37"/>
      <c r="C1417" s="37"/>
      <c r="D1417" s="37"/>
      <c r="E1417" s="37"/>
      <c r="F1417" s="166"/>
      <c r="G1417" s="167"/>
      <c r="H1417" s="165"/>
      <c r="I1417" s="36"/>
      <c r="J1417" s="36"/>
      <c r="K1417" s="37"/>
      <c r="L1417" s="37"/>
      <c r="M1417" s="37"/>
      <c r="N1417" s="37"/>
      <c r="O1417" s="37"/>
    </row>
    <row r="1418" spans="1:15" ht="12.75" customHeight="1" x14ac:dyDescent="0.25">
      <c r="A1418" s="165"/>
      <c r="B1418" s="37"/>
      <c r="C1418" s="37"/>
      <c r="D1418" s="37"/>
      <c r="E1418" s="37"/>
      <c r="F1418" s="166"/>
      <c r="G1418" s="167"/>
      <c r="H1418" s="165"/>
      <c r="I1418" s="36"/>
      <c r="J1418" s="36"/>
      <c r="K1418" s="37"/>
      <c r="L1418" s="37"/>
      <c r="M1418" s="37"/>
      <c r="N1418" s="37"/>
      <c r="O1418" s="37"/>
    </row>
    <row r="1419" spans="1:15" ht="12.75" customHeight="1" x14ac:dyDescent="0.25">
      <c r="A1419" s="165"/>
      <c r="B1419" s="37"/>
      <c r="C1419" s="37"/>
      <c r="D1419" s="37"/>
      <c r="E1419" s="37"/>
      <c r="F1419" s="166"/>
      <c r="G1419" s="167"/>
      <c r="H1419" s="165"/>
      <c r="I1419" s="36"/>
      <c r="J1419" s="36"/>
      <c r="K1419" s="37"/>
      <c r="L1419" s="37"/>
      <c r="M1419" s="37"/>
      <c r="N1419" s="37"/>
      <c r="O1419" s="37"/>
    </row>
    <row r="1420" spans="1:15" ht="12.75" customHeight="1" x14ac:dyDescent="0.25">
      <c r="A1420" s="165"/>
      <c r="B1420" s="37"/>
      <c r="C1420" s="37"/>
      <c r="D1420" s="37"/>
      <c r="E1420" s="37"/>
      <c r="F1420" s="166"/>
      <c r="G1420" s="167"/>
      <c r="H1420" s="165"/>
      <c r="I1420" s="36"/>
      <c r="J1420" s="36"/>
      <c r="K1420" s="37"/>
      <c r="L1420" s="37"/>
      <c r="M1420" s="37"/>
      <c r="N1420" s="37"/>
      <c r="O1420" s="37"/>
    </row>
    <row r="1421" spans="1:15" ht="12.75" customHeight="1" x14ac:dyDescent="0.25">
      <c r="A1421" s="165"/>
      <c r="B1421" s="37"/>
      <c r="C1421" s="37"/>
      <c r="D1421" s="37"/>
      <c r="E1421" s="37"/>
      <c r="F1421" s="166"/>
      <c r="G1421" s="167"/>
      <c r="H1421" s="165"/>
      <c r="I1421" s="36"/>
      <c r="J1421" s="36"/>
      <c r="K1421" s="37"/>
      <c r="L1421" s="37"/>
      <c r="M1421" s="37"/>
      <c r="N1421" s="37"/>
      <c r="O1421" s="37"/>
    </row>
    <row r="1422" spans="1:15" ht="12.75" customHeight="1" x14ac:dyDescent="0.25">
      <c r="A1422" s="165"/>
      <c r="B1422" s="37"/>
      <c r="C1422" s="37"/>
      <c r="D1422" s="37"/>
      <c r="E1422" s="37"/>
      <c r="F1422" s="166"/>
      <c r="G1422" s="167"/>
      <c r="H1422" s="165"/>
      <c r="I1422" s="36"/>
      <c r="J1422" s="36"/>
      <c r="K1422" s="37"/>
      <c r="L1422" s="37"/>
      <c r="M1422" s="37"/>
      <c r="N1422" s="37"/>
      <c r="O1422" s="37"/>
    </row>
    <row r="1423" spans="1:15" ht="12.75" customHeight="1" x14ac:dyDescent="0.25">
      <c r="A1423" s="165"/>
      <c r="B1423" s="37"/>
      <c r="C1423" s="37"/>
      <c r="D1423" s="37"/>
      <c r="E1423" s="37"/>
      <c r="F1423" s="166"/>
      <c r="G1423" s="167"/>
      <c r="H1423" s="165"/>
      <c r="I1423" s="36"/>
      <c r="J1423" s="36"/>
      <c r="K1423" s="37"/>
      <c r="L1423" s="37"/>
      <c r="M1423" s="37"/>
      <c r="N1423" s="37"/>
      <c r="O1423" s="37"/>
    </row>
    <row r="1424" spans="1:15" ht="12.75" customHeight="1" x14ac:dyDescent="0.25">
      <c r="A1424" s="165"/>
      <c r="B1424" s="37"/>
      <c r="C1424" s="37"/>
      <c r="D1424" s="37"/>
      <c r="E1424" s="37"/>
      <c r="F1424" s="166"/>
      <c r="G1424" s="167"/>
      <c r="H1424" s="165"/>
      <c r="I1424" s="36"/>
      <c r="J1424" s="36"/>
      <c r="K1424" s="37"/>
      <c r="L1424" s="37"/>
      <c r="M1424" s="37"/>
      <c r="N1424" s="37"/>
      <c r="O1424" s="37"/>
    </row>
    <row r="1425" spans="1:15" ht="12.75" customHeight="1" x14ac:dyDescent="0.25">
      <c r="A1425" s="165"/>
      <c r="B1425" s="37"/>
      <c r="C1425" s="37"/>
      <c r="D1425" s="37"/>
      <c r="E1425" s="37"/>
      <c r="F1425" s="166"/>
      <c r="G1425" s="167"/>
      <c r="H1425" s="165"/>
      <c r="I1425" s="36"/>
      <c r="J1425" s="36"/>
      <c r="K1425" s="37"/>
      <c r="L1425" s="37"/>
      <c r="M1425" s="37"/>
      <c r="N1425" s="37"/>
      <c r="O1425" s="37"/>
    </row>
    <row r="1426" spans="1:15" ht="12.75" customHeight="1" x14ac:dyDescent="0.25">
      <c r="A1426" s="165"/>
      <c r="B1426" s="37"/>
      <c r="C1426" s="37"/>
      <c r="D1426" s="37"/>
      <c r="E1426" s="37"/>
      <c r="F1426" s="166"/>
      <c r="G1426" s="167"/>
      <c r="H1426" s="165"/>
      <c r="I1426" s="36"/>
      <c r="J1426" s="36"/>
      <c r="K1426" s="37"/>
      <c r="L1426" s="37"/>
      <c r="M1426" s="37"/>
      <c r="N1426" s="37"/>
      <c r="O1426" s="37"/>
    </row>
    <row r="1427" spans="1:15" ht="12.75" customHeight="1" x14ac:dyDescent="0.25">
      <c r="A1427" s="165"/>
      <c r="B1427" s="37"/>
      <c r="C1427" s="37"/>
      <c r="D1427" s="37"/>
      <c r="E1427" s="37"/>
      <c r="F1427" s="166"/>
      <c r="G1427" s="167"/>
      <c r="H1427" s="165"/>
      <c r="I1427" s="36"/>
      <c r="J1427" s="36"/>
      <c r="K1427" s="37"/>
      <c r="L1427" s="37"/>
      <c r="M1427" s="37"/>
      <c r="N1427" s="37"/>
      <c r="O1427" s="37"/>
    </row>
    <row r="1428" spans="1:15" ht="12.75" customHeight="1" x14ac:dyDescent="0.25">
      <c r="A1428" s="165"/>
      <c r="B1428" s="37"/>
      <c r="C1428" s="37"/>
      <c r="D1428" s="37"/>
      <c r="E1428" s="37"/>
      <c r="F1428" s="166"/>
      <c r="G1428" s="167"/>
      <c r="H1428" s="165"/>
      <c r="I1428" s="36"/>
      <c r="J1428" s="36"/>
      <c r="K1428" s="37"/>
      <c r="L1428" s="37"/>
      <c r="M1428" s="37"/>
      <c r="N1428" s="37"/>
      <c r="O1428" s="37"/>
    </row>
    <row r="1429" spans="1:15" ht="12.75" customHeight="1" x14ac:dyDescent="0.25">
      <c r="A1429" s="165"/>
      <c r="B1429" s="37"/>
      <c r="C1429" s="37"/>
      <c r="D1429" s="37"/>
      <c r="E1429" s="37"/>
      <c r="F1429" s="166"/>
      <c r="G1429" s="167"/>
      <c r="H1429" s="165"/>
      <c r="I1429" s="36"/>
      <c r="J1429" s="36"/>
      <c r="K1429" s="37"/>
      <c r="L1429" s="37"/>
      <c r="M1429" s="37"/>
      <c r="N1429" s="37"/>
      <c r="O1429" s="37"/>
    </row>
    <row r="1430" spans="1:15" ht="12.75" customHeight="1" x14ac:dyDescent="0.25">
      <c r="A1430" s="165"/>
      <c r="B1430" s="37"/>
      <c r="C1430" s="37"/>
      <c r="D1430" s="37"/>
      <c r="E1430" s="37"/>
      <c r="F1430" s="166"/>
      <c r="G1430" s="167"/>
      <c r="H1430" s="165"/>
      <c r="I1430" s="36"/>
      <c r="J1430" s="36"/>
      <c r="K1430" s="37"/>
      <c r="L1430" s="37"/>
      <c r="M1430" s="37"/>
      <c r="N1430" s="37"/>
      <c r="O1430" s="37"/>
    </row>
    <row r="1431" spans="1:15" ht="12.75" customHeight="1" x14ac:dyDescent="0.25">
      <c r="A1431" s="165"/>
      <c r="B1431" s="37"/>
      <c r="C1431" s="37"/>
      <c r="D1431" s="37"/>
      <c r="E1431" s="37"/>
      <c r="F1431" s="166"/>
      <c r="G1431" s="167"/>
      <c r="H1431" s="165"/>
      <c r="I1431" s="36"/>
      <c r="J1431" s="36"/>
      <c r="K1431" s="37"/>
      <c r="L1431" s="37"/>
      <c r="M1431" s="37"/>
      <c r="N1431" s="37"/>
      <c r="O1431" s="37"/>
    </row>
    <row r="1432" spans="1:15" ht="12.75" customHeight="1" x14ac:dyDescent="0.25">
      <c r="A1432" s="165"/>
      <c r="B1432" s="37"/>
      <c r="C1432" s="37"/>
      <c r="D1432" s="37"/>
      <c r="E1432" s="37"/>
      <c r="F1432" s="166"/>
      <c r="G1432" s="167"/>
      <c r="H1432" s="165"/>
      <c r="I1432" s="36"/>
      <c r="J1432" s="36"/>
      <c r="K1432" s="37"/>
      <c r="L1432" s="37"/>
      <c r="M1432" s="37"/>
      <c r="N1432" s="37"/>
      <c r="O1432" s="37"/>
    </row>
    <row r="1433" spans="1:15" ht="12.75" customHeight="1" x14ac:dyDescent="0.25">
      <c r="A1433" s="165"/>
      <c r="B1433" s="37"/>
      <c r="C1433" s="37"/>
      <c r="D1433" s="37"/>
      <c r="E1433" s="37"/>
      <c r="F1433" s="166"/>
      <c r="G1433" s="167"/>
      <c r="H1433" s="165"/>
      <c r="I1433" s="36"/>
      <c r="J1433" s="36"/>
      <c r="K1433" s="37"/>
      <c r="L1433" s="37"/>
      <c r="M1433" s="37"/>
      <c r="N1433" s="37"/>
      <c r="O1433" s="37"/>
    </row>
    <row r="1434" spans="1:15" ht="12.75" customHeight="1" x14ac:dyDescent="0.25">
      <c r="A1434" s="165"/>
      <c r="B1434" s="37"/>
      <c r="C1434" s="37"/>
      <c r="D1434" s="37"/>
      <c r="E1434" s="37"/>
      <c r="F1434" s="166"/>
      <c r="G1434" s="167"/>
      <c r="H1434" s="165"/>
      <c r="I1434" s="36"/>
      <c r="J1434" s="36"/>
      <c r="K1434" s="37"/>
      <c r="L1434" s="37"/>
      <c r="M1434" s="37"/>
      <c r="N1434" s="37"/>
      <c r="O1434" s="37"/>
    </row>
    <row r="1435" spans="1:15" ht="12.75" customHeight="1" x14ac:dyDescent="0.25">
      <c r="A1435" s="165"/>
      <c r="B1435" s="37"/>
      <c r="C1435" s="37"/>
      <c r="D1435" s="37"/>
      <c r="E1435" s="37"/>
      <c r="F1435" s="166"/>
      <c r="G1435" s="167"/>
      <c r="H1435" s="165"/>
      <c r="I1435" s="36"/>
      <c r="J1435" s="36"/>
      <c r="K1435" s="37"/>
      <c r="L1435" s="37"/>
      <c r="M1435" s="37"/>
      <c r="N1435" s="37"/>
      <c r="O1435" s="37"/>
    </row>
    <row r="1436" spans="1:15" ht="12.75" customHeight="1" x14ac:dyDescent="0.25">
      <c r="A1436" s="165"/>
      <c r="B1436" s="37"/>
      <c r="C1436" s="37"/>
      <c r="D1436" s="37"/>
      <c r="E1436" s="37"/>
      <c r="F1436" s="166"/>
      <c r="G1436" s="167"/>
      <c r="H1436" s="165"/>
      <c r="I1436" s="36"/>
      <c r="J1436" s="36"/>
      <c r="K1436" s="37"/>
      <c r="L1436" s="37"/>
      <c r="M1436" s="37"/>
      <c r="N1436" s="37"/>
      <c r="O1436" s="37"/>
    </row>
    <row r="1437" spans="1:15" ht="12.75" customHeight="1" x14ac:dyDescent="0.25">
      <c r="A1437" s="165"/>
      <c r="B1437" s="37"/>
      <c r="C1437" s="37"/>
      <c r="D1437" s="37"/>
      <c r="E1437" s="37"/>
      <c r="F1437" s="166"/>
      <c r="G1437" s="167"/>
      <c r="H1437" s="165"/>
      <c r="I1437" s="36"/>
      <c r="J1437" s="36"/>
      <c r="K1437" s="37"/>
      <c r="L1437" s="37"/>
      <c r="M1437" s="37"/>
      <c r="N1437" s="37"/>
      <c r="O1437" s="37"/>
    </row>
    <row r="1438" spans="1:15" ht="12.75" customHeight="1" x14ac:dyDescent="0.25">
      <c r="A1438" s="165"/>
      <c r="B1438" s="37"/>
      <c r="C1438" s="37"/>
      <c r="D1438" s="37"/>
      <c r="E1438" s="37"/>
      <c r="F1438" s="166"/>
      <c r="G1438" s="167"/>
      <c r="H1438" s="165"/>
      <c r="I1438" s="36"/>
      <c r="J1438" s="36"/>
      <c r="K1438" s="37"/>
      <c r="L1438" s="37"/>
      <c r="M1438" s="37"/>
      <c r="N1438" s="37"/>
      <c r="O1438" s="37"/>
    </row>
    <row r="1439" spans="1:15" ht="12.75" customHeight="1" x14ac:dyDescent="0.25">
      <c r="A1439" s="165"/>
      <c r="B1439" s="37"/>
      <c r="C1439" s="37"/>
      <c r="D1439" s="37"/>
      <c r="E1439" s="37"/>
      <c r="F1439" s="166"/>
      <c r="G1439" s="167"/>
      <c r="H1439" s="165"/>
      <c r="I1439" s="36"/>
      <c r="J1439" s="36"/>
      <c r="K1439" s="37"/>
      <c r="L1439" s="37"/>
      <c r="M1439" s="37"/>
      <c r="N1439" s="37"/>
      <c r="O1439" s="37"/>
    </row>
    <row r="1440" spans="1:15" ht="12.75" customHeight="1" x14ac:dyDescent="0.25">
      <c r="A1440" s="165"/>
      <c r="B1440" s="37"/>
      <c r="C1440" s="37"/>
      <c r="D1440" s="37"/>
      <c r="E1440" s="37"/>
      <c r="F1440" s="166"/>
      <c r="G1440" s="167"/>
      <c r="H1440" s="165"/>
      <c r="I1440" s="36"/>
      <c r="J1440" s="36"/>
      <c r="K1440" s="37"/>
      <c r="L1440" s="37"/>
      <c r="M1440" s="37"/>
      <c r="N1440" s="37"/>
      <c r="O1440" s="37"/>
    </row>
    <row r="1441" spans="1:15" ht="12.75" customHeight="1" x14ac:dyDescent="0.25">
      <c r="A1441" s="165"/>
      <c r="B1441" s="37"/>
      <c r="C1441" s="37"/>
      <c r="D1441" s="37"/>
      <c r="E1441" s="37"/>
      <c r="F1441" s="166"/>
      <c r="G1441" s="167"/>
      <c r="H1441" s="165"/>
      <c r="I1441" s="36"/>
      <c r="J1441" s="36"/>
      <c r="K1441" s="37"/>
      <c r="L1441" s="37"/>
      <c r="M1441" s="37"/>
      <c r="N1441" s="37"/>
      <c r="O1441" s="37"/>
    </row>
    <row r="1442" spans="1:15" ht="12.75" customHeight="1" x14ac:dyDescent="0.25">
      <c r="A1442" s="165"/>
      <c r="B1442" s="37"/>
      <c r="C1442" s="37"/>
      <c r="D1442" s="37"/>
      <c r="E1442" s="37"/>
      <c r="F1442" s="166"/>
      <c r="G1442" s="167"/>
      <c r="H1442" s="165"/>
      <c r="I1442" s="36"/>
      <c r="J1442" s="36"/>
      <c r="K1442" s="37"/>
      <c r="L1442" s="37"/>
      <c r="M1442" s="37"/>
      <c r="N1442" s="37"/>
      <c r="O1442" s="37"/>
    </row>
    <row r="1443" spans="1:15" ht="12.75" customHeight="1" x14ac:dyDescent="0.25">
      <c r="A1443" s="165"/>
      <c r="B1443" s="37"/>
      <c r="C1443" s="37"/>
      <c r="D1443" s="37"/>
      <c r="E1443" s="37"/>
      <c r="F1443" s="166"/>
      <c r="G1443" s="167"/>
      <c r="H1443" s="165"/>
      <c r="I1443" s="36"/>
      <c r="J1443" s="36"/>
      <c r="K1443" s="37"/>
      <c r="L1443" s="37"/>
      <c r="M1443" s="37"/>
      <c r="N1443" s="37"/>
      <c r="O1443" s="37"/>
    </row>
    <row r="1444" spans="1:15" ht="12.75" customHeight="1" x14ac:dyDescent="0.25">
      <c r="A1444" s="165"/>
      <c r="B1444" s="37"/>
      <c r="C1444" s="37"/>
      <c r="D1444" s="37"/>
      <c r="E1444" s="37"/>
      <c r="F1444" s="166"/>
      <c r="G1444" s="167"/>
      <c r="H1444" s="165"/>
      <c r="I1444" s="36"/>
      <c r="J1444" s="36"/>
      <c r="K1444" s="37"/>
      <c r="L1444" s="37"/>
      <c r="M1444" s="37"/>
      <c r="N1444" s="37"/>
      <c r="O1444" s="37"/>
    </row>
    <row r="1445" spans="1:15" ht="12.75" customHeight="1" x14ac:dyDescent="0.25">
      <c r="A1445" s="165"/>
      <c r="B1445" s="37"/>
      <c r="C1445" s="37"/>
      <c r="D1445" s="37"/>
      <c r="E1445" s="37"/>
      <c r="F1445" s="166"/>
      <c r="G1445" s="167"/>
      <c r="H1445" s="165"/>
      <c r="I1445" s="36"/>
      <c r="J1445" s="36"/>
      <c r="K1445" s="37"/>
      <c r="L1445" s="37"/>
      <c r="M1445" s="37"/>
      <c r="N1445" s="37"/>
      <c r="O1445" s="37"/>
    </row>
    <row r="1446" spans="1:15" ht="12.75" customHeight="1" x14ac:dyDescent="0.25">
      <c r="A1446" s="165"/>
      <c r="B1446" s="37"/>
      <c r="C1446" s="37"/>
      <c r="D1446" s="37"/>
      <c r="E1446" s="37"/>
      <c r="F1446" s="166"/>
      <c r="G1446" s="167"/>
      <c r="H1446" s="165"/>
      <c r="I1446" s="36"/>
      <c r="J1446" s="36"/>
      <c r="K1446" s="37"/>
      <c r="L1446" s="37"/>
      <c r="M1446" s="37"/>
      <c r="N1446" s="37"/>
      <c r="O1446" s="37"/>
    </row>
    <row r="1447" spans="1:15" ht="12.75" customHeight="1" x14ac:dyDescent="0.25">
      <c r="A1447" s="165"/>
      <c r="B1447" s="37"/>
      <c r="C1447" s="37"/>
      <c r="D1447" s="37"/>
      <c r="E1447" s="37"/>
      <c r="F1447" s="166"/>
      <c r="G1447" s="167"/>
      <c r="H1447" s="165"/>
      <c r="I1447" s="36"/>
      <c r="J1447" s="36"/>
      <c r="K1447" s="37"/>
      <c r="L1447" s="37"/>
      <c r="M1447" s="37"/>
      <c r="N1447" s="37"/>
      <c r="O1447" s="37"/>
    </row>
    <row r="1448" spans="1:15" ht="12.75" customHeight="1" x14ac:dyDescent="0.25">
      <c r="A1448" s="165"/>
      <c r="B1448" s="37"/>
      <c r="C1448" s="37"/>
      <c r="D1448" s="37"/>
      <c r="E1448" s="37"/>
      <c r="F1448" s="166"/>
      <c r="G1448" s="167"/>
      <c r="H1448" s="165"/>
      <c r="I1448" s="36"/>
      <c r="J1448" s="36"/>
      <c r="K1448" s="37"/>
      <c r="L1448" s="37"/>
      <c r="M1448" s="37"/>
      <c r="N1448" s="37"/>
      <c r="O1448" s="37"/>
    </row>
    <row r="1449" spans="1:15" ht="12.75" customHeight="1" x14ac:dyDescent="0.25">
      <c r="A1449" s="165"/>
      <c r="B1449" s="37"/>
      <c r="C1449" s="37"/>
      <c r="D1449" s="37"/>
      <c r="E1449" s="37"/>
      <c r="F1449" s="166"/>
      <c r="G1449" s="167"/>
      <c r="H1449" s="165"/>
      <c r="I1449" s="36"/>
      <c r="J1449" s="36"/>
      <c r="K1449" s="37"/>
      <c r="L1449" s="37"/>
      <c r="M1449" s="37"/>
      <c r="N1449" s="37"/>
      <c r="O1449" s="37"/>
    </row>
    <row r="1450" spans="1:15" ht="12.75" customHeight="1" x14ac:dyDescent="0.25">
      <c r="A1450" s="165"/>
      <c r="B1450" s="37"/>
      <c r="C1450" s="37"/>
      <c r="D1450" s="37"/>
      <c r="E1450" s="37"/>
      <c r="F1450" s="166"/>
      <c r="G1450" s="167"/>
      <c r="H1450" s="165"/>
      <c r="I1450" s="36"/>
      <c r="J1450" s="36"/>
      <c r="K1450" s="37"/>
      <c r="L1450" s="37"/>
      <c r="M1450" s="37"/>
      <c r="N1450" s="37"/>
      <c r="O1450" s="37"/>
    </row>
    <row r="1451" spans="1:15" ht="12.75" customHeight="1" x14ac:dyDescent="0.25">
      <c r="A1451" s="165"/>
      <c r="B1451" s="37"/>
      <c r="C1451" s="37"/>
      <c r="D1451" s="37"/>
      <c r="E1451" s="37"/>
      <c r="F1451" s="166"/>
      <c r="G1451" s="167"/>
      <c r="H1451" s="165"/>
      <c r="I1451" s="36"/>
      <c r="J1451" s="36"/>
      <c r="K1451" s="37"/>
      <c r="L1451" s="37"/>
      <c r="M1451" s="37"/>
      <c r="N1451" s="37"/>
      <c r="O1451" s="37"/>
    </row>
    <row r="1452" spans="1:15" ht="12.75" customHeight="1" x14ac:dyDescent="0.25">
      <c r="A1452" s="165"/>
      <c r="B1452" s="37"/>
      <c r="C1452" s="37"/>
      <c r="D1452" s="37"/>
      <c r="E1452" s="37"/>
      <c r="F1452" s="166"/>
      <c r="G1452" s="167"/>
      <c r="H1452" s="165"/>
      <c r="I1452" s="36"/>
      <c r="J1452" s="36"/>
      <c r="K1452" s="37"/>
      <c r="L1452" s="37"/>
      <c r="M1452" s="37"/>
      <c r="N1452" s="37"/>
      <c r="O1452" s="37"/>
    </row>
    <row r="1453" spans="1:15" ht="12.75" customHeight="1" x14ac:dyDescent="0.25">
      <c r="A1453" s="165"/>
      <c r="B1453" s="37"/>
      <c r="C1453" s="37"/>
      <c r="D1453" s="37"/>
      <c r="E1453" s="37"/>
      <c r="F1453" s="166"/>
      <c r="G1453" s="167"/>
      <c r="H1453" s="165"/>
      <c r="I1453" s="36"/>
      <c r="J1453" s="36"/>
      <c r="K1453" s="37"/>
      <c r="L1453" s="37"/>
      <c r="M1453" s="37"/>
      <c r="N1453" s="37"/>
      <c r="O1453" s="37"/>
    </row>
    <row r="1454" spans="1:15" ht="12.75" customHeight="1" x14ac:dyDescent="0.25">
      <c r="A1454" s="165"/>
      <c r="B1454" s="37"/>
      <c r="C1454" s="37"/>
      <c r="D1454" s="37"/>
      <c r="E1454" s="37"/>
      <c r="F1454" s="166"/>
      <c r="G1454" s="167"/>
      <c r="H1454" s="165"/>
      <c r="I1454" s="36"/>
      <c r="J1454" s="36"/>
      <c r="K1454" s="37"/>
      <c r="L1454" s="37"/>
      <c r="M1454" s="37"/>
      <c r="N1454" s="37"/>
      <c r="O1454" s="37"/>
    </row>
    <row r="1455" spans="1:15" ht="12.75" customHeight="1" x14ac:dyDescent="0.25">
      <c r="A1455" s="165"/>
      <c r="B1455" s="37"/>
      <c r="C1455" s="37"/>
      <c r="D1455" s="37"/>
      <c r="E1455" s="37"/>
      <c r="F1455" s="166"/>
      <c r="G1455" s="167"/>
      <c r="H1455" s="165"/>
      <c r="I1455" s="36"/>
      <c r="J1455" s="36"/>
      <c r="K1455" s="37"/>
      <c r="L1455" s="37"/>
      <c r="M1455" s="37"/>
      <c r="N1455" s="37"/>
      <c r="O1455" s="37"/>
    </row>
    <row r="1456" spans="1:15" ht="12.75" customHeight="1" x14ac:dyDescent="0.25">
      <c r="A1456" s="165"/>
      <c r="B1456" s="37"/>
      <c r="C1456" s="37"/>
      <c r="D1456" s="37"/>
      <c r="E1456" s="37"/>
      <c r="F1456" s="166"/>
      <c r="G1456" s="167"/>
      <c r="H1456" s="165"/>
      <c r="I1456" s="36"/>
      <c r="J1456" s="36"/>
      <c r="K1456" s="37"/>
      <c r="L1456" s="37"/>
      <c r="M1456" s="37"/>
      <c r="N1456" s="37"/>
      <c r="O1456" s="37"/>
    </row>
    <row r="1457" spans="1:15" ht="12.75" customHeight="1" x14ac:dyDescent="0.25">
      <c r="A1457" s="165"/>
      <c r="B1457" s="37"/>
      <c r="C1457" s="37"/>
      <c r="D1457" s="37"/>
      <c r="E1457" s="37"/>
      <c r="F1457" s="166"/>
      <c r="G1457" s="167"/>
      <c r="H1457" s="165"/>
      <c r="I1457" s="36"/>
      <c r="J1457" s="36"/>
      <c r="K1457" s="37"/>
      <c r="L1457" s="37"/>
      <c r="M1457" s="37"/>
      <c r="N1457" s="37"/>
      <c r="O1457" s="37"/>
    </row>
    <row r="1458" spans="1:15" ht="12.75" customHeight="1" x14ac:dyDescent="0.25">
      <c r="A1458" s="165"/>
      <c r="B1458" s="37"/>
      <c r="C1458" s="37"/>
      <c r="D1458" s="37"/>
      <c r="E1458" s="37"/>
      <c r="F1458" s="166"/>
      <c r="G1458" s="167"/>
      <c r="H1458" s="165"/>
      <c r="I1458" s="36"/>
      <c r="J1458" s="36"/>
      <c r="K1458" s="37"/>
      <c r="L1458" s="37"/>
      <c r="M1458" s="37"/>
      <c r="N1458" s="37"/>
      <c r="O1458" s="37"/>
    </row>
    <row r="1459" spans="1:15" ht="12.75" customHeight="1" x14ac:dyDescent="0.25">
      <c r="A1459" s="165"/>
      <c r="B1459" s="37"/>
      <c r="C1459" s="37"/>
      <c r="D1459" s="37"/>
      <c r="E1459" s="37"/>
      <c r="F1459" s="166"/>
      <c r="G1459" s="167"/>
      <c r="H1459" s="165"/>
      <c r="I1459" s="36"/>
      <c r="J1459" s="36"/>
      <c r="K1459" s="37"/>
      <c r="L1459" s="37"/>
      <c r="M1459" s="37"/>
      <c r="N1459" s="37"/>
      <c r="O1459" s="37"/>
    </row>
    <row r="1460" spans="1:15" ht="12.75" customHeight="1" x14ac:dyDescent="0.25">
      <c r="A1460" s="165"/>
      <c r="B1460" s="37"/>
      <c r="C1460" s="37"/>
      <c r="D1460" s="37"/>
      <c r="E1460" s="37"/>
      <c r="F1460" s="166"/>
      <c r="G1460" s="167"/>
      <c r="H1460" s="165"/>
      <c r="I1460" s="36"/>
      <c r="J1460" s="36"/>
      <c r="K1460" s="37"/>
      <c r="L1460" s="37"/>
      <c r="M1460" s="37"/>
      <c r="N1460" s="37"/>
      <c r="O1460" s="37"/>
    </row>
    <row r="1461" spans="1:15" ht="12.75" customHeight="1" x14ac:dyDescent="0.25">
      <c r="A1461" s="165"/>
      <c r="B1461" s="37"/>
      <c r="C1461" s="37"/>
      <c r="D1461" s="37"/>
      <c r="E1461" s="37"/>
      <c r="F1461" s="166"/>
      <c r="G1461" s="167"/>
      <c r="H1461" s="165"/>
      <c r="I1461" s="36"/>
      <c r="J1461" s="36"/>
      <c r="K1461" s="37"/>
      <c r="L1461" s="37"/>
      <c r="M1461" s="37"/>
      <c r="N1461" s="37"/>
      <c r="O1461" s="37"/>
    </row>
    <row r="1462" spans="1:15" ht="12.75" customHeight="1" x14ac:dyDescent="0.25">
      <c r="A1462" s="165"/>
      <c r="B1462" s="37"/>
      <c r="C1462" s="37"/>
      <c r="D1462" s="37"/>
      <c r="E1462" s="37"/>
      <c r="F1462" s="166"/>
      <c r="G1462" s="167"/>
      <c r="H1462" s="165"/>
      <c r="I1462" s="36"/>
      <c r="J1462" s="36"/>
      <c r="K1462" s="37"/>
      <c r="L1462" s="37"/>
      <c r="M1462" s="37"/>
      <c r="N1462" s="37"/>
      <c r="O1462" s="37"/>
    </row>
    <row r="1463" spans="1:15" ht="12.75" customHeight="1" x14ac:dyDescent="0.25">
      <c r="A1463" s="165"/>
      <c r="B1463" s="37"/>
      <c r="C1463" s="37"/>
      <c r="D1463" s="37"/>
      <c r="E1463" s="37"/>
      <c r="F1463" s="166"/>
      <c r="G1463" s="167"/>
      <c r="H1463" s="165"/>
      <c r="I1463" s="36"/>
      <c r="J1463" s="36"/>
      <c r="K1463" s="37"/>
      <c r="L1463" s="37"/>
      <c r="M1463" s="37"/>
      <c r="N1463" s="37"/>
      <c r="O1463" s="37"/>
    </row>
    <row r="1464" spans="1:15" ht="12.75" customHeight="1" x14ac:dyDescent="0.25">
      <c r="A1464" s="165"/>
      <c r="B1464" s="37"/>
      <c r="C1464" s="37"/>
      <c r="D1464" s="37"/>
      <c r="E1464" s="37"/>
      <c r="F1464" s="166"/>
      <c r="G1464" s="167"/>
      <c r="H1464" s="165"/>
      <c r="I1464" s="36"/>
      <c r="J1464" s="36"/>
      <c r="K1464" s="37"/>
      <c r="L1464" s="37"/>
      <c r="M1464" s="37"/>
      <c r="N1464" s="37"/>
      <c r="O1464" s="37"/>
    </row>
    <row r="1465" spans="1:15" ht="12.75" customHeight="1" x14ac:dyDescent="0.25">
      <c r="A1465" s="165"/>
      <c r="B1465" s="37"/>
      <c r="C1465" s="37"/>
      <c r="D1465" s="37"/>
      <c r="E1465" s="37"/>
      <c r="F1465" s="166"/>
      <c r="G1465" s="167"/>
      <c r="H1465" s="165"/>
      <c r="I1465" s="36"/>
      <c r="J1465" s="36"/>
      <c r="K1465" s="37"/>
      <c r="L1465" s="37"/>
      <c r="M1465" s="37"/>
      <c r="N1465" s="37"/>
      <c r="O1465" s="37"/>
    </row>
    <row r="1466" spans="1:15" ht="12.75" customHeight="1" x14ac:dyDescent="0.25">
      <c r="A1466" s="165"/>
      <c r="B1466" s="37"/>
      <c r="C1466" s="37"/>
      <c r="D1466" s="37"/>
      <c r="E1466" s="37"/>
      <c r="F1466" s="166"/>
      <c r="G1466" s="167"/>
      <c r="H1466" s="165"/>
      <c r="I1466" s="36"/>
      <c r="J1466" s="36"/>
      <c r="K1466" s="37"/>
      <c r="L1466" s="37"/>
      <c r="M1466" s="37"/>
      <c r="N1466" s="37"/>
      <c r="O1466" s="37"/>
    </row>
  </sheetData>
  <sheetProtection algorithmName="SHA-512" hashValue="+/FDbtjfDNmEBgJcu0wr7XAKewvWnumiv7mU75yDBek4tzjIE1LMed0b3xPlZkTYlEWdf0dlO357IAqKhEZ6Eg==" saltValue="I7+dYOOjK9KPbTdjtPu7pA==" spinCount="100000" sheet="1" objects="1" scenarios="1"/>
  <sortState xmlns:xlrd2="http://schemas.microsoft.com/office/spreadsheetml/2017/richdata2" ref="I638:J758">
    <sortCondition ref="I638:I758"/>
  </sortState>
  <mergeCells count="3">
    <mergeCell ref="A1:G1"/>
    <mergeCell ref="H1:J1"/>
    <mergeCell ref="H761:I761"/>
  </mergeCells>
  <pageMargins left="0.74803149606299213" right="0.74803149606299213" top="0.98425196850393704" bottom="0.98425196850393704" header="0" footer="0"/>
  <pageSetup scale="85" orientation="landscape" r:id="rId1"/>
  <ignoredErrors>
    <ignoredError sqref="F591 F551:G551 G655 G65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AA24"/>
  <sheetViews>
    <sheetView workbookViewId="0">
      <selection activeCell="B4" sqref="B4:B5"/>
    </sheetView>
  </sheetViews>
  <sheetFormatPr baseColWidth="10" defaultColWidth="14.42578125" defaultRowHeight="15" customHeight="1" x14ac:dyDescent="0.25"/>
  <cols>
    <col min="1" max="1" width="1.7109375" customWidth="1"/>
    <col min="2" max="2" width="13.28515625" customWidth="1"/>
    <col min="3" max="3" width="17.28515625" customWidth="1"/>
    <col min="4" max="4" width="17.85546875" customWidth="1"/>
    <col min="5" max="5" width="11.5703125" customWidth="1"/>
    <col min="6" max="6" width="13.85546875" customWidth="1"/>
    <col min="7" max="8" width="17.28515625" customWidth="1"/>
    <col min="9" max="9" width="9.42578125" customWidth="1"/>
    <col min="10" max="10" width="19.28515625" style="300" customWidth="1"/>
    <col min="11" max="11" width="19.28515625" customWidth="1"/>
    <col min="12" max="12" width="13.140625" bestFit="1" customWidth="1"/>
    <col min="13" max="13" width="13.5703125" customWidth="1"/>
    <col min="14" max="14" width="12.28515625" customWidth="1"/>
    <col min="15" max="15" width="13.5703125" customWidth="1"/>
    <col min="16" max="16" width="11.42578125" customWidth="1"/>
    <col min="17" max="17" width="13.5703125" customWidth="1"/>
    <col min="18" max="27" width="11.42578125" customWidth="1"/>
  </cols>
  <sheetData>
    <row r="2" spans="2:16" ht="18.75" x14ac:dyDescent="0.3">
      <c r="B2" s="578" t="s">
        <v>889</v>
      </c>
      <c r="C2" s="490"/>
      <c r="D2" s="490"/>
      <c r="E2" s="490"/>
      <c r="F2" s="490"/>
      <c r="G2" s="490"/>
      <c r="H2" s="490"/>
      <c r="I2" s="490"/>
      <c r="J2" s="490"/>
      <c r="K2" s="490"/>
    </row>
    <row r="3" spans="2:16" x14ac:dyDescent="0.25">
      <c r="M3" s="1"/>
      <c r="O3" s="1"/>
    </row>
    <row r="4" spans="2:16" x14ac:dyDescent="0.25">
      <c r="B4" s="574" t="s">
        <v>0</v>
      </c>
      <c r="C4" s="579" t="s">
        <v>1</v>
      </c>
      <c r="D4" s="493"/>
      <c r="E4" s="580" t="s">
        <v>2</v>
      </c>
      <c r="F4" s="493"/>
      <c r="G4" s="577" t="s">
        <v>3</v>
      </c>
      <c r="H4" s="492"/>
      <c r="I4" s="493"/>
      <c r="J4" s="581" t="s">
        <v>888</v>
      </c>
      <c r="K4" s="581" t="s">
        <v>4</v>
      </c>
      <c r="M4" s="1"/>
      <c r="O4" s="1"/>
    </row>
    <row r="5" spans="2:16" ht="33.75" customHeight="1" x14ac:dyDescent="0.25">
      <c r="B5" s="575"/>
      <c r="C5" s="2" t="s">
        <v>5</v>
      </c>
      <c r="D5" s="3" t="s">
        <v>6</v>
      </c>
      <c r="E5" s="4" t="s">
        <v>7</v>
      </c>
      <c r="F5" s="5" t="s">
        <v>8</v>
      </c>
      <c r="G5" s="6" t="s">
        <v>5</v>
      </c>
      <c r="H5" s="7" t="s">
        <v>6</v>
      </c>
      <c r="I5" s="8" t="s">
        <v>9</v>
      </c>
      <c r="J5" s="519"/>
      <c r="K5" s="519"/>
      <c r="M5" s="1"/>
      <c r="O5" s="1"/>
    </row>
    <row r="6" spans="2:16" x14ac:dyDescent="0.25">
      <c r="B6" s="9" t="s">
        <v>10</v>
      </c>
      <c r="C6" s="10">
        <f>+'CALCULO TARIFAS CC '!$O$22</f>
        <v>1857933.67</v>
      </c>
      <c r="D6" s="11">
        <f>+'CALCULO TARIFAS CC '!P37</f>
        <v>237195.11999999994</v>
      </c>
      <c r="E6" s="12">
        <f>+'CALCULO TARIFAS CC '!W5</f>
        <v>3992002.0118000004</v>
      </c>
      <c r="F6" s="13">
        <f>+'CALCULO TARIFAS CC '!P5</f>
        <v>881602.14219999989</v>
      </c>
      <c r="G6" s="14">
        <f>'CALCULO TARIFAS CC '!P43</f>
        <v>0.46541401144290867</v>
      </c>
      <c r="H6" s="15">
        <f>+'CALCULO TARIFAS CC '!P44</f>
        <v>0.26905007218799382</v>
      </c>
      <c r="I6" s="14">
        <f>+'CALCULO TARIFAS CC '!P45</f>
        <v>0.73446408363090243</v>
      </c>
      <c r="J6" s="16">
        <f>'CALCULO CC AGENTES'!I797</f>
        <v>117587.5</v>
      </c>
      <c r="K6" s="16">
        <f>+'CALCULO CC AGENTES SIN R51-2020'!G763</f>
        <v>647505.19999999995</v>
      </c>
      <c r="L6" s="1"/>
      <c r="M6" s="17"/>
      <c r="N6" s="18"/>
      <c r="O6" s="18"/>
      <c r="P6" s="19"/>
    </row>
    <row r="7" spans="2:16" x14ac:dyDescent="0.25">
      <c r="B7" s="9" t="s">
        <v>11</v>
      </c>
      <c r="C7" s="10">
        <f>+'CALCULO TARIFAS CC '!$O$22</f>
        <v>1857933.67</v>
      </c>
      <c r="D7" s="11">
        <f>+'CALCULO TARIFAS CC '!Q37</f>
        <v>445336.52</v>
      </c>
      <c r="E7" s="12">
        <f>+'CALCULO TARIFAS CC '!W5</f>
        <v>3992002.0118000004</v>
      </c>
      <c r="F7" s="13">
        <f>+'CALCULO TARIFAS CC '!Q5</f>
        <v>494791.57189999998</v>
      </c>
      <c r="G7" s="14">
        <f>+'CALCULO TARIFAS CC '!Q43</f>
        <v>0.46541401144290867</v>
      </c>
      <c r="H7" s="15">
        <f>+'CALCULO TARIFAS CC '!Q44</f>
        <v>0.90004871806912046</v>
      </c>
      <c r="I7" s="14">
        <f>+'CALCULO TARIFAS CC '!Q45</f>
        <v>1.3654627295120292</v>
      </c>
      <c r="J7" s="16">
        <f>'CALCULO CC AGENTES'!H798*-1</f>
        <v>-466455.57</v>
      </c>
      <c r="K7" s="16">
        <f>+'CALCULO CC AGENTES SIN R51-2020'!G764</f>
        <v>675619.47</v>
      </c>
      <c r="L7" s="1"/>
      <c r="M7" s="17"/>
      <c r="N7" s="18"/>
      <c r="O7" s="18"/>
      <c r="P7" s="19"/>
    </row>
    <row r="8" spans="2:16" x14ac:dyDescent="0.25">
      <c r="B8" s="9" t="s">
        <v>12</v>
      </c>
      <c r="C8" s="10">
        <f>+'CALCULO TARIFAS CC '!$O$22</f>
        <v>1857933.67</v>
      </c>
      <c r="D8" s="11">
        <f>+'CALCULO TARIFAS CC '!R37</f>
        <v>0</v>
      </c>
      <c r="E8" s="12">
        <f>+'CALCULO TARIFAS CC '!W5</f>
        <v>3992002.0118000004</v>
      </c>
      <c r="F8" s="13">
        <f>+'CALCULO TARIFAS CC '!R5</f>
        <v>792917.36800000002</v>
      </c>
      <c r="G8" s="14">
        <f>+'CALCULO TARIFAS CC '!R43</f>
        <v>0.46541401144290867</v>
      </c>
      <c r="H8" s="15">
        <f>+'CALCULO TARIFAS CC '!R44</f>
        <v>0</v>
      </c>
      <c r="I8" s="14">
        <f>+'CALCULO TARIFAS CC '!R45</f>
        <v>0.46541401144290867</v>
      </c>
      <c r="J8" s="16">
        <f>'CALCULO CC AGENTES'!I799</f>
        <v>105758.79</v>
      </c>
      <c r="K8" s="16">
        <f>+'CALCULO CC AGENTES SIN R51-2020'!G765</f>
        <v>369034.85</v>
      </c>
      <c r="L8" s="1"/>
      <c r="M8" s="17"/>
      <c r="N8" s="18"/>
      <c r="O8" s="18"/>
      <c r="P8" s="19"/>
    </row>
    <row r="9" spans="2:16" x14ac:dyDescent="0.25">
      <c r="B9" s="9" t="s">
        <v>13</v>
      </c>
      <c r="C9" s="10">
        <f>+'CALCULO TARIFAS CC '!$O$22</f>
        <v>1857933.67</v>
      </c>
      <c r="D9" s="11">
        <f>+'CALCULO TARIFAS CC '!S37</f>
        <v>119615.1</v>
      </c>
      <c r="E9" s="12">
        <f>+'CALCULO TARIFAS CC '!W5</f>
        <v>3992002.0118000004</v>
      </c>
      <c r="F9" s="13">
        <f>+'CALCULO TARIFAS CC '!S5</f>
        <v>353877.19400000002</v>
      </c>
      <c r="G9" s="14">
        <f>+'CALCULO TARIFAS CC '!S43</f>
        <v>0.46541401144290867</v>
      </c>
      <c r="H9" s="15">
        <f>+'CALCULO TARIFAS CC '!S44</f>
        <v>0.33801302267588346</v>
      </c>
      <c r="I9" s="14">
        <f>+'CALCULO TARIFAS CC '!S45</f>
        <v>0.80342703411879213</v>
      </c>
      <c r="J9" s="16">
        <f>'CALCULO CC AGENTES'!I800</f>
        <v>47199.9</v>
      </c>
      <c r="K9" s="16">
        <f>+'CALCULO CC AGENTES SIN R51-2020'!G766</f>
        <v>284314.46999999997</v>
      </c>
      <c r="L9" s="1"/>
      <c r="M9" s="17"/>
      <c r="N9" s="18"/>
      <c r="O9" s="18"/>
      <c r="P9" s="19"/>
    </row>
    <row r="10" spans="2:16" x14ac:dyDescent="0.25">
      <c r="B10" s="9" t="s">
        <v>14</v>
      </c>
      <c r="C10" s="10">
        <f>+'CALCULO TARIFAS CC '!$O$22</f>
        <v>1857933.67</v>
      </c>
      <c r="D10" s="11">
        <f>+'CALCULO TARIFAS CC '!T37</f>
        <v>1036572.02</v>
      </c>
      <c r="E10" s="12">
        <f>+'CALCULO TARIFAS CC '!W5</f>
        <v>3992002.0118000004</v>
      </c>
      <c r="F10" s="13">
        <f>+'CALCULO TARIFAS CC '!T5</f>
        <v>703484.68830000004</v>
      </c>
      <c r="G10" s="14">
        <f>+'CALCULO TARIFAS CC '!T43</f>
        <v>0.46541401144290867</v>
      </c>
      <c r="H10" s="15">
        <f>+'CALCULO TARIFAS CC '!T44</f>
        <v>1.4734819922021605</v>
      </c>
      <c r="I10" s="14">
        <f>+'CALCULO TARIFAS CC '!T45</f>
        <v>1.9388960036450691</v>
      </c>
      <c r="J10" s="16">
        <f>'CALCULO CC AGENTES'!I801</f>
        <v>93830.31</v>
      </c>
      <c r="K10" s="16">
        <f>+'CALCULO CC AGENTES SIN R51-2020'!G767</f>
        <v>1363983.65</v>
      </c>
      <c r="L10" s="1"/>
      <c r="M10" s="17"/>
      <c r="N10" s="18"/>
      <c r="O10" s="18"/>
      <c r="P10" s="19"/>
    </row>
    <row r="11" spans="2:16" x14ac:dyDescent="0.25">
      <c r="B11" s="9" t="s">
        <v>15</v>
      </c>
      <c r="C11" s="10">
        <f>+'CALCULO TARIFAS CC '!$O$22</f>
        <v>1857933.67</v>
      </c>
      <c r="D11" s="11">
        <f>+'CALCULO TARIFAS CC '!U37</f>
        <v>209082.05000000002</v>
      </c>
      <c r="E11" s="12">
        <f>+'CALCULO TARIFAS CC '!W5</f>
        <v>3992002.0118000004</v>
      </c>
      <c r="F11" s="13">
        <f>+'CALCULO TARIFAS CC '!U5</f>
        <v>765329.04740000004</v>
      </c>
      <c r="G11" s="14">
        <f>+'CALCULO TARIFAS CC '!U43</f>
        <v>0.46541401144290867</v>
      </c>
      <c r="H11" s="15">
        <f>+'CALCULO TARIFAS CC '!U44</f>
        <v>0.27319236178255635</v>
      </c>
      <c r="I11" s="14">
        <f>+'CALCULO TARIFAS CC '!U45</f>
        <v>0.73860637322546507</v>
      </c>
      <c r="J11" s="16">
        <f>'CALCULO CC AGENTES'!I802</f>
        <v>102079.07</v>
      </c>
      <c r="K11" s="16">
        <f>+'CALCULO CC AGENTES SIN R51-2020'!G768</f>
        <v>565276.84</v>
      </c>
      <c r="L11" s="1"/>
      <c r="M11" s="17"/>
      <c r="N11" s="18"/>
      <c r="O11" s="18"/>
      <c r="P11" s="19"/>
    </row>
    <row r="12" spans="2:16" x14ac:dyDescent="0.25">
      <c r="B12" s="20" t="s">
        <v>16</v>
      </c>
      <c r="C12" s="21">
        <f>+'CALCULO TARIFAS CC '!$O$22</f>
        <v>1857933.67</v>
      </c>
      <c r="D12" s="22">
        <f>SUM(D6:D11)</f>
        <v>2047800.8099999998</v>
      </c>
      <c r="E12" s="23">
        <f>+'CALCULO TARIFAS CC '!W5</f>
        <v>3992002.0118000004</v>
      </c>
      <c r="F12" s="23">
        <f>SUM(F6:F11)</f>
        <v>3992002.0118000004</v>
      </c>
      <c r="G12" s="24">
        <f t="shared" ref="G12:H12" si="0">+C12/E12</f>
        <v>0.46541401144290867</v>
      </c>
      <c r="H12" s="25">
        <f t="shared" si="0"/>
        <v>0.51297589629135554</v>
      </c>
      <c r="I12" s="25">
        <f>+H12+G12</f>
        <v>0.97838990773426415</v>
      </c>
      <c r="J12" s="26">
        <f>SUM(J6:J11)</f>
        <v>0</v>
      </c>
      <c r="K12" s="26">
        <f>SUM(K6:K11)</f>
        <v>3905734.4799999995</v>
      </c>
      <c r="L12" s="1"/>
      <c r="P12" s="19"/>
    </row>
    <row r="16" spans="2:16" x14ac:dyDescent="0.25">
      <c r="B16" s="573" t="s">
        <v>325</v>
      </c>
      <c r="C16" s="495"/>
      <c r="D16" s="495"/>
      <c r="E16" s="495"/>
      <c r="F16" s="495"/>
      <c r="G16" s="495"/>
      <c r="H16" s="495"/>
      <c r="I16" s="495"/>
      <c r="J16" s="383"/>
      <c r="K16" s="26">
        <f>ROUND('CALCULO TARIFAS CC '!I38-'CALCULO TARIFAS CC '!H38,2)</f>
        <v>5116571.49</v>
      </c>
      <c r="L16" s="1"/>
      <c r="M16" s="19"/>
      <c r="O16" s="19"/>
    </row>
    <row r="17" spans="1:27" x14ac:dyDescent="0.25">
      <c r="B17" s="573" t="s">
        <v>597</v>
      </c>
      <c r="C17" s="495"/>
      <c r="D17" s="495"/>
      <c r="E17" s="495"/>
      <c r="F17" s="495"/>
      <c r="G17" s="495"/>
      <c r="H17" s="495"/>
      <c r="I17" s="495"/>
      <c r="J17" s="383"/>
      <c r="K17" s="26">
        <f>'CALCULO TARIFAS CC '!J23</f>
        <v>10649085.09</v>
      </c>
      <c r="M17" s="19"/>
      <c r="O17" s="19"/>
    </row>
    <row r="18" spans="1:27" x14ac:dyDescent="0.25">
      <c r="A18" s="27"/>
      <c r="B18" s="573" t="s">
        <v>326</v>
      </c>
      <c r="C18" s="495"/>
      <c r="D18" s="495"/>
      <c r="E18" s="495"/>
      <c r="F18" s="495"/>
      <c r="G18" s="495"/>
      <c r="H18" s="495"/>
      <c r="I18" s="495"/>
      <c r="J18" s="383"/>
      <c r="K18" s="26">
        <f>'CALCULO TARIFAS CC '!L23</f>
        <v>7773832.1200000001</v>
      </c>
      <c r="L18" s="27"/>
      <c r="M18" s="19"/>
      <c r="N18" s="27"/>
      <c r="O18" s="19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x14ac:dyDescent="0.25">
      <c r="B19" s="576" t="s">
        <v>327</v>
      </c>
      <c r="C19" s="495"/>
      <c r="D19" s="495"/>
      <c r="E19" s="495"/>
      <c r="F19" s="495"/>
      <c r="G19" s="495"/>
      <c r="H19" s="495"/>
      <c r="I19" s="495"/>
      <c r="J19" s="383"/>
      <c r="K19" s="26">
        <f>'CALCULO TARIFAS CC '!M23</f>
        <v>1295638.69</v>
      </c>
      <c r="M19" s="19"/>
      <c r="O19" s="27"/>
    </row>
    <row r="20" spans="1:27" ht="5.25" customHeight="1" x14ac:dyDescent="0.25">
      <c r="B20" s="205"/>
      <c r="C20" s="205"/>
      <c r="D20" s="205"/>
      <c r="E20" s="205"/>
      <c r="F20" s="205"/>
      <c r="G20" s="205"/>
      <c r="H20" s="205"/>
      <c r="I20" s="205"/>
      <c r="J20" s="205"/>
      <c r="O20" s="27"/>
    </row>
    <row r="21" spans="1:27" x14ac:dyDescent="0.25">
      <c r="A21" s="27"/>
      <c r="B21" s="28" t="s">
        <v>17</v>
      </c>
      <c r="C21" s="29"/>
      <c r="D21" s="29"/>
      <c r="E21" s="29"/>
      <c r="F21" s="29"/>
      <c r="G21" s="29"/>
      <c r="H21" s="29"/>
      <c r="I21" s="29"/>
      <c r="J21" s="383"/>
      <c r="K21" s="26">
        <f>ROUND(K16-K19,2)</f>
        <v>3820932.8</v>
      </c>
      <c r="L21" s="19"/>
      <c r="M21" s="19"/>
      <c r="N21" s="27"/>
      <c r="O21" s="27"/>
      <c r="P21" s="27"/>
      <c r="Q21" s="19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x14ac:dyDescent="0.25">
      <c r="O22" s="27"/>
    </row>
    <row r="23" spans="1:27" x14ac:dyDescent="0.25">
      <c r="K23" s="19"/>
      <c r="O23" s="27"/>
    </row>
    <row r="24" spans="1:27" x14ac:dyDescent="0.25">
      <c r="O24" s="27"/>
    </row>
  </sheetData>
  <mergeCells count="11">
    <mergeCell ref="B18:I18"/>
    <mergeCell ref="B4:B5"/>
    <mergeCell ref="B19:I19"/>
    <mergeCell ref="G4:I4"/>
    <mergeCell ref="B2:K2"/>
    <mergeCell ref="C4:D4"/>
    <mergeCell ref="E4:F4"/>
    <mergeCell ref="K4:K5"/>
    <mergeCell ref="B17:I17"/>
    <mergeCell ref="B16:I16"/>
    <mergeCell ref="J4:J5"/>
  </mergeCells>
  <pageMargins left="0.17" right="0.17" top="0.74803149606299213" bottom="0.74803149606299213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S1225"/>
  <sheetViews>
    <sheetView workbookViewId="0"/>
  </sheetViews>
  <sheetFormatPr baseColWidth="10" defaultColWidth="14.42578125" defaultRowHeight="15" customHeight="1" x14ac:dyDescent="0.25"/>
  <cols>
    <col min="1" max="2" width="13.85546875" customWidth="1"/>
    <col min="3" max="3" width="16.85546875" customWidth="1"/>
    <col min="4" max="4" width="21" customWidth="1"/>
    <col min="5" max="19" width="11.42578125" customWidth="1"/>
  </cols>
  <sheetData>
    <row r="1" spans="1:19" ht="23.25" customHeight="1" x14ac:dyDescent="0.25">
      <c r="A1" s="30" t="s">
        <v>0</v>
      </c>
      <c r="B1" s="31" t="s">
        <v>18</v>
      </c>
      <c r="C1" s="32" t="s">
        <v>2</v>
      </c>
      <c r="D1" s="33" t="s">
        <v>19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5">
      <c r="A2" s="34" t="s">
        <v>20</v>
      </c>
      <c r="B2" s="34" t="s">
        <v>21</v>
      </c>
      <c r="C2" s="35">
        <v>71611.985400000005</v>
      </c>
      <c r="D2" s="35">
        <v>61939.360000000001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x14ac:dyDescent="0.25">
      <c r="A3" s="34" t="s">
        <v>20</v>
      </c>
      <c r="B3" s="34" t="s">
        <v>22</v>
      </c>
      <c r="C3" s="35">
        <v>313768.47820000001</v>
      </c>
      <c r="D3" s="35">
        <v>275214.07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x14ac:dyDescent="0.25">
      <c r="A4" s="34" t="s">
        <v>20</v>
      </c>
      <c r="B4" s="34" t="s">
        <v>23</v>
      </c>
      <c r="C4" s="35">
        <v>262715.0037</v>
      </c>
      <c r="D4" s="35">
        <v>228409.16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x14ac:dyDescent="0.25">
      <c r="A5" s="34" t="s">
        <v>20</v>
      </c>
      <c r="B5" s="34" t="s">
        <v>656</v>
      </c>
      <c r="C5" s="35">
        <v>842.35699999999997</v>
      </c>
      <c r="D5" s="35">
        <v>657.13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19" x14ac:dyDescent="0.25">
      <c r="A6" s="34" t="s">
        <v>20</v>
      </c>
      <c r="B6" s="34" t="s">
        <v>24</v>
      </c>
      <c r="C6" s="35">
        <v>388.55180000000001</v>
      </c>
      <c r="D6" s="35">
        <v>336.43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s="243" customFormat="1" x14ac:dyDescent="0.25">
      <c r="A7" s="34" t="s">
        <v>20</v>
      </c>
      <c r="B7" s="34" t="s">
        <v>25</v>
      </c>
      <c r="C7" s="35">
        <v>35.935299999999998</v>
      </c>
      <c r="D7" s="35">
        <v>39.36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s="243" customFormat="1" x14ac:dyDescent="0.25">
      <c r="A8" s="34" t="s">
        <v>20</v>
      </c>
      <c r="B8" s="34" t="s">
        <v>26</v>
      </c>
      <c r="C8" s="35">
        <v>5.5719000000000003</v>
      </c>
      <c r="D8" s="35">
        <v>5.09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19" s="243" customFormat="1" x14ac:dyDescent="0.25">
      <c r="A9" s="34" t="s">
        <v>20</v>
      </c>
      <c r="B9" s="34" t="s">
        <v>770</v>
      </c>
      <c r="C9" s="35">
        <v>6.7699999999999996E-2</v>
      </c>
      <c r="D9" s="35">
        <v>0.11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19" s="243" customFormat="1" x14ac:dyDescent="0.25">
      <c r="A10" s="34" t="s">
        <v>20</v>
      </c>
      <c r="B10" s="34" t="s">
        <v>27</v>
      </c>
      <c r="C10" s="35">
        <v>23.9039</v>
      </c>
      <c r="D10" s="35">
        <v>23.92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19" s="243" customFormat="1" x14ac:dyDescent="0.25">
      <c r="A11" s="34" t="s">
        <v>20</v>
      </c>
      <c r="B11" s="34" t="s">
        <v>28</v>
      </c>
      <c r="C11" s="35">
        <v>803.3306</v>
      </c>
      <c r="D11" s="35">
        <v>668.61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19" s="243" customFormat="1" x14ac:dyDescent="0.25">
      <c r="A12" s="34" t="s">
        <v>20</v>
      </c>
      <c r="B12" s="34" t="s">
        <v>377</v>
      </c>
      <c r="C12" s="35">
        <v>10.1755</v>
      </c>
      <c r="D12" s="35">
        <v>8.1300000000000008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19" s="243" customFormat="1" x14ac:dyDescent="0.25">
      <c r="A13" s="34" t="s">
        <v>20</v>
      </c>
      <c r="B13" s="34" t="s">
        <v>697</v>
      </c>
      <c r="C13" s="35">
        <v>192.52209999999999</v>
      </c>
      <c r="D13" s="35">
        <v>146.80000000000001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</row>
    <row r="14" spans="1:19" s="243" customFormat="1" x14ac:dyDescent="0.25">
      <c r="A14" s="34" t="s">
        <v>20</v>
      </c>
      <c r="B14" s="34" t="s">
        <v>487</v>
      </c>
      <c r="C14" s="35">
        <v>0.42599999999999999</v>
      </c>
      <c r="D14" s="35">
        <v>2.4500000000000002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19" s="243" customFormat="1" x14ac:dyDescent="0.25">
      <c r="A15" s="34" t="s">
        <v>20</v>
      </c>
      <c r="B15" s="34" t="s">
        <v>771</v>
      </c>
      <c r="C15" s="35">
        <v>0.1353</v>
      </c>
      <c r="D15" s="35">
        <v>0.18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19" s="243" customFormat="1" x14ac:dyDescent="0.25">
      <c r="A16" s="34" t="s">
        <v>20</v>
      </c>
      <c r="B16" s="34" t="s">
        <v>772</v>
      </c>
      <c r="C16" s="35">
        <v>28.6617</v>
      </c>
      <c r="D16" s="35">
        <v>21.17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1:19" s="243" customFormat="1" x14ac:dyDescent="0.25">
      <c r="A17" s="34" t="s">
        <v>20</v>
      </c>
      <c r="B17" s="34" t="s">
        <v>773</v>
      </c>
      <c r="C17" s="35">
        <v>1490.9085</v>
      </c>
      <c r="D17" s="35">
        <v>1104.8399999999999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</row>
    <row r="18" spans="1:19" s="263" customFormat="1" x14ac:dyDescent="0.25">
      <c r="A18" s="34" t="s">
        <v>20</v>
      </c>
      <c r="B18" s="34" t="s">
        <v>29</v>
      </c>
      <c r="C18" s="35">
        <v>9.5509000000000004</v>
      </c>
      <c r="D18" s="35">
        <v>11.99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</row>
    <row r="19" spans="1:19" s="263" customFormat="1" x14ac:dyDescent="0.25">
      <c r="A19" s="34" t="s">
        <v>20</v>
      </c>
      <c r="B19" s="34" t="s">
        <v>30</v>
      </c>
      <c r="C19" s="35">
        <v>4.8899999999999999E-2</v>
      </c>
      <c r="D19" s="35">
        <v>0.49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19" s="263" customFormat="1" x14ac:dyDescent="0.25">
      <c r="A20" s="34" t="s">
        <v>20</v>
      </c>
      <c r="B20" s="34" t="s">
        <v>437</v>
      </c>
      <c r="C20" s="35">
        <v>0.78</v>
      </c>
      <c r="D20" s="35">
        <v>1.38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19" s="263" customFormat="1" x14ac:dyDescent="0.25">
      <c r="A21" s="34" t="s">
        <v>20</v>
      </c>
      <c r="B21" s="34" t="s">
        <v>418</v>
      </c>
      <c r="C21" s="35">
        <v>2.1640999999999999</v>
      </c>
      <c r="D21" s="35">
        <v>3.29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19" s="263" customFormat="1" x14ac:dyDescent="0.25">
      <c r="A22" s="34" t="s">
        <v>20</v>
      </c>
      <c r="B22" s="34" t="s">
        <v>774</v>
      </c>
      <c r="C22" s="35">
        <v>0.14849999999999999</v>
      </c>
      <c r="D22" s="35">
        <v>0.12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1:19" s="263" customFormat="1" x14ac:dyDescent="0.25">
      <c r="A23" s="34" t="s">
        <v>20</v>
      </c>
      <c r="B23" s="34" t="s">
        <v>31</v>
      </c>
      <c r="C23" s="35">
        <v>258.4572</v>
      </c>
      <c r="D23" s="35">
        <v>217.51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4" spans="1:19" s="263" customFormat="1" x14ac:dyDescent="0.25">
      <c r="A24" s="34" t="s">
        <v>20</v>
      </c>
      <c r="B24" s="34" t="s">
        <v>32</v>
      </c>
      <c r="C24" s="35">
        <v>627.99800000000005</v>
      </c>
      <c r="D24" s="35">
        <v>2186.1799999999998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s="263" customFormat="1" x14ac:dyDescent="0.25">
      <c r="A25" s="34" t="s">
        <v>20</v>
      </c>
      <c r="B25" s="34" t="s">
        <v>33</v>
      </c>
      <c r="C25" s="35">
        <v>254.81620000000001</v>
      </c>
      <c r="D25" s="35">
        <v>202.5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s="263" customFormat="1" x14ac:dyDescent="0.25">
      <c r="A26" s="34" t="s">
        <v>20</v>
      </c>
      <c r="B26" s="34" t="s">
        <v>570</v>
      </c>
      <c r="C26" s="35">
        <v>8.7254000000000005</v>
      </c>
      <c r="D26" s="35">
        <v>7.38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19" s="263" customFormat="1" x14ac:dyDescent="0.25">
      <c r="A27" s="34" t="s">
        <v>20</v>
      </c>
      <c r="B27" s="34" t="s">
        <v>34</v>
      </c>
      <c r="C27" s="35">
        <v>110.8964</v>
      </c>
      <c r="D27" s="35">
        <v>94.59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s="263" customFormat="1" x14ac:dyDescent="0.25">
      <c r="A28" s="34" t="s">
        <v>20</v>
      </c>
      <c r="B28" s="34" t="s">
        <v>35</v>
      </c>
      <c r="C28" s="35">
        <v>0.24329999999999999</v>
      </c>
      <c r="D28" s="35">
        <v>0.2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s="243" customFormat="1" x14ac:dyDescent="0.25">
      <c r="A29" s="34" t="s">
        <v>20</v>
      </c>
      <c r="B29" s="34" t="s">
        <v>36</v>
      </c>
      <c r="C29" s="35">
        <v>0.23100000000000001</v>
      </c>
      <c r="D29" s="35">
        <v>0.18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s="243" customFormat="1" x14ac:dyDescent="0.25">
      <c r="A30" s="34" t="s">
        <v>20</v>
      </c>
      <c r="B30" s="34" t="s">
        <v>422</v>
      </c>
      <c r="C30" s="35">
        <v>0.42899999999999999</v>
      </c>
      <c r="D30" s="35">
        <v>0.68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s="243" customFormat="1" x14ac:dyDescent="0.25">
      <c r="A31" s="34" t="s">
        <v>20</v>
      </c>
      <c r="B31" s="34" t="s">
        <v>401</v>
      </c>
      <c r="C31" s="35">
        <v>1.8599999999999998E-2</v>
      </c>
      <c r="D31" s="35">
        <v>0.85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s="243" customFormat="1" x14ac:dyDescent="0.25">
      <c r="A32" s="34" t="s">
        <v>20</v>
      </c>
      <c r="B32" s="34" t="s">
        <v>402</v>
      </c>
      <c r="C32" s="35">
        <v>1.55E-2</v>
      </c>
      <c r="D32" s="35">
        <v>0.69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s="243" customFormat="1" x14ac:dyDescent="0.25">
      <c r="A33" s="34" t="s">
        <v>20</v>
      </c>
      <c r="B33" s="34" t="s">
        <v>403</v>
      </c>
      <c r="C33" s="35">
        <v>1.6500000000000001E-2</v>
      </c>
      <c r="D33" s="35">
        <v>0.74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s="243" customFormat="1" x14ac:dyDescent="0.25">
      <c r="A34" s="34" t="s">
        <v>20</v>
      </c>
      <c r="B34" s="34" t="s">
        <v>404</v>
      </c>
      <c r="C34" s="35">
        <v>1.6500000000000001E-2</v>
      </c>
      <c r="D34" s="35">
        <v>0.8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s="243" customFormat="1" x14ac:dyDescent="0.25">
      <c r="A35" s="34" t="s">
        <v>20</v>
      </c>
      <c r="B35" s="34" t="s">
        <v>469</v>
      </c>
      <c r="C35" s="35">
        <v>760.55399999999997</v>
      </c>
      <c r="D35" s="35">
        <v>625.88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s="243" customFormat="1" x14ac:dyDescent="0.25">
      <c r="A36" s="34" t="s">
        <v>20</v>
      </c>
      <c r="B36" s="34" t="s">
        <v>37</v>
      </c>
      <c r="C36" s="35">
        <v>761.55439999999999</v>
      </c>
      <c r="D36" s="35">
        <v>650.62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s="243" customFormat="1" x14ac:dyDescent="0.25">
      <c r="A37" s="34" t="s">
        <v>20</v>
      </c>
      <c r="B37" s="34" t="s">
        <v>585</v>
      </c>
      <c r="C37" s="35">
        <v>71.062100000000001</v>
      </c>
      <c r="D37" s="35">
        <v>67.38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s="242" customFormat="1" x14ac:dyDescent="0.25">
      <c r="A38" s="34" t="s">
        <v>20</v>
      </c>
      <c r="B38" s="34" t="s">
        <v>691</v>
      </c>
      <c r="C38" s="35">
        <v>188.3194</v>
      </c>
      <c r="D38" s="35">
        <v>141.38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 s="242" customFormat="1" x14ac:dyDescent="0.25">
      <c r="A39" s="34" t="s">
        <v>20</v>
      </c>
      <c r="B39" s="34" t="s">
        <v>692</v>
      </c>
      <c r="C39" s="35">
        <v>213.60640000000001</v>
      </c>
      <c r="D39" s="35">
        <v>163.32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s="242" customFormat="1" x14ac:dyDescent="0.25">
      <c r="A40" s="34" t="s">
        <v>20</v>
      </c>
      <c r="B40" s="34" t="s">
        <v>693</v>
      </c>
      <c r="C40" s="35">
        <v>165.4246</v>
      </c>
      <c r="D40" s="35">
        <v>128.51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s="281" customFormat="1" x14ac:dyDescent="0.25">
      <c r="A41" s="34" t="s">
        <v>20</v>
      </c>
      <c r="B41" s="34" t="s">
        <v>338</v>
      </c>
      <c r="C41" s="35">
        <v>266.10570000000001</v>
      </c>
      <c r="D41" s="35">
        <v>221.55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 s="281" customFormat="1" x14ac:dyDescent="0.25">
      <c r="A42" s="34" t="s">
        <v>20</v>
      </c>
      <c r="B42" s="34" t="s">
        <v>624</v>
      </c>
      <c r="C42" s="35">
        <v>69.605699999999999</v>
      </c>
      <c r="D42" s="35">
        <v>56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 s="281" customFormat="1" x14ac:dyDescent="0.25">
      <c r="A43" s="34" t="s">
        <v>20</v>
      </c>
      <c r="B43" s="34" t="s">
        <v>775</v>
      </c>
      <c r="C43" s="35">
        <v>101.3565</v>
      </c>
      <c r="D43" s="35">
        <v>74.86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 s="281" customFormat="1" x14ac:dyDescent="0.25">
      <c r="A44" s="34" t="s">
        <v>20</v>
      </c>
      <c r="B44" s="34" t="s">
        <v>776</v>
      </c>
      <c r="C44" s="35">
        <v>345.25760000000002</v>
      </c>
      <c r="D44" s="35">
        <v>255.01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19" s="281" customFormat="1" x14ac:dyDescent="0.25">
      <c r="A45" s="34" t="s">
        <v>20</v>
      </c>
      <c r="B45" s="34" t="s">
        <v>777</v>
      </c>
      <c r="C45" s="35">
        <v>44.092799999999997</v>
      </c>
      <c r="D45" s="35">
        <v>32.57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1:19" s="281" customFormat="1" x14ac:dyDescent="0.25">
      <c r="A46" s="34" t="s">
        <v>20</v>
      </c>
      <c r="B46" s="34" t="s">
        <v>38</v>
      </c>
      <c r="C46" s="35">
        <v>4.4002999999999997</v>
      </c>
      <c r="D46" s="35">
        <v>11.79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s="281" customFormat="1" x14ac:dyDescent="0.25">
      <c r="A47" s="34" t="s">
        <v>20</v>
      </c>
      <c r="B47" s="34" t="s">
        <v>778</v>
      </c>
      <c r="C47" s="35">
        <v>40.593899999999998</v>
      </c>
      <c r="D47" s="35">
        <v>29.98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19" s="281" customFormat="1" x14ac:dyDescent="0.25">
      <c r="A48" s="34" t="s">
        <v>20</v>
      </c>
      <c r="B48" s="34" t="s">
        <v>779</v>
      </c>
      <c r="C48" s="35">
        <v>25.062100000000001</v>
      </c>
      <c r="D48" s="35">
        <v>18.510000000000002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1:19" s="281" customFormat="1" x14ac:dyDescent="0.25">
      <c r="A49" s="34" t="s">
        <v>20</v>
      </c>
      <c r="B49" s="34" t="s">
        <v>511</v>
      </c>
      <c r="C49" s="35">
        <v>86.930599999999998</v>
      </c>
      <c r="D49" s="35">
        <v>97.48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 spans="1:19" s="281" customFormat="1" x14ac:dyDescent="0.25">
      <c r="A50" s="34" t="s">
        <v>20</v>
      </c>
      <c r="B50" s="34" t="s">
        <v>694</v>
      </c>
      <c r="C50" s="35">
        <v>140.72839999999999</v>
      </c>
      <c r="D50" s="35">
        <v>109.21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1:19" s="281" customFormat="1" x14ac:dyDescent="0.25">
      <c r="A51" s="34" t="s">
        <v>20</v>
      </c>
      <c r="B51" s="34" t="s">
        <v>625</v>
      </c>
      <c r="C51" s="35">
        <v>14.4764</v>
      </c>
      <c r="D51" s="35">
        <v>11.89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</row>
    <row r="52" spans="1:19" s="281" customFormat="1" x14ac:dyDescent="0.25">
      <c r="A52" s="34" t="s">
        <v>20</v>
      </c>
      <c r="B52" s="34" t="s">
        <v>626</v>
      </c>
      <c r="C52" s="35">
        <v>321.73829999999998</v>
      </c>
      <c r="D52" s="35">
        <v>272.81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</row>
    <row r="53" spans="1:19" s="281" customFormat="1" x14ac:dyDescent="0.25">
      <c r="A53" s="34" t="s">
        <v>20</v>
      </c>
      <c r="B53" s="34" t="s">
        <v>657</v>
      </c>
      <c r="C53" s="35">
        <v>64.2226</v>
      </c>
      <c r="D53" s="35">
        <v>53.09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1:19" s="242" customFormat="1" x14ac:dyDescent="0.25">
      <c r="A54" s="34" t="s">
        <v>20</v>
      </c>
      <c r="B54" s="34" t="s">
        <v>627</v>
      </c>
      <c r="C54" s="35">
        <v>146.23179999999999</v>
      </c>
      <c r="D54" s="35">
        <v>114.63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19" s="242" customFormat="1" x14ac:dyDescent="0.25">
      <c r="A55" s="34" t="s">
        <v>20</v>
      </c>
      <c r="B55" s="34" t="s">
        <v>628</v>
      </c>
      <c r="C55" s="35">
        <v>28.595600000000001</v>
      </c>
      <c r="D55" s="35">
        <v>22.81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1:19" s="242" customFormat="1" x14ac:dyDescent="0.25">
      <c r="A56" s="34" t="s">
        <v>20</v>
      </c>
      <c r="B56" s="34" t="s">
        <v>658</v>
      </c>
      <c r="C56" s="35">
        <v>823.19780000000003</v>
      </c>
      <c r="D56" s="35">
        <v>678.77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</row>
    <row r="57" spans="1:19" s="242" customFormat="1" x14ac:dyDescent="0.25">
      <c r="A57" s="34" t="s">
        <v>20</v>
      </c>
      <c r="B57" s="34" t="s">
        <v>39</v>
      </c>
      <c r="C57" s="35">
        <v>1270.9808</v>
      </c>
      <c r="D57" s="35">
        <v>1192.94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 spans="1:19" s="242" customFormat="1" x14ac:dyDescent="0.25">
      <c r="A58" s="34" t="s">
        <v>20</v>
      </c>
      <c r="B58" s="34" t="s">
        <v>780</v>
      </c>
      <c r="C58" s="35">
        <v>17.547999999999998</v>
      </c>
      <c r="D58" s="35">
        <v>12.96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1:19" s="242" customFormat="1" x14ac:dyDescent="0.25">
      <c r="A59" s="34" t="s">
        <v>20</v>
      </c>
      <c r="B59" s="34" t="s">
        <v>629</v>
      </c>
      <c r="C59" s="35">
        <v>35.770600000000002</v>
      </c>
      <c r="D59" s="35">
        <v>38.82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1:19" s="242" customFormat="1" x14ac:dyDescent="0.25">
      <c r="A60" s="34" t="s">
        <v>20</v>
      </c>
      <c r="B60" s="34" t="s">
        <v>781</v>
      </c>
      <c r="C60" s="35">
        <v>79.9405</v>
      </c>
      <c r="D60" s="35">
        <v>59.04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1:19" s="242" customFormat="1" x14ac:dyDescent="0.25">
      <c r="A61" s="34" t="s">
        <v>20</v>
      </c>
      <c r="B61" s="34" t="s">
        <v>501</v>
      </c>
      <c r="C61" s="35">
        <v>67.795699999999997</v>
      </c>
      <c r="D61" s="35">
        <v>67.62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19" s="242" customFormat="1" x14ac:dyDescent="0.25">
      <c r="A62" s="34" t="s">
        <v>20</v>
      </c>
      <c r="B62" s="34" t="s">
        <v>40</v>
      </c>
      <c r="C62" s="35">
        <v>83.289500000000004</v>
      </c>
      <c r="D62" s="35">
        <v>71.150000000000006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19" s="242" customFormat="1" x14ac:dyDescent="0.25">
      <c r="A63" s="34" t="s">
        <v>20</v>
      </c>
      <c r="B63" s="34" t="s">
        <v>481</v>
      </c>
      <c r="C63" s="35">
        <v>94.288499999999999</v>
      </c>
      <c r="D63" s="35">
        <v>81.99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19" s="242" customFormat="1" x14ac:dyDescent="0.25">
      <c r="A64" s="34" t="s">
        <v>20</v>
      </c>
      <c r="B64" s="34" t="s">
        <v>630</v>
      </c>
      <c r="C64" s="35">
        <v>347.95800000000003</v>
      </c>
      <c r="D64" s="35">
        <v>289.94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19" s="221" customFormat="1" x14ac:dyDescent="0.25">
      <c r="A65" s="34" t="s">
        <v>20</v>
      </c>
      <c r="B65" s="34" t="s">
        <v>782</v>
      </c>
      <c r="C65" s="35">
        <v>197.27590000000001</v>
      </c>
      <c r="D65" s="35">
        <v>145.71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</row>
    <row r="66" spans="1:19" s="221" customFormat="1" x14ac:dyDescent="0.25">
      <c r="A66" s="34" t="s">
        <v>20</v>
      </c>
      <c r="B66" s="34" t="s">
        <v>724</v>
      </c>
      <c r="C66" s="35">
        <v>186.2397</v>
      </c>
      <c r="D66" s="35">
        <v>138.05000000000001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1:19" s="221" customFormat="1" x14ac:dyDescent="0.25">
      <c r="A67" s="34" t="s">
        <v>20</v>
      </c>
      <c r="B67" s="34" t="s">
        <v>783</v>
      </c>
      <c r="C67" s="35">
        <v>59.8611</v>
      </c>
      <c r="D67" s="35">
        <v>44.21</v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</row>
    <row r="68" spans="1:19" s="221" customFormat="1" x14ac:dyDescent="0.25">
      <c r="A68" s="34" t="s">
        <v>20</v>
      </c>
      <c r="B68" s="34" t="s">
        <v>784</v>
      </c>
      <c r="C68" s="35">
        <v>34.9587</v>
      </c>
      <c r="D68" s="35">
        <v>25.82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19" s="221" customFormat="1" x14ac:dyDescent="0.25">
      <c r="A69" s="34" t="s">
        <v>20</v>
      </c>
      <c r="B69" s="34" t="s">
        <v>785</v>
      </c>
      <c r="C69" s="35">
        <v>162.34970000000001</v>
      </c>
      <c r="D69" s="35">
        <v>119.91</v>
      </c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19" s="221" customFormat="1" x14ac:dyDescent="0.25">
      <c r="A70" s="34" t="s">
        <v>20</v>
      </c>
      <c r="B70" s="34" t="s">
        <v>786</v>
      </c>
      <c r="C70" s="35">
        <v>37.354300000000002</v>
      </c>
      <c r="D70" s="35">
        <v>27.59</v>
      </c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19" s="221" customFormat="1" x14ac:dyDescent="0.25">
      <c r="A71" s="34" t="s">
        <v>20</v>
      </c>
      <c r="B71" s="34" t="s">
        <v>787</v>
      </c>
      <c r="C71" s="35">
        <v>175.28450000000001</v>
      </c>
      <c r="D71" s="35">
        <v>129.47</v>
      </c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1:19" s="221" customFormat="1" x14ac:dyDescent="0.25">
      <c r="A72" s="34" t="s">
        <v>20</v>
      </c>
      <c r="B72" s="34" t="s">
        <v>788</v>
      </c>
      <c r="C72" s="35">
        <v>601.71559999999999</v>
      </c>
      <c r="D72" s="35">
        <v>444.43</v>
      </c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</row>
    <row r="73" spans="1:19" s="221" customFormat="1" x14ac:dyDescent="0.25">
      <c r="A73" s="34" t="s">
        <v>20</v>
      </c>
      <c r="B73" s="34" t="s">
        <v>512</v>
      </c>
      <c r="C73" s="35">
        <v>1208.5563</v>
      </c>
      <c r="D73" s="35">
        <v>1090.54</v>
      </c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</row>
    <row r="74" spans="1:19" s="221" customFormat="1" x14ac:dyDescent="0.25">
      <c r="A74" s="34" t="s">
        <v>20</v>
      </c>
      <c r="B74" s="34" t="s">
        <v>789</v>
      </c>
      <c r="C74" s="35">
        <v>106.1414</v>
      </c>
      <c r="D74" s="35">
        <v>78.400000000000006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</row>
    <row r="75" spans="1:19" s="221" customFormat="1" x14ac:dyDescent="0.25">
      <c r="A75" s="34" t="s">
        <v>20</v>
      </c>
      <c r="B75" s="34" t="s">
        <v>480</v>
      </c>
      <c r="C75" s="35">
        <v>166.56819999999999</v>
      </c>
      <c r="D75" s="35">
        <v>158.82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</row>
    <row r="76" spans="1:19" s="221" customFormat="1" x14ac:dyDescent="0.25">
      <c r="A76" s="34" t="s">
        <v>20</v>
      </c>
      <c r="B76" s="34" t="s">
        <v>513</v>
      </c>
      <c r="C76" s="35">
        <v>41.600999999999999</v>
      </c>
      <c r="D76" s="35">
        <v>43.05</v>
      </c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</row>
    <row r="77" spans="1:19" s="221" customFormat="1" x14ac:dyDescent="0.25">
      <c r="A77" s="34" t="s">
        <v>20</v>
      </c>
      <c r="B77" s="34" t="s">
        <v>356</v>
      </c>
      <c r="C77" s="35">
        <v>14.401899999999999</v>
      </c>
      <c r="D77" s="35">
        <v>26.78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</row>
    <row r="78" spans="1:19" x14ac:dyDescent="0.25">
      <c r="A78" s="34" t="s">
        <v>20</v>
      </c>
      <c r="B78" s="34" t="s">
        <v>357</v>
      </c>
      <c r="C78" s="35">
        <v>18.583300000000001</v>
      </c>
      <c r="D78" s="35">
        <v>24.19</v>
      </c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</row>
    <row r="79" spans="1:19" x14ac:dyDescent="0.25">
      <c r="A79" s="34" t="s">
        <v>20</v>
      </c>
      <c r="B79" s="34" t="s">
        <v>358</v>
      </c>
      <c r="C79" s="35">
        <v>40.595199999999998</v>
      </c>
      <c r="D79" s="35">
        <v>59.07</v>
      </c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</row>
    <row r="80" spans="1:19" x14ac:dyDescent="0.25">
      <c r="A80" s="34" t="s">
        <v>20</v>
      </c>
      <c r="B80" s="34" t="s">
        <v>397</v>
      </c>
      <c r="C80" s="35">
        <v>17.138300000000001</v>
      </c>
      <c r="D80" s="35">
        <v>33.46</v>
      </c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</row>
    <row r="81" spans="1:19" x14ac:dyDescent="0.25">
      <c r="A81" s="34" t="s">
        <v>20</v>
      </c>
      <c r="B81" s="34" t="s">
        <v>359</v>
      </c>
      <c r="C81" s="35">
        <v>15.9986</v>
      </c>
      <c r="D81" s="35">
        <v>28.75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</row>
    <row r="82" spans="1:19" x14ac:dyDescent="0.25">
      <c r="A82" s="34" t="s">
        <v>20</v>
      </c>
      <c r="B82" s="34" t="s">
        <v>41</v>
      </c>
      <c r="C82" s="35">
        <v>1027.7582</v>
      </c>
      <c r="D82" s="35">
        <v>874.15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</row>
    <row r="83" spans="1:19" x14ac:dyDescent="0.25">
      <c r="A83" s="34" t="s">
        <v>20</v>
      </c>
      <c r="B83" s="34" t="s">
        <v>631</v>
      </c>
      <c r="C83" s="35">
        <v>397.60059999999999</v>
      </c>
      <c r="D83" s="35">
        <v>342.18</v>
      </c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</row>
    <row r="84" spans="1:19" x14ac:dyDescent="0.25">
      <c r="A84" s="34" t="s">
        <v>20</v>
      </c>
      <c r="B84" s="34" t="s">
        <v>659</v>
      </c>
      <c r="C84" s="35">
        <v>1210.9277999999999</v>
      </c>
      <c r="D84" s="35">
        <v>972.83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</row>
    <row r="85" spans="1:19" x14ac:dyDescent="0.25">
      <c r="A85" s="34" t="s">
        <v>20</v>
      </c>
      <c r="B85" s="34" t="s">
        <v>725</v>
      </c>
      <c r="C85" s="35">
        <v>34.982799999999997</v>
      </c>
      <c r="D85" s="35">
        <v>26.01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</row>
    <row r="86" spans="1:19" s="215" customFormat="1" x14ac:dyDescent="0.25">
      <c r="A86" s="34" t="s">
        <v>20</v>
      </c>
      <c r="B86" s="34" t="s">
        <v>726</v>
      </c>
      <c r="C86" s="35">
        <v>56.968600000000002</v>
      </c>
      <c r="D86" s="35">
        <v>42.41</v>
      </c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</row>
    <row r="87" spans="1:19" s="215" customFormat="1" x14ac:dyDescent="0.25">
      <c r="A87" s="34" t="s">
        <v>20</v>
      </c>
      <c r="B87" s="34" t="s">
        <v>790</v>
      </c>
      <c r="C87" s="35">
        <v>35.930100000000003</v>
      </c>
      <c r="D87" s="35">
        <v>26.54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</row>
    <row r="88" spans="1:19" s="215" customFormat="1" x14ac:dyDescent="0.25">
      <c r="A88" s="34" t="s">
        <v>20</v>
      </c>
      <c r="B88" s="34" t="s">
        <v>791</v>
      </c>
      <c r="C88" s="35">
        <v>778.62469999999996</v>
      </c>
      <c r="D88" s="35">
        <v>575.1</v>
      </c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</row>
    <row r="89" spans="1:19" s="215" customFormat="1" x14ac:dyDescent="0.25">
      <c r="A89" s="34" t="s">
        <v>20</v>
      </c>
      <c r="B89" s="34" t="s">
        <v>792</v>
      </c>
      <c r="C89" s="35">
        <v>22.0989</v>
      </c>
      <c r="D89" s="35">
        <v>16.32</v>
      </c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</row>
    <row r="90" spans="1:19" s="215" customFormat="1" x14ac:dyDescent="0.25">
      <c r="A90" s="34" t="s">
        <v>20</v>
      </c>
      <c r="B90" s="34" t="s">
        <v>793</v>
      </c>
      <c r="C90" s="35">
        <v>261.04039999999998</v>
      </c>
      <c r="D90" s="35">
        <v>192.81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</row>
    <row r="91" spans="1:19" s="215" customFormat="1" x14ac:dyDescent="0.25">
      <c r="A91" s="34" t="s">
        <v>20</v>
      </c>
      <c r="B91" s="34" t="s">
        <v>695</v>
      </c>
      <c r="C91" s="35">
        <v>168.4384</v>
      </c>
      <c r="D91" s="35">
        <v>128.21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</row>
    <row r="92" spans="1:19" s="215" customFormat="1" x14ac:dyDescent="0.25">
      <c r="A92" s="34" t="s">
        <v>20</v>
      </c>
      <c r="B92" s="34" t="s">
        <v>696</v>
      </c>
      <c r="C92" s="35">
        <v>63.402099999999997</v>
      </c>
      <c r="D92" s="35">
        <v>48.33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</row>
    <row r="93" spans="1:19" s="215" customFormat="1" x14ac:dyDescent="0.25">
      <c r="A93" s="34" t="s">
        <v>20</v>
      </c>
      <c r="B93" s="34" t="s">
        <v>42</v>
      </c>
      <c r="C93" s="35">
        <v>5031.7260999999999</v>
      </c>
      <c r="D93" s="35">
        <v>4671.83</v>
      </c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</row>
    <row r="94" spans="1:19" s="215" customFormat="1" x14ac:dyDescent="0.25">
      <c r="A94" s="34" t="s">
        <v>20</v>
      </c>
      <c r="B94" s="34" t="s">
        <v>698</v>
      </c>
      <c r="C94" s="35">
        <v>27.404599999999999</v>
      </c>
      <c r="D94" s="35">
        <v>22.61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</row>
    <row r="95" spans="1:19" s="215" customFormat="1" x14ac:dyDescent="0.25">
      <c r="A95" s="34" t="s">
        <v>20</v>
      </c>
      <c r="B95" s="34" t="s">
        <v>43</v>
      </c>
      <c r="C95" s="35">
        <v>418.36849999999998</v>
      </c>
      <c r="D95" s="35">
        <v>360.3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</row>
    <row r="96" spans="1:19" s="215" customFormat="1" x14ac:dyDescent="0.25">
      <c r="A96" s="34" t="s">
        <v>20</v>
      </c>
      <c r="B96" s="34" t="s">
        <v>420</v>
      </c>
      <c r="C96" s="35">
        <v>213.4614</v>
      </c>
      <c r="D96" s="35">
        <v>197.12</v>
      </c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</row>
    <row r="97" spans="1:19" s="215" customFormat="1" x14ac:dyDescent="0.25">
      <c r="A97" s="34" t="s">
        <v>20</v>
      </c>
      <c r="B97" s="34" t="s">
        <v>794</v>
      </c>
      <c r="C97" s="35">
        <v>19.41</v>
      </c>
      <c r="D97" s="35">
        <v>14.34</v>
      </c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</row>
    <row r="98" spans="1:19" s="215" customFormat="1" x14ac:dyDescent="0.25">
      <c r="A98" s="34" t="s">
        <v>20</v>
      </c>
      <c r="B98" s="34" t="s">
        <v>379</v>
      </c>
      <c r="C98" s="35">
        <v>554.31730000000005</v>
      </c>
      <c r="D98" s="35">
        <v>474.29</v>
      </c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</row>
    <row r="99" spans="1:19" s="215" customFormat="1" x14ac:dyDescent="0.25">
      <c r="A99" s="34" t="s">
        <v>20</v>
      </c>
      <c r="B99" s="34" t="s">
        <v>795</v>
      </c>
      <c r="C99" s="35">
        <v>7.4505999999999997</v>
      </c>
      <c r="D99" s="35">
        <v>5.5</v>
      </c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</row>
    <row r="100" spans="1:19" s="215" customFormat="1" x14ac:dyDescent="0.25">
      <c r="A100" s="34" t="s">
        <v>20</v>
      </c>
      <c r="B100" s="34" t="s">
        <v>475</v>
      </c>
      <c r="C100" s="35">
        <v>7.4798999999999998</v>
      </c>
      <c r="D100" s="35">
        <v>20.14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</row>
    <row r="101" spans="1:19" s="215" customFormat="1" x14ac:dyDescent="0.25">
      <c r="A101" s="34" t="s">
        <v>20</v>
      </c>
      <c r="B101" s="34" t="s">
        <v>476</v>
      </c>
      <c r="C101" s="35">
        <v>7.1215000000000002</v>
      </c>
      <c r="D101" s="35">
        <v>14.18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</row>
    <row r="102" spans="1:19" s="215" customFormat="1" x14ac:dyDescent="0.25">
      <c r="A102" s="34" t="s">
        <v>20</v>
      </c>
      <c r="B102" s="34" t="s">
        <v>474</v>
      </c>
      <c r="C102" s="35">
        <v>9.3333999999999993</v>
      </c>
      <c r="D102" s="35">
        <v>19.170000000000002</v>
      </c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</row>
    <row r="103" spans="1:19" s="215" customFormat="1" x14ac:dyDescent="0.25">
      <c r="A103" s="34" t="s">
        <v>20</v>
      </c>
      <c r="B103" s="34" t="s">
        <v>514</v>
      </c>
      <c r="C103" s="35">
        <v>16.953700000000001</v>
      </c>
      <c r="D103" s="35">
        <v>34.979999999999997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</row>
    <row r="104" spans="1:19" s="215" customFormat="1" x14ac:dyDescent="0.25">
      <c r="A104" s="34" t="s">
        <v>20</v>
      </c>
      <c r="B104" s="34" t="s">
        <v>515</v>
      </c>
      <c r="C104" s="35">
        <v>8.3785000000000007</v>
      </c>
      <c r="D104" s="35">
        <v>12.47</v>
      </c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</row>
    <row r="105" spans="1:19" s="215" customFormat="1" x14ac:dyDescent="0.25">
      <c r="A105" s="34" t="s">
        <v>20</v>
      </c>
      <c r="B105" s="34" t="s">
        <v>516</v>
      </c>
      <c r="C105" s="35">
        <v>9.6684999999999999</v>
      </c>
      <c r="D105" s="35">
        <v>19.309999999999999</v>
      </c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</row>
    <row r="106" spans="1:19" s="215" customFormat="1" x14ac:dyDescent="0.25">
      <c r="A106" s="34" t="s">
        <v>20</v>
      </c>
      <c r="B106" s="34" t="s">
        <v>44</v>
      </c>
      <c r="C106" s="35">
        <v>242.38509999999999</v>
      </c>
      <c r="D106" s="35">
        <v>205.05</v>
      </c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</row>
    <row r="107" spans="1:19" s="215" customFormat="1" x14ac:dyDescent="0.25">
      <c r="A107" s="34" t="s">
        <v>20</v>
      </c>
      <c r="B107" s="34" t="s">
        <v>450</v>
      </c>
      <c r="C107" s="35">
        <v>32.868699999999997</v>
      </c>
      <c r="D107" s="35">
        <v>28.93</v>
      </c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</row>
    <row r="108" spans="1:19" s="215" customFormat="1" x14ac:dyDescent="0.25">
      <c r="A108" s="34" t="s">
        <v>20</v>
      </c>
      <c r="B108" s="34" t="s">
        <v>727</v>
      </c>
      <c r="C108" s="35">
        <v>163.8194</v>
      </c>
      <c r="D108" s="35">
        <v>124.28</v>
      </c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</row>
    <row r="109" spans="1:19" s="215" customFormat="1" x14ac:dyDescent="0.25">
      <c r="A109" s="34" t="s">
        <v>20</v>
      </c>
      <c r="B109" s="34" t="s">
        <v>728</v>
      </c>
      <c r="C109" s="35">
        <v>279.25740000000002</v>
      </c>
      <c r="D109" s="35">
        <v>211.61</v>
      </c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</row>
    <row r="110" spans="1:19" s="215" customFormat="1" x14ac:dyDescent="0.25">
      <c r="A110" s="34" t="s">
        <v>20</v>
      </c>
      <c r="B110" s="34" t="s">
        <v>45</v>
      </c>
      <c r="C110" s="35">
        <v>1554.2137</v>
      </c>
      <c r="D110" s="35">
        <v>1408.53</v>
      </c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</row>
    <row r="111" spans="1:19" s="215" customFormat="1" x14ac:dyDescent="0.25">
      <c r="A111" s="34" t="s">
        <v>20</v>
      </c>
      <c r="B111" s="34" t="s">
        <v>340</v>
      </c>
      <c r="C111" s="35">
        <v>668.85649999999998</v>
      </c>
      <c r="D111" s="35">
        <v>573.16999999999996</v>
      </c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</row>
    <row r="112" spans="1:19" s="215" customFormat="1" x14ac:dyDescent="0.25">
      <c r="A112" s="34" t="s">
        <v>20</v>
      </c>
      <c r="B112" s="34" t="s">
        <v>46</v>
      </c>
      <c r="C112" s="35">
        <v>201.07079999999999</v>
      </c>
      <c r="D112" s="35">
        <v>171.98</v>
      </c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</row>
    <row r="113" spans="1:19" s="215" customFormat="1" x14ac:dyDescent="0.25">
      <c r="A113" s="34" t="s">
        <v>20</v>
      </c>
      <c r="B113" s="34" t="s">
        <v>517</v>
      </c>
      <c r="C113" s="35">
        <v>41.878999999999998</v>
      </c>
      <c r="D113" s="35">
        <v>40.25</v>
      </c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</row>
    <row r="114" spans="1:19" s="215" customFormat="1" x14ac:dyDescent="0.25">
      <c r="A114" s="34" t="s">
        <v>20</v>
      </c>
      <c r="B114" s="34" t="s">
        <v>518</v>
      </c>
      <c r="C114" s="35">
        <v>75.104699999999994</v>
      </c>
      <c r="D114" s="35">
        <v>67.58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</row>
    <row r="115" spans="1:19" s="215" customFormat="1" x14ac:dyDescent="0.25">
      <c r="A115" s="34" t="s">
        <v>20</v>
      </c>
      <c r="B115" s="34" t="s">
        <v>660</v>
      </c>
      <c r="C115" s="35">
        <v>126.9723</v>
      </c>
      <c r="D115" s="35">
        <v>116.68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</row>
    <row r="116" spans="1:19" s="215" customFormat="1" x14ac:dyDescent="0.25">
      <c r="A116" s="34" t="s">
        <v>20</v>
      </c>
      <c r="B116" s="34" t="s">
        <v>47</v>
      </c>
      <c r="C116" s="35">
        <v>1648.6835000000001</v>
      </c>
      <c r="D116" s="35">
        <v>1422.09</v>
      </c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</row>
    <row r="117" spans="1:19" s="215" customFormat="1" x14ac:dyDescent="0.25">
      <c r="A117" s="34" t="s">
        <v>20</v>
      </c>
      <c r="B117" s="34" t="s">
        <v>519</v>
      </c>
      <c r="C117" s="35">
        <v>145.1729</v>
      </c>
      <c r="D117" s="35">
        <v>155.44999999999999</v>
      </c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</row>
    <row r="118" spans="1:19" s="215" customFormat="1" x14ac:dyDescent="0.25">
      <c r="A118" s="34" t="s">
        <v>20</v>
      </c>
      <c r="B118" s="34" t="s">
        <v>398</v>
      </c>
      <c r="C118" s="35">
        <v>89.710599999999999</v>
      </c>
      <c r="D118" s="35">
        <v>77</v>
      </c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</row>
    <row r="119" spans="1:19" s="215" customFormat="1" x14ac:dyDescent="0.25">
      <c r="A119" s="34" t="s">
        <v>20</v>
      </c>
      <c r="B119" s="34" t="s">
        <v>392</v>
      </c>
      <c r="C119" s="35">
        <v>273.87439999999998</v>
      </c>
      <c r="D119" s="35">
        <v>233.65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</row>
    <row r="120" spans="1:19" s="215" customFormat="1" x14ac:dyDescent="0.25">
      <c r="A120" s="34" t="s">
        <v>20</v>
      </c>
      <c r="B120" s="34" t="s">
        <v>414</v>
      </c>
      <c r="C120" s="35">
        <v>107.9906</v>
      </c>
      <c r="D120" s="35">
        <v>90.64</v>
      </c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</row>
    <row r="121" spans="1:19" s="215" customFormat="1" x14ac:dyDescent="0.25">
      <c r="A121" s="34" t="s">
        <v>20</v>
      </c>
      <c r="B121" s="34" t="s">
        <v>400</v>
      </c>
      <c r="C121" s="35">
        <v>111.4196</v>
      </c>
      <c r="D121" s="35">
        <v>95.66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</row>
    <row r="122" spans="1:19" s="215" customFormat="1" x14ac:dyDescent="0.25">
      <c r="A122" s="34" t="s">
        <v>20</v>
      </c>
      <c r="B122" s="34" t="s">
        <v>411</v>
      </c>
      <c r="C122" s="35">
        <v>172.81450000000001</v>
      </c>
      <c r="D122" s="35">
        <v>146.58000000000001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</row>
    <row r="123" spans="1:19" x14ac:dyDescent="0.25">
      <c r="A123" s="34" t="s">
        <v>20</v>
      </c>
      <c r="B123" s="34" t="s">
        <v>399</v>
      </c>
      <c r="C123" s="35">
        <v>70.036500000000004</v>
      </c>
      <c r="D123" s="35">
        <v>61.07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</row>
    <row r="124" spans="1:19" x14ac:dyDescent="0.25">
      <c r="A124" s="34" t="s">
        <v>20</v>
      </c>
      <c r="B124" s="34" t="s">
        <v>416</v>
      </c>
      <c r="C124" s="35">
        <v>240.28970000000001</v>
      </c>
      <c r="D124" s="35">
        <v>210.2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</row>
    <row r="125" spans="1:19" x14ac:dyDescent="0.25">
      <c r="A125" s="34" t="s">
        <v>20</v>
      </c>
      <c r="B125" s="34" t="s">
        <v>393</v>
      </c>
      <c r="C125" s="35">
        <v>247.48</v>
      </c>
      <c r="D125" s="35">
        <v>215.43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</row>
    <row r="126" spans="1:19" x14ac:dyDescent="0.25">
      <c r="A126" s="34" t="s">
        <v>20</v>
      </c>
      <c r="B126" s="34" t="s">
        <v>415</v>
      </c>
      <c r="C126" s="35">
        <v>251.2193</v>
      </c>
      <c r="D126" s="35">
        <v>215.57</v>
      </c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</row>
    <row r="127" spans="1:19" x14ac:dyDescent="0.25">
      <c r="A127" s="34" t="s">
        <v>20</v>
      </c>
      <c r="B127" s="34" t="s">
        <v>394</v>
      </c>
      <c r="C127" s="35">
        <v>391.59480000000002</v>
      </c>
      <c r="D127" s="35">
        <v>333.12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</row>
    <row r="128" spans="1:19" x14ac:dyDescent="0.25">
      <c r="A128" s="34" t="s">
        <v>20</v>
      </c>
      <c r="B128" s="34" t="s">
        <v>412</v>
      </c>
      <c r="C128" s="35">
        <v>207.08879999999999</v>
      </c>
      <c r="D128" s="35">
        <v>176.01</v>
      </c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</row>
    <row r="129" spans="1:19" x14ac:dyDescent="0.25">
      <c r="A129" s="34" t="s">
        <v>20</v>
      </c>
      <c r="B129" s="34" t="s">
        <v>632</v>
      </c>
      <c r="C129" s="35">
        <v>153.56</v>
      </c>
      <c r="D129" s="35">
        <v>133.88</v>
      </c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</row>
    <row r="130" spans="1:19" x14ac:dyDescent="0.25">
      <c r="A130" s="34" t="s">
        <v>20</v>
      </c>
      <c r="B130" s="34" t="s">
        <v>389</v>
      </c>
      <c r="C130" s="35">
        <v>206.3408</v>
      </c>
      <c r="D130" s="35">
        <v>174.97</v>
      </c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</row>
    <row r="131" spans="1:19" x14ac:dyDescent="0.25">
      <c r="A131" s="34" t="s">
        <v>20</v>
      </c>
      <c r="B131" s="34" t="s">
        <v>796</v>
      </c>
      <c r="C131" s="35">
        <v>62.491900000000001</v>
      </c>
      <c r="D131" s="35">
        <v>46.16</v>
      </c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</row>
    <row r="132" spans="1:19" x14ac:dyDescent="0.25">
      <c r="A132" s="34" t="s">
        <v>20</v>
      </c>
      <c r="B132" s="34" t="s">
        <v>600</v>
      </c>
      <c r="C132" s="35">
        <v>190.8501</v>
      </c>
      <c r="D132" s="35">
        <v>214.8</v>
      </c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</row>
    <row r="133" spans="1:19" x14ac:dyDescent="0.25">
      <c r="A133" s="34" t="s">
        <v>20</v>
      </c>
      <c r="B133" s="34" t="s">
        <v>797</v>
      </c>
      <c r="C133" s="35">
        <v>145.3802</v>
      </c>
      <c r="D133" s="35">
        <v>107.38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</row>
    <row r="134" spans="1:19" x14ac:dyDescent="0.25">
      <c r="A134" s="34" t="s">
        <v>20</v>
      </c>
      <c r="B134" s="34" t="s">
        <v>432</v>
      </c>
      <c r="C134" s="35">
        <v>52.659199999999998</v>
      </c>
      <c r="D134" s="35">
        <v>46.85</v>
      </c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</row>
    <row r="135" spans="1:19" x14ac:dyDescent="0.25">
      <c r="A135" s="34" t="s">
        <v>20</v>
      </c>
      <c r="B135" s="34" t="s">
        <v>633</v>
      </c>
      <c r="C135" s="35">
        <v>241.39349999999999</v>
      </c>
      <c r="D135" s="35">
        <v>193.59</v>
      </c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</row>
    <row r="136" spans="1:19" x14ac:dyDescent="0.25">
      <c r="A136" s="34" t="s">
        <v>20</v>
      </c>
      <c r="B136" s="34" t="s">
        <v>460</v>
      </c>
      <c r="C136" s="35">
        <v>232.22020000000001</v>
      </c>
      <c r="D136" s="35">
        <v>199.57</v>
      </c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</row>
    <row r="137" spans="1:19" x14ac:dyDescent="0.25">
      <c r="A137" s="34" t="s">
        <v>20</v>
      </c>
      <c r="B137" s="34" t="s">
        <v>520</v>
      </c>
      <c r="C137" s="35">
        <v>41.880299999999998</v>
      </c>
      <c r="D137" s="35">
        <v>39.06</v>
      </c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</row>
    <row r="138" spans="1:19" x14ac:dyDescent="0.25">
      <c r="A138" s="34" t="s">
        <v>20</v>
      </c>
      <c r="B138" s="34" t="s">
        <v>488</v>
      </c>
      <c r="C138" s="35">
        <v>40.393999999999998</v>
      </c>
      <c r="D138" s="35">
        <v>37.57</v>
      </c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</row>
    <row r="139" spans="1:19" x14ac:dyDescent="0.25">
      <c r="A139" s="34" t="s">
        <v>20</v>
      </c>
      <c r="B139" s="34" t="s">
        <v>521</v>
      </c>
      <c r="C139" s="35">
        <v>38.2318</v>
      </c>
      <c r="D139" s="35">
        <v>34.82</v>
      </c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</row>
    <row r="140" spans="1:19" x14ac:dyDescent="0.25">
      <c r="A140" s="34" t="s">
        <v>20</v>
      </c>
      <c r="B140" s="34" t="s">
        <v>522</v>
      </c>
      <c r="C140" s="35">
        <v>64.089100000000002</v>
      </c>
      <c r="D140" s="35">
        <v>58.89</v>
      </c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</row>
    <row r="141" spans="1:19" x14ac:dyDescent="0.25">
      <c r="A141" s="34" t="s">
        <v>20</v>
      </c>
      <c r="B141" s="34" t="s">
        <v>489</v>
      </c>
      <c r="C141" s="35">
        <v>47.915500000000002</v>
      </c>
      <c r="D141" s="35">
        <v>44.12</v>
      </c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</row>
    <row r="142" spans="1:19" x14ac:dyDescent="0.25">
      <c r="A142" s="34" t="s">
        <v>20</v>
      </c>
      <c r="B142" s="34" t="s">
        <v>523</v>
      </c>
      <c r="C142" s="35">
        <v>38.880499999999998</v>
      </c>
      <c r="D142" s="35">
        <v>35.229999999999997</v>
      </c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</row>
    <row r="143" spans="1:19" x14ac:dyDescent="0.25">
      <c r="A143" s="34" t="s">
        <v>20</v>
      </c>
      <c r="B143" s="34" t="s">
        <v>449</v>
      </c>
      <c r="C143" s="35">
        <v>86.876599999999996</v>
      </c>
      <c r="D143" s="35">
        <v>82.91</v>
      </c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</row>
    <row r="144" spans="1:19" x14ac:dyDescent="0.25">
      <c r="A144" s="34" t="s">
        <v>20</v>
      </c>
      <c r="B144" s="34" t="s">
        <v>524</v>
      </c>
      <c r="C144" s="35">
        <v>48.439500000000002</v>
      </c>
      <c r="D144" s="35">
        <v>45.16</v>
      </c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</row>
    <row r="145" spans="1:19" x14ac:dyDescent="0.25">
      <c r="A145" s="34" t="s">
        <v>20</v>
      </c>
      <c r="B145" s="34" t="s">
        <v>525</v>
      </c>
      <c r="C145" s="35">
        <v>72.573499999999996</v>
      </c>
      <c r="D145" s="35">
        <v>66.930000000000007</v>
      </c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</row>
    <row r="146" spans="1:19" x14ac:dyDescent="0.25">
      <c r="A146" s="34" t="s">
        <v>20</v>
      </c>
      <c r="B146" s="34" t="s">
        <v>526</v>
      </c>
      <c r="C146" s="35">
        <v>47.662599999999998</v>
      </c>
      <c r="D146" s="35">
        <v>43.16</v>
      </c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</row>
    <row r="147" spans="1:19" x14ac:dyDescent="0.25">
      <c r="A147" s="34" t="s">
        <v>20</v>
      </c>
      <c r="B147" s="34" t="s">
        <v>527</v>
      </c>
      <c r="C147" s="35">
        <v>40.818600000000004</v>
      </c>
      <c r="D147" s="35">
        <v>37.86</v>
      </c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</row>
    <row r="148" spans="1:19" x14ac:dyDescent="0.25">
      <c r="A148" s="34" t="s">
        <v>20</v>
      </c>
      <c r="B148" s="34" t="s">
        <v>490</v>
      </c>
      <c r="C148" s="35">
        <v>38.4131</v>
      </c>
      <c r="D148" s="35">
        <v>31.96</v>
      </c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</row>
    <row r="149" spans="1:19" x14ac:dyDescent="0.25">
      <c r="A149" s="34" t="s">
        <v>20</v>
      </c>
      <c r="B149" s="34" t="s">
        <v>491</v>
      </c>
      <c r="C149" s="35">
        <v>303.72239999999999</v>
      </c>
      <c r="D149" s="35">
        <v>256.48</v>
      </c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</row>
    <row r="150" spans="1:19" x14ac:dyDescent="0.25">
      <c r="A150" s="34" t="s">
        <v>20</v>
      </c>
      <c r="B150" s="34" t="s">
        <v>350</v>
      </c>
      <c r="C150" s="35">
        <v>308.93369999999999</v>
      </c>
      <c r="D150" s="35">
        <v>265.66000000000003</v>
      </c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</row>
    <row r="151" spans="1:19" x14ac:dyDescent="0.25">
      <c r="A151" s="34" t="s">
        <v>20</v>
      </c>
      <c r="B151" s="34" t="s">
        <v>798</v>
      </c>
      <c r="C151" s="35">
        <v>561.48109999999997</v>
      </c>
      <c r="D151" s="35">
        <v>414.71</v>
      </c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</row>
    <row r="152" spans="1:19" x14ac:dyDescent="0.25">
      <c r="A152" s="34" t="s">
        <v>20</v>
      </c>
      <c r="B152" s="34" t="s">
        <v>48</v>
      </c>
      <c r="C152" s="35">
        <v>632.55730000000005</v>
      </c>
      <c r="D152" s="35">
        <v>541.23</v>
      </c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</row>
    <row r="153" spans="1:19" x14ac:dyDescent="0.25">
      <c r="A153" s="34" t="s">
        <v>20</v>
      </c>
      <c r="B153" s="34" t="s">
        <v>729</v>
      </c>
      <c r="C153" s="35">
        <v>57.462499999999999</v>
      </c>
      <c r="D153" s="35">
        <v>45.73</v>
      </c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</row>
    <row r="154" spans="1:19" x14ac:dyDescent="0.25">
      <c r="A154" s="34" t="s">
        <v>20</v>
      </c>
      <c r="B154" s="34" t="s">
        <v>799</v>
      </c>
      <c r="C154" s="35">
        <v>1424.0308</v>
      </c>
      <c r="D154" s="35">
        <v>1051.8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</row>
    <row r="155" spans="1:19" x14ac:dyDescent="0.25">
      <c r="A155" s="34" t="s">
        <v>20</v>
      </c>
      <c r="B155" s="34" t="s">
        <v>800</v>
      </c>
      <c r="C155" s="35">
        <v>67.298400000000001</v>
      </c>
      <c r="D155" s="35">
        <v>49.71</v>
      </c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</row>
    <row r="156" spans="1:19" x14ac:dyDescent="0.25">
      <c r="A156" s="34" t="s">
        <v>20</v>
      </c>
      <c r="B156" s="34" t="s">
        <v>333</v>
      </c>
      <c r="C156" s="35">
        <v>28.9373</v>
      </c>
      <c r="D156" s="35">
        <v>38.4</v>
      </c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</row>
    <row r="157" spans="1:19" x14ac:dyDescent="0.25">
      <c r="A157" s="34" t="s">
        <v>20</v>
      </c>
      <c r="B157" s="34" t="s">
        <v>328</v>
      </c>
      <c r="C157" s="35">
        <v>22.403199999999998</v>
      </c>
      <c r="D157" s="35">
        <v>30.66</v>
      </c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</row>
    <row r="158" spans="1:19" x14ac:dyDescent="0.25">
      <c r="A158" s="34" t="s">
        <v>20</v>
      </c>
      <c r="B158" s="34" t="s">
        <v>330</v>
      </c>
      <c r="C158" s="35">
        <v>22.296600000000002</v>
      </c>
      <c r="D158" s="35">
        <v>26.77</v>
      </c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</row>
    <row r="159" spans="1:19" x14ac:dyDescent="0.25">
      <c r="A159" s="34" t="s">
        <v>20</v>
      </c>
      <c r="B159" s="34" t="s">
        <v>335</v>
      </c>
      <c r="C159" s="35">
        <v>37.271900000000002</v>
      </c>
      <c r="D159" s="35">
        <v>46.64</v>
      </c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</row>
    <row r="160" spans="1:19" x14ac:dyDescent="0.25">
      <c r="A160" s="34" t="s">
        <v>20</v>
      </c>
      <c r="B160" s="34" t="s">
        <v>329</v>
      </c>
      <c r="C160" s="35">
        <v>27.4787</v>
      </c>
      <c r="D160" s="35">
        <v>32.630000000000003</v>
      </c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</row>
    <row r="161" spans="1:19" x14ac:dyDescent="0.25">
      <c r="A161" s="34" t="s">
        <v>20</v>
      </c>
      <c r="B161" s="34" t="s">
        <v>442</v>
      </c>
      <c r="C161" s="35">
        <v>16.5505</v>
      </c>
      <c r="D161" s="35">
        <v>19.600000000000001</v>
      </c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</row>
    <row r="162" spans="1:19" x14ac:dyDescent="0.25">
      <c r="A162" s="34" t="s">
        <v>20</v>
      </c>
      <c r="B162" s="34" t="s">
        <v>331</v>
      </c>
      <c r="C162" s="35">
        <v>27.9544</v>
      </c>
      <c r="D162" s="35">
        <v>34.28</v>
      </c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</row>
    <row r="163" spans="1:19" x14ac:dyDescent="0.25">
      <c r="A163" s="34" t="s">
        <v>20</v>
      </c>
      <c r="B163" s="34" t="s">
        <v>332</v>
      </c>
      <c r="C163" s="35">
        <v>26.415800000000001</v>
      </c>
      <c r="D163" s="35">
        <v>33.97</v>
      </c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</row>
    <row r="164" spans="1:19" x14ac:dyDescent="0.25">
      <c r="A164" s="34" t="s">
        <v>20</v>
      </c>
      <c r="B164" s="34" t="s">
        <v>554</v>
      </c>
      <c r="C164" s="35">
        <v>22.337199999999999</v>
      </c>
      <c r="D164" s="35">
        <v>24.89</v>
      </c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</row>
    <row r="165" spans="1:19" x14ac:dyDescent="0.25">
      <c r="A165" s="34" t="s">
        <v>20</v>
      </c>
      <c r="B165" s="34" t="s">
        <v>528</v>
      </c>
      <c r="C165" s="35">
        <v>120.6896</v>
      </c>
      <c r="D165" s="35">
        <v>105.39</v>
      </c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</row>
    <row r="166" spans="1:19" x14ac:dyDescent="0.25">
      <c r="A166" s="34" t="s">
        <v>20</v>
      </c>
      <c r="B166" s="34" t="s">
        <v>529</v>
      </c>
      <c r="C166" s="35">
        <v>101.5222</v>
      </c>
      <c r="D166" s="35">
        <v>84.44</v>
      </c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</row>
    <row r="167" spans="1:19" x14ac:dyDescent="0.25">
      <c r="A167" s="34" t="s">
        <v>20</v>
      </c>
      <c r="B167" s="34" t="s">
        <v>530</v>
      </c>
      <c r="C167" s="35">
        <v>46.644399999999997</v>
      </c>
      <c r="D167" s="35">
        <v>41.8</v>
      </c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</row>
    <row r="168" spans="1:19" x14ac:dyDescent="0.25">
      <c r="A168" s="34" t="s">
        <v>20</v>
      </c>
      <c r="B168" s="34" t="s">
        <v>531</v>
      </c>
      <c r="C168" s="35">
        <v>89.817300000000003</v>
      </c>
      <c r="D168" s="35">
        <v>75.489999999999995</v>
      </c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</row>
    <row r="169" spans="1:19" x14ac:dyDescent="0.25">
      <c r="A169" s="34" t="s">
        <v>20</v>
      </c>
      <c r="B169" s="34" t="s">
        <v>532</v>
      </c>
      <c r="C169" s="35">
        <v>77.1751</v>
      </c>
      <c r="D169" s="35">
        <v>65.569999999999993</v>
      </c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</row>
    <row r="170" spans="1:19" x14ac:dyDescent="0.25">
      <c r="A170" s="34" t="s">
        <v>20</v>
      </c>
      <c r="B170" s="34" t="s">
        <v>533</v>
      </c>
      <c r="C170" s="35">
        <v>37.552399999999999</v>
      </c>
      <c r="D170" s="35">
        <v>31.99</v>
      </c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</row>
    <row r="171" spans="1:19" x14ac:dyDescent="0.25">
      <c r="A171" s="34" t="s">
        <v>20</v>
      </c>
      <c r="B171" s="34" t="s">
        <v>534</v>
      </c>
      <c r="C171" s="35">
        <v>52.933199999999999</v>
      </c>
      <c r="D171" s="35">
        <v>48.52</v>
      </c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</row>
    <row r="172" spans="1:19" x14ac:dyDescent="0.25">
      <c r="A172" s="34" t="s">
        <v>20</v>
      </c>
      <c r="B172" s="34" t="s">
        <v>535</v>
      </c>
      <c r="C172" s="35">
        <v>50.598500000000001</v>
      </c>
      <c r="D172" s="35">
        <v>45.66</v>
      </c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</row>
    <row r="173" spans="1:19" x14ac:dyDescent="0.25">
      <c r="A173" s="34" t="s">
        <v>20</v>
      </c>
      <c r="B173" s="34" t="s">
        <v>536</v>
      </c>
      <c r="C173" s="35">
        <v>107.5466</v>
      </c>
      <c r="D173" s="35">
        <v>90.64</v>
      </c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</row>
    <row r="174" spans="1:19" s="173" customFormat="1" x14ac:dyDescent="0.25">
      <c r="A174" s="34" t="s">
        <v>20</v>
      </c>
      <c r="B174" s="34" t="s">
        <v>537</v>
      </c>
      <c r="C174" s="35">
        <v>128.22800000000001</v>
      </c>
      <c r="D174" s="35">
        <v>115.29</v>
      </c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</row>
    <row r="175" spans="1:19" s="173" customFormat="1" x14ac:dyDescent="0.25">
      <c r="A175" s="34" t="s">
        <v>20</v>
      </c>
      <c r="B175" s="34" t="s">
        <v>538</v>
      </c>
      <c r="C175" s="35">
        <v>73.478700000000003</v>
      </c>
      <c r="D175" s="35">
        <v>66.09</v>
      </c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</row>
    <row r="176" spans="1:19" s="173" customFormat="1" x14ac:dyDescent="0.25">
      <c r="A176" s="34" t="s">
        <v>20</v>
      </c>
      <c r="B176" s="34" t="s">
        <v>539</v>
      </c>
      <c r="C176" s="35">
        <v>132.16399999999999</v>
      </c>
      <c r="D176" s="35">
        <v>116.74</v>
      </c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</row>
    <row r="177" spans="1:19" s="173" customFormat="1" x14ac:dyDescent="0.25">
      <c r="A177" s="34" t="s">
        <v>20</v>
      </c>
      <c r="B177" s="34" t="s">
        <v>540</v>
      </c>
      <c r="C177" s="35">
        <v>34.9754</v>
      </c>
      <c r="D177" s="35">
        <v>31.59</v>
      </c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</row>
    <row r="178" spans="1:19" s="173" customFormat="1" x14ac:dyDescent="0.25">
      <c r="A178" s="34" t="s">
        <v>20</v>
      </c>
      <c r="B178" s="34" t="s">
        <v>541</v>
      </c>
      <c r="C178" s="35">
        <v>80.824399999999997</v>
      </c>
      <c r="D178" s="35">
        <v>69.930000000000007</v>
      </c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</row>
    <row r="179" spans="1:19" s="293" customFormat="1" x14ac:dyDescent="0.25">
      <c r="A179" s="34" t="s">
        <v>20</v>
      </c>
      <c r="B179" s="34" t="s">
        <v>542</v>
      </c>
      <c r="C179" s="35">
        <v>40.0047</v>
      </c>
      <c r="D179" s="35">
        <v>35.49</v>
      </c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</row>
    <row r="180" spans="1:19" s="293" customFormat="1" x14ac:dyDescent="0.25">
      <c r="A180" s="34" t="s">
        <v>20</v>
      </c>
      <c r="B180" s="34" t="s">
        <v>543</v>
      </c>
      <c r="C180" s="35">
        <v>154.0976</v>
      </c>
      <c r="D180" s="35">
        <v>134.88999999999999</v>
      </c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</row>
    <row r="181" spans="1:19" s="293" customFormat="1" x14ac:dyDescent="0.25">
      <c r="A181" s="34" t="s">
        <v>20</v>
      </c>
      <c r="B181" s="34" t="s">
        <v>544</v>
      </c>
      <c r="C181" s="35">
        <v>58.034100000000002</v>
      </c>
      <c r="D181" s="35">
        <v>51.95</v>
      </c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</row>
    <row r="182" spans="1:19" s="293" customFormat="1" x14ac:dyDescent="0.25">
      <c r="A182" s="34" t="s">
        <v>20</v>
      </c>
      <c r="B182" s="34" t="s">
        <v>545</v>
      </c>
      <c r="C182" s="35">
        <v>74.822000000000003</v>
      </c>
      <c r="D182" s="35">
        <v>64.150000000000006</v>
      </c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</row>
    <row r="183" spans="1:19" s="293" customFormat="1" x14ac:dyDescent="0.25">
      <c r="A183" s="34" t="s">
        <v>20</v>
      </c>
      <c r="B183" s="34" t="s">
        <v>546</v>
      </c>
      <c r="C183" s="35">
        <v>64.565100000000001</v>
      </c>
      <c r="D183" s="35">
        <v>56.02</v>
      </c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</row>
    <row r="184" spans="1:19" s="293" customFormat="1" x14ac:dyDescent="0.25">
      <c r="A184" s="34" t="s">
        <v>20</v>
      </c>
      <c r="B184" s="34" t="s">
        <v>547</v>
      </c>
      <c r="C184" s="35">
        <v>29.321999999999999</v>
      </c>
      <c r="D184" s="35">
        <v>24.79</v>
      </c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</row>
    <row r="185" spans="1:19" s="293" customFormat="1" x14ac:dyDescent="0.25">
      <c r="A185" s="34" t="s">
        <v>20</v>
      </c>
      <c r="B185" s="34" t="s">
        <v>548</v>
      </c>
      <c r="C185" s="35">
        <v>41.579000000000001</v>
      </c>
      <c r="D185" s="35">
        <v>36.42</v>
      </c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</row>
    <row r="186" spans="1:19" s="293" customFormat="1" x14ac:dyDescent="0.25">
      <c r="A186" s="34" t="s">
        <v>20</v>
      </c>
      <c r="B186" s="34" t="s">
        <v>801</v>
      </c>
      <c r="C186" s="35">
        <v>3.1086999999999998</v>
      </c>
      <c r="D186" s="35">
        <v>2.2999999999999998</v>
      </c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</row>
    <row r="187" spans="1:19" s="293" customFormat="1" x14ac:dyDescent="0.25">
      <c r="A187" s="34" t="s">
        <v>20</v>
      </c>
      <c r="B187" s="34" t="s">
        <v>549</v>
      </c>
      <c r="C187" s="35">
        <v>93.325199999999995</v>
      </c>
      <c r="D187" s="35">
        <v>80.599999999999994</v>
      </c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</row>
    <row r="188" spans="1:19" s="293" customFormat="1" x14ac:dyDescent="0.25">
      <c r="A188" s="34" t="s">
        <v>20</v>
      </c>
      <c r="B188" s="34" t="s">
        <v>550</v>
      </c>
      <c r="C188" s="35">
        <v>64.602099999999993</v>
      </c>
      <c r="D188" s="35">
        <v>57.34</v>
      </c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</row>
    <row r="189" spans="1:19" s="293" customFormat="1" x14ac:dyDescent="0.25">
      <c r="A189" s="34" t="s">
        <v>20</v>
      </c>
      <c r="B189" s="34" t="s">
        <v>551</v>
      </c>
      <c r="C189" s="35">
        <v>58.736800000000002</v>
      </c>
      <c r="D189" s="35">
        <v>52.39</v>
      </c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</row>
    <row r="190" spans="1:19" s="293" customFormat="1" x14ac:dyDescent="0.25">
      <c r="A190" s="34" t="s">
        <v>20</v>
      </c>
      <c r="B190" s="34" t="s">
        <v>634</v>
      </c>
      <c r="C190" s="35">
        <v>22.2346</v>
      </c>
      <c r="D190" s="35">
        <v>21.21</v>
      </c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</row>
    <row r="191" spans="1:19" s="293" customFormat="1" x14ac:dyDescent="0.25">
      <c r="A191" s="34" t="s">
        <v>20</v>
      </c>
      <c r="B191" s="34" t="s">
        <v>730</v>
      </c>
      <c r="C191" s="35">
        <v>27.710999999999999</v>
      </c>
      <c r="D191" s="35">
        <v>23.08</v>
      </c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</row>
    <row r="192" spans="1:19" s="293" customFormat="1" x14ac:dyDescent="0.25">
      <c r="A192" s="34" t="s">
        <v>20</v>
      </c>
      <c r="B192" s="34" t="s">
        <v>661</v>
      </c>
      <c r="C192" s="35">
        <v>17.2636</v>
      </c>
      <c r="D192" s="35">
        <v>16.25</v>
      </c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</row>
    <row r="193" spans="1:19" s="293" customFormat="1" x14ac:dyDescent="0.25">
      <c r="A193" s="34" t="s">
        <v>20</v>
      </c>
      <c r="B193" s="34" t="s">
        <v>662</v>
      </c>
      <c r="C193" s="35">
        <v>46.790199999999999</v>
      </c>
      <c r="D193" s="35">
        <v>42.36</v>
      </c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</row>
    <row r="194" spans="1:19" s="293" customFormat="1" x14ac:dyDescent="0.25">
      <c r="A194" s="34" t="s">
        <v>20</v>
      </c>
      <c r="B194" s="34" t="s">
        <v>699</v>
      </c>
      <c r="C194" s="35">
        <v>22.922899999999998</v>
      </c>
      <c r="D194" s="35">
        <v>18.97</v>
      </c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</row>
    <row r="195" spans="1:19" s="293" customFormat="1" x14ac:dyDescent="0.25">
      <c r="A195" s="34" t="s">
        <v>20</v>
      </c>
      <c r="B195" s="34" t="s">
        <v>700</v>
      </c>
      <c r="C195" s="35">
        <v>43.975200000000001</v>
      </c>
      <c r="D195" s="35">
        <v>38.450000000000003</v>
      </c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</row>
    <row r="196" spans="1:19" s="293" customFormat="1" x14ac:dyDescent="0.25">
      <c r="A196" s="34" t="s">
        <v>20</v>
      </c>
      <c r="B196" s="34" t="s">
        <v>803</v>
      </c>
      <c r="C196" s="35">
        <v>15.0832</v>
      </c>
      <c r="D196" s="35">
        <v>11.14</v>
      </c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</row>
    <row r="197" spans="1:19" s="293" customFormat="1" x14ac:dyDescent="0.25">
      <c r="A197" s="34" t="s">
        <v>20</v>
      </c>
      <c r="B197" s="34" t="s">
        <v>635</v>
      </c>
      <c r="C197" s="35">
        <v>13.557700000000001</v>
      </c>
      <c r="D197" s="35">
        <v>14.07</v>
      </c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</row>
    <row r="198" spans="1:19" s="293" customFormat="1" x14ac:dyDescent="0.25">
      <c r="A198" s="34" t="s">
        <v>20</v>
      </c>
      <c r="B198" s="34" t="s">
        <v>663</v>
      </c>
      <c r="C198" s="35">
        <v>33.572499999999998</v>
      </c>
      <c r="D198" s="35">
        <v>32.96</v>
      </c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</row>
    <row r="199" spans="1:19" s="293" customFormat="1" x14ac:dyDescent="0.25">
      <c r="A199" s="34" t="s">
        <v>20</v>
      </c>
      <c r="B199" s="34" t="s">
        <v>664</v>
      </c>
      <c r="C199" s="35">
        <v>49.883400000000002</v>
      </c>
      <c r="D199" s="35">
        <v>46.73</v>
      </c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</row>
    <row r="200" spans="1:19" s="293" customFormat="1" x14ac:dyDescent="0.25">
      <c r="A200" s="34" t="s">
        <v>20</v>
      </c>
      <c r="B200" s="34" t="s">
        <v>665</v>
      </c>
      <c r="C200" s="35">
        <v>34.969000000000001</v>
      </c>
      <c r="D200" s="35">
        <v>32.99</v>
      </c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</row>
    <row r="201" spans="1:19" s="293" customFormat="1" x14ac:dyDescent="0.25">
      <c r="A201" s="34" t="s">
        <v>20</v>
      </c>
      <c r="B201" s="34" t="s">
        <v>666</v>
      </c>
      <c r="C201" s="35">
        <v>32.014499999999998</v>
      </c>
      <c r="D201" s="35">
        <v>29.39</v>
      </c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</row>
    <row r="202" spans="1:19" s="293" customFormat="1" x14ac:dyDescent="0.25">
      <c r="A202" s="34" t="s">
        <v>20</v>
      </c>
      <c r="B202" s="34" t="s">
        <v>802</v>
      </c>
      <c r="C202" s="35">
        <v>205.8314</v>
      </c>
      <c r="D202" s="35">
        <v>152.03</v>
      </c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</row>
    <row r="203" spans="1:19" s="293" customFormat="1" x14ac:dyDescent="0.25">
      <c r="A203" s="34" t="s">
        <v>20</v>
      </c>
      <c r="B203" s="34" t="s">
        <v>49</v>
      </c>
      <c r="C203" s="35">
        <v>14.994199999999999</v>
      </c>
      <c r="D203" s="35">
        <v>23.7</v>
      </c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</row>
    <row r="204" spans="1:19" s="293" customFormat="1" x14ac:dyDescent="0.25">
      <c r="A204" s="34" t="s">
        <v>20</v>
      </c>
      <c r="B204" s="34" t="s">
        <v>387</v>
      </c>
      <c r="C204" s="35">
        <v>262.07650000000001</v>
      </c>
      <c r="D204" s="35">
        <v>225.82</v>
      </c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</row>
    <row r="205" spans="1:19" s="293" customFormat="1" x14ac:dyDescent="0.25">
      <c r="A205" s="34" t="s">
        <v>20</v>
      </c>
      <c r="B205" s="34" t="s">
        <v>388</v>
      </c>
      <c r="C205" s="35">
        <v>276.18650000000002</v>
      </c>
      <c r="D205" s="35">
        <v>236.7</v>
      </c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</row>
    <row r="206" spans="1:19" s="293" customFormat="1" x14ac:dyDescent="0.25">
      <c r="A206" s="34" t="s">
        <v>20</v>
      </c>
      <c r="B206" s="34" t="s">
        <v>667</v>
      </c>
      <c r="C206" s="35">
        <v>269.88119999999998</v>
      </c>
      <c r="D206" s="35">
        <v>212.56</v>
      </c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</row>
    <row r="207" spans="1:19" s="293" customFormat="1" x14ac:dyDescent="0.25">
      <c r="A207" s="34" t="s">
        <v>20</v>
      </c>
      <c r="B207" s="34" t="s">
        <v>492</v>
      </c>
      <c r="C207" s="35">
        <v>12.728999999999999</v>
      </c>
      <c r="D207" s="35">
        <v>15.2</v>
      </c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</row>
    <row r="208" spans="1:19" s="293" customFormat="1" x14ac:dyDescent="0.25">
      <c r="A208" s="34" t="s">
        <v>20</v>
      </c>
      <c r="B208" s="34" t="s">
        <v>493</v>
      </c>
      <c r="C208" s="35">
        <v>130.5497</v>
      </c>
      <c r="D208" s="35">
        <v>122.21</v>
      </c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</row>
    <row r="209" spans="1:19" s="293" customFormat="1" x14ac:dyDescent="0.25">
      <c r="A209" s="34" t="s">
        <v>20</v>
      </c>
      <c r="B209" s="34" t="s">
        <v>552</v>
      </c>
      <c r="C209" s="35">
        <v>135.46960000000001</v>
      </c>
      <c r="D209" s="35">
        <v>115.45</v>
      </c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</row>
    <row r="210" spans="1:19" s="293" customFormat="1" x14ac:dyDescent="0.25">
      <c r="A210" s="34" t="s">
        <v>20</v>
      </c>
      <c r="B210" s="34" t="s">
        <v>553</v>
      </c>
      <c r="C210" s="35">
        <v>47.940800000000003</v>
      </c>
      <c r="D210" s="35">
        <v>60.23</v>
      </c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</row>
    <row r="211" spans="1:19" s="173" customFormat="1" x14ac:dyDescent="0.25">
      <c r="A211" s="34" t="s">
        <v>20</v>
      </c>
      <c r="B211" s="34" t="s">
        <v>504</v>
      </c>
      <c r="C211" s="35">
        <v>96.114000000000004</v>
      </c>
      <c r="D211" s="35">
        <v>90.13</v>
      </c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</row>
    <row r="212" spans="1:19" s="173" customFormat="1" x14ac:dyDescent="0.25">
      <c r="A212" s="34" t="s">
        <v>20</v>
      </c>
      <c r="B212" s="34" t="s">
        <v>478</v>
      </c>
      <c r="C212" s="35">
        <v>166.05889999999999</v>
      </c>
      <c r="D212" s="35">
        <v>149.35</v>
      </c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</row>
    <row r="213" spans="1:19" s="173" customFormat="1" x14ac:dyDescent="0.25">
      <c r="A213" s="34" t="s">
        <v>20</v>
      </c>
      <c r="B213" s="34" t="s">
        <v>419</v>
      </c>
      <c r="C213" s="35">
        <v>106.8151</v>
      </c>
      <c r="D213" s="35">
        <v>101.13</v>
      </c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</row>
    <row r="214" spans="1:19" s="173" customFormat="1" x14ac:dyDescent="0.25">
      <c r="A214" s="34" t="s">
        <v>20</v>
      </c>
      <c r="B214" s="34" t="s">
        <v>50</v>
      </c>
      <c r="C214" s="35">
        <v>430.12</v>
      </c>
      <c r="D214" s="35">
        <v>375.97</v>
      </c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</row>
    <row r="215" spans="1:19" s="173" customFormat="1" x14ac:dyDescent="0.25">
      <c r="A215" s="34" t="s">
        <v>20</v>
      </c>
      <c r="B215" s="34" t="s">
        <v>668</v>
      </c>
      <c r="C215" s="35">
        <v>18.997</v>
      </c>
      <c r="D215" s="35">
        <v>20.440000000000001</v>
      </c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</row>
    <row r="216" spans="1:19" s="173" customFormat="1" x14ac:dyDescent="0.25">
      <c r="A216" s="34" t="s">
        <v>20</v>
      </c>
      <c r="B216" s="34" t="s">
        <v>669</v>
      </c>
      <c r="C216" s="35">
        <v>4.2881</v>
      </c>
      <c r="D216" s="35">
        <v>7.59</v>
      </c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</row>
    <row r="217" spans="1:19" s="173" customFormat="1" x14ac:dyDescent="0.25">
      <c r="A217" s="34" t="s">
        <v>20</v>
      </c>
      <c r="B217" s="34" t="s">
        <v>804</v>
      </c>
      <c r="C217" s="35">
        <v>6.5186999999999999</v>
      </c>
      <c r="D217" s="35">
        <v>4.8099999999999996</v>
      </c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</row>
    <row r="218" spans="1:19" s="173" customFormat="1" x14ac:dyDescent="0.25">
      <c r="A218" s="34" t="s">
        <v>20</v>
      </c>
      <c r="B218" s="34" t="s">
        <v>805</v>
      </c>
      <c r="C218" s="35">
        <v>7.1516000000000002</v>
      </c>
      <c r="D218" s="35">
        <v>5.28</v>
      </c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</row>
    <row r="219" spans="1:19" s="173" customFormat="1" x14ac:dyDescent="0.25">
      <c r="A219" s="34" t="s">
        <v>20</v>
      </c>
      <c r="B219" s="34" t="s">
        <v>670</v>
      </c>
      <c r="C219" s="35">
        <v>3.8523000000000001</v>
      </c>
      <c r="D219" s="35">
        <v>6.78</v>
      </c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</row>
    <row r="220" spans="1:19" s="173" customFormat="1" x14ac:dyDescent="0.25">
      <c r="A220" s="34" t="s">
        <v>20</v>
      </c>
      <c r="B220" s="34" t="s">
        <v>671</v>
      </c>
      <c r="C220" s="35">
        <v>10.8003</v>
      </c>
      <c r="D220" s="35">
        <v>13.28</v>
      </c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</row>
    <row r="221" spans="1:19" s="173" customFormat="1" x14ac:dyDescent="0.25">
      <c r="A221" s="34" t="s">
        <v>20</v>
      </c>
      <c r="B221" s="34" t="s">
        <v>672</v>
      </c>
      <c r="C221" s="35">
        <v>7.8658999999999999</v>
      </c>
      <c r="D221" s="35">
        <v>9.6300000000000008</v>
      </c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</row>
    <row r="222" spans="1:19" s="173" customFormat="1" x14ac:dyDescent="0.25">
      <c r="A222" s="34" t="s">
        <v>20</v>
      </c>
      <c r="B222" s="34" t="s">
        <v>732</v>
      </c>
      <c r="C222" s="35">
        <v>129.73050000000001</v>
      </c>
      <c r="D222" s="35">
        <v>96.18</v>
      </c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</row>
    <row r="223" spans="1:19" s="173" customFormat="1" x14ac:dyDescent="0.25">
      <c r="A223" s="34" t="s">
        <v>20</v>
      </c>
      <c r="B223" s="34" t="s">
        <v>806</v>
      </c>
      <c r="C223" s="35">
        <v>398.11860000000001</v>
      </c>
      <c r="D223" s="35">
        <v>294.05</v>
      </c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</row>
    <row r="224" spans="1:19" s="173" customFormat="1" x14ac:dyDescent="0.25">
      <c r="A224" s="34" t="s">
        <v>20</v>
      </c>
      <c r="B224" s="34" t="s">
        <v>51</v>
      </c>
      <c r="C224" s="35">
        <v>365.44749999999999</v>
      </c>
      <c r="D224" s="35">
        <v>324.94</v>
      </c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</row>
    <row r="225" spans="1:19" x14ac:dyDescent="0.25">
      <c r="A225" s="34" t="s">
        <v>20</v>
      </c>
      <c r="B225" s="34" t="s">
        <v>451</v>
      </c>
      <c r="C225" s="35">
        <v>10.3978</v>
      </c>
      <c r="D225" s="35">
        <v>21.82</v>
      </c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</row>
    <row r="226" spans="1:19" x14ac:dyDescent="0.25">
      <c r="A226" s="34" t="s">
        <v>20</v>
      </c>
      <c r="B226" s="34" t="s">
        <v>701</v>
      </c>
      <c r="C226" s="35">
        <v>325.76650000000001</v>
      </c>
      <c r="D226" s="35">
        <v>254.15</v>
      </c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</row>
    <row r="227" spans="1:19" x14ac:dyDescent="0.25">
      <c r="A227" s="34" t="s">
        <v>20</v>
      </c>
      <c r="B227" s="34" t="s">
        <v>465</v>
      </c>
      <c r="C227" s="35">
        <v>113.5274</v>
      </c>
      <c r="D227" s="35">
        <v>115.88</v>
      </c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</row>
    <row r="228" spans="1:19" x14ac:dyDescent="0.25">
      <c r="A228" s="34" t="s">
        <v>20</v>
      </c>
      <c r="B228" s="34" t="s">
        <v>497</v>
      </c>
      <c r="C228" s="35">
        <v>172.4726</v>
      </c>
      <c r="D228" s="35">
        <v>156.72999999999999</v>
      </c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</row>
    <row r="229" spans="1:19" x14ac:dyDescent="0.25">
      <c r="A229" s="34" t="s">
        <v>20</v>
      </c>
      <c r="B229" s="34" t="s">
        <v>555</v>
      </c>
      <c r="C229" s="35">
        <v>107.69629999999999</v>
      </c>
      <c r="D229" s="35">
        <v>99.24</v>
      </c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</row>
    <row r="230" spans="1:19" x14ac:dyDescent="0.25">
      <c r="A230" s="34" t="s">
        <v>20</v>
      </c>
      <c r="B230" s="34" t="s">
        <v>556</v>
      </c>
      <c r="C230" s="35">
        <v>68.917599999999993</v>
      </c>
      <c r="D230" s="35">
        <v>89.16</v>
      </c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</row>
    <row r="231" spans="1:19" x14ac:dyDescent="0.25">
      <c r="A231" s="34" t="s">
        <v>20</v>
      </c>
      <c r="B231" s="34" t="s">
        <v>673</v>
      </c>
      <c r="C231" s="35">
        <v>112.62739999999999</v>
      </c>
      <c r="D231" s="35">
        <v>101.03</v>
      </c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</row>
    <row r="232" spans="1:19" x14ac:dyDescent="0.25">
      <c r="A232" s="34" t="s">
        <v>20</v>
      </c>
      <c r="B232" s="34" t="s">
        <v>557</v>
      </c>
      <c r="C232" s="35">
        <v>30.3858</v>
      </c>
      <c r="D232" s="35">
        <v>34.65</v>
      </c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</row>
    <row r="233" spans="1:19" x14ac:dyDescent="0.25">
      <c r="A233" s="34" t="s">
        <v>20</v>
      </c>
      <c r="B233" s="34" t="s">
        <v>463</v>
      </c>
      <c r="C233" s="35">
        <v>93.043999999999997</v>
      </c>
      <c r="D233" s="35">
        <v>84.57</v>
      </c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</row>
    <row r="234" spans="1:19" x14ac:dyDescent="0.25">
      <c r="A234" s="34" t="s">
        <v>20</v>
      </c>
      <c r="B234" s="34" t="s">
        <v>558</v>
      </c>
      <c r="C234" s="35">
        <v>79.376300000000001</v>
      </c>
      <c r="D234" s="35">
        <v>78.34</v>
      </c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</row>
    <row r="235" spans="1:19" x14ac:dyDescent="0.25">
      <c r="A235" s="34" t="s">
        <v>20</v>
      </c>
      <c r="B235" s="34" t="s">
        <v>807</v>
      </c>
      <c r="C235" s="35">
        <v>544.93259999999998</v>
      </c>
      <c r="D235" s="35">
        <v>402.49</v>
      </c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</row>
    <row r="236" spans="1:19" x14ac:dyDescent="0.25">
      <c r="A236" s="34" t="s">
        <v>20</v>
      </c>
      <c r="B236" s="34" t="s">
        <v>808</v>
      </c>
      <c r="C236" s="35">
        <v>65.555300000000003</v>
      </c>
      <c r="D236" s="35">
        <v>48.42</v>
      </c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</row>
    <row r="237" spans="1:19" x14ac:dyDescent="0.25">
      <c r="A237" s="34" t="s">
        <v>20</v>
      </c>
      <c r="B237" s="34" t="s">
        <v>494</v>
      </c>
      <c r="C237" s="35">
        <v>425.67689999999999</v>
      </c>
      <c r="D237" s="35">
        <v>364</v>
      </c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</row>
    <row r="238" spans="1:19" x14ac:dyDescent="0.25">
      <c r="A238" s="34" t="s">
        <v>20</v>
      </c>
      <c r="B238" s="34" t="s">
        <v>809</v>
      </c>
      <c r="C238" s="35">
        <v>201.26730000000001</v>
      </c>
      <c r="D238" s="35">
        <v>148.66</v>
      </c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</row>
    <row r="239" spans="1:19" x14ac:dyDescent="0.25">
      <c r="A239" s="34" t="s">
        <v>20</v>
      </c>
      <c r="B239" s="34" t="s">
        <v>601</v>
      </c>
      <c r="C239" s="35">
        <v>285.92610000000002</v>
      </c>
      <c r="D239" s="35">
        <v>262.72000000000003</v>
      </c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</row>
    <row r="240" spans="1:19" x14ac:dyDescent="0.25">
      <c r="A240" s="34" t="s">
        <v>20</v>
      </c>
      <c r="B240" s="34" t="s">
        <v>810</v>
      </c>
      <c r="C240" s="35">
        <v>85.835899999999995</v>
      </c>
      <c r="D240" s="35">
        <v>63.4</v>
      </c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</row>
    <row r="241" spans="1:19" x14ac:dyDescent="0.25">
      <c r="A241" s="34" t="s">
        <v>20</v>
      </c>
      <c r="B241" s="34" t="s">
        <v>462</v>
      </c>
      <c r="C241" s="35">
        <v>300.09800000000001</v>
      </c>
      <c r="D241" s="35">
        <v>278.02</v>
      </c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</row>
    <row r="242" spans="1:19" x14ac:dyDescent="0.25">
      <c r="A242" s="34" t="s">
        <v>20</v>
      </c>
      <c r="B242" s="34" t="s">
        <v>52</v>
      </c>
      <c r="C242" s="35">
        <v>642.03779999999995</v>
      </c>
      <c r="D242" s="35">
        <v>545.62</v>
      </c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</row>
    <row r="243" spans="1:19" x14ac:dyDescent="0.25">
      <c r="A243" s="34" t="s">
        <v>20</v>
      </c>
      <c r="B243" s="34" t="s">
        <v>495</v>
      </c>
      <c r="C243" s="35">
        <v>128.14920000000001</v>
      </c>
      <c r="D243" s="35">
        <v>185.98</v>
      </c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</row>
    <row r="244" spans="1:19" x14ac:dyDescent="0.25">
      <c r="A244" s="34" t="s">
        <v>20</v>
      </c>
      <c r="B244" s="34" t="s">
        <v>452</v>
      </c>
      <c r="C244" s="35">
        <v>82.661600000000007</v>
      </c>
      <c r="D244" s="35">
        <v>85.91</v>
      </c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</row>
    <row r="245" spans="1:19" x14ac:dyDescent="0.25">
      <c r="A245" s="34" t="s">
        <v>20</v>
      </c>
      <c r="B245" s="34" t="s">
        <v>811</v>
      </c>
      <c r="C245" s="35">
        <v>195.33070000000001</v>
      </c>
      <c r="D245" s="35">
        <v>144.27000000000001</v>
      </c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</row>
    <row r="246" spans="1:19" x14ac:dyDescent="0.25">
      <c r="A246" s="34" t="s">
        <v>20</v>
      </c>
      <c r="B246" s="34" t="s">
        <v>559</v>
      </c>
      <c r="C246" s="35">
        <v>129.37370000000001</v>
      </c>
      <c r="D246" s="35">
        <v>109.39</v>
      </c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</row>
    <row r="247" spans="1:19" x14ac:dyDescent="0.25">
      <c r="A247" s="34" t="s">
        <v>20</v>
      </c>
      <c r="B247" s="34" t="s">
        <v>602</v>
      </c>
      <c r="C247" s="35">
        <v>158.38890000000001</v>
      </c>
      <c r="D247" s="35">
        <v>137.56</v>
      </c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</row>
    <row r="248" spans="1:19" x14ac:dyDescent="0.25">
      <c r="A248" s="34" t="s">
        <v>20</v>
      </c>
      <c r="B248" s="34" t="s">
        <v>496</v>
      </c>
      <c r="C248" s="35">
        <v>131.21019999999999</v>
      </c>
      <c r="D248" s="35">
        <v>126.95</v>
      </c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</row>
    <row r="249" spans="1:19" x14ac:dyDescent="0.25">
      <c r="A249" s="34" t="s">
        <v>20</v>
      </c>
      <c r="B249" s="34" t="s">
        <v>603</v>
      </c>
      <c r="C249" s="35">
        <v>84.817099999999996</v>
      </c>
      <c r="D249" s="35">
        <v>73.08</v>
      </c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</row>
    <row r="250" spans="1:19" x14ac:dyDescent="0.25">
      <c r="A250" s="34" t="s">
        <v>20</v>
      </c>
      <c r="B250" s="34" t="s">
        <v>674</v>
      </c>
      <c r="C250" s="35">
        <v>59.942599999999999</v>
      </c>
      <c r="D250" s="35">
        <v>47.56</v>
      </c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</row>
    <row r="251" spans="1:19" x14ac:dyDescent="0.25">
      <c r="A251" s="34" t="s">
        <v>20</v>
      </c>
      <c r="B251" s="34" t="s">
        <v>560</v>
      </c>
      <c r="C251" s="35">
        <v>85.939499999999995</v>
      </c>
      <c r="D251" s="35">
        <v>93.74</v>
      </c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</row>
    <row r="252" spans="1:19" x14ac:dyDescent="0.25">
      <c r="A252" s="34" t="s">
        <v>20</v>
      </c>
      <c r="B252" s="34" t="s">
        <v>447</v>
      </c>
      <c r="C252" s="35">
        <v>196.10050000000001</v>
      </c>
      <c r="D252" s="35">
        <v>193.59</v>
      </c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</row>
    <row r="253" spans="1:19" s="178" customFormat="1" x14ac:dyDescent="0.25">
      <c r="A253" s="34" t="s">
        <v>20</v>
      </c>
      <c r="B253" s="34" t="s">
        <v>812</v>
      </c>
      <c r="C253" s="35">
        <v>20.065999999999999</v>
      </c>
      <c r="D253" s="35">
        <v>14.82</v>
      </c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</row>
    <row r="254" spans="1:19" s="178" customFormat="1" x14ac:dyDescent="0.25">
      <c r="A254" s="34" t="s">
        <v>20</v>
      </c>
      <c r="B254" s="34" t="s">
        <v>498</v>
      </c>
      <c r="C254" s="35">
        <v>86.578699999999998</v>
      </c>
      <c r="D254" s="35">
        <v>92.59</v>
      </c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</row>
    <row r="255" spans="1:19" s="216" customFormat="1" x14ac:dyDescent="0.25">
      <c r="A255" s="34" t="s">
        <v>20</v>
      </c>
      <c r="B255" s="34" t="s">
        <v>483</v>
      </c>
      <c r="C255" s="35">
        <v>121.286</v>
      </c>
      <c r="D255" s="35">
        <v>103</v>
      </c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</row>
    <row r="256" spans="1:19" s="216" customFormat="1" x14ac:dyDescent="0.25">
      <c r="A256" s="34" t="s">
        <v>20</v>
      </c>
      <c r="B256" s="34" t="s">
        <v>484</v>
      </c>
      <c r="C256" s="35">
        <v>140.47640000000001</v>
      </c>
      <c r="D256" s="35">
        <v>120.35</v>
      </c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</row>
    <row r="257" spans="1:19" s="216" customFormat="1" x14ac:dyDescent="0.25">
      <c r="A257" s="34" t="s">
        <v>20</v>
      </c>
      <c r="B257" s="34" t="s">
        <v>636</v>
      </c>
      <c r="C257" s="35">
        <v>47.826300000000003</v>
      </c>
      <c r="D257" s="35">
        <v>44.3</v>
      </c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</row>
    <row r="258" spans="1:19" s="216" customFormat="1" x14ac:dyDescent="0.25">
      <c r="A258" s="34" t="s">
        <v>20</v>
      </c>
      <c r="B258" s="34" t="s">
        <v>482</v>
      </c>
      <c r="C258" s="35">
        <v>123.7161</v>
      </c>
      <c r="D258" s="35">
        <v>103.97</v>
      </c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</row>
    <row r="259" spans="1:19" s="216" customFormat="1" x14ac:dyDescent="0.25">
      <c r="A259" s="34" t="s">
        <v>20</v>
      </c>
      <c r="B259" s="34" t="s">
        <v>477</v>
      </c>
      <c r="C259" s="35">
        <v>52.845500000000001</v>
      </c>
      <c r="D259" s="35">
        <v>46.07</v>
      </c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</row>
    <row r="260" spans="1:19" s="216" customFormat="1" x14ac:dyDescent="0.25">
      <c r="A260" s="34" t="s">
        <v>20</v>
      </c>
      <c r="B260" s="34" t="s">
        <v>471</v>
      </c>
      <c r="C260" s="35">
        <v>101.91849999999999</v>
      </c>
      <c r="D260" s="35">
        <v>87.66</v>
      </c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</row>
    <row r="261" spans="1:19" s="216" customFormat="1" x14ac:dyDescent="0.25">
      <c r="A261" s="34" t="s">
        <v>20</v>
      </c>
      <c r="B261" s="34" t="s">
        <v>587</v>
      </c>
      <c r="C261" s="35">
        <v>49.624099999999999</v>
      </c>
      <c r="D261" s="35">
        <v>43.58</v>
      </c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</row>
    <row r="262" spans="1:19" s="216" customFormat="1" x14ac:dyDescent="0.25">
      <c r="A262" s="34" t="s">
        <v>20</v>
      </c>
      <c r="B262" s="34" t="s">
        <v>53</v>
      </c>
      <c r="C262" s="35">
        <v>959.6173</v>
      </c>
      <c r="D262" s="35">
        <v>829.73</v>
      </c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</row>
    <row r="263" spans="1:19" s="216" customFormat="1" x14ac:dyDescent="0.25">
      <c r="A263" s="34" t="s">
        <v>20</v>
      </c>
      <c r="B263" s="34" t="s">
        <v>505</v>
      </c>
      <c r="C263" s="35">
        <v>271.33789999999999</v>
      </c>
      <c r="D263" s="35">
        <v>274.72000000000003</v>
      </c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</row>
    <row r="264" spans="1:19" s="216" customFormat="1" x14ac:dyDescent="0.25">
      <c r="A264" s="34" t="s">
        <v>20</v>
      </c>
      <c r="B264" s="34" t="s">
        <v>702</v>
      </c>
      <c r="C264" s="35">
        <v>53.433199999999999</v>
      </c>
      <c r="D264" s="35">
        <v>42.05</v>
      </c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</row>
    <row r="265" spans="1:19" s="216" customFormat="1" x14ac:dyDescent="0.25">
      <c r="A265" s="34" t="s">
        <v>20</v>
      </c>
      <c r="B265" s="34" t="s">
        <v>813</v>
      </c>
      <c r="C265" s="35">
        <v>131.37289999999999</v>
      </c>
      <c r="D265" s="35">
        <v>97.03</v>
      </c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</row>
    <row r="266" spans="1:19" s="178" customFormat="1" x14ac:dyDescent="0.25">
      <c r="A266" s="34" t="s">
        <v>20</v>
      </c>
      <c r="B266" s="34" t="s">
        <v>380</v>
      </c>
      <c r="C266" s="35">
        <v>606.92370000000005</v>
      </c>
      <c r="D266" s="35">
        <v>523.13</v>
      </c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</row>
    <row r="267" spans="1:19" s="178" customFormat="1" x14ac:dyDescent="0.25">
      <c r="A267" s="34" t="s">
        <v>20</v>
      </c>
      <c r="B267" s="34" t="s">
        <v>814</v>
      </c>
      <c r="C267" s="35">
        <v>152.75309999999999</v>
      </c>
      <c r="D267" s="35">
        <v>112.82</v>
      </c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</row>
    <row r="268" spans="1:19" x14ac:dyDescent="0.25">
      <c r="A268" s="34" t="s">
        <v>20</v>
      </c>
      <c r="B268" s="34" t="s">
        <v>815</v>
      </c>
      <c r="C268" s="35">
        <v>48.584499999999998</v>
      </c>
      <c r="D268" s="35">
        <v>35.880000000000003</v>
      </c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</row>
    <row r="269" spans="1:19" x14ac:dyDescent="0.25">
      <c r="A269" s="34" t="s">
        <v>20</v>
      </c>
      <c r="B269" s="34" t="s">
        <v>816</v>
      </c>
      <c r="C269" s="35">
        <v>43.705100000000002</v>
      </c>
      <c r="D269" s="35">
        <v>32.28</v>
      </c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</row>
    <row r="270" spans="1:19" x14ac:dyDescent="0.25">
      <c r="A270" s="34" t="s">
        <v>20</v>
      </c>
      <c r="B270" s="34" t="s">
        <v>733</v>
      </c>
      <c r="C270" s="35">
        <v>23.127600000000001</v>
      </c>
      <c r="D270" s="35">
        <v>17.22</v>
      </c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</row>
    <row r="271" spans="1:19" x14ac:dyDescent="0.25">
      <c r="A271" s="34" t="s">
        <v>20</v>
      </c>
      <c r="B271" s="34" t="s">
        <v>817</v>
      </c>
      <c r="C271" s="35">
        <v>26.137699999999999</v>
      </c>
      <c r="D271" s="35">
        <v>19.309999999999999</v>
      </c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</row>
    <row r="272" spans="1:19" x14ac:dyDescent="0.25">
      <c r="A272" s="34" t="s">
        <v>20</v>
      </c>
      <c r="B272" s="34" t="s">
        <v>818</v>
      </c>
      <c r="C272" s="35">
        <v>26.835899999999999</v>
      </c>
      <c r="D272" s="35">
        <v>19.82</v>
      </c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</row>
    <row r="273" spans="1:19" x14ac:dyDescent="0.25">
      <c r="A273" s="34" t="s">
        <v>20</v>
      </c>
      <c r="B273" s="34" t="s">
        <v>819</v>
      </c>
      <c r="C273" s="35">
        <v>24.4846</v>
      </c>
      <c r="D273" s="35">
        <v>18.079999999999998</v>
      </c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</row>
    <row r="274" spans="1:19" s="218" customFormat="1" x14ac:dyDescent="0.25">
      <c r="A274" s="34" t="s">
        <v>20</v>
      </c>
      <c r="B274" s="34" t="s">
        <v>820</v>
      </c>
      <c r="C274" s="35">
        <v>229.5361</v>
      </c>
      <c r="D274" s="35">
        <v>169.54</v>
      </c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</row>
    <row r="275" spans="1:19" s="218" customFormat="1" x14ac:dyDescent="0.25">
      <c r="A275" s="34" t="s">
        <v>20</v>
      </c>
      <c r="B275" s="34" t="s">
        <v>339</v>
      </c>
      <c r="C275" s="35">
        <v>173.46109999999999</v>
      </c>
      <c r="D275" s="35">
        <v>157.69</v>
      </c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</row>
    <row r="276" spans="1:19" s="218" customFormat="1" x14ac:dyDescent="0.25">
      <c r="A276" s="34" t="s">
        <v>20</v>
      </c>
      <c r="B276" s="34" t="s">
        <v>561</v>
      </c>
      <c r="C276" s="35">
        <v>293.51060000000001</v>
      </c>
      <c r="D276" s="35">
        <v>244.12</v>
      </c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</row>
    <row r="277" spans="1:19" s="218" customFormat="1" x14ac:dyDescent="0.25">
      <c r="A277" s="34" t="s">
        <v>20</v>
      </c>
      <c r="B277" s="34" t="s">
        <v>464</v>
      </c>
      <c r="C277" s="35">
        <v>121.9883</v>
      </c>
      <c r="D277" s="35">
        <v>109.29</v>
      </c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</row>
    <row r="278" spans="1:19" s="218" customFormat="1" x14ac:dyDescent="0.25">
      <c r="A278" s="34" t="s">
        <v>20</v>
      </c>
      <c r="B278" s="34" t="s">
        <v>637</v>
      </c>
      <c r="C278" s="35">
        <v>211.45769999999999</v>
      </c>
      <c r="D278" s="35">
        <v>171.4</v>
      </c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</row>
    <row r="279" spans="1:19" s="218" customFormat="1" x14ac:dyDescent="0.25">
      <c r="A279" s="34" t="s">
        <v>20</v>
      </c>
      <c r="B279" s="34" t="s">
        <v>562</v>
      </c>
      <c r="C279" s="35">
        <v>51.632100000000001</v>
      </c>
      <c r="D279" s="35">
        <v>77.430000000000007</v>
      </c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</row>
    <row r="280" spans="1:19" s="218" customFormat="1" x14ac:dyDescent="0.25">
      <c r="A280" s="34" t="s">
        <v>20</v>
      </c>
      <c r="B280" s="34" t="s">
        <v>378</v>
      </c>
      <c r="C280" s="35">
        <v>725.50059999999996</v>
      </c>
      <c r="D280" s="35">
        <v>626.21</v>
      </c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</row>
    <row r="281" spans="1:19" s="218" customFormat="1" x14ac:dyDescent="0.25">
      <c r="A281" s="34" t="s">
        <v>20</v>
      </c>
      <c r="B281" s="34" t="s">
        <v>499</v>
      </c>
      <c r="C281" s="35">
        <v>71.335400000000007</v>
      </c>
      <c r="D281" s="35">
        <v>82.09</v>
      </c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</row>
    <row r="282" spans="1:19" x14ac:dyDescent="0.25">
      <c r="A282" s="34" t="s">
        <v>20</v>
      </c>
      <c r="B282" s="34" t="s">
        <v>638</v>
      </c>
      <c r="C282" s="35">
        <v>4199.5478999999996</v>
      </c>
      <c r="D282" s="35">
        <v>3688.2400000000002</v>
      </c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</row>
    <row r="283" spans="1:19" x14ac:dyDescent="0.25">
      <c r="A283" s="34" t="s">
        <v>20</v>
      </c>
      <c r="B283" s="34" t="s">
        <v>563</v>
      </c>
      <c r="C283" s="35">
        <v>248.9006</v>
      </c>
      <c r="D283" s="35">
        <v>216.34</v>
      </c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</row>
    <row r="284" spans="1:19" x14ac:dyDescent="0.25">
      <c r="A284" s="34" t="s">
        <v>20</v>
      </c>
      <c r="B284" s="34" t="s">
        <v>441</v>
      </c>
      <c r="C284" s="35">
        <v>124.6507</v>
      </c>
      <c r="D284" s="35">
        <v>108.93</v>
      </c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</row>
    <row r="285" spans="1:19" x14ac:dyDescent="0.25">
      <c r="A285" s="34" t="s">
        <v>20</v>
      </c>
      <c r="B285" s="34" t="s">
        <v>821</v>
      </c>
      <c r="C285" s="35">
        <v>46.594299999999997</v>
      </c>
      <c r="D285" s="35">
        <v>34.409999999999997</v>
      </c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</row>
    <row r="286" spans="1:19" x14ac:dyDescent="0.25">
      <c r="A286" s="34" t="s">
        <v>20</v>
      </c>
      <c r="B286" s="34" t="s">
        <v>438</v>
      </c>
      <c r="C286" s="35">
        <v>307.69929999999999</v>
      </c>
      <c r="D286" s="35">
        <v>265.63</v>
      </c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</row>
    <row r="287" spans="1:19" x14ac:dyDescent="0.25">
      <c r="A287" s="34" t="s">
        <v>20</v>
      </c>
      <c r="B287" s="34" t="s">
        <v>588</v>
      </c>
      <c r="C287" s="35">
        <v>186.46789999999999</v>
      </c>
      <c r="D287" s="35">
        <v>158.47999999999999</v>
      </c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</row>
    <row r="288" spans="1:19" x14ac:dyDescent="0.25">
      <c r="A288" s="34" t="s">
        <v>20</v>
      </c>
      <c r="B288" s="34" t="s">
        <v>822</v>
      </c>
      <c r="C288" s="35">
        <v>29.965</v>
      </c>
      <c r="D288" s="35">
        <v>22.13</v>
      </c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</row>
    <row r="289" spans="1:19" x14ac:dyDescent="0.25">
      <c r="A289" s="34" t="s">
        <v>20</v>
      </c>
      <c r="B289" s="34" t="s">
        <v>823</v>
      </c>
      <c r="C289" s="35">
        <v>33.075299999999999</v>
      </c>
      <c r="D289" s="35">
        <v>24.43</v>
      </c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</row>
    <row r="290" spans="1:19" x14ac:dyDescent="0.25">
      <c r="A290" s="34" t="s">
        <v>20</v>
      </c>
      <c r="B290" s="34" t="s">
        <v>589</v>
      </c>
      <c r="C290" s="35">
        <v>195.89830000000001</v>
      </c>
      <c r="D290" s="35">
        <v>157.29</v>
      </c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</row>
    <row r="291" spans="1:19" x14ac:dyDescent="0.25">
      <c r="A291" s="34" t="s">
        <v>20</v>
      </c>
      <c r="B291" s="34" t="s">
        <v>564</v>
      </c>
      <c r="C291" s="35">
        <v>143.10669999999999</v>
      </c>
      <c r="D291" s="35">
        <v>123.82</v>
      </c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</row>
    <row r="292" spans="1:19" x14ac:dyDescent="0.25">
      <c r="A292" s="34" t="s">
        <v>20</v>
      </c>
      <c r="B292" s="34" t="s">
        <v>590</v>
      </c>
      <c r="C292" s="35">
        <v>185.85120000000001</v>
      </c>
      <c r="D292" s="35">
        <v>154.52000000000001</v>
      </c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</row>
    <row r="293" spans="1:19" x14ac:dyDescent="0.25">
      <c r="A293" s="34" t="s">
        <v>20</v>
      </c>
      <c r="B293" s="34" t="s">
        <v>591</v>
      </c>
      <c r="C293" s="35">
        <v>231.4298</v>
      </c>
      <c r="D293" s="35">
        <v>199.06</v>
      </c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</row>
    <row r="294" spans="1:19" x14ac:dyDescent="0.25">
      <c r="A294" s="34" t="s">
        <v>20</v>
      </c>
      <c r="B294" s="34" t="s">
        <v>604</v>
      </c>
      <c r="C294" s="35">
        <v>239.1671</v>
      </c>
      <c r="D294" s="35">
        <v>198.01</v>
      </c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</row>
    <row r="295" spans="1:19" x14ac:dyDescent="0.25">
      <c r="A295" s="34" t="s">
        <v>20</v>
      </c>
      <c r="B295" s="34" t="s">
        <v>439</v>
      </c>
      <c r="C295" s="35">
        <v>302.97179999999997</v>
      </c>
      <c r="D295" s="35">
        <v>262.85000000000002</v>
      </c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</row>
    <row r="296" spans="1:19" x14ac:dyDescent="0.25">
      <c r="A296" s="34" t="s">
        <v>20</v>
      </c>
      <c r="B296" s="34" t="s">
        <v>440</v>
      </c>
      <c r="C296" s="35">
        <v>115.042</v>
      </c>
      <c r="D296" s="35">
        <v>101.19</v>
      </c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</row>
    <row r="297" spans="1:19" x14ac:dyDescent="0.25">
      <c r="A297" s="34" t="s">
        <v>20</v>
      </c>
      <c r="B297" s="34" t="s">
        <v>824</v>
      </c>
      <c r="C297" s="35">
        <v>230.39320000000001</v>
      </c>
      <c r="D297" s="35">
        <v>170.17</v>
      </c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</row>
    <row r="298" spans="1:19" x14ac:dyDescent="0.25">
      <c r="A298" s="34" t="s">
        <v>20</v>
      </c>
      <c r="B298" s="34" t="s">
        <v>54</v>
      </c>
      <c r="C298" s="35">
        <v>129.4212</v>
      </c>
      <c r="D298" s="35">
        <v>132.04</v>
      </c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</row>
    <row r="299" spans="1:19" x14ac:dyDescent="0.25">
      <c r="A299" s="34" t="s">
        <v>20</v>
      </c>
      <c r="B299" s="34" t="s">
        <v>386</v>
      </c>
      <c r="C299" s="35">
        <v>61.0627</v>
      </c>
      <c r="D299" s="35">
        <v>102.62</v>
      </c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</row>
    <row r="300" spans="1:19" x14ac:dyDescent="0.25">
      <c r="A300" s="34" t="s">
        <v>20</v>
      </c>
      <c r="B300" s="34" t="s">
        <v>55</v>
      </c>
      <c r="C300" s="35">
        <v>565.90260000000001</v>
      </c>
      <c r="D300" s="35">
        <v>490.07</v>
      </c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</row>
    <row r="301" spans="1:19" x14ac:dyDescent="0.25">
      <c r="A301" s="34" t="s">
        <v>20</v>
      </c>
      <c r="B301" s="34" t="s">
        <v>56</v>
      </c>
      <c r="C301" s="35">
        <v>848.71209999999996</v>
      </c>
      <c r="D301" s="35">
        <v>728.77</v>
      </c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</row>
    <row r="302" spans="1:19" x14ac:dyDescent="0.25">
      <c r="A302" s="34" t="s">
        <v>20</v>
      </c>
      <c r="B302" s="34" t="s">
        <v>57</v>
      </c>
      <c r="C302" s="35">
        <v>204.5378</v>
      </c>
      <c r="D302" s="35">
        <v>176.12</v>
      </c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</row>
    <row r="303" spans="1:19" x14ac:dyDescent="0.25">
      <c r="A303" s="34" t="s">
        <v>20</v>
      </c>
      <c r="B303" s="34" t="s">
        <v>58</v>
      </c>
      <c r="C303" s="35">
        <v>333.56880000000001</v>
      </c>
      <c r="D303" s="35">
        <v>289.89</v>
      </c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</row>
    <row r="304" spans="1:19" x14ac:dyDescent="0.25">
      <c r="A304" s="34" t="s">
        <v>20</v>
      </c>
      <c r="B304" s="34" t="s">
        <v>592</v>
      </c>
      <c r="C304" s="35">
        <v>140.0744</v>
      </c>
      <c r="D304" s="35">
        <v>121.07</v>
      </c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</row>
    <row r="305" spans="1:19" x14ac:dyDescent="0.25">
      <c r="A305" s="34" t="s">
        <v>20</v>
      </c>
      <c r="B305" s="34" t="s">
        <v>825</v>
      </c>
      <c r="C305" s="35">
        <v>1931.5735999999999</v>
      </c>
      <c r="D305" s="35">
        <v>1426.67</v>
      </c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</row>
    <row r="306" spans="1:19" x14ac:dyDescent="0.25">
      <c r="A306" s="34" t="s">
        <v>20</v>
      </c>
      <c r="B306" s="34" t="s">
        <v>826</v>
      </c>
      <c r="C306" s="35">
        <v>1399.5588</v>
      </c>
      <c r="D306" s="35">
        <v>1033.72</v>
      </c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</row>
    <row r="307" spans="1:19" x14ac:dyDescent="0.25">
      <c r="A307" s="34" t="s">
        <v>20</v>
      </c>
      <c r="B307" s="34" t="s">
        <v>461</v>
      </c>
      <c r="C307" s="35">
        <v>176.87289999999999</v>
      </c>
      <c r="D307" s="35">
        <v>176.77</v>
      </c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</row>
    <row r="308" spans="1:19" s="241" customFormat="1" x14ac:dyDescent="0.25">
      <c r="A308" s="34" t="s">
        <v>20</v>
      </c>
      <c r="B308" s="34" t="s">
        <v>605</v>
      </c>
      <c r="C308" s="35">
        <v>231.74529999999999</v>
      </c>
      <c r="D308" s="35">
        <v>196.51</v>
      </c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</row>
    <row r="309" spans="1:19" s="241" customFormat="1" x14ac:dyDescent="0.25">
      <c r="A309" s="34" t="s">
        <v>20</v>
      </c>
      <c r="B309" s="34" t="s">
        <v>639</v>
      </c>
      <c r="C309" s="35">
        <v>70.519599999999997</v>
      </c>
      <c r="D309" s="35">
        <v>59.52</v>
      </c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</row>
    <row r="310" spans="1:19" s="241" customFormat="1" x14ac:dyDescent="0.25">
      <c r="A310" s="34" t="s">
        <v>20</v>
      </c>
      <c r="B310" s="34" t="s">
        <v>593</v>
      </c>
      <c r="C310" s="35">
        <v>157.39189999999999</v>
      </c>
      <c r="D310" s="35">
        <v>135.04</v>
      </c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</row>
    <row r="311" spans="1:19" s="241" customFormat="1" x14ac:dyDescent="0.25">
      <c r="A311" s="34" t="s">
        <v>20</v>
      </c>
      <c r="B311" s="34" t="s">
        <v>500</v>
      </c>
      <c r="C311" s="35">
        <v>191.75319999999999</v>
      </c>
      <c r="D311" s="35">
        <v>164.11</v>
      </c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</row>
    <row r="312" spans="1:19" s="241" customFormat="1" x14ac:dyDescent="0.25">
      <c r="A312" s="34" t="s">
        <v>20</v>
      </c>
      <c r="B312" s="34" t="s">
        <v>827</v>
      </c>
      <c r="C312" s="35">
        <v>69.162199999999999</v>
      </c>
      <c r="D312" s="35">
        <v>51.08</v>
      </c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</row>
    <row r="313" spans="1:19" s="241" customFormat="1" x14ac:dyDescent="0.25">
      <c r="A313" s="34" t="s">
        <v>20</v>
      </c>
      <c r="B313" s="34" t="s">
        <v>828</v>
      </c>
      <c r="C313" s="35">
        <v>33.4514</v>
      </c>
      <c r="D313" s="35">
        <v>24.71</v>
      </c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</row>
    <row r="314" spans="1:19" s="241" customFormat="1" x14ac:dyDescent="0.25">
      <c r="A314" s="34" t="s">
        <v>20</v>
      </c>
      <c r="B314" s="34" t="s">
        <v>565</v>
      </c>
      <c r="C314" s="35">
        <v>149.73820000000001</v>
      </c>
      <c r="D314" s="35">
        <v>127.23</v>
      </c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</row>
    <row r="315" spans="1:19" s="241" customFormat="1" x14ac:dyDescent="0.25">
      <c r="A315" s="34" t="s">
        <v>20</v>
      </c>
      <c r="B315" s="34" t="s">
        <v>566</v>
      </c>
      <c r="C315" s="35">
        <v>344.61</v>
      </c>
      <c r="D315" s="35">
        <v>375.94</v>
      </c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</row>
    <row r="316" spans="1:19" s="241" customFormat="1" x14ac:dyDescent="0.25">
      <c r="A316" s="34" t="s">
        <v>20</v>
      </c>
      <c r="B316" s="34" t="s">
        <v>567</v>
      </c>
      <c r="C316" s="35">
        <v>199.04159999999999</v>
      </c>
      <c r="D316" s="35">
        <v>171.42</v>
      </c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</row>
    <row r="317" spans="1:19" x14ac:dyDescent="0.25">
      <c r="A317" s="34" t="s">
        <v>20</v>
      </c>
      <c r="B317" s="34" t="s">
        <v>568</v>
      </c>
      <c r="C317" s="35">
        <v>816.21900000000005</v>
      </c>
      <c r="D317" s="35">
        <v>763.27</v>
      </c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</row>
    <row r="318" spans="1:19" x14ac:dyDescent="0.25">
      <c r="A318" s="34" t="s">
        <v>20</v>
      </c>
      <c r="B318" s="34" t="s">
        <v>675</v>
      </c>
      <c r="C318" s="35">
        <v>496.42809999999997</v>
      </c>
      <c r="D318" s="35">
        <v>408.82</v>
      </c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</row>
    <row r="319" spans="1:19" x14ac:dyDescent="0.25">
      <c r="A319" s="34" t="s">
        <v>20</v>
      </c>
      <c r="B319" s="34" t="s">
        <v>594</v>
      </c>
      <c r="C319" s="35">
        <v>221.59569999999999</v>
      </c>
      <c r="D319" s="35">
        <v>189.45</v>
      </c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</row>
    <row r="320" spans="1:19" x14ac:dyDescent="0.25">
      <c r="A320" s="34" t="s">
        <v>20</v>
      </c>
      <c r="B320" s="34" t="s">
        <v>606</v>
      </c>
      <c r="C320" s="35">
        <v>113.61060000000001</v>
      </c>
      <c r="D320" s="35">
        <v>95.01</v>
      </c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</row>
    <row r="321" spans="1:19" x14ac:dyDescent="0.25">
      <c r="A321" s="34" t="s">
        <v>20</v>
      </c>
      <c r="B321" s="34" t="s">
        <v>676</v>
      </c>
      <c r="C321" s="35">
        <v>196.7662</v>
      </c>
      <c r="D321" s="35">
        <v>161.91</v>
      </c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</row>
    <row r="322" spans="1:19" x14ac:dyDescent="0.25">
      <c r="A322" s="34" t="s">
        <v>20</v>
      </c>
      <c r="B322" s="34" t="s">
        <v>607</v>
      </c>
      <c r="C322" s="35">
        <v>304.97820000000002</v>
      </c>
      <c r="D322" s="35">
        <v>257.74</v>
      </c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</row>
    <row r="323" spans="1:19" x14ac:dyDescent="0.25">
      <c r="A323" s="34" t="s">
        <v>20</v>
      </c>
      <c r="B323" s="34" t="s">
        <v>424</v>
      </c>
      <c r="C323" s="35">
        <v>75.3416</v>
      </c>
      <c r="D323" s="35">
        <v>65.17</v>
      </c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</row>
    <row r="324" spans="1:19" x14ac:dyDescent="0.25">
      <c r="A324" s="34" t="s">
        <v>20</v>
      </c>
      <c r="B324" s="34" t="s">
        <v>347</v>
      </c>
      <c r="C324" s="35">
        <v>35.952399999999997</v>
      </c>
      <c r="D324" s="35">
        <v>35.58</v>
      </c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</row>
    <row r="325" spans="1:19" x14ac:dyDescent="0.25">
      <c r="A325" s="34" t="s">
        <v>20</v>
      </c>
      <c r="B325" s="34" t="s">
        <v>59</v>
      </c>
      <c r="C325" s="35">
        <v>753.84400000000005</v>
      </c>
      <c r="D325" s="35">
        <v>626.95000000000005</v>
      </c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</row>
    <row r="326" spans="1:19" x14ac:dyDescent="0.25">
      <c r="A326" s="34" t="s">
        <v>20</v>
      </c>
      <c r="B326" s="34" t="s">
        <v>60</v>
      </c>
      <c r="C326" s="35">
        <v>271.73340000000002</v>
      </c>
      <c r="D326" s="35">
        <v>226.11</v>
      </c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</row>
    <row r="327" spans="1:19" x14ac:dyDescent="0.25">
      <c r="A327" s="34" t="s">
        <v>20</v>
      </c>
      <c r="B327" s="34" t="s">
        <v>829</v>
      </c>
      <c r="C327" s="35">
        <v>58.687800000000003</v>
      </c>
      <c r="D327" s="35">
        <v>43.35</v>
      </c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</row>
    <row r="328" spans="1:19" x14ac:dyDescent="0.25">
      <c r="A328" s="34" t="s">
        <v>20</v>
      </c>
      <c r="B328" s="34" t="s">
        <v>830</v>
      </c>
      <c r="C328" s="35">
        <v>25.084299999999999</v>
      </c>
      <c r="D328" s="35">
        <v>18.53</v>
      </c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</row>
    <row r="329" spans="1:19" x14ac:dyDescent="0.25">
      <c r="A329" s="34" t="s">
        <v>20</v>
      </c>
      <c r="B329" s="34" t="s">
        <v>831</v>
      </c>
      <c r="C329" s="35">
        <v>30.484300000000001</v>
      </c>
      <c r="D329" s="35">
        <v>22.52</v>
      </c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</row>
    <row r="330" spans="1:19" x14ac:dyDescent="0.25">
      <c r="A330" s="34" t="s">
        <v>20</v>
      </c>
      <c r="B330" s="34" t="s">
        <v>832</v>
      </c>
      <c r="C330" s="35">
        <v>37.525300000000001</v>
      </c>
      <c r="D330" s="35">
        <v>27.72</v>
      </c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</row>
    <row r="331" spans="1:19" x14ac:dyDescent="0.25">
      <c r="A331" s="34" t="s">
        <v>20</v>
      </c>
      <c r="B331" s="34" t="s">
        <v>833</v>
      </c>
      <c r="C331" s="35">
        <v>22.01</v>
      </c>
      <c r="D331" s="35">
        <v>16.260000000000002</v>
      </c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</row>
    <row r="332" spans="1:19" x14ac:dyDescent="0.25">
      <c r="A332" s="34" t="s">
        <v>20</v>
      </c>
      <c r="B332" s="34" t="s">
        <v>834</v>
      </c>
      <c r="C332" s="35">
        <v>11.841100000000001</v>
      </c>
      <c r="D332" s="35">
        <v>8.75</v>
      </c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</row>
    <row r="333" spans="1:19" x14ac:dyDescent="0.25">
      <c r="A333" s="34" t="s">
        <v>20</v>
      </c>
      <c r="B333" s="34" t="s">
        <v>835</v>
      </c>
      <c r="C333" s="35">
        <v>1.3431999999999999</v>
      </c>
      <c r="D333" s="35">
        <v>0.99</v>
      </c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</row>
    <row r="334" spans="1:19" x14ac:dyDescent="0.25">
      <c r="A334" s="34" t="s">
        <v>20</v>
      </c>
      <c r="B334" s="34" t="s">
        <v>836</v>
      </c>
      <c r="C334" s="35">
        <v>2.6427</v>
      </c>
      <c r="D334" s="35">
        <v>1.95</v>
      </c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</row>
    <row r="335" spans="1:19" x14ac:dyDescent="0.25">
      <c r="A335" s="34" t="s">
        <v>20</v>
      </c>
      <c r="B335" s="34" t="s">
        <v>837</v>
      </c>
      <c r="C335" s="35">
        <v>94.2346</v>
      </c>
      <c r="D335" s="35">
        <v>69.599999999999994</v>
      </c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</row>
    <row r="336" spans="1:19" x14ac:dyDescent="0.25">
      <c r="A336" s="34" t="s">
        <v>20</v>
      </c>
      <c r="B336" s="34" t="s">
        <v>569</v>
      </c>
      <c r="C336" s="35">
        <v>345.399</v>
      </c>
      <c r="D336" s="35">
        <v>303.05</v>
      </c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</row>
    <row r="337" spans="1:19" x14ac:dyDescent="0.25">
      <c r="A337" s="34" t="s">
        <v>20</v>
      </c>
      <c r="B337" s="34" t="s">
        <v>595</v>
      </c>
      <c r="C337" s="35">
        <v>48.286200000000001</v>
      </c>
      <c r="D337" s="35">
        <v>42.79</v>
      </c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</row>
    <row r="338" spans="1:19" x14ac:dyDescent="0.25">
      <c r="A338" s="34" t="s">
        <v>20</v>
      </c>
      <c r="B338" s="34" t="s">
        <v>838</v>
      </c>
      <c r="C338" s="35">
        <v>72.262299999999996</v>
      </c>
      <c r="D338" s="35">
        <v>53.37</v>
      </c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</row>
    <row r="339" spans="1:19" x14ac:dyDescent="0.25">
      <c r="A339" s="34" t="s">
        <v>20</v>
      </c>
      <c r="B339" s="34" t="s">
        <v>839</v>
      </c>
      <c r="C339" s="35">
        <v>236.8</v>
      </c>
      <c r="D339" s="35">
        <v>174.9</v>
      </c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</row>
    <row r="340" spans="1:19" x14ac:dyDescent="0.25">
      <c r="A340" s="34" t="s">
        <v>20</v>
      </c>
      <c r="B340" s="34" t="s">
        <v>443</v>
      </c>
      <c r="C340" s="35">
        <v>280.17180000000002</v>
      </c>
      <c r="D340" s="35">
        <v>236.68</v>
      </c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</row>
    <row r="341" spans="1:19" x14ac:dyDescent="0.25">
      <c r="A341" s="34" t="s">
        <v>20</v>
      </c>
      <c r="B341" s="34" t="s">
        <v>643</v>
      </c>
      <c r="C341" s="35">
        <v>166.4495</v>
      </c>
      <c r="D341" s="35">
        <v>137.49</v>
      </c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</row>
    <row r="342" spans="1:19" x14ac:dyDescent="0.25">
      <c r="A342" s="34" t="s">
        <v>20</v>
      </c>
      <c r="B342" s="34" t="s">
        <v>413</v>
      </c>
      <c r="C342" s="35">
        <v>401.5548</v>
      </c>
      <c r="D342" s="35">
        <v>345.01</v>
      </c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</row>
    <row r="343" spans="1:19" x14ac:dyDescent="0.25">
      <c r="A343" s="34" t="s">
        <v>20</v>
      </c>
      <c r="B343" s="34" t="s">
        <v>840</v>
      </c>
      <c r="C343" s="35">
        <v>13.9316</v>
      </c>
      <c r="D343" s="35">
        <v>10.29</v>
      </c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</row>
    <row r="344" spans="1:19" x14ac:dyDescent="0.25">
      <c r="A344" s="34" t="s">
        <v>20</v>
      </c>
      <c r="B344" s="34" t="s">
        <v>734</v>
      </c>
      <c r="C344" s="35">
        <v>5.0648</v>
      </c>
      <c r="D344" s="35">
        <v>4.57</v>
      </c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</row>
    <row r="345" spans="1:19" x14ac:dyDescent="0.25">
      <c r="A345" s="34" t="s">
        <v>20</v>
      </c>
      <c r="B345" s="34" t="s">
        <v>336</v>
      </c>
      <c r="C345" s="35">
        <v>317.95909999999998</v>
      </c>
      <c r="D345" s="35">
        <v>279.35000000000002</v>
      </c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</row>
    <row r="346" spans="1:19" x14ac:dyDescent="0.25">
      <c r="A346" s="34" t="s">
        <v>20</v>
      </c>
      <c r="B346" s="34" t="s">
        <v>337</v>
      </c>
      <c r="C346" s="35">
        <v>426.10300000000001</v>
      </c>
      <c r="D346" s="35">
        <v>377.86</v>
      </c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</row>
    <row r="347" spans="1:19" x14ac:dyDescent="0.25">
      <c r="A347" s="34" t="s">
        <v>20</v>
      </c>
      <c r="B347" s="34" t="s">
        <v>473</v>
      </c>
      <c r="C347" s="35">
        <v>100.0295</v>
      </c>
      <c r="D347" s="35">
        <v>87.19</v>
      </c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</row>
    <row r="348" spans="1:19" x14ac:dyDescent="0.25">
      <c r="A348" s="34" t="s">
        <v>20</v>
      </c>
      <c r="B348" s="34" t="s">
        <v>841</v>
      </c>
      <c r="C348" s="35">
        <v>153.70920000000001</v>
      </c>
      <c r="D348" s="35">
        <v>113.53</v>
      </c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</row>
    <row r="349" spans="1:19" x14ac:dyDescent="0.25">
      <c r="A349" s="34" t="s">
        <v>20</v>
      </c>
      <c r="B349" s="34" t="s">
        <v>503</v>
      </c>
      <c r="C349" s="35">
        <v>254.73159999999999</v>
      </c>
      <c r="D349" s="35">
        <v>210.2</v>
      </c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</row>
    <row r="350" spans="1:19" x14ac:dyDescent="0.25">
      <c r="A350" s="34" t="s">
        <v>20</v>
      </c>
      <c r="B350" s="34" t="s">
        <v>423</v>
      </c>
      <c r="C350" s="35">
        <v>100.6597</v>
      </c>
      <c r="D350" s="35">
        <v>83.47</v>
      </c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</row>
    <row r="351" spans="1:19" x14ac:dyDescent="0.25">
      <c r="A351" s="34" t="s">
        <v>20</v>
      </c>
      <c r="B351" s="34" t="s">
        <v>735</v>
      </c>
      <c r="C351" s="35">
        <v>296.87810000000002</v>
      </c>
      <c r="D351" s="35">
        <v>230.4</v>
      </c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</row>
    <row r="352" spans="1:19" x14ac:dyDescent="0.25">
      <c r="A352" s="34" t="s">
        <v>20</v>
      </c>
      <c r="B352" s="34" t="s">
        <v>736</v>
      </c>
      <c r="C352" s="35">
        <v>68.058499999999995</v>
      </c>
      <c r="D352" s="35">
        <v>52.23</v>
      </c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</row>
    <row r="353" spans="1:19" x14ac:dyDescent="0.25">
      <c r="A353" s="34" t="s">
        <v>20</v>
      </c>
      <c r="B353" s="34" t="s">
        <v>737</v>
      </c>
      <c r="C353" s="35">
        <v>20.767800000000001</v>
      </c>
      <c r="D353" s="35">
        <v>16.22</v>
      </c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</row>
    <row r="354" spans="1:19" x14ac:dyDescent="0.25">
      <c r="A354" s="34" t="s">
        <v>20</v>
      </c>
      <c r="B354" s="34" t="s">
        <v>738</v>
      </c>
      <c r="C354" s="35">
        <v>16.280200000000001</v>
      </c>
      <c r="D354" s="35">
        <v>12.57</v>
      </c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</row>
    <row r="355" spans="1:19" x14ac:dyDescent="0.25">
      <c r="A355" s="34" t="s">
        <v>20</v>
      </c>
      <c r="B355" s="34" t="s">
        <v>739</v>
      </c>
      <c r="C355" s="35">
        <v>14.6157</v>
      </c>
      <c r="D355" s="35">
        <v>11.21</v>
      </c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</row>
    <row r="356" spans="1:19" x14ac:dyDescent="0.25">
      <c r="A356" s="34" t="s">
        <v>20</v>
      </c>
      <c r="B356" s="34" t="s">
        <v>740</v>
      </c>
      <c r="C356" s="35">
        <v>21.8323</v>
      </c>
      <c r="D356" s="35">
        <v>16.510000000000002</v>
      </c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</row>
    <row r="357" spans="1:19" x14ac:dyDescent="0.25">
      <c r="A357" s="34" t="s">
        <v>20</v>
      </c>
      <c r="B357" s="34" t="s">
        <v>640</v>
      </c>
      <c r="C357" s="35">
        <v>371.51830000000001</v>
      </c>
      <c r="D357" s="35">
        <v>307.88</v>
      </c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</row>
    <row r="358" spans="1:19" x14ac:dyDescent="0.25">
      <c r="A358" s="34" t="s">
        <v>20</v>
      </c>
      <c r="B358" s="34" t="s">
        <v>571</v>
      </c>
      <c r="C358" s="35">
        <v>53.372700000000002</v>
      </c>
      <c r="D358" s="35">
        <v>45.59</v>
      </c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</row>
    <row r="359" spans="1:19" x14ac:dyDescent="0.25">
      <c r="A359" s="34" t="s">
        <v>20</v>
      </c>
      <c r="B359" s="34" t="s">
        <v>677</v>
      </c>
      <c r="C359" s="35">
        <v>67.362200000000001</v>
      </c>
      <c r="D359" s="35">
        <v>56.95</v>
      </c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</row>
    <row r="360" spans="1:19" x14ac:dyDescent="0.25">
      <c r="A360" s="34" t="s">
        <v>20</v>
      </c>
      <c r="B360" s="34" t="s">
        <v>842</v>
      </c>
      <c r="C360" s="35">
        <v>147.4956</v>
      </c>
      <c r="D360" s="35">
        <v>108.94</v>
      </c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</row>
    <row r="361" spans="1:19" x14ac:dyDescent="0.25">
      <c r="A361" s="34" t="s">
        <v>20</v>
      </c>
      <c r="B361" s="34" t="s">
        <v>572</v>
      </c>
      <c r="C361" s="35">
        <v>115.6896</v>
      </c>
      <c r="D361" s="35">
        <v>102.07</v>
      </c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</row>
    <row r="362" spans="1:19" x14ac:dyDescent="0.25">
      <c r="A362" s="34" t="s">
        <v>20</v>
      </c>
      <c r="B362" s="34" t="s">
        <v>678</v>
      </c>
      <c r="C362" s="35">
        <v>54.4422</v>
      </c>
      <c r="D362" s="35">
        <v>75.849999999999994</v>
      </c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</row>
    <row r="363" spans="1:19" x14ac:dyDescent="0.25">
      <c r="A363" s="34" t="s">
        <v>20</v>
      </c>
      <c r="B363" s="34" t="s">
        <v>843</v>
      </c>
      <c r="C363" s="35">
        <v>90.401300000000006</v>
      </c>
      <c r="D363" s="35">
        <v>66.77</v>
      </c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</row>
    <row r="364" spans="1:19" x14ac:dyDescent="0.25">
      <c r="A364" s="34" t="s">
        <v>20</v>
      </c>
      <c r="B364" s="34" t="s">
        <v>844</v>
      </c>
      <c r="C364" s="35">
        <v>44.625700000000002</v>
      </c>
      <c r="D364" s="35">
        <v>32.96</v>
      </c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</row>
    <row r="365" spans="1:19" x14ac:dyDescent="0.25">
      <c r="A365" s="34" t="s">
        <v>20</v>
      </c>
      <c r="B365" s="34" t="s">
        <v>573</v>
      </c>
      <c r="C365" s="35">
        <v>1659.8827000000001</v>
      </c>
      <c r="D365" s="35">
        <v>1484.76</v>
      </c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</row>
    <row r="366" spans="1:19" x14ac:dyDescent="0.25">
      <c r="A366" s="34" t="s">
        <v>20</v>
      </c>
      <c r="B366" s="34" t="s">
        <v>574</v>
      </c>
      <c r="C366" s="35">
        <v>69.063100000000006</v>
      </c>
      <c r="D366" s="35">
        <v>59.1</v>
      </c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</row>
    <row r="367" spans="1:19" x14ac:dyDescent="0.25">
      <c r="A367" s="34" t="s">
        <v>20</v>
      </c>
      <c r="B367" s="34" t="s">
        <v>679</v>
      </c>
      <c r="C367" s="35">
        <v>61.2684</v>
      </c>
      <c r="D367" s="35">
        <v>48.82</v>
      </c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</row>
    <row r="368" spans="1:19" x14ac:dyDescent="0.25">
      <c r="A368" s="34" t="s">
        <v>20</v>
      </c>
      <c r="B368" s="34" t="s">
        <v>680</v>
      </c>
      <c r="C368" s="35">
        <v>373.79910000000001</v>
      </c>
      <c r="D368" s="35">
        <v>325.73</v>
      </c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</row>
    <row r="369" spans="1:19" x14ac:dyDescent="0.25">
      <c r="A369" s="34" t="s">
        <v>20</v>
      </c>
      <c r="B369" s="34" t="s">
        <v>502</v>
      </c>
      <c r="C369" s="35">
        <v>39.295299999999997</v>
      </c>
      <c r="D369" s="35">
        <v>34.54</v>
      </c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</row>
    <row r="370" spans="1:19" x14ac:dyDescent="0.25">
      <c r="A370" s="34" t="s">
        <v>20</v>
      </c>
      <c r="B370" s="34" t="s">
        <v>453</v>
      </c>
      <c r="C370" s="35">
        <v>2381.7501000000002</v>
      </c>
      <c r="D370" s="35">
        <v>2037.28</v>
      </c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</row>
    <row r="371" spans="1:19" x14ac:dyDescent="0.25">
      <c r="A371" s="34" t="s">
        <v>20</v>
      </c>
      <c r="B371" s="34" t="s">
        <v>703</v>
      </c>
      <c r="C371" s="35">
        <v>300.3639</v>
      </c>
      <c r="D371" s="35">
        <v>234.42</v>
      </c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</row>
    <row r="372" spans="1:19" x14ac:dyDescent="0.25">
      <c r="A372" s="34" t="s">
        <v>20</v>
      </c>
      <c r="B372" s="34" t="s">
        <v>704</v>
      </c>
      <c r="C372" s="35">
        <v>280.0779</v>
      </c>
      <c r="D372" s="35">
        <v>219.15</v>
      </c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</row>
    <row r="373" spans="1:19" x14ac:dyDescent="0.25">
      <c r="A373" s="34" t="s">
        <v>20</v>
      </c>
      <c r="B373" s="34" t="s">
        <v>845</v>
      </c>
      <c r="C373" s="35">
        <v>302.77080000000001</v>
      </c>
      <c r="D373" s="35">
        <v>223.63</v>
      </c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</row>
    <row r="374" spans="1:19" x14ac:dyDescent="0.25">
      <c r="A374" s="34" t="s">
        <v>20</v>
      </c>
      <c r="B374" s="34" t="s">
        <v>705</v>
      </c>
      <c r="C374" s="35">
        <v>37.369199999999999</v>
      </c>
      <c r="D374" s="35">
        <v>29</v>
      </c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</row>
    <row r="375" spans="1:19" s="216" customFormat="1" x14ac:dyDescent="0.25">
      <c r="A375" s="34" t="s">
        <v>20</v>
      </c>
      <c r="B375" s="34" t="s">
        <v>706</v>
      </c>
      <c r="C375" s="35">
        <v>238.0779</v>
      </c>
      <c r="D375" s="35">
        <v>185.21</v>
      </c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</row>
    <row r="376" spans="1:19" x14ac:dyDescent="0.25">
      <c r="A376" s="34" t="s">
        <v>20</v>
      </c>
      <c r="B376" s="34" t="s">
        <v>707</v>
      </c>
      <c r="C376" s="35">
        <v>271.63170000000002</v>
      </c>
      <c r="D376" s="35">
        <v>211.93</v>
      </c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</row>
    <row r="377" spans="1:19" x14ac:dyDescent="0.25">
      <c r="A377" s="34" t="s">
        <v>20</v>
      </c>
      <c r="B377" s="34" t="s">
        <v>708</v>
      </c>
      <c r="C377" s="35">
        <v>245.3329</v>
      </c>
      <c r="D377" s="35">
        <v>191.99</v>
      </c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</row>
    <row r="378" spans="1:19" x14ac:dyDescent="0.25">
      <c r="A378" s="34" t="s">
        <v>20</v>
      </c>
      <c r="B378" s="34" t="s">
        <v>61</v>
      </c>
      <c r="C378" s="35">
        <v>28.822399999999998</v>
      </c>
      <c r="D378" s="35">
        <v>38.22</v>
      </c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</row>
    <row r="379" spans="1:19" x14ac:dyDescent="0.25">
      <c r="A379" s="34" t="s">
        <v>20</v>
      </c>
      <c r="B379" s="34" t="s">
        <v>846</v>
      </c>
      <c r="C379" s="35">
        <v>252.93510000000001</v>
      </c>
      <c r="D379" s="35">
        <v>186.82</v>
      </c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</row>
    <row r="380" spans="1:19" x14ac:dyDescent="0.25">
      <c r="A380" s="34" t="s">
        <v>20</v>
      </c>
      <c r="B380" s="34" t="s">
        <v>847</v>
      </c>
      <c r="C380" s="35">
        <v>201.00190000000001</v>
      </c>
      <c r="D380" s="35">
        <v>148.46</v>
      </c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</row>
    <row r="381" spans="1:19" x14ac:dyDescent="0.25">
      <c r="A381" s="34" t="s">
        <v>20</v>
      </c>
      <c r="B381" s="34" t="s">
        <v>641</v>
      </c>
      <c r="C381" s="35">
        <v>84.252200000000002</v>
      </c>
      <c r="D381" s="35">
        <v>73.400000000000006</v>
      </c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</row>
    <row r="382" spans="1:19" x14ac:dyDescent="0.25">
      <c r="A382" s="34" t="s">
        <v>20</v>
      </c>
      <c r="B382" s="34" t="s">
        <v>848</v>
      </c>
      <c r="C382" s="35">
        <v>405.84620000000001</v>
      </c>
      <c r="D382" s="35">
        <v>299.76</v>
      </c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</row>
    <row r="383" spans="1:19" x14ac:dyDescent="0.25">
      <c r="A383" s="34" t="s">
        <v>20</v>
      </c>
      <c r="B383" s="34" t="s">
        <v>681</v>
      </c>
      <c r="C383" s="35">
        <v>60.253399999999999</v>
      </c>
      <c r="D383" s="35">
        <v>64.37</v>
      </c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</row>
    <row r="384" spans="1:19" x14ac:dyDescent="0.25">
      <c r="A384" s="34" t="s">
        <v>20</v>
      </c>
      <c r="B384" s="34" t="s">
        <v>596</v>
      </c>
      <c r="C384" s="35">
        <v>223.3931</v>
      </c>
      <c r="D384" s="35">
        <v>200.49</v>
      </c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</row>
    <row r="385" spans="1:19" x14ac:dyDescent="0.25">
      <c r="A385" s="34" t="s">
        <v>20</v>
      </c>
      <c r="B385" s="34" t="s">
        <v>575</v>
      </c>
      <c r="C385" s="35">
        <v>105.9198</v>
      </c>
      <c r="D385" s="35">
        <v>89.02</v>
      </c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</row>
    <row r="386" spans="1:19" s="276" customFormat="1" x14ac:dyDescent="0.25">
      <c r="A386" s="34" t="s">
        <v>20</v>
      </c>
      <c r="B386" s="34" t="s">
        <v>849</v>
      </c>
      <c r="C386" s="35">
        <v>168.66659999999999</v>
      </c>
      <c r="D386" s="35">
        <v>124.58</v>
      </c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</row>
    <row r="387" spans="1:19" s="276" customFormat="1" x14ac:dyDescent="0.25">
      <c r="A387" s="34" t="s">
        <v>20</v>
      </c>
      <c r="B387" s="34" t="s">
        <v>62</v>
      </c>
      <c r="C387" s="35">
        <v>1216.8108</v>
      </c>
      <c r="D387" s="35">
        <v>1056.54</v>
      </c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</row>
    <row r="388" spans="1:19" s="276" customFormat="1" x14ac:dyDescent="0.25">
      <c r="A388" s="34" t="s">
        <v>20</v>
      </c>
      <c r="B388" s="34" t="s">
        <v>63</v>
      </c>
      <c r="C388" s="35">
        <v>2146.6365000000001</v>
      </c>
      <c r="D388" s="35">
        <v>1883.9</v>
      </c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</row>
    <row r="389" spans="1:19" s="276" customFormat="1" x14ac:dyDescent="0.25">
      <c r="A389" s="34" t="s">
        <v>20</v>
      </c>
      <c r="B389" s="34" t="s">
        <v>64</v>
      </c>
      <c r="C389" s="35">
        <v>1910.9861000000001</v>
      </c>
      <c r="D389" s="35">
        <v>1674.81</v>
      </c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</row>
    <row r="390" spans="1:19" s="276" customFormat="1" x14ac:dyDescent="0.25">
      <c r="A390" s="34" t="s">
        <v>20</v>
      </c>
      <c r="B390" s="34" t="s">
        <v>642</v>
      </c>
      <c r="C390" s="35">
        <v>29.759399999999999</v>
      </c>
      <c r="D390" s="35">
        <v>25.11</v>
      </c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</row>
    <row r="391" spans="1:19" s="276" customFormat="1" x14ac:dyDescent="0.25">
      <c r="A391" s="34" t="s">
        <v>20</v>
      </c>
      <c r="B391" s="34" t="s">
        <v>479</v>
      </c>
      <c r="C391" s="35">
        <v>18.1508</v>
      </c>
      <c r="D391" s="35">
        <v>28.9</v>
      </c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</row>
    <row r="392" spans="1:19" s="276" customFormat="1" x14ac:dyDescent="0.25">
      <c r="A392" s="34" t="s">
        <v>20</v>
      </c>
      <c r="B392" s="34" t="s">
        <v>709</v>
      </c>
      <c r="C392" s="35">
        <v>180.99870000000001</v>
      </c>
      <c r="D392" s="35">
        <v>139.62</v>
      </c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</row>
    <row r="393" spans="1:19" s="276" customFormat="1" x14ac:dyDescent="0.25">
      <c r="A393" s="34" t="s">
        <v>20</v>
      </c>
      <c r="B393" s="34" t="s">
        <v>576</v>
      </c>
      <c r="C393" s="35">
        <v>262.38839999999999</v>
      </c>
      <c r="D393" s="35">
        <v>378.68</v>
      </c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</row>
    <row r="394" spans="1:19" s="276" customFormat="1" x14ac:dyDescent="0.25">
      <c r="A394" s="34" t="s">
        <v>20</v>
      </c>
      <c r="B394" s="34" t="s">
        <v>644</v>
      </c>
      <c r="C394" s="35">
        <v>145.80779999999999</v>
      </c>
      <c r="D394" s="35">
        <v>122.29</v>
      </c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</row>
    <row r="395" spans="1:19" s="276" customFormat="1" x14ac:dyDescent="0.25">
      <c r="A395" s="34" t="s">
        <v>20</v>
      </c>
      <c r="B395" s="34" t="s">
        <v>608</v>
      </c>
      <c r="C395" s="35">
        <v>186.8432</v>
      </c>
      <c r="D395" s="35">
        <v>159.21</v>
      </c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</row>
    <row r="396" spans="1:19" s="276" customFormat="1" x14ac:dyDescent="0.25">
      <c r="A396" s="34" t="s">
        <v>20</v>
      </c>
      <c r="B396" s="34" t="s">
        <v>645</v>
      </c>
      <c r="C396" s="35">
        <v>134.1114</v>
      </c>
      <c r="D396" s="35">
        <v>110.72</v>
      </c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</row>
    <row r="397" spans="1:19" s="276" customFormat="1" x14ac:dyDescent="0.25">
      <c r="A397" s="34" t="s">
        <v>20</v>
      </c>
      <c r="B397" s="34" t="s">
        <v>609</v>
      </c>
      <c r="C397" s="35">
        <v>146.19280000000001</v>
      </c>
      <c r="D397" s="35">
        <v>124.36</v>
      </c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</row>
    <row r="398" spans="1:19" s="276" customFormat="1" x14ac:dyDescent="0.25">
      <c r="A398" s="34" t="s">
        <v>20</v>
      </c>
      <c r="B398" s="34" t="s">
        <v>741</v>
      </c>
      <c r="C398" s="35">
        <v>127.4825</v>
      </c>
      <c r="D398" s="35">
        <v>94.51</v>
      </c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</row>
    <row r="399" spans="1:19" s="276" customFormat="1" x14ac:dyDescent="0.25">
      <c r="A399" s="34" t="s">
        <v>20</v>
      </c>
      <c r="B399" s="34" t="s">
        <v>710</v>
      </c>
      <c r="C399" s="35">
        <v>245.72020000000001</v>
      </c>
      <c r="D399" s="35">
        <v>187.8</v>
      </c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</row>
    <row r="400" spans="1:19" s="276" customFormat="1" x14ac:dyDescent="0.25">
      <c r="A400" s="34" t="s">
        <v>20</v>
      </c>
      <c r="B400" s="34" t="s">
        <v>646</v>
      </c>
      <c r="C400" s="35">
        <v>81.265500000000003</v>
      </c>
      <c r="D400" s="35">
        <v>66.64</v>
      </c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</row>
    <row r="401" spans="1:19" s="276" customFormat="1" x14ac:dyDescent="0.25">
      <c r="A401" s="34" t="s">
        <v>20</v>
      </c>
      <c r="B401" s="34" t="s">
        <v>647</v>
      </c>
      <c r="C401" s="35">
        <v>115.2814</v>
      </c>
      <c r="D401" s="35">
        <v>92.6</v>
      </c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</row>
    <row r="402" spans="1:19" s="281" customFormat="1" x14ac:dyDescent="0.25">
      <c r="A402" s="34" t="s">
        <v>20</v>
      </c>
      <c r="B402" s="34" t="s">
        <v>610</v>
      </c>
      <c r="C402" s="35">
        <v>217.55099999999999</v>
      </c>
      <c r="D402" s="35">
        <v>189.32</v>
      </c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</row>
    <row r="403" spans="1:19" s="281" customFormat="1" x14ac:dyDescent="0.25">
      <c r="A403" s="34" t="s">
        <v>20</v>
      </c>
      <c r="B403" s="34" t="s">
        <v>611</v>
      </c>
      <c r="C403" s="35">
        <v>249.1489</v>
      </c>
      <c r="D403" s="35">
        <v>213.46</v>
      </c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</row>
    <row r="404" spans="1:19" s="281" customFormat="1" x14ac:dyDescent="0.25">
      <c r="A404" s="34" t="s">
        <v>20</v>
      </c>
      <c r="B404" s="34" t="s">
        <v>612</v>
      </c>
      <c r="C404" s="35">
        <v>120.8077</v>
      </c>
      <c r="D404" s="35">
        <v>103.12</v>
      </c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</row>
    <row r="405" spans="1:19" s="281" customFormat="1" x14ac:dyDescent="0.25">
      <c r="A405" s="34" t="s">
        <v>20</v>
      </c>
      <c r="B405" s="34" t="s">
        <v>742</v>
      </c>
      <c r="C405" s="35">
        <v>143.9606</v>
      </c>
      <c r="D405" s="35">
        <v>106.81</v>
      </c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</row>
    <row r="406" spans="1:19" s="281" customFormat="1" x14ac:dyDescent="0.25">
      <c r="A406" s="34" t="s">
        <v>20</v>
      </c>
      <c r="B406" s="34" t="s">
        <v>682</v>
      </c>
      <c r="C406" s="35">
        <v>74.614099999999993</v>
      </c>
      <c r="D406" s="35">
        <v>58.3</v>
      </c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</row>
    <row r="407" spans="1:19" s="276" customFormat="1" x14ac:dyDescent="0.25">
      <c r="A407" s="34" t="s">
        <v>20</v>
      </c>
      <c r="B407" s="34" t="s">
        <v>683</v>
      </c>
      <c r="C407" s="35">
        <v>198.30629999999999</v>
      </c>
      <c r="D407" s="35">
        <v>156.09</v>
      </c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</row>
    <row r="408" spans="1:19" s="276" customFormat="1" x14ac:dyDescent="0.25">
      <c r="A408" s="34" t="s">
        <v>20</v>
      </c>
      <c r="B408" s="34" t="s">
        <v>711</v>
      </c>
      <c r="C408" s="35">
        <v>130.81489999999999</v>
      </c>
      <c r="D408" s="35">
        <v>100.09</v>
      </c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</row>
    <row r="409" spans="1:19" s="276" customFormat="1" x14ac:dyDescent="0.25">
      <c r="A409" s="34" t="s">
        <v>20</v>
      </c>
      <c r="B409" s="34" t="s">
        <v>613</v>
      </c>
      <c r="C409" s="35">
        <v>12.171200000000001</v>
      </c>
      <c r="D409" s="35">
        <v>32.17</v>
      </c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</row>
    <row r="410" spans="1:19" s="276" customFormat="1" x14ac:dyDescent="0.25">
      <c r="A410" s="34" t="s">
        <v>20</v>
      </c>
      <c r="B410" s="34" t="s">
        <v>648</v>
      </c>
      <c r="C410" s="35">
        <v>102.9074</v>
      </c>
      <c r="D410" s="35">
        <v>83.78</v>
      </c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</row>
    <row r="411" spans="1:19" s="276" customFormat="1" x14ac:dyDescent="0.25">
      <c r="A411" s="34" t="s">
        <v>20</v>
      </c>
      <c r="B411" s="34" t="s">
        <v>614</v>
      </c>
      <c r="C411" s="35">
        <v>129.9486</v>
      </c>
      <c r="D411" s="35">
        <v>110.19</v>
      </c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</row>
    <row r="412" spans="1:19" s="276" customFormat="1" x14ac:dyDescent="0.25">
      <c r="A412" s="34" t="s">
        <v>20</v>
      </c>
      <c r="B412" s="34" t="s">
        <v>615</v>
      </c>
      <c r="C412" s="35">
        <v>58.624499999999998</v>
      </c>
      <c r="D412" s="35">
        <v>49.52</v>
      </c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</row>
    <row r="413" spans="1:19" s="276" customFormat="1" x14ac:dyDescent="0.25">
      <c r="A413" s="34" t="s">
        <v>20</v>
      </c>
      <c r="B413" s="34" t="s">
        <v>684</v>
      </c>
      <c r="C413" s="35">
        <v>47.151699999999998</v>
      </c>
      <c r="D413" s="35">
        <v>36.81</v>
      </c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</row>
    <row r="414" spans="1:19" s="276" customFormat="1" x14ac:dyDescent="0.25">
      <c r="A414" s="34" t="s">
        <v>20</v>
      </c>
      <c r="B414" s="34" t="s">
        <v>685</v>
      </c>
      <c r="C414" s="35">
        <v>126.13500000000001</v>
      </c>
      <c r="D414" s="35">
        <v>98.54</v>
      </c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</row>
    <row r="415" spans="1:19" s="276" customFormat="1" x14ac:dyDescent="0.25">
      <c r="A415" s="34" t="s">
        <v>20</v>
      </c>
      <c r="B415" s="34" t="s">
        <v>712</v>
      </c>
      <c r="C415" s="35">
        <v>236.9205</v>
      </c>
      <c r="D415" s="35">
        <v>180.55</v>
      </c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</row>
    <row r="416" spans="1:19" s="276" customFormat="1" x14ac:dyDescent="0.25">
      <c r="A416" s="34" t="s">
        <v>20</v>
      </c>
      <c r="B416" s="34" t="s">
        <v>743</v>
      </c>
      <c r="C416" s="35">
        <v>79.0321</v>
      </c>
      <c r="D416" s="35">
        <v>58.57</v>
      </c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</row>
    <row r="417" spans="1:19" s="276" customFormat="1" x14ac:dyDescent="0.25">
      <c r="A417" s="34" t="s">
        <v>20</v>
      </c>
      <c r="B417" s="34" t="s">
        <v>686</v>
      </c>
      <c r="C417" s="35">
        <v>67.376000000000005</v>
      </c>
      <c r="D417" s="35">
        <v>52.69</v>
      </c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</row>
    <row r="418" spans="1:19" s="276" customFormat="1" x14ac:dyDescent="0.25">
      <c r="A418" s="34" t="s">
        <v>20</v>
      </c>
      <c r="B418" s="34" t="s">
        <v>649</v>
      </c>
      <c r="C418" s="35">
        <v>145.79929999999999</v>
      </c>
      <c r="D418" s="35">
        <v>120.38</v>
      </c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</row>
    <row r="419" spans="1:19" s="276" customFormat="1" x14ac:dyDescent="0.25">
      <c r="A419" s="34" t="s">
        <v>20</v>
      </c>
      <c r="B419" s="34" t="s">
        <v>650</v>
      </c>
      <c r="C419" s="35">
        <v>106.3112</v>
      </c>
      <c r="D419" s="35">
        <v>85.95</v>
      </c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</row>
    <row r="420" spans="1:19" s="276" customFormat="1" x14ac:dyDescent="0.25">
      <c r="A420" s="34" t="s">
        <v>20</v>
      </c>
      <c r="B420" s="34" t="s">
        <v>713</v>
      </c>
      <c r="C420" s="35">
        <v>183.47569999999999</v>
      </c>
      <c r="D420" s="35">
        <v>140.11000000000001</v>
      </c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</row>
    <row r="421" spans="1:19" s="276" customFormat="1" x14ac:dyDescent="0.25">
      <c r="A421" s="34" t="s">
        <v>20</v>
      </c>
      <c r="B421" s="34" t="s">
        <v>714</v>
      </c>
      <c r="C421" s="35">
        <v>143.5745</v>
      </c>
      <c r="D421" s="35">
        <v>109.53</v>
      </c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</row>
    <row r="422" spans="1:19" s="276" customFormat="1" x14ac:dyDescent="0.25">
      <c r="A422" s="34" t="s">
        <v>20</v>
      </c>
      <c r="B422" s="34" t="s">
        <v>651</v>
      </c>
      <c r="C422" s="35">
        <v>175.37110000000001</v>
      </c>
      <c r="D422" s="35">
        <v>146.06</v>
      </c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</row>
    <row r="423" spans="1:19" s="276" customFormat="1" x14ac:dyDescent="0.25">
      <c r="A423" s="34" t="s">
        <v>20</v>
      </c>
      <c r="B423" s="34" t="s">
        <v>715</v>
      </c>
      <c r="C423" s="35">
        <v>185.1</v>
      </c>
      <c r="D423" s="35">
        <v>141.63999999999999</v>
      </c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</row>
    <row r="424" spans="1:19" s="276" customFormat="1" x14ac:dyDescent="0.25">
      <c r="A424" s="34" t="s">
        <v>20</v>
      </c>
      <c r="B424" s="34" t="s">
        <v>616</v>
      </c>
      <c r="C424" s="35">
        <v>129.94759999999999</v>
      </c>
      <c r="D424" s="35">
        <v>111.04</v>
      </c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</row>
    <row r="425" spans="1:19" s="281" customFormat="1" x14ac:dyDescent="0.25">
      <c r="A425" s="34" t="s">
        <v>20</v>
      </c>
      <c r="B425" s="34" t="s">
        <v>850</v>
      </c>
      <c r="C425" s="35">
        <v>176.3484</v>
      </c>
      <c r="D425" s="35">
        <v>130.25</v>
      </c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</row>
    <row r="426" spans="1:19" s="276" customFormat="1" x14ac:dyDescent="0.25">
      <c r="A426" s="34" t="s">
        <v>20</v>
      </c>
      <c r="B426" s="34" t="s">
        <v>687</v>
      </c>
      <c r="C426" s="35">
        <v>67.770399999999995</v>
      </c>
      <c r="D426" s="35">
        <v>53.11</v>
      </c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</row>
    <row r="427" spans="1:19" s="292" customFormat="1" x14ac:dyDescent="0.25">
      <c r="A427" s="34" t="s">
        <v>20</v>
      </c>
      <c r="B427" s="34" t="s">
        <v>688</v>
      </c>
      <c r="C427" s="35">
        <v>139.81229999999999</v>
      </c>
      <c r="D427" s="35">
        <v>108.81</v>
      </c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</row>
    <row r="428" spans="1:19" s="292" customFormat="1" x14ac:dyDescent="0.25">
      <c r="A428" s="34" t="s">
        <v>20</v>
      </c>
      <c r="B428" s="34" t="s">
        <v>744</v>
      </c>
      <c r="C428" s="35">
        <v>108.8095</v>
      </c>
      <c r="D428" s="35">
        <v>80.680000000000007</v>
      </c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</row>
    <row r="429" spans="1:19" s="292" customFormat="1" x14ac:dyDescent="0.25">
      <c r="A429" s="34" t="s">
        <v>20</v>
      </c>
      <c r="B429" s="34" t="s">
        <v>716</v>
      </c>
      <c r="C429" s="35">
        <v>89.488299999999995</v>
      </c>
      <c r="D429" s="35">
        <v>68.319999999999993</v>
      </c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</row>
    <row r="430" spans="1:19" s="292" customFormat="1" x14ac:dyDescent="0.25">
      <c r="A430" s="34" t="s">
        <v>20</v>
      </c>
      <c r="B430" s="34" t="s">
        <v>717</v>
      </c>
      <c r="C430" s="35">
        <v>116.54340000000001</v>
      </c>
      <c r="D430" s="35">
        <v>88.74</v>
      </c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</row>
    <row r="431" spans="1:19" s="292" customFormat="1" x14ac:dyDescent="0.25">
      <c r="A431" s="34" t="s">
        <v>20</v>
      </c>
      <c r="B431" s="34" t="s">
        <v>718</v>
      </c>
      <c r="C431" s="35">
        <v>51.062199999999997</v>
      </c>
      <c r="D431" s="35">
        <v>39.92</v>
      </c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</row>
    <row r="432" spans="1:19" s="292" customFormat="1" x14ac:dyDescent="0.25">
      <c r="A432" s="34" t="s">
        <v>20</v>
      </c>
      <c r="B432" s="34" t="s">
        <v>719</v>
      </c>
      <c r="C432" s="35">
        <v>161.43790000000001</v>
      </c>
      <c r="D432" s="35">
        <v>123.22</v>
      </c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</row>
    <row r="433" spans="1:19" s="292" customFormat="1" x14ac:dyDescent="0.25">
      <c r="A433" s="34" t="s">
        <v>20</v>
      </c>
      <c r="B433" s="34" t="s">
        <v>617</v>
      </c>
      <c r="C433" s="35">
        <v>50.028199999999998</v>
      </c>
      <c r="D433" s="35">
        <v>43.2</v>
      </c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</row>
    <row r="434" spans="1:19" s="292" customFormat="1" x14ac:dyDescent="0.25">
      <c r="A434" s="34" t="s">
        <v>20</v>
      </c>
      <c r="B434" s="34" t="s">
        <v>470</v>
      </c>
      <c r="C434" s="35">
        <v>221.76929999999999</v>
      </c>
      <c r="D434" s="35">
        <v>193.87</v>
      </c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</row>
    <row r="435" spans="1:19" s="292" customFormat="1" x14ac:dyDescent="0.25">
      <c r="A435" s="34" t="s">
        <v>20</v>
      </c>
      <c r="B435" s="34" t="s">
        <v>385</v>
      </c>
      <c r="C435" s="35">
        <v>308.62959999999998</v>
      </c>
      <c r="D435" s="35">
        <v>265.83999999999997</v>
      </c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</row>
    <row r="436" spans="1:19" s="292" customFormat="1" x14ac:dyDescent="0.25">
      <c r="A436" s="34" t="s">
        <v>20</v>
      </c>
      <c r="B436" s="34" t="s">
        <v>427</v>
      </c>
      <c r="C436" s="35">
        <v>327.94159999999999</v>
      </c>
      <c r="D436" s="35">
        <v>285.02</v>
      </c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</row>
    <row r="437" spans="1:19" s="292" customFormat="1" x14ac:dyDescent="0.25">
      <c r="A437" s="34" t="s">
        <v>20</v>
      </c>
      <c r="B437" s="34" t="s">
        <v>384</v>
      </c>
      <c r="C437" s="35">
        <v>383.76119999999997</v>
      </c>
      <c r="D437" s="35">
        <v>333.36</v>
      </c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</row>
    <row r="438" spans="1:19" s="292" customFormat="1" x14ac:dyDescent="0.25">
      <c r="A438" s="34" t="s">
        <v>20</v>
      </c>
      <c r="B438" s="34" t="s">
        <v>430</v>
      </c>
      <c r="C438" s="35">
        <v>76.331800000000001</v>
      </c>
      <c r="D438" s="35">
        <v>65.239999999999995</v>
      </c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</row>
    <row r="439" spans="1:19" s="292" customFormat="1" x14ac:dyDescent="0.25">
      <c r="A439" s="34" t="s">
        <v>20</v>
      </c>
      <c r="B439" s="34" t="s">
        <v>429</v>
      </c>
      <c r="C439" s="35">
        <v>46.381500000000003</v>
      </c>
      <c r="D439" s="35">
        <v>41.04</v>
      </c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</row>
    <row r="440" spans="1:19" s="292" customFormat="1" x14ac:dyDescent="0.25">
      <c r="A440" s="34" t="s">
        <v>20</v>
      </c>
      <c r="B440" s="34" t="s">
        <v>426</v>
      </c>
      <c r="C440" s="35">
        <v>88.657399999999996</v>
      </c>
      <c r="D440" s="35">
        <v>78.47</v>
      </c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</row>
    <row r="441" spans="1:19" s="292" customFormat="1" x14ac:dyDescent="0.25">
      <c r="A441" s="34" t="s">
        <v>20</v>
      </c>
      <c r="B441" s="34" t="s">
        <v>428</v>
      </c>
      <c r="C441" s="35">
        <v>214.92740000000001</v>
      </c>
      <c r="D441" s="35">
        <v>185.73</v>
      </c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</row>
    <row r="442" spans="1:19" s="292" customFormat="1" x14ac:dyDescent="0.25">
      <c r="A442" s="34" t="s">
        <v>20</v>
      </c>
      <c r="B442" s="34" t="s">
        <v>425</v>
      </c>
      <c r="C442" s="35">
        <v>242.26009999999999</v>
      </c>
      <c r="D442" s="35">
        <v>209.9</v>
      </c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</row>
    <row r="443" spans="1:19" s="292" customFormat="1" x14ac:dyDescent="0.25">
      <c r="A443" s="34" t="s">
        <v>20</v>
      </c>
      <c r="B443" s="34" t="s">
        <v>382</v>
      </c>
      <c r="C443" s="35">
        <v>1094.8430000000001</v>
      </c>
      <c r="D443" s="35">
        <v>950.69</v>
      </c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</row>
    <row r="444" spans="1:19" s="292" customFormat="1" x14ac:dyDescent="0.25">
      <c r="A444" s="34" t="s">
        <v>20</v>
      </c>
      <c r="B444" s="34" t="s">
        <v>383</v>
      </c>
      <c r="C444" s="35">
        <v>727.64940000000001</v>
      </c>
      <c r="D444" s="35">
        <v>627.47</v>
      </c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</row>
    <row r="445" spans="1:19" s="292" customFormat="1" x14ac:dyDescent="0.25">
      <c r="A445" s="34" t="s">
        <v>20</v>
      </c>
      <c r="B445" s="34" t="s">
        <v>851</v>
      </c>
      <c r="C445" s="35">
        <v>173.64510000000001</v>
      </c>
      <c r="D445" s="35">
        <v>154.4</v>
      </c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</row>
    <row r="446" spans="1:19" s="292" customFormat="1" x14ac:dyDescent="0.25">
      <c r="A446" s="34" t="s">
        <v>20</v>
      </c>
      <c r="B446" s="34" t="s">
        <v>65</v>
      </c>
      <c r="C446" s="35">
        <v>177.78100000000001</v>
      </c>
      <c r="D446" s="35">
        <v>155.72999999999999</v>
      </c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</row>
    <row r="447" spans="1:19" s="292" customFormat="1" x14ac:dyDescent="0.25">
      <c r="A447" s="34" t="s">
        <v>20</v>
      </c>
      <c r="B447" s="34" t="s">
        <v>66</v>
      </c>
      <c r="C447" s="35">
        <v>141.25069999999999</v>
      </c>
      <c r="D447" s="35">
        <v>126.58</v>
      </c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</row>
    <row r="448" spans="1:19" s="292" customFormat="1" x14ac:dyDescent="0.25">
      <c r="A448" s="34" t="s">
        <v>20</v>
      </c>
      <c r="B448" s="34" t="s">
        <v>67</v>
      </c>
      <c r="C448" s="35">
        <v>147.49119999999999</v>
      </c>
      <c r="D448" s="35">
        <v>129.58000000000001</v>
      </c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</row>
    <row r="449" spans="1:19" s="292" customFormat="1" x14ac:dyDescent="0.25">
      <c r="A449" s="34" t="s">
        <v>20</v>
      </c>
      <c r="B449" s="34" t="s">
        <v>852</v>
      </c>
      <c r="C449" s="35">
        <v>141.79499999999999</v>
      </c>
      <c r="D449" s="35">
        <v>125.73</v>
      </c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</row>
    <row r="450" spans="1:19" s="292" customFormat="1" x14ac:dyDescent="0.25">
      <c r="A450" s="34" t="s">
        <v>20</v>
      </c>
      <c r="B450" s="34" t="s">
        <v>68</v>
      </c>
      <c r="C450" s="35">
        <v>186.0813</v>
      </c>
      <c r="D450" s="35">
        <v>160.85</v>
      </c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</row>
    <row r="451" spans="1:19" s="292" customFormat="1" x14ac:dyDescent="0.25">
      <c r="A451" s="34" t="s">
        <v>20</v>
      </c>
      <c r="B451" s="34" t="s">
        <v>69</v>
      </c>
      <c r="C451" s="35">
        <v>250.02090000000001</v>
      </c>
      <c r="D451" s="35">
        <v>216.05</v>
      </c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</row>
    <row r="452" spans="1:19" s="292" customFormat="1" x14ac:dyDescent="0.25">
      <c r="A452" s="34" t="s">
        <v>20</v>
      </c>
      <c r="B452" s="34" t="s">
        <v>70</v>
      </c>
      <c r="C452" s="35">
        <v>89.844499999999996</v>
      </c>
      <c r="D452" s="35">
        <v>77.45</v>
      </c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</row>
    <row r="453" spans="1:19" x14ac:dyDescent="0.25">
      <c r="A453" s="34" t="s">
        <v>20</v>
      </c>
      <c r="B453" t="s">
        <v>853</v>
      </c>
      <c r="C453" s="35">
        <v>127.477</v>
      </c>
      <c r="D453" s="35">
        <v>110.88</v>
      </c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</row>
    <row r="454" spans="1:19" x14ac:dyDescent="0.25">
      <c r="A454" s="34" t="s">
        <v>20</v>
      </c>
      <c r="B454" s="34" t="s">
        <v>71</v>
      </c>
      <c r="C454" s="35">
        <v>184.53049999999999</v>
      </c>
      <c r="D454" s="35">
        <v>160.44</v>
      </c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</row>
    <row r="455" spans="1:19" x14ac:dyDescent="0.25">
      <c r="A455" s="34" t="s">
        <v>20</v>
      </c>
      <c r="B455" s="34" t="s">
        <v>854</v>
      </c>
      <c r="C455" s="35">
        <v>125.0938</v>
      </c>
      <c r="D455" s="35">
        <v>109.45</v>
      </c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</row>
    <row r="456" spans="1:19" x14ac:dyDescent="0.25">
      <c r="A456" s="34" t="s">
        <v>20</v>
      </c>
      <c r="B456" s="34" t="s">
        <v>72</v>
      </c>
      <c r="C456" s="35">
        <v>42.386699999999998</v>
      </c>
      <c r="D456" s="35">
        <v>38.270000000000003</v>
      </c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</row>
    <row r="457" spans="1:19" x14ac:dyDescent="0.25">
      <c r="A457" s="34" t="s">
        <v>20</v>
      </c>
      <c r="B457" s="34" t="s">
        <v>73</v>
      </c>
      <c r="C457" s="35">
        <v>136.81610000000001</v>
      </c>
      <c r="D457" s="35">
        <v>118.59</v>
      </c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</row>
    <row r="458" spans="1:19" x14ac:dyDescent="0.25">
      <c r="A458" s="34" t="s">
        <v>20</v>
      </c>
      <c r="B458" s="34" t="s">
        <v>74</v>
      </c>
      <c r="C458" s="35">
        <v>103.639</v>
      </c>
      <c r="D458" s="35">
        <v>92.36</v>
      </c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</row>
    <row r="459" spans="1:19" x14ac:dyDescent="0.25">
      <c r="A459" s="34" t="s">
        <v>20</v>
      </c>
      <c r="B459" s="34" t="s">
        <v>855</v>
      </c>
      <c r="C459" s="35">
        <v>147.20779999999999</v>
      </c>
      <c r="D459" s="35">
        <v>128.03</v>
      </c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</row>
    <row r="460" spans="1:19" x14ac:dyDescent="0.25">
      <c r="A460" s="34" t="s">
        <v>20</v>
      </c>
      <c r="B460" s="34" t="s">
        <v>856</v>
      </c>
      <c r="C460" s="35">
        <v>155.84379999999999</v>
      </c>
      <c r="D460" s="35">
        <v>134.1</v>
      </c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</row>
    <row r="461" spans="1:19" x14ac:dyDescent="0.25">
      <c r="A461" s="34" t="s">
        <v>20</v>
      </c>
      <c r="B461" s="34" t="s">
        <v>75</v>
      </c>
      <c r="C461" s="35">
        <v>148.8391</v>
      </c>
      <c r="D461" s="35">
        <v>131.53</v>
      </c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</row>
    <row r="462" spans="1:19" x14ac:dyDescent="0.25">
      <c r="A462" s="34" t="s">
        <v>20</v>
      </c>
      <c r="B462" s="34" t="s">
        <v>857</v>
      </c>
      <c r="C462" s="35">
        <v>95.070499999999996</v>
      </c>
      <c r="D462" s="35">
        <v>83.25</v>
      </c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</row>
    <row r="463" spans="1:19" x14ac:dyDescent="0.25">
      <c r="A463" s="34" t="s">
        <v>20</v>
      </c>
      <c r="B463" s="34" t="s">
        <v>76</v>
      </c>
      <c r="C463" s="35">
        <v>169.3991</v>
      </c>
      <c r="D463" s="35">
        <v>148.31</v>
      </c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</row>
    <row r="464" spans="1:19" x14ac:dyDescent="0.25">
      <c r="A464" s="34" t="s">
        <v>20</v>
      </c>
      <c r="B464" s="34" t="s">
        <v>77</v>
      </c>
      <c r="C464" s="35">
        <v>56.115900000000003</v>
      </c>
      <c r="D464" s="35">
        <v>49.07</v>
      </c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</row>
    <row r="465" spans="1:19" x14ac:dyDescent="0.25">
      <c r="A465" s="34" t="s">
        <v>20</v>
      </c>
      <c r="B465" s="34" t="s">
        <v>78</v>
      </c>
      <c r="C465" s="35">
        <v>154.73240000000001</v>
      </c>
      <c r="D465" s="35">
        <v>133.74</v>
      </c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</row>
    <row r="466" spans="1:19" x14ac:dyDescent="0.25">
      <c r="A466" s="34" t="s">
        <v>20</v>
      </c>
      <c r="B466" s="34" t="s">
        <v>858</v>
      </c>
      <c r="C466" s="35">
        <v>126.2079</v>
      </c>
      <c r="D466" s="35">
        <v>110.19</v>
      </c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</row>
    <row r="467" spans="1:19" x14ac:dyDescent="0.25">
      <c r="A467" s="34" t="s">
        <v>20</v>
      </c>
      <c r="B467" s="34" t="s">
        <v>859</v>
      </c>
      <c r="C467" s="35">
        <v>168.7252</v>
      </c>
      <c r="D467" s="35">
        <v>147.43</v>
      </c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</row>
    <row r="468" spans="1:19" x14ac:dyDescent="0.25">
      <c r="A468" s="34" t="s">
        <v>20</v>
      </c>
      <c r="B468" s="34" t="s">
        <v>860</v>
      </c>
      <c r="C468" s="35">
        <v>183.54839999999999</v>
      </c>
      <c r="D468" s="35">
        <v>160.22999999999999</v>
      </c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</row>
    <row r="469" spans="1:19" x14ac:dyDescent="0.25">
      <c r="A469" s="34" t="s">
        <v>20</v>
      </c>
      <c r="B469" s="34" t="s">
        <v>79</v>
      </c>
      <c r="C469" s="35">
        <v>160.0641</v>
      </c>
      <c r="D469" s="35">
        <v>141.27000000000001</v>
      </c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</row>
    <row r="470" spans="1:19" x14ac:dyDescent="0.25">
      <c r="A470" s="34" t="s">
        <v>20</v>
      </c>
      <c r="B470" s="34" t="s">
        <v>80</v>
      </c>
      <c r="C470" s="35">
        <v>171.9076</v>
      </c>
      <c r="D470" s="35">
        <v>148.54</v>
      </c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</row>
    <row r="471" spans="1:19" x14ac:dyDescent="0.25">
      <c r="A471" s="34" t="s">
        <v>20</v>
      </c>
      <c r="B471" s="34" t="s">
        <v>861</v>
      </c>
      <c r="C471" s="35">
        <v>83.539199999999994</v>
      </c>
      <c r="D471" s="35">
        <v>66.89</v>
      </c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</row>
    <row r="472" spans="1:19" x14ac:dyDescent="0.25">
      <c r="A472" s="34" t="s">
        <v>20</v>
      </c>
      <c r="B472" s="34" t="s">
        <v>862</v>
      </c>
      <c r="C472" s="35">
        <v>110.2226</v>
      </c>
      <c r="D472" s="35">
        <v>97.29</v>
      </c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</row>
    <row r="473" spans="1:19" x14ac:dyDescent="0.25">
      <c r="A473" s="34" t="s">
        <v>20</v>
      </c>
      <c r="B473" s="34" t="s">
        <v>863</v>
      </c>
      <c r="C473" s="35">
        <v>169.4691</v>
      </c>
      <c r="D473" s="35">
        <v>147.09</v>
      </c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</row>
    <row r="474" spans="1:19" x14ac:dyDescent="0.25">
      <c r="A474" s="34" t="s">
        <v>20</v>
      </c>
      <c r="B474" s="34" t="s">
        <v>81</v>
      </c>
      <c r="C474" s="35">
        <v>179.21279999999999</v>
      </c>
      <c r="D474" s="35">
        <v>154.01</v>
      </c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</row>
    <row r="475" spans="1:19" x14ac:dyDescent="0.25">
      <c r="A475" s="34" t="s">
        <v>20</v>
      </c>
      <c r="B475" s="34" t="s">
        <v>82</v>
      </c>
      <c r="C475" s="35">
        <v>427.64789999999999</v>
      </c>
      <c r="D475" s="35">
        <v>368.39</v>
      </c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</row>
    <row r="476" spans="1:19" x14ac:dyDescent="0.25">
      <c r="A476" s="34" t="s">
        <v>20</v>
      </c>
      <c r="B476" s="34" t="s">
        <v>83</v>
      </c>
      <c r="C476" s="35">
        <v>137.8862</v>
      </c>
      <c r="D476" s="35">
        <v>119.49</v>
      </c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</row>
    <row r="477" spans="1:19" x14ac:dyDescent="0.25">
      <c r="A477" s="34" t="s">
        <v>20</v>
      </c>
      <c r="B477" s="34" t="s">
        <v>864</v>
      </c>
      <c r="C477" s="35">
        <v>131.3656</v>
      </c>
      <c r="D477" s="35">
        <v>115.8</v>
      </c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</row>
    <row r="478" spans="1:19" x14ac:dyDescent="0.25">
      <c r="A478" s="34" t="s">
        <v>20</v>
      </c>
      <c r="B478" s="34" t="s">
        <v>865</v>
      </c>
      <c r="C478" s="35">
        <v>131.05840000000001</v>
      </c>
      <c r="D478" s="35">
        <v>115.33</v>
      </c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</row>
    <row r="479" spans="1:19" x14ac:dyDescent="0.25">
      <c r="A479" s="34" t="s">
        <v>20</v>
      </c>
      <c r="B479" s="34" t="s">
        <v>866</v>
      </c>
      <c r="C479" s="35">
        <v>183.22800000000001</v>
      </c>
      <c r="D479" s="35">
        <v>160.82</v>
      </c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</row>
    <row r="480" spans="1:19" x14ac:dyDescent="0.25">
      <c r="A480" s="34" t="s">
        <v>20</v>
      </c>
      <c r="B480" s="34" t="s">
        <v>84</v>
      </c>
      <c r="C480" s="35">
        <v>123.5419</v>
      </c>
      <c r="D480" s="35">
        <v>107.63</v>
      </c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</row>
    <row r="481" spans="1:19" x14ac:dyDescent="0.25">
      <c r="A481" s="34" t="s">
        <v>20</v>
      </c>
      <c r="B481" s="34" t="s">
        <v>85</v>
      </c>
      <c r="C481" s="35">
        <v>90.188100000000006</v>
      </c>
      <c r="D481" s="35">
        <v>79.53</v>
      </c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</row>
    <row r="482" spans="1:19" x14ac:dyDescent="0.25">
      <c r="A482" s="34" t="s">
        <v>20</v>
      </c>
      <c r="B482" s="34" t="s">
        <v>86</v>
      </c>
      <c r="C482" s="35">
        <v>172.87049999999999</v>
      </c>
      <c r="D482" s="35">
        <v>151.44999999999999</v>
      </c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</row>
    <row r="483" spans="1:19" x14ac:dyDescent="0.25">
      <c r="A483" s="34" t="s">
        <v>20</v>
      </c>
      <c r="B483" s="34" t="s">
        <v>867</v>
      </c>
      <c r="C483" s="35">
        <v>133.9102</v>
      </c>
      <c r="D483" s="35">
        <v>119.91</v>
      </c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</row>
    <row r="484" spans="1:19" x14ac:dyDescent="0.25">
      <c r="A484" s="34" t="s">
        <v>20</v>
      </c>
      <c r="B484" s="34" t="s">
        <v>87</v>
      </c>
      <c r="C484" s="35">
        <v>247.20320000000001</v>
      </c>
      <c r="D484" s="35">
        <v>213.62</v>
      </c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</row>
    <row r="485" spans="1:19" x14ac:dyDescent="0.25">
      <c r="A485" s="34" t="s">
        <v>20</v>
      </c>
      <c r="B485" s="34" t="s">
        <v>868</v>
      </c>
      <c r="C485" s="35">
        <v>116.17870000000001</v>
      </c>
      <c r="D485" s="35">
        <v>85.81</v>
      </c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</row>
    <row r="486" spans="1:19" x14ac:dyDescent="0.25">
      <c r="A486" s="34" t="s">
        <v>20</v>
      </c>
      <c r="B486" s="34" t="s">
        <v>446</v>
      </c>
      <c r="C486" s="35">
        <v>115.1105</v>
      </c>
      <c r="D486" s="35">
        <v>98.89</v>
      </c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</row>
    <row r="487" spans="1:19" x14ac:dyDescent="0.25">
      <c r="A487" s="34" t="s">
        <v>20</v>
      </c>
      <c r="B487" s="34" t="s">
        <v>445</v>
      </c>
      <c r="C487" s="35">
        <v>96.223500000000001</v>
      </c>
      <c r="D487" s="35">
        <v>84.21</v>
      </c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</row>
    <row r="488" spans="1:19" x14ac:dyDescent="0.25">
      <c r="A488" s="34" t="s">
        <v>20</v>
      </c>
      <c r="B488" s="34" t="s">
        <v>869</v>
      </c>
      <c r="C488" s="35">
        <v>107.86969999999999</v>
      </c>
      <c r="D488" s="35">
        <v>79.67</v>
      </c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</row>
    <row r="489" spans="1:19" x14ac:dyDescent="0.25">
      <c r="A489" s="34" t="s">
        <v>20</v>
      </c>
      <c r="B489" s="34" t="s">
        <v>390</v>
      </c>
      <c r="C489" s="35">
        <v>100.3819</v>
      </c>
      <c r="D489" s="35">
        <v>86.07</v>
      </c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</row>
    <row r="490" spans="1:19" x14ac:dyDescent="0.25">
      <c r="A490" s="34" t="s">
        <v>20</v>
      </c>
      <c r="B490" s="34" t="s">
        <v>444</v>
      </c>
      <c r="C490" s="35">
        <v>151.06270000000001</v>
      </c>
      <c r="D490" s="35">
        <v>130.44</v>
      </c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</row>
    <row r="491" spans="1:19" x14ac:dyDescent="0.25">
      <c r="A491" s="34" t="s">
        <v>20</v>
      </c>
      <c r="B491" s="34" t="s">
        <v>870</v>
      </c>
      <c r="C491" s="35">
        <v>24.8827</v>
      </c>
      <c r="D491" s="35">
        <v>18.38</v>
      </c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</row>
    <row r="492" spans="1:19" x14ac:dyDescent="0.25">
      <c r="A492" s="34" t="s">
        <v>20</v>
      </c>
      <c r="B492" s="34" t="s">
        <v>391</v>
      </c>
      <c r="C492" s="35">
        <v>156.37719999999999</v>
      </c>
      <c r="D492" s="35">
        <v>135.88</v>
      </c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</row>
    <row r="493" spans="1:19" x14ac:dyDescent="0.25">
      <c r="A493" s="34" t="s">
        <v>20</v>
      </c>
      <c r="B493" s="34" t="s">
        <v>689</v>
      </c>
      <c r="C493" s="35">
        <v>41.764899999999997</v>
      </c>
      <c r="D493" s="35">
        <v>33.22</v>
      </c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</row>
    <row r="494" spans="1:19" x14ac:dyDescent="0.25">
      <c r="A494" s="34" t="s">
        <v>20</v>
      </c>
      <c r="B494" s="34" t="s">
        <v>871</v>
      </c>
      <c r="C494" s="35">
        <v>67.837699999999998</v>
      </c>
      <c r="D494" s="35">
        <v>50.11</v>
      </c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</row>
    <row r="495" spans="1:19" x14ac:dyDescent="0.25">
      <c r="A495" s="34" t="s">
        <v>20</v>
      </c>
      <c r="B495" s="34" t="s">
        <v>88</v>
      </c>
      <c r="C495" s="35">
        <v>130.15430000000001</v>
      </c>
      <c r="D495" s="35">
        <v>113.74</v>
      </c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</row>
    <row r="496" spans="1:19" x14ac:dyDescent="0.25">
      <c r="A496" s="34" t="s">
        <v>20</v>
      </c>
      <c r="B496" s="34" t="s">
        <v>577</v>
      </c>
      <c r="C496" s="35">
        <v>522.0181</v>
      </c>
      <c r="D496" s="35">
        <v>498.27</v>
      </c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</row>
    <row r="497" spans="1:19" x14ac:dyDescent="0.25">
      <c r="A497" s="34" t="s">
        <v>20</v>
      </c>
      <c r="B497" s="34" t="s">
        <v>459</v>
      </c>
      <c r="C497" s="35">
        <v>166.93889999999999</v>
      </c>
      <c r="D497" s="35">
        <v>147.59</v>
      </c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</row>
    <row r="498" spans="1:19" x14ac:dyDescent="0.25">
      <c r="A498" s="34" t="s">
        <v>20</v>
      </c>
      <c r="B498" s="34" t="s">
        <v>89</v>
      </c>
      <c r="C498" s="35">
        <v>343.29469999999998</v>
      </c>
      <c r="D498" s="35">
        <v>303.35000000000002</v>
      </c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</row>
    <row r="499" spans="1:19" x14ac:dyDescent="0.25">
      <c r="A499" s="34" t="s">
        <v>20</v>
      </c>
      <c r="B499" s="34" t="s">
        <v>872</v>
      </c>
      <c r="C499" s="35">
        <v>190.9188</v>
      </c>
      <c r="D499" s="35">
        <v>141.01</v>
      </c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</row>
    <row r="500" spans="1:19" x14ac:dyDescent="0.25">
      <c r="A500" s="34" t="s">
        <v>20</v>
      </c>
      <c r="B500" s="34" t="s">
        <v>873</v>
      </c>
      <c r="C500" s="35">
        <v>159.60849999999999</v>
      </c>
      <c r="D500" s="35">
        <v>117.89</v>
      </c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</row>
    <row r="501" spans="1:19" x14ac:dyDescent="0.25">
      <c r="A501" s="34" t="s">
        <v>20</v>
      </c>
      <c r="B501" s="34" t="s">
        <v>720</v>
      </c>
      <c r="C501" s="35">
        <v>94.9148</v>
      </c>
      <c r="D501" s="35">
        <v>75.31</v>
      </c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</row>
    <row r="502" spans="1:19" x14ac:dyDescent="0.25">
      <c r="A502" s="34" t="s">
        <v>20</v>
      </c>
      <c r="B502" s="34" t="s">
        <v>721</v>
      </c>
      <c r="C502" s="35">
        <v>69.254599999999996</v>
      </c>
      <c r="D502" s="35">
        <v>54.41</v>
      </c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</row>
    <row r="503" spans="1:19" x14ac:dyDescent="0.25">
      <c r="A503" s="34" t="s">
        <v>20</v>
      </c>
      <c r="B503" s="34" t="s">
        <v>722</v>
      </c>
      <c r="C503" s="35">
        <v>110.19240000000001</v>
      </c>
      <c r="D503" s="35">
        <v>86.32</v>
      </c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</row>
    <row r="504" spans="1:19" x14ac:dyDescent="0.25">
      <c r="A504" s="34" t="s">
        <v>20</v>
      </c>
      <c r="B504" s="34" t="s">
        <v>874</v>
      </c>
      <c r="C504" s="35">
        <v>35.805</v>
      </c>
      <c r="D504" s="35">
        <v>26.45</v>
      </c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</row>
    <row r="505" spans="1:19" x14ac:dyDescent="0.25">
      <c r="A505" s="34" t="s">
        <v>20</v>
      </c>
      <c r="B505" s="34" t="s">
        <v>354</v>
      </c>
      <c r="C505" s="35">
        <v>160.1859</v>
      </c>
      <c r="D505" s="35">
        <v>139.16</v>
      </c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</row>
    <row r="506" spans="1:19" x14ac:dyDescent="0.25">
      <c r="A506" s="34" t="s">
        <v>20</v>
      </c>
      <c r="B506" s="34" t="s">
        <v>355</v>
      </c>
      <c r="C506" s="35">
        <v>281.95089999999999</v>
      </c>
      <c r="D506" s="35">
        <v>242.87</v>
      </c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</row>
    <row r="507" spans="1:19" x14ac:dyDescent="0.25">
      <c r="A507" s="34" t="s">
        <v>20</v>
      </c>
      <c r="B507" s="34" t="s">
        <v>353</v>
      </c>
      <c r="C507" s="35">
        <v>1429.7992999999999</v>
      </c>
      <c r="D507" s="35">
        <v>1226.47</v>
      </c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</row>
    <row r="508" spans="1:19" x14ac:dyDescent="0.25">
      <c r="A508" s="34" t="s">
        <v>20</v>
      </c>
      <c r="B508" s="34" t="s">
        <v>875</v>
      </c>
      <c r="C508" s="35">
        <v>403.02100000000002</v>
      </c>
      <c r="D508" s="35">
        <v>297.67</v>
      </c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</row>
    <row r="509" spans="1:19" x14ac:dyDescent="0.25">
      <c r="A509" s="34" t="s">
        <v>20</v>
      </c>
      <c r="B509" s="34" t="s">
        <v>618</v>
      </c>
      <c r="C509" s="35">
        <v>37.118600000000001</v>
      </c>
      <c r="D509" s="35">
        <v>31.99</v>
      </c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</row>
    <row r="510" spans="1:19" x14ac:dyDescent="0.25">
      <c r="A510" s="34" t="s">
        <v>20</v>
      </c>
      <c r="B510" s="34" t="s">
        <v>619</v>
      </c>
      <c r="C510" s="35">
        <v>153.29689999999999</v>
      </c>
      <c r="D510" s="35">
        <v>129.46</v>
      </c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</row>
    <row r="511" spans="1:19" x14ac:dyDescent="0.25">
      <c r="A511" s="34" t="s">
        <v>20</v>
      </c>
      <c r="B511" s="34" t="s">
        <v>381</v>
      </c>
      <c r="C511" s="35">
        <v>1194.7863</v>
      </c>
      <c r="D511" s="35">
        <v>1048.5999999999999</v>
      </c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</row>
    <row r="512" spans="1:19" x14ac:dyDescent="0.25">
      <c r="A512" s="34" t="s">
        <v>20</v>
      </c>
      <c r="B512" s="34" t="s">
        <v>352</v>
      </c>
      <c r="C512" s="35">
        <v>248.91380000000001</v>
      </c>
      <c r="D512" s="35">
        <v>214.47</v>
      </c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</row>
    <row r="513" spans="1:19" x14ac:dyDescent="0.25">
      <c r="A513" s="34" t="s">
        <v>20</v>
      </c>
      <c r="B513" s="34" t="s">
        <v>876</v>
      </c>
      <c r="C513" s="35">
        <v>33.8461</v>
      </c>
      <c r="D513" s="35">
        <v>25</v>
      </c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</row>
    <row r="514" spans="1:19" x14ac:dyDescent="0.25">
      <c r="A514" s="34" t="s">
        <v>20</v>
      </c>
      <c r="B514" s="34" t="s">
        <v>652</v>
      </c>
      <c r="C514" s="35">
        <v>723.97429999999997</v>
      </c>
      <c r="D514" s="35">
        <v>643.29999999999995</v>
      </c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</row>
    <row r="515" spans="1:19" x14ac:dyDescent="0.25">
      <c r="A515" s="34" t="s">
        <v>20</v>
      </c>
      <c r="B515" s="34" t="s">
        <v>351</v>
      </c>
      <c r="C515" s="35">
        <v>220.1893</v>
      </c>
      <c r="D515" s="35">
        <v>236.13</v>
      </c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</row>
    <row r="516" spans="1:19" x14ac:dyDescent="0.25">
      <c r="A516" s="34" t="s">
        <v>20</v>
      </c>
      <c r="B516" s="34" t="s">
        <v>690</v>
      </c>
      <c r="C516" s="35">
        <v>143.53579999999999</v>
      </c>
      <c r="D516" s="35">
        <v>112.35</v>
      </c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</row>
    <row r="517" spans="1:19" x14ac:dyDescent="0.25">
      <c r="A517" s="34" t="s">
        <v>20</v>
      </c>
      <c r="B517" s="34" t="s">
        <v>578</v>
      </c>
      <c r="C517" s="35">
        <v>357.4751</v>
      </c>
      <c r="D517" s="35">
        <v>299.91000000000003</v>
      </c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</row>
    <row r="518" spans="1:19" x14ac:dyDescent="0.25">
      <c r="A518" s="34" t="s">
        <v>20</v>
      </c>
      <c r="B518" s="34" t="s">
        <v>877</v>
      </c>
      <c r="C518" s="35">
        <v>64.678799999999995</v>
      </c>
      <c r="D518" s="35">
        <v>47.77</v>
      </c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</row>
    <row r="519" spans="1:19" x14ac:dyDescent="0.25">
      <c r="A519" s="34" t="s">
        <v>20</v>
      </c>
      <c r="B519" s="34" t="s">
        <v>90</v>
      </c>
      <c r="C519" s="35">
        <v>80.899500000000003</v>
      </c>
      <c r="D519" s="35">
        <v>67.75</v>
      </c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</row>
    <row r="520" spans="1:19" x14ac:dyDescent="0.25">
      <c r="A520" s="34" t="s">
        <v>20</v>
      </c>
      <c r="B520" s="34" t="s">
        <v>334</v>
      </c>
      <c r="C520" s="35">
        <v>178.255</v>
      </c>
      <c r="D520" s="35">
        <v>148.85</v>
      </c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</row>
    <row r="521" spans="1:19" x14ac:dyDescent="0.25">
      <c r="A521" s="34" t="s">
        <v>20</v>
      </c>
      <c r="B521" s="34" t="s">
        <v>346</v>
      </c>
      <c r="C521" s="35">
        <v>31.086300000000001</v>
      </c>
      <c r="D521" s="35">
        <v>27.07</v>
      </c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</row>
    <row r="522" spans="1:19" x14ac:dyDescent="0.25">
      <c r="A522" s="34" t="s">
        <v>20</v>
      </c>
      <c r="B522" s="34" t="s">
        <v>579</v>
      </c>
      <c r="C522" s="35">
        <v>163.12719999999999</v>
      </c>
      <c r="D522" s="35">
        <v>142.9</v>
      </c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</row>
    <row r="523" spans="1:19" x14ac:dyDescent="0.25">
      <c r="A523" s="34" t="s">
        <v>20</v>
      </c>
      <c r="B523" s="34" t="s">
        <v>472</v>
      </c>
      <c r="C523" s="35">
        <v>55.082700000000003</v>
      </c>
      <c r="D523" s="35">
        <v>48.23</v>
      </c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</row>
    <row r="524" spans="1:19" x14ac:dyDescent="0.25">
      <c r="A524" s="34" t="s">
        <v>20</v>
      </c>
      <c r="B524" s="34" t="s">
        <v>367</v>
      </c>
      <c r="C524" s="35">
        <v>259.14280000000002</v>
      </c>
      <c r="D524" s="35">
        <v>226.33</v>
      </c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</row>
    <row r="525" spans="1:19" x14ac:dyDescent="0.25">
      <c r="A525" s="34" t="s">
        <v>20</v>
      </c>
      <c r="B525" s="34" t="s">
        <v>431</v>
      </c>
      <c r="C525" s="35">
        <v>142.2313</v>
      </c>
      <c r="D525" s="35">
        <v>123.62</v>
      </c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</row>
    <row r="526" spans="1:19" x14ac:dyDescent="0.25">
      <c r="A526" s="34" t="s">
        <v>20</v>
      </c>
      <c r="B526" s="34" t="s">
        <v>360</v>
      </c>
      <c r="C526" s="35">
        <v>125.8207</v>
      </c>
      <c r="D526" s="35">
        <v>109.43</v>
      </c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</row>
    <row r="527" spans="1:19" x14ac:dyDescent="0.25">
      <c r="A527" s="34" t="s">
        <v>20</v>
      </c>
      <c r="B527" s="34" t="s">
        <v>395</v>
      </c>
      <c r="C527" s="35">
        <v>312.79969999999997</v>
      </c>
      <c r="D527" s="35">
        <v>268.48</v>
      </c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</row>
    <row r="528" spans="1:19" x14ac:dyDescent="0.25">
      <c r="A528" s="34" t="s">
        <v>20</v>
      </c>
      <c r="B528" s="34" t="s">
        <v>878</v>
      </c>
      <c r="C528" s="35">
        <v>156.9349</v>
      </c>
      <c r="D528" s="35">
        <v>115.91</v>
      </c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</row>
    <row r="529" spans="1:19" x14ac:dyDescent="0.25">
      <c r="A529" s="34" t="s">
        <v>20</v>
      </c>
      <c r="B529" s="34" t="s">
        <v>620</v>
      </c>
      <c r="C529" s="35">
        <v>168.94030000000001</v>
      </c>
      <c r="D529" s="35">
        <v>141.72</v>
      </c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</row>
    <row r="530" spans="1:19" x14ac:dyDescent="0.25">
      <c r="A530" s="34" t="s">
        <v>20</v>
      </c>
      <c r="B530" s="34" t="s">
        <v>621</v>
      </c>
      <c r="C530" s="35">
        <v>58.660400000000003</v>
      </c>
      <c r="D530" s="35">
        <v>49.62</v>
      </c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</row>
    <row r="531" spans="1:19" x14ac:dyDescent="0.25">
      <c r="A531" s="34" t="s">
        <v>20</v>
      </c>
      <c r="B531" s="34" t="s">
        <v>362</v>
      </c>
      <c r="C531" s="35">
        <v>204.95259999999999</v>
      </c>
      <c r="D531" s="35">
        <v>178.74</v>
      </c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</row>
    <row r="532" spans="1:19" x14ac:dyDescent="0.25">
      <c r="A532" s="34" t="s">
        <v>20</v>
      </c>
      <c r="B532" s="34" t="s">
        <v>622</v>
      </c>
      <c r="C532" s="35">
        <v>116.0347</v>
      </c>
      <c r="D532" s="35">
        <v>95.87</v>
      </c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</row>
    <row r="533" spans="1:19" x14ac:dyDescent="0.25">
      <c r="A533" s="34" t="s">
        <v>20</v>
      </c>
      <c r="B533" s="34" t="s">
        <v>365</v>
      </c>
      <c r="C533" s="35">
        <v>252.6566</v>
      </c>
      <c r="D533" s="35">
        <v>219.3</v>
      </c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</row>
    <row r="534" spans="1:19" x14ac:dyDescent="0.25">
      <c r="A534" s="34" t="s">
        <v>20</v>
      </c>
      <c r="B534" s="34" t="s">
        <v>364</v>
      </c>
      <c r="C534" s="35">
        <v>190.83340000000001</v>
      </c>
      <c r="D534" s="35">
        <v>165.6</v>
      </c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</row>
    <row r="535" spans="1:19" x14ac:dyDescent="0.25">
      <c r="A535" s="34" t="s">
        <v>20</v>
      </c>
      <c r="B535" s="34" t="s">
        <v>417</v>
      </c>
      <c r="C535" s="35">
        <v>309.99380000000002</v>
      </c>
      <c r="D535" s="35">
        <v>263.93</v>
      </c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</row>
    <row r="536" spans="1:19" x14ac:dyDescent="0.25">
      <c r="A536" s="34" t="s">
        <v>20</v>
      </c>
      <c r="B536" t="s">
        <v>366</v>
      </c>
      <c r="C536" s="35">
        <v>135.04060000000001</v>
      </c>
      <c r="D536" s="219">
        <v>119.66</v>
      </c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</row>
    <row r="537" spans="1:19" x14ac:dyDescent="0.25">
      <c r="A537" s="34" t="s">
        <v>20</v>
      </c>
      <c r="B537" s="34" t="s">
        <v>879</v>
      </c>
      <c r="C537" s="35">
        <v>100.8746</v>
      </c>
      <c r="D537" s="35">
        <v>74.510000000000005</v>
      </c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</row>
    <row r="538" spans="1:19" x14ac:dyDescent="0.25">
      <c r="A538" s="34" t="s">
        <v>20</v>
      </c>
      <c r="B538" s="34" t="s">
        <v>369</v>
      </c>
      <c r="C538" s="35">
        <v>297.44260000000003</v>
      </c>
      <c r="D538" s="35">
        <v>262.89</v>
      </c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</row>
    <row r="539" spans="1:19" x14ac:dyDescent="0.25">
      <c r="A539" s="34" t="s">
        <v>20</v>
      </c>
      <c r="B539" s="34" t="s">
        <v>371</v>
      </c>
      <c r="C539" s="35">
        <v>308.58550000000002</v>
      </c>
      <c r="D539" s="35">
        <v>277.83999999999997</v>
      </c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</row>
    <row r="540" spans="1:19" x14ac:dyDescent="0.25">
      <c r="A540" s="34" t="s">
        <v>20</v>
      </c>
      <c r="B540" s="34" t="s">
        <v>370</v>
      </c>
      <c r="C540" s="35">
        <v>87.169899999999998</v>
      </c>
      <c r="D540" s="35">
        <v>75.56</v>
      </c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</row>
    <row r="541" spans="1:19" x14ac:dyDescent="0.25">
      <c r="A541" s="34" t="s">
        <v>20</v>
      </c>
      <c r="B541" s="34" t="s">
        <v>372</v>
      </c>
      <c r="C541" s="35">
        <v>133.4265</v>
      </c>
      <c r="D541" s="35">
        <v>116.34</v>
      </c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</row>
    <row r="542" spans="1:19" x14ac:dyDescent="0.25">
      <c r="A542" s="34" t="s">
        <v>20</v>
      </c>
      <c r="B542" s="34" t="s">
        <v>580</v>
      </c>
      <c r="C542" s="35">
        <v>148.02459999999999</v>
      </c>
      <c r="D542" s="35">
        <v>128.33000000000001</v>
      </c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</row>
    <row r="543" spans="1:19" x14ac:dyDescent="0.25">
      <c r="A543" s="34" t="s">
        <v>20</v>
      </c>
      <c r="B543" s="34" t="s">
        <v>368</v>
      </c>
      <c r="C543" s="35">
        <v>256.19029999999998</v>
      </c>
      <c r="D543" s="35">
        <v>220.84</v>
      </c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</row>
    <row r="544" spans="1:19" x14ac:dyDescent="0.25">
      <c r="A544" s="34" t="s">
        <v>20</v>
      </c>
      <c r="B544" s="34" t="s">
        <v>361</v>
      </c>
      <c r="C544" s="35">
        <v>108.74590000000001</v>
      </c>
      <c r="D544" s="35">
        <v>94.63</v>
      </c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</row>
    <row r="545" spans="1:19" x14ac:dyDescent="0.25">
      <c r="A545" s="34" t="s">
        <v>20</v>
      </c>
      <c r="B545" s="34" t="s">
        <v>373</v>
      </c>
      <c r="C545" s="35">
        <v>193.44839999999999</v>
      </c>
      <c r="D545" s="35">
        <v>170.83</v>
      </c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</row>
    <row r="546" spans="1:19" x14ac:dyDescent="0.25">
      <c r="A546" s="34" t="s">
        <v>20</v>
      </c>
      <c r="B546" s="34" t="s">
        <v>363</v>
      </c>
      <c r="C546" s="35">
        <v>102.7169</v>
      </c>
      <c r="D546" s="35">
        <v>89.29</v>
      </c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</row>
    <row r="547" spans="1:19" x14ac:dyDescent="0.25">
      <c r="A547" s="34" t="s">
        <v>20</v>
      </c>
      <c r="B547" s="34" t="s">
        <v>623</v>
      </c>
      <c r="C547" s="35">
        <v>190.84719999999999</v>
      </c>
      <c r="D547" s="35">
        <v>160.82</v>
      </c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</row>
    <row r="548" spans="1:19" x14ac:dyDescent="0.25">
      <c r="A548" s="34" t="s">
        <v>20</v>
      </c>
      <c r="B548" s="34" t="s">
        <v>396</v>
      </c>
      <c r="C548" s="35">
        <v>226.12970000000001</v>
      </c>
      <c r="D548" s="35">
        <v>196.99</v>
      </c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</row>
    <row r="549" spans="1:19" x14ac:dyDescent="0.25">
      <c r="A549" s="34" t="s">
        <v>20</v>
      </c>
      <c r="B549" s="34" t="s">
        <v>374</v>
      </c>
      <c r="C549" s="35">
        <v>95.460599999999999</v>
      </c>
      <c r="D549" s="35">
        <v>82.58</v>
      </c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</row>
    <row r="550" spans="1:19" x14ac:dyDescent="0.25">
      <c r="A550" s="34" t="s">
        <v>20</v>
      </c>
      <c r="B550" s="34" t="s">
        <v>895</v>
      </c>
      <c r="C550" s="35">
        <v>0</v>
      </c>
      <c r="D550" s="35">
        <v>0</v>
      </c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</row>
    <row r="551" spans="1:19" x14ac:dyDescent="0.25">
      <c r="A551" s="34" t="s">
        <v>20</v>
      </c>
      <c r="B551" s="34" t="s">
        <v>896</v>
      </c>
      <c r="C551" s="35">
        <v>0</v>
      </c>
      <c r="D551" s="35">
        <v>0</v>
      </c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</row>
    <row r="552" spans="1:19" x14ac:dyDescent="0.25">
      <c r="A552" s="34" t="s">
        <v>20</v>
      </c>
      <c r="B552" s="34" t="s">
        <v>897</v>
      </c>
      <c r="C552" s="35">
        <v>0</v>
      </c>
      <c r="D552" s="35">
        <v>0</v>
      </c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</row>
    <row r="553" spans="1:19" x14ac:dyDescent="0.25">
      <c r="A553" s="34" t="s">
        <v>20</v>
      </c>
      <c r="B553" s="34" t="s">
        <v>898</v>
      </c>
      <c r="C553" s="35">
        <v>0</v>
      </c>
      <c r="D553" s="35">
        <v>0</v>
      </c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</row>
    <row r="554" spans="1:19" x14ac:dyDescent="0.25">
      <c r="A554" s="34" t="s">
        <v>20</v>
      </c>
      <c r="B554" s="34" t="s">
        <v>899</v>
      </c>
      <c r="C554" s="35">
        <v>0</v>
      </c>
      <c r="D554" s="35">
        <v>0</v>
      </c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</row>
    <row r="555" spans="1:19" x14ac:dyDescent="0.25">
      <c r="A555" s="34" t="s">
        <v>20</v>
      </c>
      <c r="B555" s="34" t="s">
        <v>900</v>
      </c>
      <c r="C555" s="35">
        <v>0</v>
      </c>
      <c r="D555" s="35">
        <v>0.86</v>
      </c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</row>
    <row r="556" spans="1:19" x14ac:dyDescent="0.25">
      <c r="A556" s="34" t="s">
        <v>20</v>
      </c>
      <c r="B556" s="34" t="s">
        <v>901</v>
      </c>
      <c r="C556" s="35">
        <v>0</v>
      </c>
      <c r="D556" s="35">
        <v>0</v>
      </c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</row>
    <row r="557" spans="1:19" x14ac:dyDescent="0.25">
      <c r="A557" s="34" t="s">
        <v>20</v>
      </c>
      <c r="B557" s="34" t="s">
        <v>902</v>
      </c>
      <c r="C557" s="35">
        <v>0</v>
      </c>
      <c r="D557" s="35">
        <v>0</v>
      </c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</row>
    <row r="558" spans="1:19" x14ac:dyDescent="0.25">
      <c r="A558" s="34" t="s">
        <v>20</v>
      </c>
      <c r="B558" s="34" t="s">
        <v>903</v>
      </c>
      <c r="C558" s="35">
        <v>0</v>
      </c>
      <c r="D558" s="35">
        <v>0</v>
      </c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</row>
    <row r="559" spans="1:19" x14ac:dyDescent="0.25">
      <c r="A559" s="34" t="s">
        <v>20</v>
      </c>
      <c r="B559" s="34" t="s">
        <v>904</v>
      </c>
      <c r="C559" s="35">
        <v>0</v>
      </c>
      <c r="D559" s="35">
        <v>0</v>
      </c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</row>
    <row r="560" spans="1:19" x14ac:dyDescent="0.25">
      <c r="A560" s="34" t="s">
        <v>20</v>
      </c>
      <c r="B560" s="34" t="s">
        <v>905</v>
      </c>
      <c r="C560" s="35">
        <v>0</v>
      </c>
      <c r="D560" s="35">
        <v>0</v>
      </c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</row>
    <row r="561" spans="1:19" x14ac:dyDescent="0.25">
      <c r="A561" s="34" t="s">
        <v>20</v>
      </c>
      <c r="B561" s="34" t="s">
        <v>586</v>
      </c>
      <c r="C561" s="35">
        <v>0</v>
      </c>
      <c r="D561" s="35">
        <v>4.29</v>
      </c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</row>
    <row r="562" spans="1:19" x14ac:dyDescent="0.25">
      <c r="A562" s="34" t="s">
        <v>20</v>
      </c>
      <c r="B562" s="34" t="s">
        <v>906</v>
      </c>
      <c r="C562" s="35">
        <v>0</v>
      </c>
      <c r="D562" s="35">
        <v>0</v>
      </c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</row>
    <row r="563" spans="1:19" x14ac:dyDescent="0.25">
      <c r="A563" s="34" t="s">
        <v>20</v>
      </c>
      <c r="B563" s="34" t="s">
        <v>731</v>
      </c>
      <c r="C563" s="35">
        <v>0</v>
      </c>
      <c r="D563" s="35">
        <v>0</v>
      </c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</row>
    <row r="564" spans="1:19" x14ac:dyDescent="0.25">
      <c r="A564" s="34" t="s">
        <v>20</v>
      </c>
      <c r="B564" s="34" t="s">
        <v>907</v>
      </c>
      <c r="C564" s="35">
        <v>0</v>
      </c>
      <c r="D564" s="35">
        <v>0</v>
      </c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</row>
    <row r="565" spans="1:19" x14ac:dyDescent="0.25">
      <c r="A565" s="34" t="s">
        <v>20</v>
      </c>
      <c r="B565" s="34" t="s">
        <v>908</v>
      </c>
      <c r="C565" s="35">
        <v>0</v>
      </c>
      <c r="D565" s="35">
        <v>0</v>
      </c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</row>
    <row r="566" spans="1:19" x14ac:dyDescent="0.25">
      <c r="A566" s="34" t="s">
        <v>20</v>
      </c>
      <c r="B566" s="34" t="s">
        <v>909</v>
      </c>
      <c r="C566" s="35">
        <v>0</v>
      </c>
      <c r="D566" s="35">
        <v>0</v>
      </c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</row>
    <row r="567" spans="1:19" x14ac:dyDescent="0.25">
      <c r="A567" s="34" t="s">
        <v>20</v>
      </c>
      <c r="B567" s="34" t="s">
        <v>910</v>
      </c>
      <c r="C567" s="35">
        <v>0</v>
      </c>
      <c r="D567" s="35">
        <v>0</v>
      </c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</row>
    <row r="568" spans="1:19" x14ac:dyDescent="0.25">
      <c r="A568" s="34" t="s">
        <v>20</v>
      </c>
      <c r="B568" s="34" t="s">
        <v>911</v>
      </c>
      <c r="C568" s="35">
        <v>0</v>
      </c>
      <c r="D568" s="35">
        <v>0</v>
      </c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</row>
    <row r="569" spans="1:19" x14ac:dyDescent="0.25">
      <c r="A569" s="34" t="s">
        <v>20</v>
      </c>
      <c r="B569" s="34" t="s">
        <v>912</v>
      </c>
      <c r="C569" s="35">
        <v>0</v>
      </c>
      <c r="D569" s="35">
        <v>0</v>
      </c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</row>
    <row r="570" spans="1:19" x14ac:dyDescent="0.25">
      <c r="A570" s="34" t="s">
        <v>20</v>
      </c>
      <c r="B570" s="34" t="s">
        <v>913</v>
      </c>
      <c r="C570" s="35">
        <v>0</v>
      </c>
      <c r="D570" s="35">
        <v>0</v>
      </c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</row>
    <row r="571" spans="1:19" x14ac:dyDescent="0.25">
      <c r="A571" s="34" t="s">
        <v>20</v>
      </c>
      <c r="B571" s="34" t="s">
        <v>914</v>
      </c>
      <c r="C571" s="35">
        <v>0</v>
      </c>
      <c r="D571" s="35">
        <v>0</v>
      </c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</row>
    <row r="572" spans="1:19" x14ac:dyDescent="0.25">
      <c r="A572" s="34" t="s">
        <v>20</v>
      </c>
      <c r="B572" s="34" t="s">
        <v>915</v>
      </c>
      <c r="C572" s="35">
        <v>0</v>
      </c>
      <c r="D572" s="35">
        <v>0</v>
      </c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</row>
    <row r="573" spans="1:19" x14ac:dyDescent="0.25">
      <c r="A573" s="34" t="s">
        <v>20</v>
      </c>
      <c r="B573" s="34" t="s">
        <v>916</v>
      </c>
      <c r="C573" s="35">
        <v>0</v>
      </c>
      <c r="D573" s="35">
        <v>0</v>
      </c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</row>
    <row r="574" spans="1:19" x14ac:dyDescent="0.25">
      <c r="A574" s="34" t="s">
        <v>20</v>
      </c>
      <c r="B574" s="34" t="s">
        <v>917</v>
      </c>
      <c r="C574" s="35">
        <v>0</v>
      </c>
      <c r="D574" s="35">
        <v>0</v>
      </c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</row>
    <row r="575" spans="1:19" x14ac:dyDescent="0.25">
      <c r="A575" s="34" t="s">
        <v>20</v>
      </c>
      <c r="B575" s="34" t="s">
        <v>918</v>
      </c>
      <c r="C575" s="35">
        <v>0</v>
      </c>
      <c r="D575" s="35">
        <v>0</v>
      </c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</row>
    <row r="576" spans="1:19" x14ac:dyDescent="0.25">
      <c r="A576" s="34" t="s">
        <v>20</v>
      </c>
      <c r="B576" s="34" t="s">
        <v>919</v>
      </c>
      <c r="C576" s="35">
        <v>0</v>
      </c>
      <c r="D576" s="35">
        <v>0</v>
      </c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</row>
    <row r="577" spans="1:19" x14ac:dyDescent="0.25">
      <c r="A577" s="34" t="s">
        <v>20</v>
      </c>
      <c r="B577" s="34" t="s">
        <v>920</v>
      </c>
      <c r="C577" s="35">
        <v>0</v>
      </c>
      <c r="D577" s="35">
        <v>0</v>
      </c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</row>
    <row r="578" spans="1:19" x14ac:dyDescent="0.25">
      <c r="A578" s="34" t="s">
        <v>20</v>
      </c>
      <c r="B578" s="34" t="s">
        <v>921</v>
      </c>
      <c r="C578" s="35">
        <v>0</v>
      </c>
      <c r="D578" s="35">
        <v>0</v>
      </c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</row>
    <row r="579" spans="1:19" x14ac:dyDescent="0.25">
      <c r="A579" s="34" t="s">
        <v>20</v>
      </c>
      <c r="B579" s="34" t="s">
        <v>922</v>
      </c>
      <c r="C579" s="35">
        <v>0</v>
      </c>
      <c r="D579" s="35">
        <v>0</v>
      </c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</row>
    <row r="580" spans="1:19" x14ac:dyDescent="0.25">
      <c r="A580" s="34" t="s">
        <v>20</v>
      </c>
      <c r="B580" s="34" t="s">
        <v>923</v>
      </c>
      <c r="C580" s="35">
        <v>0</v>
      </c>
      <c r="D580" s="35">
        <v>0</v>
      </c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</row>
    <row r="581" spans="1:19" x14ac:dyDescent="0.25">
      <c r="A581" s="34" t="s">
        <v>20</v>
      </c>
      <c r="B581" s="34" t="s">
        <v>924</v>
      </c>
      <c r="C581" s="35">
        <v>0</v>
      </c>
      <c r="D581" s="35">
        <v>0</v>
      </c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</row>
    <row r="582" spans="1:19" x14ac:dyDescent="0.25">
      <c r="A582" s="34" t="s">
        <v>20</v>
      </c>
      <c r="B582" s="34" t="s">
        <v>925</v>
      </c>
      <c r="C582" s="35">
        <v>0</v>
      </c>
      <c r="D582" s="35">
        <v>0</v>
      </c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</row>
    <row r="583" spans="1:19" x14ac:dyDescent="0.25">
      <c r="A583" s="34" t="s">
        <v>20</v>
      </c>
      <c r="B583" s="34" t="s">
        <v>926</v>
      </c>
      <c r="C583" s="35">
        <v>0</v>
      </c>
      <c r="D583" s="35">
        <v>0</v>
      </c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</row>
    <row r="584" spans="1:19" x14ac:dyDescent="0.25">
      <c r="A584" s="34" t="s">
        <v>14</v>
      </c>
      <c r="B584" s="34" t="s">
        <v>91</v>
      </c>
      <c r="C584" s="265">
        <v>703484.68830000004</v>
      </c>
      <c r="D584" s="35">
        <v>1457813.96</v>
      </c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</row>
    <row r="585" spans="1:19" x14ac:dyDescent="0.25">
      <c r="A585" s="34" t="s">
        <v>13</v>
      </c>
      <c r="B585" s="34" t="s">
        <v>92</v>
      </c>
      <c r="C585" s="265">
        <v>165269.323</v>
      </c>
      <c r="D585" s="35">
        <v>154620.93</v>
      </c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</row>
    <row r="586" spans="1:19" x14ac:dyDescent="0.25">
      <c r="A586" s="34" t="s">
        <v>13</v>
      </c>
      <c r="B586" s="34" t="s">
        <v>93</v>
      </c>
      <c r="C586" s="265">
        <v>159061.95800000001</v>
      </c>
      <c r="D586" s="35">
        <v>149275.06999999998</v>
      </c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</row>
    <row r="587" spans="1:19" x14ac:dyDescent="0.25">
      <c r="A587" s="34" t="s">
        <v>13</v>
      </c>
      <c r="B587" s="34" t="s">
        <v>94</v>
      </c>
      <c r="C587" s="265">
        <v>2674.9050000000002</v>
      </c>
      <c r="D587" s="35">
        <v>2526.46</v>
      </c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</row>
    <row r="588" spans="1:19" x14ac:dyDescent="0.25">
      <c r="A588" s="34" t="s">
        <v>13</v>
      </c>
      <c r="B588" s="34" t="s">
        <v>95</v>
      </c>
      <c r="C588" s="265">
        <v>1052.991</v>
      </c>
      <c r="D588" s="35">
        <v>978.54</v>
      </c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</row>
    <row r="589" spans="1:19" x14ac:dyDescent="0.25">
      <c r="A589" s="34" t="s">
        <v>13</v>
      </c>
      <c r="B589" s="34" t="s">
        <v>96</v>
      </c>
      <c r="C589" s="265">
        <v>3240.0120000000002</v>
      </c>
      <c r="D589" s="35">
        <v>3008.07</v>
      </c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</row>
    <row r="590" spans="1:19" x14ac:dyDescent="0.25">
      <c r="A590" s="34" t="s">
        <v>13</v>
      </c>
      <c r="B590" s="34" t="s">
        <v>97</v>
      </c>
      <c r="C590" s="265">
        <v>2.0699999999999998</v>
      </c>
      <c r="D590" s="35">
        <v>1.7</v>
      </c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</row>
    <row r="591" spans="1:19" x14ac:dyDescent="0.25">
      <c r="A591" s="34" t="s">
        <v>13</v>
      </c>
      <c r="B591" s="34" t="s">
        <v>98</v>
      </c>
      <c r="C591" s="265">
        <v>649.99199999999996</v>
      </c>
      <c r="D591" s="35">
        <v>605.69000000000005</v>
      </c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</row>
    <row r="592" spans="1:19" x14ac:dyDescent="0.25">
      <c r="A592" s="34" t="s">
        <v>13</v>
      </c>
      <c r="B592" s="34" t="s">
        <v>99</v>
      </c>
      <c r="C592" s="265">
        <v>22.207999999999998</v>
      </c>
      <c r="D592" s="35">
        <v>22.29</v>
      </c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</row>
    <row r="593" spans="1:19" x14ac:dyDescent="0.25">
      <c r="A593" s="34" t="s">
        <v>13</v>
      </c>
      <c r="B593" s="34" t="s">
        <v>100</v>
      </c>
      <c r="C593" s="265">
        <v>16.023</v>
      </c>
      <c r="D593" s="35">
        <v>15.97</v>
      </c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</row>
    <row r="594" spans="1:19" x14ac:dyDescent="0.25">
      <c r="A594" s="34" t="s">
        <v>13</v>
      </c>
      <c r="B594" s="34" t="s">
        <v>101</v>
      </c>
      <c r="C594" s="265">
        <v>25.085000000000001</v>
      </c>
      <c r="D594" s="35">
        <v>23.6</v>
      </c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</row>
    <row r="595" spans="1:19" x14ac:dyDescent="0.25">
      <c r="A595" s="34" t="s">
        <v>13</v>
      </c>
      <c r="B595" s="34" t="s">
        <v>102</v>
      </c>
      <c r="C595" s="265">
        <v>0</v>
      </c>
      <c r="D595" s="35">
        <v>0</v>
      </c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</row>
    <row r="596" spans="1:19" x14ac:dyDescent="0.25">
      <c r="A596" s="34" t="s">
        <v>13</v>
      </c>
      <c r="B596" s="34" t="s">
        <v>375</v>
      </c>
      <c r="C596" s="265">
        <v>406.11799999999999</v>
      </c>
      <c r="D596" s="35">
        <v>353.58</v>
      </c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</row>
    <row r="597" spans="1:19" x14ac:dyDescent="0.25">
      <c r="A597" s="34" t="s">
        <v>13</v>
      </c>
      <c r="B597" s="34" t="s">
        <v>103</v>
      </c>
      <c r="C597" s="265">
        <v>42.695999999999998</v>
      </c>
      <c r="D597" s="35">
        <v>75.930000000000007</v>
      </c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</row>
    <row r="598" spans="1:19" x14ac:dyDescent="0.25">
      <c r="A598" s="34" t="s">
        <v>13</v>
      </c>
      <c r="B598" s="34" t="s">
        <v>104</v>
      </c>
      <c r="C598" s="265">
        <v>125.706</v>
      </c>
      <c r="D598" s="35">
        <v>110.82</v>
      </c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</row>
    <row r="599" spans="1:19" x14ac:dyDescent="0.25">
      <c r="A599" s="34" t="s">
        <v>13</v>
      </c>
      <c r="B599" s="34" t="s">
        <v>105</v>
      </c>
      <c r="C599" s="265">
        <v>11.141999999999999</v>
      </c>
      <c r="D599" s="35">
        <v>17.13</v>
      </c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</row>
    <row r="600" spans="1:19" x14ac:dyDescent="0.25">
      <c r="A600" s="34" t="s">
        <v>13</v>
      </c>
      <c r="B600" s="34" t="s">
        <v>106</v>
      </c>
      <c r="C600" s="265">
        <v>19.036999999999999</v>
      </c>
      <c r="D600" s="35">
        <v>19.61</v>
      </c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</row>
    <row r="601" spans="1:19" x14ac:dyDescent="0.25">
      <c r="A601" s="34" t="s">
        <v>13</v>
      </c>
      <c r="B601" s="34" t="s">
        <v>107</v>
      </c>
      <c r="C601" s="265">
        <v>207.14099999999999</v>
      </c>
      <c r="D601" s="35">
        <v>196.8</v>
      </c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</row>
    <row r="602" spans="1:19" x14ac:dyDescent="0.25">
      <c r="A602" s="34" t="s">
        <v>13</v>
      </c>
      <c r="B602" s="34" t="s">
        <v>108</v>
      </c>
      <c r="C602" s="265">
        <v>2.48</v>
      </c>
      <c r="D602" s="35">
        <v>2.36</v>
      </c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</row>
    <row r="603" spans="1:19" x14ac:dyDescent="0.25">
      <c r="A603" s="34" t="s">
        <v>13</v>
      </c>
      <c r="B603" s="34" t="s">
        <v>109</v>
      </c>
      <c r="C603" s="265">
        <v>102.485</v>
      </c>
      <c r="D603" s="35">
        <v>176.57</v>
      </c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</row>
    <row r="604" spans="1:19" x14ac:dyDescent="0.25">
      <c r="A604" s="34" t="s">
        <v>13</v>
      </c>
      <c r="B604" s="34" t="s">
        <v>110</v>
      </c>
      <c r="C604" s="265">
        <v>2.7410000000000001</v>
      </c>
      <c r="D604" s="35">
        <v>3</v>
      </c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</row>
    <row r="605" spans="1:19" x14ac:dyDescent="0.25">
      <c r="A605" s="34" t="s">
        <v>13</v>
      </c>
      <c r="B605" s="34" t="s">
        <v>111</v>
      </c>
      <c r="C605" s="265">
        <v>3.0000000000000001E-3</v>
      </c>
      <c r="D605" s="35">
        <v>0.03</v>
      </c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</row>
    <row r="606" spans="1:19" x14ac:dyDescent="0.25">
      <c r="A606" s="34" t="s">
        <v>13</v>
      </c>
      <c r="B606" s="34" t="s">
        <v>112</v>
      </c>
      <c r="C606" s="265">
        <v>21.472999999999999</v>
      </c>
      <c r="D606" s="35">
        <v>52.98</v>
      </c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</row>
    <row r="607" spans="1:19" x14ac:dyDescent="0.25">
      <c r="A607" s="34" t="s">
        <v>13</v>
      </c>
      <c r="B607" s="34" t="s">
        <v>113</v>
      </c>
      <c r="C607" s="265">
        <v>11.164</v>
      </c>
      <c r="D607" s="35">
        <v>30.92</v>
      </c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</row>
    <row r="608" spans="1:19" x14ac:dyDescent="0.25">
      <c r="A608" s="34" t="s">
        <v>13</v>
      </c>
      <c r="B608" s="34" t="s">
        <v>114</v>
      </c>
      <c r="C608" s="265">
        <v>3.2679999999999998</v>
      </c>
      <c r="D608" s="35">
        <v>2.78</v>
      </c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</row>
    <row r="609" spans="1:19" x14ac:dyDescent="0.25">
      <c r="A609" s="34" t="s">
        <v>13</v>
      </c>
      <c r="B609" s="34" t="s">
        <v>115</v>
      </c>
      <c r="C609" s="265">
        <v>7.2450000000000001</v>
      </c>
      <c r="D609" s="35">
        <v>6.88</v>
      </c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</row>
    <row r="610" spans="1:19" x14ac:dyDescent="0.25">
      <c r="A610" s="34" t="s">
        <v>13</v>
      </c>
      <c r="B610" s="34" t="s">
        <v>116</v>
      </c>
      <c r="C610" s="265">
        <v>0</v>
      </c>
      <c r="D610" s="35">
        <v>0</v>
      </c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</row>
    <row r="611" spans="1:19" x14ac:dyDescent="0.25">
      <c r="A611" s="34" t="s">
        <v>13</v>
      </c>
      <c r="B611" s="34" t="s">
        <v>117</v>
      </c>
      <c r="C611" s="265">
        <v>0</v>
      </c>
      <c r="D611" s="35">
        <v>0</v>
      </c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</row>
    <row r="612" spans="1:19" x14ac:dyDescent="0.25">
      <c r="A612" s="34" t="s">
        <v>13</v>
      </c>
      <c r="B612" s="34" t="s">
        <v>118</v>
      </c>
      <c r="C612" s="265">
        <v>1167.1969999999999</v>
      </c>
      <c r="D612" s="35">
        <v>1121.08</v>
      </c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</row>
    <row r="613" spans="1:19" x14ac:dyDescent="0.25">
      <c r="A613" s="34" t="s">
        <v>13</v>
      </c>
      <c r="B613" s="34" t="s">
        <v>119</v>
      </c>
      <c r="C613" s="265">
        <v>2670.7449999999999</v>
      </c>
      <c r="D613" s="35">
        <v>2444.73</v>
      </c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</row>
    <row r="614" spans="1:19" x14ac:dyDescent="0.25">
      <c r="A614" s="34" t="s">
        <v>13</v>
      </c>
      <c r="B614" s="34" t="s">
        <v>120</v>
      </c>
      <c r="C614" s="265">
        <v>196.304</v>
      </c>
      <c r="D614" s="35">
        <v>218.41</v>
      </c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</row>
    <row r="615" spans="1:19" x14ac:dyDescent="0.25">
      <c r="A615" s="34" t="s">
        <v>13</v>
      </c>
      <c r="B615" s="34" t="s">
        <v>121</v>
      </c>
      <c r="C615" s="265">
        <v>3441.2710000000002</v>
      </c>
      <c r="D615" s="35">
        <v>3315.8</v>
      </c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</row>
    <row r="616" spans="1:19" x14ac:dyDescent="0.25">
      <c r="A616" s="34" t="s">
        <v>13</v>
      </c>
      <c r="B616" s="34" t="s">
        <v>122</v>
      </c>
      <c r="C616" s="265">
        <v>6858.1970000000001</v>
      </c>
      <c r="D616" s="35">
        <v>5889.36</v>
      </c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</row>
    <row r="617" spans="1:19" x14ac:dyDescent="0.25">
      <c r="A617" s="34" t="s">
        <v>13</v>
      </c>
      <c r="B617" s="34" t="s">
        <v>123</v>
      </c>
      <c r="C617" s="265">
        <v>652.47</v>
      </c>
      <c r="D617" s="35">
        <v>615.02</v>
      </c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</row>
    <row r="618" spans="1:19" x14ac:dyDescent="0.25">
      <c r="A618" s="34" t="s">
        <v>13</v>
      </c>
      <c r="B618" s="34" t="s">
        <v>584</v>
      </c>
      <c r="C618" s="265">
        <v>1023.645</v>
      </c>
      <c r="D618" s="35">
        <v>950.74</v>
      </c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</row>
    <row r="619" spans="1:19" x14ac:dyDescent="0.25">
      <c r="A619" s="34" t="s">
        <v>13</v>
      </c>
      <c r="B619" s="34" t="s">
        <v>124</v>
      </c>
      <c r="C619" s="265">
        <v>955.26599999999996</v>
      </c>
      <c r="D619" s="35">
        <v>888.25</v>
      </c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</row>
    <row r="620" spans="1:19" x14ac:dyDescent="0.25">
      <c r="A620" s="34" t="s">
        <v>13</v>
      </c>
      <c r="B620" s="34" t="s">
        <v>125</v>
      </c>
      <c r="C620" s="265">
        <v>230.791</v>
      </c>
      <c r="D620" s="35">
        <v>225.08</v>
      </c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</row>
    <row r="621" spans="1:19" x14ac:dyDescent="0.25">
      <c r="A621" s="34" t="s">
        <v>13</v>
      </c>
      <c r="B621" s="34" t="s">
        <v>126</v>
      </c>
      <c r="C621" s="265">
        <v>2968.2379999999998</v>
      </c>
      <c r="D621" s="35">
        <v>3017.52</v>
      </c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</row>
    <row r="622" spans="1:19" x14ac:dyDescent="0.25">
      <c r="A622" s="34" t="s">
        <v>13</v>
      </c>
      <c r="B622" s="34" t="s">
        <v>127</v>
      </c>
      <c r="C622" s="265">
        <v>735.80399999999997</v>
      </c>
      <c r="D622" s="35">
        <v>700.67</v>
      </c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</row>
    <row r="623" spans="1:19" x14ac:dyDescent="0.25">
      <c r="A623" s="34" t="s">
        <v>12</v>
      </c>
      <c r="B623" s="34" t="s">
        <v>128</v>
      </c>
      <c r="C623" s="265">
        <v>792917.36800000002</v>
      </c>
      <c r="D623" s="35">
        <v>474793.63999999996</v>
      </c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</row>
    <row r="624" spans="1:19" x14ac:dyDescent="0.25">
      <c r="A624" s="34" t="s">
        <v>11</v>
      </c>
      <c r="B624" s="34" t="s">
        <v>129</v>
      </c>
      <c r="C624" s="265">
        <v>2412.7701999999999</v>
      </c>
      <c r="D624" s="35">
        <v>1187.25</v>
      </c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</row>
    <row r="625" spans="1:19" x14ac:dyDescent="0.25">
      <c r="A625" s="34" t="s">
        <v>11</v>
      </c>
      <c r="B625" s="34" t="s">
        <v>130</v>
      </c>
      <c r="C625" s="265">
        <v>1227.5862999999999</v>
      </c>
      <c r="D625" s="35">
        <v>804.19</v>
      </c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</row>
    <row r="626" spans="1:19" x14ac:dyDescent="0.25">
      <c r="A626" s="34" t="s">
        <v>11</v>
      </c>
      <c r="B626" s="34" t="s">
        <v>131</v>
      </c>
      <c r="C626" s="265">
        <v>0</v>
      </c>
      <c r="D626" s="35">
        <v>-2.59</v>
      </c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</row>
    <row r="627" spans="1:19" x14ac:dyDescent="0.25">
      <c r="A627" s="34" t="s">
        <v>11</v>
      </c>
      <c r="B627" s="34" t="s">
        <v>132</v>
      </c>
      <c r="C627" s="265">
        <v>0</v>
      </c>
      <c r="D627" s="35">
        <v>0</v>
      </c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</row>
    <row r="628" spans="1:19" x14ac:dyDescent="0.25">
      <c r="A628" s="34" t="s">
        <v>11</v>
      </c>
      <c r="B628" s="34" t="s">
        <v>133</v>
      </c>
      <c r="C628" s="265">
        <v>1.1000000000000001</v>
      </c>
      <c r="D628" s="35">
        <v>0.14000000000000001</v>
      </c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</row>
    <row r="629" spans="1:19" x14ac:dyDescent="0.25">
      <c r="A629" s="34" t="s">
        <v>11</v>
      </c>
      <c r="B629" s="34" t="s">
        <v>134</v>
      </c>
      <c r="C629" s="265">
        <v>638.35900000000004</v>
      </c>
      <c r="D629" s="35">
        <v>321.83999999999997</v>
      </c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</row>
    <row r="630" spans="1:19" x14ac:dyDescent="0.25">
      <c r="A630" s="34" t="s">
        <v>11</v>
      </c>
      <c r="B630" s="34" t="s">
        <v>135</v>
      </c>
      <c r="C630" s="265">
        <v>4458.3072000000002</v>
      </c>
      <c r="D630" s="35">
        <v>2174.0700000000002</v>
      </c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</row>
    <row r="631" spans="1:19" x14ac:dyDescent="0.25">
      <c r="A631" s="34" t="s">
        <v>11</v>
      </c>
      <c r="B631" s="34" t="s">
        <v>136</v>
      </c>
      <c r="C631" s="265">
        <v>338.12389999999999</v>
      </c>
      <c r="D631" s="35">
        <v>36.71</v>
      </c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</row>
    <row r="632" spans="1:19" x14ac:dyDescent="0.25">
      <c r="A632" s="34" t="s">
        <v>11</v>
      </c>
      <c r="B632" s="34" t="s">
        <v>409</v>
      </c>
      <c r="C632" s="265">
        <v>734.37699999999995</v>
      </c>
      <c r="D632" s="35">
        <v>-130.22</v>
      </c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</row>
    <row r="633" spans="1:19" x14ac:dyDescent="0.25">
      <c r="A633" s="34" t="s">
        <v>11</v>
      </c>
      <c r="B633" s="34" t="s">
        <v>137</v>
      </c>
      <c r="C633" s="265">
        <v>5250.268</v>
      </c>
      <c r="D633" s="35">
        <v>1529.2</v>
      </c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</row>
    <row r="634" spans="1:19" x14ac:dyDescent="0.25">
      <c r="A634" s="34" t="s">
        <v>11</v>
      </c>
      <c r="B634" s="34" t="s">
        <v>341</v>
      </c>
      <c r="C634" s="265">
        <v>5544.7168000000001</v>
      </c>
      <c r="D634" s="35">
        <v>1176.78</v>
      </c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</row>
    <row r="635" spans="1:19" x14ac:dyDescent="0.25">
      <c r="A635" s="34" t="s">
        <v>11</v>
      </c>
      <c r="B635" s="34" t="s">
        <v>454</v>
      </c>
      <c r="C635" s="265">
        <v>0</v>
      </c>
      <c r="D635" s="35">
        <v>-23.58</v>
      </c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</row>
    <row r="636" spans="1:19" x14ac:dyDescent="0.25">
      <c r="A636" s="34" t="s">
        <v>11</v>
      </c>
      <c r="B636" s="34" t="s">
        <v>485</v>
      </c>
      <c r="C636" s="265">
        <v>908.48</v>
      </c>
      <c r="D636" s="35">
        <v>745.36</v>
      </c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</row>
    <row r="637" spans="1:19" x14ac:dyDescent="0.25">
      <c r="A637" s="34" t="s">
        <v>11</v>
      </c>
      <c r="B637" s="34" t="s">
        <v>581</v>
      </c>
      <c r="C637" s="265">
        <v>64.043999999999997</v>
      </c>
      <c r="D637" s="35">
        <v>29.05</v>
      </c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</row>
    <row r="638" spans="1:19" x14ac:dyDescent="0.25">
      <c r="A638" s="34" t="s">
        <v>11</v>
      </c>
      <c r="B638" s="34" t="s">
        <v>880</v>
      </c>
      <c r="C638" s="265">
        <v>1.55</v>
      </c>
      <c r="D638" s="35">
        <v>2.12</v>
      </c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</row>
    <row r="639" spans="1:19" x14ac:dyDescent="0.25">
      <c r="A639" s="34" t="s">
        <v>11</v>
      </c>
      <c r="B639" s="34" t="s">
        <v>138</v>
      </c>
      <c r="C639" s="265">
        <v>169750.25450000001</v>
      </c>
      <c r="D639" s="35">
        <v>65491.020000000004</v>
      </c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</row>
    <row r="640" spans="1:19" x14ac:dyDescent="0.25">
      <c r="A640" s="34" t="s">
        <v>11</v>
      </c>
      <c r="B640" s="34" t="s">
        <v>139</v>
      </c>
      <c r="C640" s="265">
        <v>123713.91959999999</v>
      </c>
      <c r="D640" s="35">
        <v>51162.35</v>
      </c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</row>
    <row r="641" spans="1:19" x14ac:dyDescent="0.25">
      <c r="A641" s="34" t="s">
        <v>11</v>
      </c>
      <c r="B641" s="34" t="s">
        <v>140</v>
      </c>
      <c r="C641" s="265">
        <v>70360.050499999998</v>
      </c>
      <c r="D641" s="35">
        <v>29589.09</v>
      </c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</row>
    <row r="642" spans="1:19" x14ac:dyDescent="0.25">
      <c r="A642" s="34" t="s">
        <v>11</v>
      </c>
      <c r="B642" s="34" t="s">
        <v>141</v>
      </c>
      <c r="C642" s="265">
        <v>49571.357499999998</v>
      </c>
      <c r="D642" s="35">
        <v>22153.89</v>
      </c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</row>
    <row r="643" spans="1:19" x14ac:dyDescent="0.25">
      <c r="A643" s="34" t="s">
        <v>11</v>
      </c>
      <c r="B643" s="34" t="s">
        <v>142</v>
      </c>
      <c r="C643" s="265">
        <v>10896.5218</v>
      </c>
      <c r="D643" s="35">
        <v>5180.45</v>
      </c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</row>
    <row r="644" spans="1:19" x14ac:dyDescent="0.25">
      <c r="A644" s="34" t="s">
        <v>11</v>
      </c>
      <c r="B644" s="34" t="s">
        <v>143</v>
      </c>
      <c r="C644" s="265">
        <v>2623.1077</v>
      </c>
      <c r="D644" s="35">
        <v>1030.1600000000001</v>
      </c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</row>
    <row r="645" spans="1:19" x14ac:dyDescent="0.25">
      <c r="A645" s="34" t="s">
        <v>11</v>
      </c>
      <c r="B645" s="34" t="s">
        <v>144</v>
      </c>
      <c r="C645" s="265">
        <v>9212.0499999999993</v>
      </c>
      <c r="D645" s="35">
        <v>4455.6400000000003</v>
      </c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</row>
    <row r="646" spans="1:19" x14ac:dyDescent="0.25">
      <c r="A646" s="34" t="s">
        <v>11</v>
      </c>
      <c r="B646" s="34" t="s">
        <v>145</v>
      </c>
      <c r="C646" s="265">
        <v>6267.8226999999997</v>
      </c>
      <c r="D646" s="35">
        <v>6817.04</v>
      </c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</row>
    <row r="647" spans="1:19" x14ac:dyDescent="0.25">
      <c r="A647" s="34" t="s">
        <v>11</v>
      </c>
      <c r="B647" s="34" t="s">
        <v>146</v>
      </c>
      <c r="C647" s="265">
        <v>75.259699999999995</v>
      </c>
      <c r="D647" s="35">
        <v>-17.21</v>
      </c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</row>
    <row r="648" spans="1:19" x14ac:dyDescent="0.25">
      <c r="A648" s="34" t="s">
        <v>11</v>
      </c>
      <c r="B648" s="34" t="s">
        <v>147</v>
      </c>
      <c r="C648" s="265">
        <v>25.506599999999999</v>
      </c>
      <c r="D648" s="35">
        <v>14.18</v>
      </c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</row>
    <row r="649" spans="1:19" x14ac:dyDescent="0.25">
      <c r="A649" s="34" t="s">
        <v>11</v>
      </c>
      <c r="B649" s="34" t="s">
        <v>148</v>
      </c>
      <c r="C649" s="265">
        <v>21.038399999999999</v>
      </c>
      <c r="D649" s="35">
        <v>4.6500000000000004</v>
      </c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</row>
    <row r="650" spans="1:19" x14ac:dyDescent="0.25">
      <c r="A650" s="34" t="s">
        <v>11</v>
      </c>
      <c r="B650" s="34" t="s">
        <v>149</v>
      </c>
      <c r="C650" s="265">
        <v>9.3600000000000003E-2</v>
      </c>
      <c r="D650" s="35">
        <v>0.02</v>
      </c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</row>
    <row r="651" spans="1:19" x14ac:dyDescent="0.25">
      <c r="A651" s="34" t="s">
        <v>11</v>
      </c>
      <c r="B651" s="34" t="s">
        <v>150</v>
      </c>
      <c r="C651" s="265">
        <v>275.27999999999997</v>
      </c>
      <c r="D651" s="35">
        <v>124.21</v>
      </c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</row>
    <row r="652" spans="1:19" x14ac:dyDescent="0.25">
      <c r="A652" s="34" t="s">
        <v>11</v>
      </c>
      <c r="B652" s="34" t="s">
        <v>151</v>
      </c>
      <c r="C652" s="265">
        <v>203.95660000000001</v>
      </c>
      <c r="D652" s="35">
        <v>-111.38</v>
      </c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</row>
    <row r="653" spans="1:19" x14ac:dyDescent="0.25">
      <c r="A653" s="34" t="s">
        <v>11</v>
      </c>
      <c r="B653" s="34" t="s">
        <v>152</v>
      </c>
      <c r="C653" s="265">
        <v>701.31510000000003</v>
      </c>
      <c r="D653" s="35">
        <v>494.78</v>
      </c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</row>
    <row r="654" spans="1:19" x14ac:dyDescent="0.25">
      <c r="A654" s="34" t="s">
        <v>11</v>
      </c>
      <c r="B654" s="34" t="s">
        <v>153</v>
      </c>
      <c r="C654" s="265">
        <v>355.3</v>
      </c>
      <c r="D654" s="35">
        <v>241.46</v>
      </c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</row>
    <row r="655" spans="1:19" x14ac:dyDescent="0.25">
      <c r="A655" s="34" t="s">
        <v>11</v>
      </c>
      <c r="B655" s="34" t="s">
        <v>154</v>
      </c>
      <c r="C655" s="265">
        <v>1059.0195000000001</v>
      </c>
      <c r="D655" s="35">
        <v>654.25</v>
      </c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</row>
    <row r="656" spans="1:19" x14ac:dyDescent="0.25">
      <c r="A656" s="34" t="s">
        <v>11</v>
      </c>
      <c r="B656" s="34" t="s">
        <v>155</v>
      </c>
      <c r="C656" s="265">
        <v>0</v>
      </c>
      <c r="D656" s="35">
        <v>-0.39</v>
      </c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</row>
    <row r="657" spans="1:19" x14ac:dyDescent="0.25">
      <c r="A657" s="34" t="s">
        <v>11</v>
      </c>
      <c r="B657" s="34" t="s">
        <v>156</v>
      </c>
      <c r="C657" s="265">
        <v>369.71769999999998</v>
      </c>
      <c r="D657" s="35">
        <v>165.65</v>
      </c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</row>
    <row r="658" spans="1:19" x14ac:dyDescent="0.25">
      <c r="A658" s="34" t="s">
        <v>11</v>
      </c>
      <c r="B658" s="34" t="s">
        <v>157</v>
      </c>
      <c r="C658" s="265">
        <v>115.485</v>
      </c>
      <c r="D658" s="35">
        <v>80.63</v>
      </c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</row>
    <row r="659" spans="1:19" x14ac:dyDescent="0.25">
      <c r="A659" s="34" t="s">
        <v>11</v>
      </c>
      <c r="B659" s="34" t="s">
        <v>158</v>
      </c>
      <c r="C659" s="265">
        <v>331.24720000000002</v>
      </c>
      <c r="D659" s="35">
        <v>168.45</v>
      </c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</row>
    <row r="660" spans="1:19" x14ac:dyDescent="0.25">
      <c r="A660" s="34" t="s">
        <v>11</v>
      </c>
      <c r="B660" s="34" t="s">
        <v>159</v>
      </c>
      <c r="C660" s="265">
        <v>79.477599999999995</v>
      </c>
      <c r="D660" s="35">
        <v>70.28</v>
      </c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</row>
    <row r="661" spans="1:19" x14ac:dyDescent="0.25">
      <c r="A661" s="34" t="s">
        <v>11</v>
      </c>
      <c r="B661" s="34" t="s">
        <v>160</v>
      </c>
      <c r="C661" s="265">
        <v>34.459099999999999</v>
      </c>
      <c r="D661" s="35">
        <v>16.55</v>
      </c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</row>
    <row r="662" spans="1:19" x14ac:dyDescent="0.25">
      <c r="A662" s="34" t="s">
        <v>11</v>
      </c>
      <c r="B662" s="34" t="s">
        <v>342</v>
      </c>
      <c r="C662" s="265">
        <v>249.43039999999999</v>
      </c>
      <c r="D662" s="35">
        <v>134.57</v>
      </c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</row>
    <row r="663" spans="1:19" x14ac:dyDescent="0.25">
      <c r="A663" s="34" t="s">
        <v>11</v>
      </c>
      <c r="B663" s="34" t="s">
        <v>455</v>
      </c>
      <c r="C663" s="265">
        <v>0</v>
      </c>
      <c r="D663" s="35">
        <v>0</v>
      </c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</row>
    <row r="664" spans="1:19" x14ac:dyDescent="0.25">
      <c r="A664" s="34" t="s">
        <v>11</v>
      </c>
      <c r="B664" s="34" t="s">
        <v>456</v>
      </c>
      <c r="C664" s="265">
        <v>33.06</v>
      </c>
      <c r="D664" s="35">
        <v>17.649999999999999</v>
      </c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</row>
    <row r="665" spans="1:19" x14ac:dyDescent="0.25">
      <c r="A665" s="34" t="s">
        <v>11</v>
      </c>
      <c r="B665" s="34" t="s">
        <v>745</v>
      </c>
      <c r="C665" s="265">
        <v>63.160499999999999</v>
      </c>
      <c r="D665" s="35">
        <v>86.24</v>
      </c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</row>
    <row r="666" spans="1:19" x14ac:dyDescent="0.25">
      <c r="A666" s="34" t="s">
        <v>11</v>
      </c>
      <c r="B666" s="34" t="s">
        <v>161</v>
      </c>
      <c r="C666" s="265">
        <v>19051.0164</v>
      </c>
      <c r="D666" s="35">
        <v>7999.61</v>
      </c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</row>
    <row r="667" spans="1:19" x14ac:dyDescent="0.25">
      <c r="A667" s="34" t="s">
        <v>11</v>
      </c>
      <c r="B667" s="34" t="s">
        <v>162</v>
      </c>
      <c r="C667" s="265">
        <v>7772.9817999999996</v>
      </c>
      <c r="D667" s="35">
        <v>5289.74</v>
      </c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</row>
    <row r="668" spans="1:19" x14ac:dyDescent="0.25">
      <c r="A668" s="34" t="s">
        <v>10</v>
      </c>
      <c r="B668" s="34" t="s">
        <v>163</v>
      </c>
      <c r="C668" s="430">
        <v>4.1570534930416743E-3</v>
      </c>
      <c r="D668" s="35">
        <v>3180.53</v>
      </c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</row>
    <row r="669" spans="1:19" x14ac:dyDescent="0.25">
      <c r="A669" s="34" t="s">
        <v>10</v>
      </c>
      <c r="B669" s="34" t="s">
        <v>164</v>
      </c>
      <c r="C669" s="430">
        <v>1.5771635816074742E-2</v>
      </c>
      <c r="D669" s="34">
        <v>12066.76</v>
      </c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</row>
    <row r="670" spans="1:19" x14ac:dyDescent="0.25">
      <c r="A670" s="34" t="s">
        <v>10</v>
      </c>
      <c r="B670" s="34" t="s">
        <v>165</v>
      </c>
      <c r="C670" s="430">
        <v>1.33570777608565E-2</v>
      </c>
      <c r="D670" s="34">
        <v>10219.41</v>
      </c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</row>
    <row r="671" spans="1:19" x14ac:dyDescent="0.25">
      <c r="A671" s="34" t="s">
        <v>10</v>
      </c>
      <c r="B671" s="34" t="s">
        <v>166</v>
      </c>
      <c r="C671" s="430">
        <v>7.8562983061326003E-2</v>
      </c>
      <c r="D671" s="34">
        <v>60107.95</v>
      </c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</row>
    <row r="672" spans="1:19" x14ac:dyDescent="0.25">
      <c r="A672" s="34" t="s">
        <v>10</v>
      </c>
      <c r="B672" s="34" t="s">
        <v>167</v>
      </c>
      <c r="C672" s="430">
        <v>5.0695784153186804E-3</v>
      </c>
      <c r="D672" s="34">
        <v>3878.7</v>
      </c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</row>
    <row r="673" spans="1:19" x14ac:dyDescent="0.25">
      <c r="A673" s="34" t="s">
        <v>10</v>
      </c>
      <c r="B673" s="34" t="s">
        <v>168</v>
      </c>
      <c r="C673" s="430">
        <v>1.5080659559818188E-2</v>
      </c>
      <c r="D673" s="34">
        <v>11538.1</v>
      </c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</row>
    <row r="674" spans="1:19" x14ac:dyDescent="0.25">
      <c r="A674" s="34" t="s">
        <v>10</v>
      </c>
      <c r="B674" s="34" t="s">
        <v>169</v>
      </c>
      <c r="C674" s="430">
        <v>3.8170897404697743E-2</v>
      </c>
      <c r="D674" s="34">
        <v>29204.27</v>
      </c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</row>
    <row r="675" spans="1:19" x14ac:dyDescent="0.25">
      <c r="A675" s="34" t="s">
        <v>10</v>
      </c>
      <c r="B675" s="34" t="s">
        <v>170</v>
      </c>
      <c r="C675" s="430">
        <v>1.7098587528120785E-2</v>
      </c>
      <c r="D675" s="34">
        <v>13082</v>
      </c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</row>
    <row r="676" spans="1:19" x14ac:dyDescent="0.25">
      <c r="A676" s="34" t="s">
        <v>10</v>
      </c>
      <c r="B676" s="34" t="s">
        <v>171</v>
      </c>
      <c r="C676" s="430">
        <v>4.4209153510876903E-3</v>
      </c>
      <c r="D676" s="34">
        <v>3382.41</v>
      </c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</row>
    <row r="677" spans="1:19" x14ac:dyDescent="0.25">
      <c r="A677" s="34" t="s">
        <v>10</v>
      </c>
      <c r="B677" s="34" t="s">
        <v>172</v>
      </c>
      <c r="C677" s="430">
        <v>3.7573547717019748E-2</v>
      </c>
      <c r="D677" s="34">
        <v>28747.24</v>
      </c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</row>
    <row r="678" spans="1:19" x14ac:dyDescent="0.25">
      <c r="A678" s="34" t="s">
        <v>10</v>
      </c>
      <c r="B678" s="34" t="s">
        <v>173</v>
      </c>
      <c r="C678" s="430">
        <v>5.7641994904313112E-3</v>
      </c>
      <c r="D678" s="34">
        <v>4410.1499999999996</v>
      </c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</row>
    <row r="679" spans="1:19" x14ac:dyDescent="0.25">
      <c r="A679" s="34" t="s">
        <v>10</v>
      </c>
      <c r="B679" s="34" t="s">
        <v>174</v>
      </c>
      <c r="C679" s="430">
        <v>6.0608117478819943E-3</v>
      </c>
      <c r="D679" s="34">
        <v>4637.09</v>
      </c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</row>
    <row r="680" spans="1:19" x14ac:dyDescent="0.25">
      <c r="A680" s="34" t="s">
        <v>10</v>
      </c>
      <c r="B680" s="34" t="s">
        <v>343</v>
      </c>
      <c r="C680" s="430">
        <v>4.7957011910137798E-6</v>
      </c>
      <c r="D680" s="34">
        <v>3.67</v>
      </c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</row>
    <row r="681" spans="1:19" x14ac:dyDescent="0.25">
      <c r="A681" s="34" t="s">
        <v>10</v>
      </c>
      <c r="B681" s="34" t="s">
        <v>175</v>
      </c>
      <c r="C681" s="430">
        <v>3.7467066715676525E-2</v>
      </c>
      <c r="D681" s="34">
        <v>28665.78</v>
      </c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</row>
    <row r="682" spans="1:19" x14ac:dyDescent="0.25">
      <c r="A682" s="34" t="s">
        <v>10</v>
      </c>
      <c r="B682" s="34" t="s">
        <v>176</v>
      </c>
      <c r="C682" s="430">
        <v>8.88304196452952E-3</v>
      </c>
      <c r="D682" s="34">
        <v>6796.35</v>
      </c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</row>
    <row r="683" spans="1:19" x14ac:dyDescent="0.25">
      <c r="A683" s="34" t="s">
        <v>10</v>
      </c>
      <c r="B683" s="34" t="s">
        <v>177</v>
      </c>
      <c r="C683" s="430">
        <v>8.9806664250349708E-3</v>
      </c>
      <c r="D683" s="34">
        <v>6871.04</v>
      </c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</row>
    <row r="684" spans="1:19" x14ac:dyDescent="0.25">
      <c r="A684" s="34" t="s">
        <v>10</v>
      </c>
      <c r="B684" s="34" t="s">
        <v>178</v>
      </c>
      <c r="C684" s="430">
        <v>4.0217090349579064E-3</v>
      </c>
      <c r="D684" s="34">
        <v>3076.98</v>
      </c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</row>
    <row r="685" spans="1:19" x14ac:dyDescent="0.25">
      <c r="A685" s="34" t="s">
        <v>10</v>
      </c>
      <c r="B685" s="34" t="s">
        <v>179</v>
      </c>
      <c r="C685" s="430">
        <v>0.15416326125569496</v>
      </c>
      <c r="D685" s="34">
        <v>117949.19</v>
      </c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</row>
    <row r="686" spans="1:19" x14ac:dyDescent="0.25">
      <c r="A686" s="34" t="s">
        <v>10</v>
      </c>
      <c r="B686" s="34" t="s">
        <v>180</v>
      </c>
      <c r="C686" s="430">
        <v>0.1300325599858681</v>
      </c>
      <c r="D686" s="34">
        <v>99486.95</v>
      </c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</row>
    <row r="687" spans="1:19" x14ac:dyDescent="0.25">
      <c r="A687" s="34" t="s">
        <v>10</v>
      </c>
      <c r="B687" s="34" t="s">
        <v>181</v>
      </c>
      <c r="C687" s="430">
        <v>0.32922624488103508</v>
      </c>
      <c r="D687" s="34">
        <v>251888.59</v>
      </c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</row>
    <row r="688" spans="1:19" x14ac:dyDescent="0.25">
      <c r="A688" s="34" t="s">
        <v>10</v>
      </c>
      <c r="B688" s="34" t="s">
        <v>182</v>
      </c>
      <c r="C688" s="430">
        <v>8.4053884197826071E-4</v>
      </c>
      <c r="D688" s="34">
        <v>643.09</v>
      </c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</row>
    <row r="689" spans="1:19" x14ac:dyDescent="0.25">
      <c r="A689" s="34" t="s">
        <v>10</v>
      </c>
      <c r="B689" s="34" t="s">
        <v>183</v>
      </c>
      <c r="C689" s="430">
        <v>1.1261164564315945E-8</v>
      </c>
      <c r="D689" s="34">
        <v>0.01</v>
      </c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</row>
    <row r="690" spans="1:19" x14ac:dyDescent="0.25">
      <c r="A690" s="34" t="s">
        <v>10</v>
      </c>
      <c r="B690" s="34" t="s">
        <v>184</v>
      </c>
      <c r="C690" s="430">
        <v>9.0744000802448172E-8</v>
      </c>
      <c r="D690" s="34">
        <v>7.0000000000000007E-2</v>
      </c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</row>
    <row r="691" spans="1:19" x14ac:dyDescent="0.25">
      <c r="A691" s="34" t="s">
        <v>10</v>
      </c>
      <c r="B691" s="34" t="s">
        <v>410</v>
      </c>
      <c r="C691" s="430">
        <v>1.0782577909801841E-8</v>
      </c>
      <c r="D691" s="34">
        <v>0.01</v>
      </c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</row>
    <row r="692" spans="1:19" x14ac:dyDescent="0.25">
      <c r="A692" s="34" t="s">
        <v>10</v>
      </c>
      <c r="B692" s="34" t="s">
        <v>185</v>
      </c>
      <c r="C692" s="430">
        <v>2.4114435009554426E-7</v>
      </c>
      <c r="D692" s="34">
        <v>0.19</v>
      </c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</row>
    <row r="693" spans="1:19" x14ac:dyDescent="0.25">
      <c r="A693" s="34" t="s">
        <v>10</v>
      </c>
      <c r="B693" s="34" t="s">
        <v>186</v>
      </c>
      <c r="C693" s="430">
        <v>8.2077153511273555E-7</v>
      </c>
      <c r="D693" s="34">
        <v>0.63</v>
      </c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</row>
    <row r="694" spans="1:19" x14ac:dyDescent="0.25">
      <c r="A694" s="34" t="s">
        <v>10</v>
      </c>
      <c r="B694" s="34" t="s">
        <v>187</v>
      </c>
      <c r="C694" s="430">
        <v>1.5551498226163617E-5</v>
      </c>
      <c r="D694" s="34">
        <v>11.9</v>
      </c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</row>
    <row r="695" spans="1:19" x14ac:dyDescent="0.25">
      <c r="A695" s="34" t="s">
        <v>10</v>
      </c>
      <c r="B695" s="34" t="s">
        <v>188</v>
      </c>
      <c r="C695" s="430">
        <v>5.8020456845283969E-8</v>
      </c>
      <c r="D695" s="34">
        <v>0.05</v>
      </c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</row>
    <row r="696" spans="1:19" x14ac:dyDescent="0.25">
      <c r="A696" s="34" t="s">
        <v>10</v>
      </c>
      <c r="B696" s="34" t="s">
        <v>189</v>
      </c>
      <c r="C696" s="430">
        <v>1.333488913579826E-8</v>
      </c>
      <c r="D696" s="34">
        <v>0.01</v>
      </c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</row>
    <row r="697" spans="1:19" x14ac:dyDescent="0.25">
      <c r="A697" s="34" t="s">
        <v>10</v>
      </c>
      <c r="B697" s="34" t="s">
        <v>190</v>
      </c>
      <c r="C697" s="430">
        <v>8.6563471838370083E-8</v>
      </c>
      <c r="D697" s="34">
        <v>7.0000000000000007E-2</v>
      </c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</row>
    <row r="698" spans="1:19" x14ac:dyDescent="0.25">
      <c r="A698" s="34" t="s">
        <v>10</v>
      </c>
      <c r="B698" s="34" t="s">
        <v>191</v>
      </c>
      <c r="C698" s="430">
        <v>9.5827552030843367E-9</v>
      </c>
      <c r="D698" s="34">
        <v>0.01</v>
      </c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</row>
    <row r="699" spans="1:19" x14ac:dyDescent="0.25">
      <c r="A699" s="34" t="s">
        <v>10</v>
      </c>
      <c r="B699" s="34" t="s">
        <v>746</v>
      </c>
      <c r="C699" s="430">
        <v>5.0753302602848504E-8</v>
      </c>
      <c r="D699" s="34">
        <v>0.04</v>
      </c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</row>
    <row r="700" spans="1:19" x14ac:dyDescent="0.25">
      <c r="A700" s="34" t="s">
        <v>10</v>
      </c>
      <c r="B700" s="34" t="s">
        <v>192</v>
      </c>
      <c r="C700" s="430">
        <v>1.7365613991831477E-7</v>
      </c>
      <c r="D700" s="34">
        <v>0.13</v>
      </c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</row>
    <row r="701" spans="1:19" x14ac:dyDescent="0.25">
      <c r="A701" s="34" t="s">
        <v>10</v>
      </c>
      <c r="B701" s="34" t="s">
        <v>193</v>
      </c>
      <c r="C701" s="430">
        <v>1.2225848864586037E-6</v>
      </c>
      <c r="D701" s="34">
        <v>0.93</v>
      </c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</row>
    <row r="702" spans="1:19" x14ac:dyDescent="0.25">
      <c r="A702" s="34" t="s">
        <v>10</v>
      </c>
      <c r="B702" s="34" t="s">
        <v>194</v>
      </c>
      <c r="C702" s="430">
        <v>7.6387960666777251E-8</v>
      </c>
      <c r="D702" s="34">
        <v>0.06</v>
      </c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</row>
    <row r="703" spans="1:19" x14ac:dyDescent="0.25">
      <c r="A703" s="34" t="s">
        <v>10</v>
      </c>
      <c r="B703" s="34" t="s">
        <v>195</v>
      </c>
      <c r="C703" s="430">
        <v>4.7519695371689547E-7</v>
      </c>
      <c r="D703" s="34">
        <v>0.37</v>
      </c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</row>
    <row r="704" spans="1:19" x14ac:dyDescent="0.25">
      <c r="A704" s="34" t="s">
        <v>10</v>
      </c>
      <c r="B704" s="34" t="s">
        <v>196</v>
      </c>
      <c r="C704" s="430">
        <v>6.2570134456406743E-8</v>
      </c>
      <c r="D704" s="34">
        <v>0.05</v>
      </c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</row>
    <row r="705" spans="1:19" x14ac:dyDescent="0.25">
      <c r="A705" s="34" t="s">
        <v>10</v>
      </c>
      <c r="B705" s="34" t="s">
        <v>197</v>
      </c>
      <c r="C705" s="430">
        <v>1.1205279508684363E-6</v>
      </c>
      <c r="D705" s="34">
        <v>0.86</v>
      </c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</row>
    <row r="706" spans="1:19" x14ac:dyDescent="0.25">
      <c r="A706" s="34" t="s">
        <v>10</v>
      </c>
      <c r="B706" s="34" t="s">
        <v>198</v>
      </c>
      <c r="C706" s="430">
        <v>3.0372762120260176E-8</v>
      </c>
      <c r="D706" s="34">
        <v>0.02</v>
      </c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</row>
    <row r="707" spans="1:19" x14ac:dyDescent="0.25">
      <c r="A707" s="34" t="s">
        <v>10</v>
      </c>
      <c r="B707" s="34" t="s">
        <v>199</v>
      </c>
      <c r="C707" s="430">
        <v>3.3563513219611009E-8</v>
      </c>
      <c r="D707" s="34">
        <v>0.02</v>
      </c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</row>
    <row r="708" spans="1:19" x14ac:dyDescent="0.25">
      <c r="A708" s="34" t="s">
        <v>10</v>
      </c>
      <c r="B708" s="34" t="s">
        <v>747</v>
      </c>
      <c r="C708" s="430">
        <v>5.6286593111018058E-7</v>
      </c>
      <c r="D708" s="34">
        <v>0.43</v>
      </c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</row>
    <row r="709" spans="1:19" x14ac:dyDescent="0.25">
      <c r="A709" s="34" t="s">
        <v>10</v>
      </c>
      <c r="B709" s="34" t="s">
        <v>200</v>
      </c>
      <c r="C709" s="430">
        <v>8.9593130882838229E-6</v>
      </c>
      <c r="D709" s="34">
        <v>6.85</v>
      </c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</row>
    <row r="710" spans="1:19" x14ac:dyDescent="0.25">
      <c r="A710" s="34" t="s">
        <v>10</v>
      </c>
      <c r="B710" s="34" t="s">
        <v>938</v>
      </c>
      <c r="C710" s="430">
        <v>4.7100993507661488E-7</v>
      </c>
      <c r="D710" s="34">
        <v>0.36</v>
      </c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</row>
    <row r="711" spans="1:19" x14ac:dyDescent="0.25">
      <c r="A711" s="34" t="s">
        <v>10</v>
      </c>
      <c r="B711" s="34" t="s">
        <v>201</v>
      </c>
      <c r="C711" s="430">
        <v>1.9409375449644662E-6</v>
      </c>
      <c r="D711" s="34">
        <v>1.49</v>
      </c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</row>
    <row r="712" spans="1:19" x14ac:dyDescent="0.25">
      <c r="A712" s="34" t="s">
        <v>10</v>
      </c>
      <c r="B712" s="34" t="s">
        <v>405</v>
      </c>
      <c r="C712" s="430">
        <v>1.6752038476918778E-7</v>
      </c>
      <c r="D712" s="34">
        <v>0.13</v>
      </c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</row>
    <row r="713" spans="1:19" x14ac:dyDescent="0.25">
      <c r="A713" s="34" t="s">
        <v>10</v>
      </c>
      <c r="B713" s="34" t="s">
        <v>466</v>
      </c>
      <c r="C713" s="430">
        <v>3.7670682776035418E-7</v>
      </c>
      <c r="D713" s="34">
        <v>0.28000000000000003</v>
      </c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</row>
    <row r="714" spans="1:19" x14ac:dyDescent="0.25">
      <c r="A714" s="34" t="s">
        <v>10</v>
      </c>
      <c r="B714" s="34" t="s">
        <v>202</v>
      </c>
      <c r="C714" s="430">
        <v>2.8203575490456964E-8</v>
      </c>
      <c r="D714" s="34">
        <v>0.02</v>
      </c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</row>
    <row r="715" spans="1:19" x14ac:dyDescent="0.25">
      <c r="A715" s="34" t="s">
        <v>10</v>
      </c>
      <c r="B715" s="34" t="s">
        <v>203</v>
      </c>
      <c r="C715" s="430">
        <v>1.8135249590740408E-8</v>
      </c>
      <c r="D715" s="34">
        <v>0.01</v>
      </c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</row>
    <row r="716" spans="1:19" x14ac:dyDescent="0.25">
      <c r="A716" s="34" t="s">
        <v>10</v>
      </c>
      <c r="B716" s="34" t="s">
        <v>204</v>
      </c>
      <c r="C716" s="430">
        <v>1.5125349902499071E-6</v>
      </c>
      <c r="D716" s="34">
        <v>1.1599999999999999</v>
      </c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</row>
    <row r="717" spans="1:19" x14ac:dyDescent="0.25">
      <c r="A717" s="34" t="s">
        <v>10</v>
      </c>
      <c r="B717" s="34" t="s">
        <v>205</v>
      </c>
      <c r="C717" s="430">
        <v>2.2784675637384959E-7</v>
      </c>
      <c r="D717" s="34">
        <v>0.18</v>
      </c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</row>
    <row r="718" spans="1:19" x14ac:dyDescent="0.25">
      <c r="A718" s="34" t="s">
        <v>10</v>
      </c>
      <c r="B718" s="34" t="s">
        <v>206</v>
      </c>
      <c r="C718" s="430">
        <v>1.373149986563782E-6</v>
      </c>
      <c r="D718" s="34">
        <v>1.05</v>
      </c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</row>
    <row r="719" spans="1:19" x14ac:dyDescent="0.25">
      <c r="A719" s="34" t="s">
        <v>10</v>
      </c>
      <c r="B719" s="34" t="s">
        <v>207</v>
      </c>
      <c r="C719" s="430">
        <v>1.4922835781444983E-6</v>
      </c>
      <c r="D719" s="34">
        <v>1.1499999999999999</v>
      </c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</row>
    <row r="720" spans="1:19" x14ac:dyDescent="0.25">
      <c r="A720" s="34" t="s">
        <v>10</v>
      </c>
      <c r="B720" s="34" t="s">
        <v>433</v>
      </c>
      <c r="C720" s="430">
        <v>1.5738925417411766E-7</v>
      </c>
      <c r="D720" s="34">
        <v>0.12</v>
      </c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</row>
    <row r="721" spans="1:19" x14ac:dyDescent="0.25">
      <c r="A721" s="34" t="s">
        <v>10</v>
      </c>
      <c r="B721" s="34" t="s">
        <v>208</v>
      </c>
      <c r="C721" s="430">
        <v>1.7752983618258056E-7</v>
      </c>
      <c r="D721" s="34">
        <v>0.13</v>
      </c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</row>
    <row r="722" spans="1:19" x14ac:dyDescent="0.25">
      <c r="A722" s="34" t="s">
        <v>10</v>
      </c>
      <c r="B722" s="34" t="s">
        <v>209</v>
      </c>
      <c r="C722" s="430">
        <v>9.4176426050363698E-7</v>
      </c>
      <c r="D722" s="34">
        <v>0.72</v>
      </c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</row>
    <row r="723" spans="1:19" x14ac:dyDescent="0.25">
      <c r="A723" s="34" t="s">
        <v>10</v>
      </c>
      <c r="B723" s="34" t="s">
        <v>210</v>
      </c>
      <c r="C723" s="430">
        <v>6.5579762243394452E-9</v>
      </c>
      <c r="D723" s="34">
        <v>0</v>
      </c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</row>
    <row r="724" spans="1:19" x14ac:dyDescent="0.25">
      <c r="A724" s="34" t="s">
        <v>10</v>
      </c>
      <c r="B724" s="34" t="s">
        <v>939</v>
      </c>
      <c r="C724" s="430">
        <v>6.9705032333686748E-8</v>
      </c>
      <c r="D724" s="34">
        <v>0.06</v>
      </c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</row>
    <row r="725" spans="1:19" x14ac:dyDescent="0.25">
      <c r="A725" s="34" t="s">
        <v>10</v>
      </c>
      <c r="B725" s="34" t="s">
        <v>211</v>
      </c>
      <c r="C725" s="430">
        <v>7.554113432436799E-7</v>
      </c>
      <c r="D725" s="34">
        <v>0.57999999999999996</v>
      </c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</row>
    <row r="726" spans="1:19" x14ac:dyDescent="0.25">
      <c r="A726" s="34" t="s">
        <v>10</v>
      </c>
      <c r="B726" s="34" t="s">
        <v>212</v>
      </c>
      <c r="C726" s="430">
        <v>6.0699429674896731E-7</v>
      </c>
      <c r="D726" s="34">
        <v>0.46</v>
      </c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</row>
    <row r="727" spans="1:19" x14ac:dyDescent="0.25">
      <c r="A727" s="34" t="s">
        <v>10</v>
      </c>
      <c r="B727" s="34" t="s">
        <v>213</v>
      </c>
      <c r="C727" s="430">
        <v>6.7841852059832178E-6</v>
      </c>
      <c r="D727" s="34">
        <v>5.19</v>
      </c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</row>
    <row r="728" spans="1:19" x14ac:dyDescent="0.25">
      <c r="A728" s="34" t="s">
        <v>10</v>
      </c>
      <c r="B728" s="34" t="s">
        <v>214</v>
      </c>
      <c r="C728" s="430">
        <v>5.0023169570851801E-6</v>
      </c>
      <c r="D728" s="34">
        <v>3.83</v>
      </c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</row>
    <row r="729" spans="1:19" x14ac:dyDescent="0.25">
      <c r="A729" s="34" t="s">
        <v>10</v>
      </c>
      <c r="B729" s="34" t="s">
        <v>215</v>
      </c>
      <c r="C729" s="430">
        <v>1.7495523804225737E-7</v>
      </c>
      <c r="D729" s="34">
        <v>0.13</v>
      </c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</row>
    <row r="730" spans="1:19" x14ac:dyDescent="0.25">
      <c r="A730" s="34" t="s">
        <v>10</v>
      </c>
      <c r="B730" s="34" t="s">
        <v>216</v>
      </c>
      <c r="C730" s="430">
        <v>1.5483153491083556E-5</v>
      </c>
      <c r="D730" s="34">
        <v>11.85</v>
      </c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</row>
    <row r="731" spans="1:19" x14ac:dyDescent="0.25">
      <c r="A731" s="34" t="s">
        <v>10</v>
      </c>
      <c r="B731" s="34" t="s">
        <v>217</v>
      </c>
      <c r="C731" s="430">
        <v>3.6783473695390486E-5</v>
      </c>
      <c r="D731" s="34">
        <v>28.15</v>
      </c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</row>
    <row r="732" spans="1:19" x14ac:dyDescent="0.25">
      <c r="A732" s="34" t="s">
        <v>10</v>
      </c>
      <c r="B732" s="34" t="s">
        <v>218</v>
      </c>
      <c r="C732" s="430">
        <v>1.4617854668610075E-4</v>
      </c>
      <c r="D732" s="34">
        <v>111.84</v>
      </c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</row>
    <row r="733" spans="1:19" x14ac:dyDescent="0.25">
      <c r="A733" s="34" t="s">
        <v>10</v>
      </c>
      <c r="B733" s="34" t="s">
        <v>582</v>
      </c>
      <c r="C733" s="430">
        <v>1.358644558564932E-4</v>
      </c>
      <c r="D733" s="34">
        <v>103.95</v>
      </c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</row>
    <row r="734" spans="1:19" x14ac:dyDescent="0.25">
      <c r="A734" s="34" t="s">
        <v>10</v>
      </c>
      <c r="B734" s="34" t="s">
        <v>219</v>
      </c>
      <c r="C734" s="430">
        <v>9.4991197734551139E-4</v>
      </c>
      <c r="D734" s="34">
        <v>726.77</v>
      </c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</row>
    <row r="735" spans="1:19" x14ac:dyDescent="0.25">
      <c r="A735" s="34" t="s">
        <v>10</v>
      </c>
      <c r="B735" s="34" t="s">
        <v>220</v>
      </c>
      <c r="C735" s="430">
        <v>4.08502832428387E-4</v>
      </c>
      <c r="D735" s="34">
        <v>312.54000000000002</v>
      </c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</row>
    <row r="736" spans="1:19" x14ac:dyDescent="0.25">
      <c r="A736" s="34" t="s">
        <v>10</v>
      </c>
      <c r="B736" s="34" t="s">
        <v>221</v>
      </c>
      <c r="C736" s="430">
        <v>9.6844360554219334E-6</v>
      </c>
      <c r="D736" s="34">
        <v>7.41</v>
      </c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</row>
    <row r="737" spans="1:19" x14ac:dyDescent="0.25">
      <c r="A737" s="34" t="s">
        <v>10</v>
      </c>
      <c r="B737" s="34" t="s">
        <v>486</v>
      </c>
      <c r="C737" s="430">
        <v>3.0981686955234497E-6</v>
      </c>
      <c r="D737" s="34">
        <v>2.37</v>
      </c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</row>
    <row r="738" spans="1:19" x14ac:dyDescent="0.25">
      <c r="A738" s="34" t="s">
        <v>10</v>
      </c>
      <c r="B738" s="34" t="s">
        <v>222</v>
      </c>
      <c r="C738" s="430">
        <v>1.8765383963907121E-5</v>
      </c>
      <c r="D738" s="34">
        <v>14.36</v>
      </c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</row>
    <row r="739" spans="1:19" x14ac:dyDescent="0.25">
      <c r="A739" s="34" t="s">
        <v>10</v>
      </c>
      <c r="B739" s="34" t="s">
        <v>223</v>
      </c>
      <c r="C739" s="430">
        <v>7.4383396359585366E-2</v>
      </c>
      <c r="D739" s="34">
        <v>56910.19</v>
      </c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</row>
    <row r="740" spans="1:19" x14ac:dyDescent="0.25">
      <c r="A740" s="34" t="s">
        <v>10</v>
      </c>
      <c r="B740" s="34" t="s">
        <v>224</v>
      </c>
      <c r="C740" s="430">
        <v>1.352677656936915E-5</v>
      </c>
      <c r="D740" s="34">
        <v>10.35</v>
      </c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</row>
    <row r="741" spans="1:19" x14ac:dyDescent="0.25">
      <c r="A741" s="34" t="s">
        <v>10</v>
      </c>
      <c r="B741" s="34" t="s">
        <v>225</v>
      </c>
      <c r="C741" s="430">
        <v>1.1155568521560369E-6</v>
      </c>
      <c r="D741" s="34">
        <v>0.85</v>
      </c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</row>
    <row r="742" spans="1:19" x14ac:dyDescent="0.25">
      <c r="A742" s="34" t="s">
        <v>10</v>
      </c>
      <c r="B742" s="34" t="s">
        <v>881</v>
      </c>
      <c r="C742" s="430">
        <v>2.3348271216295756E-4</v>
      </c>
      <c r="D742" s="34">
        <v>178.63</v>
      </c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</row>
    <row r="743" spans="1:19" x14ac:dyDescent="0.25">
      <c r="A743" s="34" t="s">
        <v>10</v>
      </c>
      <c r="B743" s="34" t="s">
        <v>882</v>
      </c>
      <c r="C743" s="430">
        <v>1.0510728043708283E-4</v>
      </c>
      <c r="D743" s="34">
        <v>80.42</v>
      </c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</row>
    <row r="744" spans="1:19" x14ac:dyDescent="0.25">
      <c r="A744" s="34" t="s">
        <v>10</v>
      </c>
      <c r="B744" s="34" t="s">
        <v>226</v>
      </c>
      <c r="C744" s="430">
        <v>9.4916907542953328E-5</v>
      </c>
      <c r="D744" s="34">
        <v>72.62</v>
      </c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</row>
    <row r="745" spans="1:19" x14ac:dyDescent="0.25">
      <c r="A745" s="34" t="s">
        <v>10</v>
      </c>
      <c r="B745" s="34" t="s">
        <v>227</v>
      </c>
      <c r="C745" s="430">
        <v>1.20402315402139E-5</v>
      </c>
      <c r="D745" s="34">
        <v>9.2200000000000006</v>
      </c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</row>
    <row r="746" spans="1:19" x14ac:dyDescent="0.25">
      <c r="A746" s="34" t="s">
        <v>10</v>
      </c>
      <c r="B746" s="34" t="s">
        <v>344</v>
      </c>
      <c r="C746" s="430">
        <v>1.2862502279290548E-6</v>
      </c>
      <c r="D746" s="34">
        <v>0.98</v>
      </c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</row>
    <row r="747" spans="1:19" x14ac:dyDescent="0.25">
      <c r="A747" s="34" t="s">
        <v>10</v>
      </c>
      <c r="B747" s="34" t="s">
        <v>228</v>
      </c>
      <c r="C747" s="430">
        <v>3.2299570691848286E-4</v>
      </c>
      <c r="D747" s="34">
        <v>247.12</v>
      </c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</row>
    <row r="748" spans="1:19" x14ac:dyDescent="0.25">
      <c r="A748" s="34" t="s">
        <v>10</v>
      </c>
      <c r="B748" s="34" t="s">
        <v>229</v>
      </c>
      <c r="C748" s="430">
        <v>6.4559059835647902E-6</v>
      </c>
      <c r="D748" s="34">
        <v>4.9400000000000004</v>
      </c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</row>
    <row r="749" spans="1:19" x14ac:dyDescent="0.25">
      <c r="A749" s="34" t="s">
        <v>10</v>
      </c>
      <c r="B749" s="34" t="s">
        <v>230</v>
      </c>
      <c r="C749" s="430">
        <v>4.3810074859477594E-5</v>
      </c>
      <c r="D749" s="34">
        <v>33.520000000000003</v>
      </c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</row>
    <row r="750" spans="1:19" x14ac:dyDescent="0.25">
      <c r="A750" s="34" t="s">
        <v>10</v>
      </c>
      <c r="B750" s="34" t="s">
        <v>457</v>
      </c>
      <c r="C750" s="430">
        <v>2.5172698036247218E-6</v>
      </c>
      <c r="D750" s="34">
        <v>1.93</v>
      </c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</row>
    <row r="751" spans="1:19" x14ac:dyDescent="0.25">
      <c r="A751" s="34" t="s">
        <v>10</v>
      </c>
      <c r="B751" s="34" t="s">
        <v>231</v>
      </c>
      <c r="C751" s="430">
        <v>1.0262912562198665E-5</v>
      </c>
      <c r="D751" s="34">
        <v>7.86</v>
      </c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</row>
    <row r="752" spans="1:19" x14ac:dyDescent="0.25">
      <c r="A752" s="34" t="s">
        <v>10</v>
      </c>
      <c r="B752" s="34" t="s">
        <v>467</v>
      </c>
      <c r="C752" s="430">
        <v>1.5247695579315511E-7</v>
      </c>
      <c r="D752" s="34">
        <v>0.12</v>
      </c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</row>
    <row r="753" spans="1:19" x14ac:dyDescent="0.25">
      <c r="A753" s="34" t="s">
        <v>10</v>
      </c>
      <c r="B753" s="34" t="s">
        <v>232</v>
      </c>
      <c r="C753" s="430">
        <v>8.4056743711515149E-6</v>
      </c>
      <c r="D753" s="34">
        <v>6.43</v>
      </c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</row>
    <row r="754" spans="1:19" x14ac:dyDescent="0.25">
      <c r="A754" s="34" t="s">
        <v>10</v>
      </c>
      <c r="B754" s="34" t="s">
        <v>233</v>
      </c>
      <c r="C754" s="430">
        <v>1.377595566442884E-7</v>
      </c>
      <c r="D754" s="34">
        <v>0.11</v>
      </c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</row>
    <row r="755" spans="1:19" x14ac:dyDescent="0.25">
      <c r="A755" s="34" t="s">
        <v>10</v>
      </c>
      <c r="B755" s="34" t="s">
        <v>234</v>
      </c>
      <c r="C755" s="430">
        <v>2.124453724737137E-4</v>
      </c>
      <c r="D755" s="34">
        <v>162.54</v>
      </c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</row>
    <row r="756" spans="1:19" x14ac:dyDescent="0.25">
      <c r="A756" s="34" t="s">
        <v>10</v>
      </c>
      <c r="B756" s="34" t="s">
        <v>235</v>
      </c>
      <c r="C756" s="430">
        <v>2.0201993336449262E-3</v>
      </c>
      <c r="D756" s="34">
        <v>1545.64</v>
      </c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</row>
    <row r="757" spans="1:19" x14ac:dyDescent="0.25">
      <c r="A757" s="34" t="s">
        <v>10</v>
      </c>
      <c r="B757" s="34" t="s">
        <v>883</v>
      </c>
      <c r="C757" s="430">
        <v>2.6731763323654636E-4</v>
      </c>
      <c r="D757" s="34">
        <v>204.52</v>
      </c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</row>
    <row r="758" spans="1:19" x14ac:dyDescent="0.25">
      <c r="A758" s="34" t="s">
        <v>10</v>
      </c>
      <c r="B758" s="34" t="s">
        <v>583</v>
      </c>
      <c r="C758" s="430">
        <v>9.1038282602750329E-4</v>
      </c>
      <c r="D758" s="34">
        <v>696.53</v>
      </c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</row>
    <row r="759" spans="1:19" x14ac:dyDescent="0.25">
      <c r="A759" s="34" t="s">
        <v>10</v>
      </c>
      <c r="B759" s="34" t="s">
        <v>653</v>
      </c>
      <c r="C759" s="430">
        <v>3.1481698663166552E-4</v>
      </c>
      <c r="D759" s="34">
        <v>240.87</v>
      </c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</row>
    <row r="760" spans="1:19" x14ac:dyDescent="0.25">
      <c r="A760" s="34" t="s">
        <v>10</v>
      </c>
      <c r="B760" s="34" t="s">
        <v>940</v>
      </c>
      <c r="C760" s="430">
        <v>7.7953774820032381E-8</v>
      </c>
      <c r="D760" s="34">
        <v>0.06</v>
      </c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</row>
    <row r="761" spans="1:19" x14ac:dyDescent="0.25">
      <c r="A761" s="34" t="s">
        <v>10</v>
      </c>
      <c r="B761" s="34" t="s">
        <v>236</v>
      </c>
      <c r="C761" s="430">
        <v>1.3568257333291064E-4</v>
      </c>
      <c r="D761" s="34">
        <v>103.81</v>
      </c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</row>
    <row r="762" spans="1:19" x14ac:dyDescent="0.25">
      <c r="A762" s="34" t="s">
        <v>10</v>
      </c>
      <c r="B762" s="34" t="s">
        <v>237</v>
      </c>
      <c r="C762" s="430">
        <v>6.3674790939659233E-4</v>
      </c>
      <c r="D762" s="34">
        <v>487.17</v>
      </c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</row>
    <row r="763" spans="1:19" x14ac:dyDescent="0.25">
      <c r="A763" s="34" t="s">
        <v>10</v>
      </c>
      <c r="B763" s="34" t="s">
        <v>238</v>
      </c>
      <c r="C763" s="430">
        <v>2.7570490616790336E-5</v>
      </c>
      <c r="D763" s="34">
        <v>21.09</v>
      </c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</row>
    <row r="764" spans="1:19" x14ac:dyDescent="0.25">
      <c r="A764" s="34" t="s">
        <v>10</v>
      </c>
      <c r="B764" s="34" t="s">
        <v>406</v>
      </c>
      <c r="C764" s="430">
        <v>4.8989699275720885E-6</v>
      </c>
      <c r="D764" s="34">
        <v>3.75</v>
      </c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</row>
    <row r="765" spans="1:19" x14ac:dyDescent="0.25">
      <c r="A765" s="34" t="s">
        <v>10</v>
      </c>
      <c r="B765" s="34" t="s">
        <v>884</v>
      </c>
      <c r="C765" s="430">
        <v>2.9997169952812643E-6</v>
      </c>
      <c r="D765" s="34">
        <v>2.29</v>
      </c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</row>
    <row r="766" spans="1:19" x14ac:dyDescent="0.25">
      <c r="A766" s="34" t="s">
        <v>10</v>
      </c>
      <c r="B766" s="34" t="s">
        <v>239</v>
      </c>
      <c r="C766" s="430">
        <v>2.0308106438044107E-7</v>
      </c>
      <c r="D766" s="34">
        <v>0.15</v>
      </c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</row>
    <row r="767" spans="1:19" x14ac:dyDescent="0.25">
      <c r="A767" s="34" t="s">
        <v>10</v>
      </c>
      <c r="B767" s="34" t="s">
        <v>240</v>
      </c>
      <c r="C767" s="430">
        <v>2.87330026054084E-4</v>
      </c>
      <c r="D767" s="34">
        <v>219.84</v>
      </c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</row>
    <row r="768" spans="1:19" x14ac:dyDescent="0.25">
      <c r="A768" s="34" t="s">
        <v>10</v>
      </c>
      <c r="B768" s="34" t="s">
        <v>241</v>
      </c>
      <c r="C768" s="430">
        <v>2.3782015872241945E-4</v>
      </c>
      <c r="D768" s="34">
        <v>181.95</v>
      </c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</row>
    <row r="769" spans="1:19" x14ac:dyDescent="0.25">
      <c r="A769" s="34" t="s">
        <v>10</v>
      </c>
      <c r="B769" s="34" t="s">
        <v>242</v>
      </c>
      <c r="C769" s="430">
        <v>6.8168405958687512E-5</v>
      </c>
      <c r="D769" s="34">
        <v>52.16</v>
      </c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</row>
    <row r="770" spans="1:19" x14ac:dyDescent="0.25">
      <c r="A770" s="34" t="s">
        <v>10</v>
      </c>
      <c r="B770" s="34" t="s">
        <v>243</v>
      </c>
      <c r="C770" s="430">
        <v>1.384915999511257E-4</v>
      </c>
      <c r="D770" s="34">
        <v>105.95</v>
      </c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</row>
    <row r="771" spans="1:19" x14ac:dyDescent="0.25">
      <c r="A771" s="34" t="s">
        <v>10</v>
      </c>
      <c r="B771" s="34" t="s">
        <v>244</v>
      </c>
      <c r="C771" s="430">
        <v>1.1076786294181321E-4</v>
      </c>
      <c r="D771" s="34">
        <v>84.74</v>
      </c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</row>
    <row r="772" spans="1:19" x14ac:dyDescent="0.25">
      <c r="A772" s="34" t="s">
        <v>10</v>
      </c>
      <c r="B772" s="34" t="s">
        <v>345</v>
      </c>
      <c r="C772" s="430">
        <v>4.1078540515388214E-5</v>
      </c>
      <c r="D772" s="34">
        <v>31.43</v>
      </c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</row>
    <row r="773" spans="1:19" x14ac:dyDescent="0.25">
      <c r="A773" s="34" t="s">
        <v>10</v>
      </c>
      <c r="B773" s="34" t="s">
        <v>245</v>
      </c>
      <c r="C773" s="430">
        <v>4.5874967364782017E-5</v>
      </c>
      <c r="D773" s="34">
        <v>35.090000000000003</v>
      </c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</row>
    <row r="774" spans="1:19" x14ac:dyDescent="0.25">
      <c r="A774" s="34" t="s">
        <v>10</v>
      </c>
      <c r="B774" s="34" t="s">
        <v>246</v>
      </c>
      <c r="C774" s="430">
        <v>1.4712980838885668E-5</v>
      </c>
      <c r="D774" s="34">
        <v>11.26</v>
      </c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</row>
    <row r="775" spans="1:19" x14ac:dyDescent="0.25">
      <c r="A775" s="34" t="s">
        <v>10</v>
      </c>
      <c r="B775" s="34" t="s">
        <v>247</v>
      </c>
      <c r="C775" s="430">
        <v>4.3733583478135392E-4</v>
      </c>
      <c r="D775" s="34">
        <v>334.61</v>
      </c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</row>
    <row r="776" spans="1:19" x14ac:dyDescent="0.25">
      <c r="A776" s="34" t="s">
        <v>10</v>
      </c>
      <c r="B776" s="34" t="s">
        <v>885</v>
      </c>
      <c r="C776" s="430">
        <v>1.1576964180968815E-5</v>
      </c>
      <c r="D776" s="34">
        <v>8.86</v>
      </c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</row>
    <row r="777" spans="1:19" x14ac:dyDescent="0.25">
      <c r="A777" s="34" t="s">
        <v>10</v>
      </c>
      <c r="B777" s="34" t="s">
        <v>458</v>
      </c>
      <c r="C777" s="430">
        <v>1.264740630748751E-5</v>
      </c>
      <c r="D777" s="34">
        <v>9.68</v>
      </c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</row>
    <row r="778" spans="1:19" x14ac:dyDescent="0.25">
      <c r="A778" s="34" t="s">
        <v>10</v>
      </c>
      <c r="B778" s="34" t="s">
        <v>248</v>
      </c>
      <c r="C778" s="430">
        <v>3.4895196831109918E-4</v>
      </c>
      <c r="D778" s="34">
        <v>266.98</v>
      </c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</row>
    <row r="779" spans="1:19" x14ac:dyDescent="0.25">
      <c r="A779" s="34" t="s">
        <v>10</v>
      </c>
      <c r="B779" s="34" t="s">
        <v>421</v>
      </c>
      <c r="C779" s="430">
        <v>1.2232822365923973E-4</v>
      </c>
      <c r="D779" s="34">
        <v>93.59</v>
      </c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</row>
    <row r="780" spans="1:19" x14ac:dyDescent="0.25">
      <c r="A780" s="34" t="s">
        <v>10</v>
      </c>
      <c r="B780" s="34" t="s">
        <v>468</v>
      </c>
      <c r="C780" s="430">
        <v>1.1412736965310445E-5</v>
      </c>
      <c r="D780" s="34">
        <v>8.73</v>
      </c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</row>
    <row r="781" spans="1:19" x14ac:dyDescent="0.25">
      <c r="A781" s="34" t="s">
        <v>10</v>
      </c>
      <c r="B781" s="34" t="s">
        <v>249</v>
      </c>
      <c r="C781" s="430">
        <v>1.0108981887139451E-4</v>
      </c>
      <c r="D781" s="34">
        <v>77.349999999999994</v>
      </c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</row>
    <row r="782" spans="1:19" x14ac:dyDescent="0.25">
      <c r="A782" s="34" t="s">
        <v>10</v>
      </c>
      <c r="B782" s="34" t="s">
        <v>250</v>
      </c>
      <c r="C782" s="430">
        <v>1.1165373384246146E-4</v>
      </c>
      <c r="D782" s="34">
        <v>85.43</v>
      </c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</row>
    <row r="783" spans="1:19" x14ac:dyDescent="0.25">
      <c r="A783" s="34" t="s">
        <v>10</v>
      </c>
      <c r="B783" s="34" t="s">
        <v>348</v>
      </c>
      <c r="C783" s="430">
        <v>9.4492127302805615E-5</v>
      </c>
      <c r="D783" s="34">
        <v>72.290000000000006</v>
      </c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</row>
    <row r="784" spans="1:19" x14ac:dyDescent="0.25">
      <c r="A784" s="34" t="s">
        <v>10</v>
      </c>
      <c r="B784" s="34" t="s">
        <v>349</v>
      </c>
      <c r="C784" s="430">
        <v>1.6622655339724627E-4</v>
      </c>
      <c r="D784" s="34">
        <v>127.18</v>
      </c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</row>
    <row r="785" spans="1:19" x14ac:dyDescent="0.25">
      <c r="A785" s="34" t="s">
        <v>10</v>
      </c>
      <c r="B785" s="34" t="s">
        <v>251</v>
      </c>
      <c r="C785" s="430">
        <v>5.441313489281237E-4</v>
      </c>
      <c r="D785" s="34">
        <v>416.31</v>
      </c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</row>
    <row r="786" spans="1:19" x14ac:dyDescent="0.25">
      <c r="A786" s="34" t="s">
        <v>10</v>
      </c>
      <c r="B786" s="34" t="s">
        <v>252</v>
      </c>
      <c r="C786" s="430">
        <v>3.1825852408157564E-4</v>
      </c>
      <c r="D786" s="34">
        <v>243.49</v>
      </c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</row>
    <row r="787" spans="1:19" x14ac:dyDescent="0.25">
      <c r="A787" s="34" t="s">
        <v>10</v>
      </c>
      <c r="B787" s="34" t="s">
        <v>253</v>
      </c>
      <c r="C787" s="430">
        <v>5.0660219305789995E-4</v>
      </c>
      <c r="D787" s="34">
        <v>387.6</v>
      </c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</row>
    <row r="788" spans="1:19" x14ac:dyDescent="0.25">
      <c r="A788" s="34" t="s">
        <v>10</v>
      </c>
      <c r="B788" s="34" t="s">
        <v>254</v>
      </c>
      <c r="C788" s="430">
        <v>1.2044106773506739E-5</v>
      </c>
      <c r="D788" s="34">
        <v>9.2200000000000006</v>
      </c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</row>
    <row r="789" spans="1:19" x14ac:dyDescent="0.25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</row>
    <row r="790" spans="1:19" x14ac:dyDescent="0.25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</row>
    <row r="791" spans="1:19" x14ac:dyDescent="0.25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</row>
    <row r="792" spans="1:19" x14ac:dyDescent="0.25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</row>
    <row r="793" spans="1:19" x14ac:dyDescent="0.25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</row>
    <row r="794" spans="1:19" x14ac:dyDescent="0.25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</row>
    <row r="795" spans="1:19" x14ac:dyDescent="0.25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</row>
    <row r="796" spans="1:19" x14ac:dyDescent="0.25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</row>
    <row r="797" spans="1:19" x14ac:dyDescent="0.25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</row>
    <row r="798" spans="1:19" x14ac:dyDescent="0.25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</row>
    <row r="799" spans="1:19" x14ac:dyDescent="0.25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</row>
    <row r="800" spans="1:19" x14ac:dyDescent="0.25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</row>
    <row r="801" spans="1:19" x14ac:dyDescent="0.25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</row>
    <row r="802" spans="1:19" x14ac:dyDescent="0.25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</row>
    <row r="803" spans="1:19" x14ac:dyDescent="0.25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</row>
    <row r="804" spans="1:19" x14ac:dyDescent="0.25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</row>
    <row r="805" spans="1:19" x14ac:dyDescent="0.25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</row>
    <row r="806" spans="1:19" x14ac:dyDescent="0.25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</row>
    <row r="807" spans="1:19" x14ac:dyDescent="0.25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</row>
    <row r="808" spans="1:19" x14ac:dyDescent="0.25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</row>
    <row r="809" spans="1:19" x14ac:dyDescent="0.25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</row>
    <row r="810" spans="1:19" x14ac:dyDescent="0.25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</row>
    <row r="811" spans="1:19" x14ac:dyDescent="0.25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</row>
    <row r="812" spans="1:19" x14ac:dyDescent="0.25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</row>
    <row r="813" spans="1:19" x14ac:dyDescent="0.25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</row>
    <row r="814" spans="1:19" x14ac:dyDescent="0.25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</row>
    <row r="815" spans="1:19" x14ac:dyDescent="0.25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</row>
    <row r="816" spans="1:19" x14ac:dyDescent="0.25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</row>
    <row r="817" spans="1:19" x14ac:dyDescent="0.25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</row>
    <row r="818" spans="1:19" x14ac:dyDescent="0.25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</row>
    <row r="819" spans="1:19" x14ac:dyDescent="0.25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</row>
    <row r="820" spans="1:19" x14ac:dyDescent="0.25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</row>
    <row r="821" spans="1:19" x14ac:dyDescent="0.25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</row>
    <row r="822" spans="1:19" x14ac:dyDescent="0.25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</row>
    <row r="823" spans="1:19" x14ac:dyDescent="0.25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</row>
    <row r="824" spans="1:19" x14ac:dyDescent="0.25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</row>
    <row r="825" spans="1:19" x14ac:dyDescent="0.25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</row>
    <row r="826" spans="1:19" x14ac:dyDescent="0.25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</row>
    <row r="827" spans="1:19" x14ac:dyDescent="0.25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</row>
    <row r="828" spans="1:19" x14ac:dyDescent="0.25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</row>
    <row r="829" spans="1:19" x14ac:dyDescent="0.25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</row>
    <row r="830" spans="1:19" x14ac:dyDescent="0.25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</row>
    <row r="831" spans="1:19" x14ac:dyDescent="0.25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</row>
    <row r="832" spans="1:19" x14ac:dyDescent="0.25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</row>
    <row r="833" spans="1:19" x14ac:dyDescent="0.25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</row>
    <row r="834" spans="1:19" x14ac:dyDescent="0.25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</row>
    <row r="835" spans="1:19" x14ac:dyDescent="0.25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</row>
    <row r="836" spans="1:19" x14ac:dyDescent="0.25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</row>
    <row r="837" spans="1:19" x14ac:dyDescent="0.25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</row>
    <row r="838" spans="1:19" x14ac:dyDescent="0.25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</row>
    <row r="839" spans="1:19" x14ac:dyDescent="0.25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</row>
    <row r="840" spans="1:19" x14ac:dyDescent="0.25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</row>
    <row r="841" spans="1:19" x14ac:dyDescent="0.25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</row>
    <row r="842" spans="1:19" x14ac:dyDescent="0.25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</row>
    <row r="843" spans="1:19" x14ac:dyDescent="0.25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</row>
    <row r="844" spans="1:19" x14ac:dyDescent="0.25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</row>
    <row r="845" spans="1:19" x14ac:dyDescent="0.25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</row>
    <row r="846" spans="1:19" x14ac:dyDescent="0.25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</row>
    <row r="847" spans="1:19" x14ac:dyDescent="0.25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</row>
    <row r="848" spans="1:19" x14ac:dyDescent="0.25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</row>
    <row r="849" spans="1:19" x14ac:dyDescent="0.25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</row>
    <row r="850" spans="1:19" x14ac:dyDescent="0.25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</row>
    <row r="851" spans="1:19" x14ac:dyDescent="0.25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</row>
    <row r="852" spans="1:19" x14ac:dyDescent="0.25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</row>
    <row r="853" spans="1:19" x14ac:dyDescent="0.25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</row>
    <row r="854" spans="1:19" x14ac:dyDescent="0.25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</row>
    <row r="855" spans="1:19" x14ac:dyDescent="0.25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</row>
    <row r="856" spans="1:19" x14ac:dyDescent="0.25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</row>
    <row r="857" spans="1:19" x14ac:dyDescent="0.25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</row>
    <row r="858" spans="1:19" x14ac:dyDescent="0.25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</row>
    <row r="859" spans="1:19" x14ac:dyDescent="0.25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</row>
    <row r="860" spans="1:19" x14ac:dyDescent="0.25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</row>
    <row r="861" spans="1:19" x14ac:dyDescent="0.25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</row>
    <row r="862" spans="1:19" x14ac:dyDescent="0.25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</row>
    <row r="863" spans="1:19" x14ac:dyDescent="0.25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</row>
    <row r="864" spans="1:19" x14ac:dyDescent="0.25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</row>
    <row r="865" spans="1:19" x14ac:dyDescent="0.25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</row>
    <row r="866" spans="1:19" x14ac:dyDescent="0.25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</row>
    <row r="867" spans="1:19" x14ac:dyDescent="0.25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</row>
    <row r="868" spans="1:19" x14ac:dyDescent="0.25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</row>
    <row r="869" spans="1:19" x14ac:dyDescent="0.25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</row>
    <row r="870" spans="1:19" x14ac:dyDescent="0.25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</row>
    <row r="871" spans="1:19" x14ac:dyDescent="0.25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</row>
    <row r="872" spans="1:19" x14ac:dyDescent="0.25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</row>
    <row r="873" spans="1:19" x14ac:dyDescent="0.25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</row>
    <row r="874" spans="1:19" x14ac:dyDescent="0.25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</row>
    <row r="875" spans="1:19" x14ac:dyDescent="0.25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</row>
    <row r="876" spans="1:19" x14ac:dyDescent="0.25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</row>
    <row r="877" spans="1:19" x14ac:dyDescent="0.25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</row>
    <row r="878" spans="1:19" x14ac:dyDescent="0.25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</row>
    <row r="879" spans="1:19" x14ac:dyDescent="0.25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</row>
    <row r="880" spans="1:19" x14ac:dyDescent="0.25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</row>
    <row r="881" spans="1:19" x14ac:dyDescent="0.25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</row>
    <row r="882" spans="1:19" x14ac:dyDescent="0.25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</row>
    <row r="883" spans="1:19" x14ac:dyDescent="0.25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</row>
    <row r="884" spans="1:19" x14ac:dyDescent="0.25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</row>
    <row r="885" spans="1:19" x14ac:dyDescent="0.25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</row>
    <row r="886" spans="1:19" x14ac:dyDescent="0.25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</row>
    <row r="887" spans="1:19" x14ac:dyDescent="0.25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</row>
    <row r="888" spans="1:19" x14ac:dyDescent="0.25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</row>
    <row r="889" spans="1:19" x14ac:dyDescent="0.25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</row>
    <row r="890" spans="1:19" x14ac:dyDescent="0.25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</row>
    <row r="891" spans="1:19" x14ac:dyDescent="0.25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</row>
    <row r="892" spans="1:19" x14ac:dyDescent="0.25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</row>
    <row r="893" spans="1:19" x14ac:dyDescent="0.25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</row>
    <row r="894" spans="1:19" x14ac:dyDescent="0.25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</row>
    <row r="895" spans="1:19" x14ac:dyDescent="0.25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</row>
    <row r="896" spans="1:19" x14ac:dyDescent="0.25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</row>
    <row r="897" spans="1:19" x14ac:dyDescent="0.25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</row>
    <row r="898" spans="1:19" x14ac:dyDescent="0.25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</row>
    <row r="899" spans="1:19" x14ac:dyDescent="0.25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</row>
    <row r="900" spans="1:19" x14ac:dyDescent="0.25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</row>
    <row r="901" spans="1:19" x14ac:dyDescent="0.25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</row>
    <row r="902" spans="1:19" x14ac:dyDescent="0.25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</row>
    <row r="903" spans="1:19" x14ac:dyDescent="0.25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</row>
    <row r="904" spans="1:19" x14ac:dyDescent="0.25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</row>
    <row r="905" spans="1:19" x14ac:dyDescent="0.25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</row>
    <row r="906" spans="1:19" x14ac:dyDescent="0.25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</row>
    <row r="907" spans="1:19" x14ac:dyDescent="0.25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</row>
    <row r="908" spans="1:19" x14ac:dyDescent="0.25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</row>
    <row r="909" spans="1:19" x14ac:dyDescent="0.25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</row>
    <row r="910" spans="1:19" x14ac:dyDescent="0.25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</row>
    <row r="911" spans="1:19" x14ac:dyDescent="0.25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</row>
    <row r="912" spans="1:19" x14ac:dyDescent="0.25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</row>
    <row r="913" spans="1:19" x14ac:dyDescent="0.25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</row>
    <row r="914" spans="1:19" x14ac:dyDescent="0.25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</row>
    <row r="915" spans="1:19" x14ac:dyDescent="0.25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</row>
    <row r="916" spans="1:19" x14ac:dyDescent="0.25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</row>
    <row r="917" spans="1:19" x14ac:dyDescent="0.25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</row>
    <row r="918" spans="1:19" x14ac:dyDescent="0.25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</row>
    <row r="919" spans="1:19" x14ac:dyDescent="0.25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</row>
    <row r="920" spans="1:19" x14ac:dyDescent="0.25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</row>
    <row r="921" spans="1:19" x14ac:dyDescent="0.25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</row>
    <row r="922" spans="1:19" x14ac:dyDescent="0.25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</row>
    <row r="923" spans="1:19" x14ac:dyDescent="0.25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</row>
    <row r="924" spans="1:19" x14ac:dyDescent="0.25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</row>
    <row r="925" spans="1:19" x14ac:dyDescent="0.25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</row>
    <row r="926" spans="1:19" x14ac:dyDescent="0.25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</row>
    <row r="927" spans="1:19" x14ac:dyDescent="0.25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</row>
    <row r="928" spans="1:19" x14ac:dyDescent="0.25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</row>
    <row r="929" spans="1:19" x14ac:dyDescent="0.25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</row>
    <row r="930" spans="1:19" x14ac:dyDescent="0.25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</row>
    <row r="931" spans="1:19" x14ac:dyDescent="0.25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</row>
    <row r="932" spans="1:19" x14ac:dyDescent="0.25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</row>
    <row r="933" spans="1:19" x14ac:dyDescent="0.25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</row>
    <row r="934" spans="1:19" x14ac:dyDescent="0.25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</row>
    <row r="935" spans="1:19" x14ac:dyDescent="0.25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</row>
    <row r="936" spans="1:19" x14ac:dyDescent="0.25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</row>
    <row r="937" spans="1:19" x14ac:dyDescent="0.25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</row>
    <row r="938" spans="1:19" x14ac:dyDescent="0.25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</row>
    <row r="939" spans="1:19" x14ac:dyDescent="0.25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</row>
    <row r="940" spans="1:19" x14ac:dyDescent="0.25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</row>
    <row r="941" spans="1:19" x14ac:dyDescent="0.25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</row>
    <row r="942" spans="1:19" x14ac:dyDescent="0.25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</row>
    <row r="943" spans="1:19" x14ac:dyDescent="0.25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</row>
    <row r="944" spans="1:19" x14ac:dyDescent="0.25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</row>
    <row r="945" spans="1:19" x14ac:dyDescent="0.25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</row>
    <row r="946" spans="1:19" x14ac:dyDescent="0.25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</row>
    <row r="947" spans="1:19" x14ac:dyDescent="0.25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</row>
    <row r="948" spans="1:19" x14ac:dyDescent="0.25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</row>
    <row r="949" spans="1:19" x14ac:dyDescent="0.25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</row>
    <row r="950" spans="1:19" x14ac:dyDescent="0.25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</row>
    <row r="951" spans="1:19" x14ac:dyDescent="0.25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</row>
    <row r="952" spans="1:19" x14ac:dyDescent="0.25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</row>
    <row r="953" spans="1:19" x14ac:dyDescent="0.25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</row>
    <row r="954" spans="1:19" x14ac:dyDescent="0.25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</row>
    <row r="955" spans="1:19" x14ac:dyDescent="0.25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</row>
    <row r="956" spans="1:19" x14ac:dyDescent="0.25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</row>
    <row r="957" spans="1:19" x14ac:dyDescent="0.25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</row>
    <row r="958" spans="1:19" x14ac:dyDescent="0.25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</row>
    <row r="959" spans="1:19" x14ac:dyDescent="0.25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</row>
    <row r="960" spans="1:19" x14ac:dyDescent="0.25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</row>
    <row r="961" spans="1:19" x14ac:dyDescent="0.25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</row>
    <row r="962" spans="1:19" x14ac:dyDescent="0.25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</row>
    <row r="963" spans="1:19" x14ac:dyDescent="0.25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</row>
    <row r="964" spans="1:19" x14ac:dyDescent="0.25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</row>
    <row r="965" spans="1:19" x14ac:dyDescent="0.25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</row>
    <row r="966" spans="1:19" x14ac:dyDescent="0.25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</row>
    <row r="967" spans="1:19" x14ac:dyDescent="0.25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</row>
    <row r="968" spans="1:19" x14ac:dyDescent="0.25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</row>
    <row r="969" spans="1:19" x14ac:dyDescent="0.25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</row>
    <row r="970" spans="1:19" x14ac:dyDescent="0.25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</row>
    <row r="971" spans="1:19" x14ac:dyDescent="0.25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</row>
    <row r="972" spans="1:19" x14ac:dyDescent="0.25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</row>
    <row r="973" spans="1:19" x14ac:dyDescent="0.25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</row>
    <row r="974" spans="1:19" x14ac:dyDescent="0.25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</row>
    <row r="975" spans="1:19" x14ac:dyDescent="0.25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</row>
    <row r="976" spans="1:19" x14ac:dyDescent="0.25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</row>
    <row r="977" spans="1:19" x14ac:dyDescent="0.25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</row>
    <row r="978" spans="1:19" x14ac:dyDescent="0.25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</row>
    <row r="979" spans="1:19" x14ac:dyDescent="0.25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</row>
    <row r="980" spans="1:19" x14ac:dyDescent="0.25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</row>
    <row r="981" spans="1:19" x14ac:dyDescent="0.25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</row>
    <row r="982" spans="1:19" x14ac:dyDescent="0.25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</row>
    <row r="983" spans="1:19" x14ac:dyDescent="0.25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</row>
    <row r="984" spans="1:19" x14ac:dyDescent="0.25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</row>
    <row r="985" spans="1:19" x14ac:dyDescent="0.25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</row>
    <row r="986" spans="1:19" x14ac:dyDescent="0.25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</row>
    <row r="987" spans="1:19" x14ac:dyDescent="0.25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</row>
    <row r="988" spans="1:19" x14ac:dyDescent="0.25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</row>
    <row r="989" spans="1:19" x14ac:dyDescent="0.25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</row>
    <row r="990" spans="1:19" x14ac:dyDescent="0.25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</row>
    <row r="991" spans="1:19" x14ac:dyDescent="0.25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</row>
    <row r="992" spans="1:19" x14ac:dyDescent="0.25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</row>
    <row r="993" spans="1:19" x14ac:dyDescent="0.25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</row>
    <row r="994" spans="1:19" x14ac:dyDescent="0.25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</row>
    <row r="995" spans="1:19" x14ac:dyDescent="0.25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</row>
    <row r="996" spans="1:19" x14ac:dyDescent="0.25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</row>
    <row r="997" spans="1:19" x14ac:dyDescent="0.25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</row>
    <row r="998" spans="1:19" x14ac:dyDescent="0.25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</row>
    <row r="999" spans="1:19" x14ac:dyDescent="0.25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</row>
    <row r="1000" spans="1:19" x14ac:dyDescent="0.25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</row>
    <row r="1001" spans="1:19" x14ac:dyDescent="0.25">
      <c r="A1001" s="34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</row>
    <row r="1002" spans="1:19" x14ac:dyDescent="0.25">
      <c r="A1002" s="34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</row>
    <row r="1003" spans="1:19" x14ac:dyDescent="0.25">
      <c r="A1003" s="34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</row>
    <row r="1004" spans="1:19" x14ac:dyDescent="0.25">
      <c r="A1004" s="34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34"/>
    </row>
    <row r="1005" spans="1:19" x14ac:dyDescent="0.25">
      <c r="A1005" s="34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34"/>
    </row>
    <row r="1006" spans="1:19" x14ac:dyDescent="0.25">
      <c r="A1006" s="34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34"/>
    </row>
    <row r="1007" spans="1:19" x14ac:dyDescent="0.25">
      <c r="A1007" s="34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</row>
    <row r="1008" spans="1:19" x14ac:dyDescent="0.25">
      <c r="A1008" s="34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34"/>
    </row>
    <row r="1009" spans="1:19" x14ac:dyDescent="0.25">
      <c r="A1009" s="34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34"/>
    </row>
    <row r="1010" spans="1:19" x14ac:dyDescent="0.25">
      <c r="A1010" s="34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34"/>
    </row>
    <row r="1011" spans="1:19" x14ac:dyDescent="0.25">
      <c r="A1011" s="34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34"/>
    </row>
    <row r="1012" spans="1:19" x14ac:dyDescent="0.25">
      <c r="A1012" s="34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34"/>
    </row>
    <row r="1013" spans="1:19" x14ac:dyDescent="0.25">
      <c r="A1013" s="34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</row>
    <row r="1014" spans="1:19" x14ac:dyDescent="0.25">
      <c r="A1014" s="34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34"/>
    </row>
    <row r="1015" spans="1:19" x14ac:dyDescent="0.25">
      <c r="A1015" s="34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34"/>
    </row>
    <row r="1016" spans="1:19" x14ac:dyDescent="0.25">
      <c r="A1016" s="34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34"/>
    </row>
    <row r="1017" spans="1:19" x14ac:dyDescent="0.25">
      <c r="A1017" s="34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</row>
    <row r="1018" spans="1:19" x14ac:dyDescent="0.25">
      <c r="A1018" s="34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</row>
    <row r="1019" spans="1:19" x14ac:dyDescent="0.25">
      <c r="A1019" s="34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34"/>
    </row>
    <row r="1020" spans="1:19" x14ac:dyDescent="0.25">
      <c r="A1020" s="34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34"/>
    </row>
    <row r="1021" spans="1:19" x14ac:dyDescent="0.25">
      <c r="A1021" s="34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  <c r="R1021" s="34"/>
      <c r="S1021" s="34"/>
    </row>
    <row r="1022" spans="1:19" x14ac:dyDescent="0.25">
      <c r="A1022" s="34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34"/>
    </row>
    <row r="1023" spans="1:19" x14ac:dyDescent="0.25">
      <c r="A1023" s="34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34"/>
    </row>
    <row r="1024" spans="1:19" x14ac:dyDescent="0.25">
      <c r="A1024" s="34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  <c r="R1024" s="34"/>
      <c r="S1024" s="34"/>
    </row>
    <row r="1025" spans="1:19" x14ac:dyDescent="0.25">
      <c r="A1025" s="34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  <c r="S1025" s="34"/>
    </row>
    <row r="1026" spans="1:19" x14ac:dyDescent="0.25">
      <c r="A1026" s="34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</row>
    <row r="1027" spans="1:19" x14ac:dyDescent="0.25">
      <c r="A1027" s="34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34"/>
    </row>
    <row r="1028" spans="1:19" x14ac:dyDescent="0.25">
      <c r="A1028" s="34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34"/>
    </row>
    <row r="1029" spans="1:19" x14ac:dyDescent="0.25">
      <c r="A1029" s="34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34"/>
    </row>
    <row r="1030" spans="1:19" x14ac:dyDescent="0.25">
      <c r="A1030" s="34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34"/>
    </row>
    <row r="1031" spans="1:19" x14ac:dyDescent="0.25">
      <c r="A1031" s="34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  <c r="R1031" s="34"/>
      <c r="S1031" s="34"/>
    </row>
    <row r="1032" spans="1:19" x14ac:dyDescent="0.25">
      <c r="A1032" s="34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34"/>
    </row>
    <row r="1033" spans="1:19" x14ac:dyDescent="0.25">
      <c r="A1033" s="34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34"/>
    </row>
    <row r="1034" spans="1:19" x14ac:dyDescent="0.25">
      <c r="A1034" s="34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34"/>
    </row>
    <row r="1035" spans="1:19" x14ac:dyDescent="0.25">
      <c r="A1035" s="34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34"/>
    </row>
    <row r="1036" spans="1:19" x14ac:dyDescent="0.25">
      <c r="A1036" s="34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34"/>
    </row>
    <row r="1037" spans="1:19" x14ac:dyDescent="0.25">
      <c r="A1037" s="34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34"/>
    </row>
    <row r="1038" spans="1:19" x14ac:dyDescent="0.25">
      <c r="A1038" s="34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34"/>
    </row>
    <row r="1039" spans="1:19" x14ac:dyDescent="0.25">
      <c r="A1039" s="34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34"/>
    </row>
    <row r="1040" spans="1:19" x14ac:dyDescent="0.25">
      <c r="A1040" s="34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  <c r="R1040" s="34"/>
      <c r="S1040" s="34"/>
    </row>
    <row r="1041" spans="1:19" x14ac:dyDescent="0.25">
      <c r="A1041" s="34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34"/>
    </row>
    <row r="1042" spans="1:19" x14ac:dyDescent="0.25">
      <c r="A1042" s="34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  <c r="R1042" s="34"/>
      <c r="S1042" s="34"/>
    </row>
    <row r="1043" spans="1:19" x14ac:dyDescent="0.25">
      <c r="A1043" s="34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  <c r="R1043" s="34"/>
      <c r="S1043" s="34"/>
    </row>
    <row r="1044" spans="1:19" x14ac:dyDescent="0.25">
      <c r="A1044" s="34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  <c r="S1044" s="34"/>
    </row>
    <row r="1045" spans="1:19" x14ac:dyDescent="0.25">
      <c r="A1045" s="34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34"/>
    </row>
    <row r="1046" spans="1:19" x14ac:dyDescent="0.25">
      <c r="A1046" s="34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  <c r="R1046" s="34"/>
      <c r="S1046" s="34"/>
    </row>
    <row r="1047" spans="1:19" x14ac:dyDescent="0.25">
      <c r="A1047" s="34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34"/>
    </row>
    <row r="1048" spans="1:19" x14ac:dyDescent="0.25">
      <c r="A1048" s="34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34"/>
    </row>
    <row r="1049" spans="1:19" x14ac:dyDescent="0.25">
      <c r="A1049" s="34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34"/>
    </row>
    <row r="1050" spans="1:19" x14ac:dyDescent="0.25">
      <c r="A1050" s="34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  <c r="R1050" s="34"/>
      <c r="S1050" s="34"/>
    </row>
    <row r="1051" spans="1:19" x14ac:dyDescent="0.25">
      <c r="A1051" s="34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34"/>
    </row>
    <row r="1052" spans="1:19" x14ac:dyDescent="0.25">
      <c r="A1052" s="34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34"/>
    </row>
    <row r="1053" spans="1:19" x14ac:dyDescent="0.25">
      <c r="A1053" s="34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  <c r="S1053" s="34"/>
    </row>
    <row r="1054" spans="1:19" x14ac:dyDescent="0.25">
      <c r="A1054" s="34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  <c r="S1054" s="34"/>
    </row>
    <row r="1055" spans="1:19" x14ac:dyDescent="0.25">
      <c r="A1055" s="34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34"/>
    </row>
    <row r="1056" spans="1:19" x14ac:dyDescent="0.25">
      <c r="A1056" s="34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34"/>
    </row>
    <row r="1057" spans="1:19" x14ac:dyDescent="0.25">
      <c r="A1057" s="34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34"/>
    </row>
    <row r="1058" spans="1:19" x14ac:dyDescent="0.25">
      <c r="A1058" s="34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34"/>
    </row>
    <row r="1059" spans="1:19" x14ac:dyDescent="0.25">
      <c r="A1059" s="34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34"/>
    </row>
    <row r="1060" spans="1:19" x14ac:dyDescent="0.25">
      <c r="A1060" s="34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  <c r="S1060" s="34"/>
    </row>
    <row r="1061" spans="1:19" x14ac:dyDescent="0.25">
      <c r="A1061" s="34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  <c r="R1061" s="34"/>
      <c r="S1061" s="34"/>
    </row>
    <row r="1062" spans="1:19" x14ac:dyDescent="0.25">
      <c r="A1062" s="34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  <c r="R1062" s="34"/>
      <c r="S1062" s="34"/>
    </row>
    <row r="1063" spans="1:19" x14ac:dyDescent="0.25">
      <c r="A1063" s="34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  <c r="R1063" s="34"/>
      <c r="S1063" s="34"/>
    </row>
    <row r="1064" spans="1:19" x14ac:dyDescent="0.25">
      <c r="A1064" s="34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  <c r="R1064" s="34"/>
      <c r="S1064" s="34"/>
    </row>
    <row r="1065" spans="1:19" x14ac:dyDescent="0.25">
      <c r="A1065" s="34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  <c r="R1065" s="34"/>
      <c r="S1065" s="34"/>
    </row>
    <row r="1066" spans="1:19" x14ac:dyDescent="0.25">
      <c r="A1066" s="34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</row>
    <row r="1067" spans="1:19" x14ac:dyDescent="0.25">
      <c r="A1067" s="34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  <c r="S1067" s="34"/>
    </row>
    <row r="1068" spans="1:19" x14ac:dyDescent="0.25">
      <c r="A1068" s="34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34"/>
    </row>
    <row r="1069" spans="1:19" x14ac:dyDescent="0.25">
      <c r="A1069" s="34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34"/>
    </row>
    <row r="1070" spans="1:19" x14ac:dyDescent="0.25">
      <c r="A1070" s="34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  <c r="R1070" s="34"/>
      <c r="S1070" s="34"/>
    </row>
    <row r="1071" spans="1:19" x14ac:dyDescent="0.25">
      <c r="A1071" s="34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  <c r="R1071" s="34"/>
      <c r="S1071" s="34"/>
    </row>
    <row r="1072" spans="1:19" x14ac:dyDescent="0.25">
      <c r="A1072" s="34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  <c r="R1072" s="34"/>
      <c r="S1072" s="34"/>
    </row>
    <row r="1073" spans="1:19" x14ac:dyDescent="0.25">
      <c r="A1073" s="34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34"/>
    </row>
    <row r="1074" spans="1:19" x14ac:dyDescent="0.25">
      <c r="A1074" s="34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  <c r="R1074" s="34"/>
      <c r="S1074" s="34"/>
    </row>
    <row r="1075" spans="1:19" x14ac:dyDescent="0.25">
      <c r="A1075" s="34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  <c r="R1075" s="34"/>
      <c r="S1075" s="34"/>
    </row>
    <row r="1076" spans="1:19" x14ac:dyDescent="0.25">
      <c r="A1076" s="34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  <c r="R1076" s="34"/>
      <c r="S1076" s="34"/>
    </row>
    <row r="1077" spans="1:19" x14ac:dyDescent="0.25">
      <c r="A1077" s="34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  <c r="R1077" s="34"/>
      <c r="S1077" s="34"/>
    </row>
    <row r="1078" spans="1:19" x14ac:dyDescent="0.25">
      <c r="A1078" s="34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  <c r="R1078" s="34"/>
      <c r="S1078" s="34"/>
    </row>
    <row r="1079" spans="1:19" x14ac:dyDescent="0.25">
      <c r="A1079" s="34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  <c r="R1079" s="34"/>
      <c r="S1079" s="34"/>
    </row>
    <row r="1080" spans="1:19" x14ac:dyDescent="0.25">
      <c r="A1080" s="34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  <c r="R1080" s="34"/>
      <c r="S1080" s="34"/>
    </row>
    <row r="1081" spans="1:19" x14ac:dyDescent="0.25">
      <c r="A1081" s="34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O1081" s="34"/>
      <c r="P1081" s="34"/>
      <c r="Q1081" s="34"/>
      <c r="R1081" s="34"/>
      <c r="S1081" s="34"/>
    </row>
    <row r="1082" spans="1:19" x14ac:dyDescent="0.25">
      <c r="A1082" s="34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  <c r="R1082" s="34"/>
      <c r="S1082" s="34"/>
    </row>
    <row r="1083" spans="1:19" x14ac:dyDescent="0.25">
      <c r="A1083" s="34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O1083" s="34"/>
      <c r="P1083" s="34"/>
      <c r="Q1083" s="34"/>
      <c r="R1083" s="34"/>
      <c r="S1083" s="34"/>
    </row>
    <row r="1084" spans="1:19" x14ac:dyDescent="0.25">
      <c r="A1084" s="34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O1084" s="34"/>
      <c r="P1084" s="34"/>
      <c r="Q1084" s="34"/>
      <c r="R1084" s="34"/>
      <c r="S1084" s="34"/>
    </row>
    <row r="1085" spans="1:19" x14ac:dyDescent="0.25">
      <c r="A1085" s="34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  <c r="R1085" s="34"/>
      <c r="S1085" s="34"/>
    </row>
    <row r="1086" spans="1:19" x14ac:dyDescent="0.25">
      <c r="A1086" s="34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O1086" s="34"/>
      <c r="P1086" s="34"/>
      <c r="Q1086" s="34"/>
      <c r="R1086" s="34"/>
      <c r="S1086" s="34"/>
    </row>
    <row r="1087" spans="1:19" x14ac:dyDescent="0.25">
      <c r="A1087" s="34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34"/>
    </row>
    <row r="1088" spans="1:19" x14ac:dyDescent="0.25">
      <c r="A1088" s="34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34"/>
    </row>
    <row r="1089" spans="1:19" x14ac:dyDescent="0.25">
      <c r="A1089" s="34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  <c r="R1089" s="34"/>
      <c r="S1089" s="34"/>
    </row>
    <row r="1090" spans="1:19" x14ac:dyDescent="0.25">
      <c r="A1090" s="34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  <c r="R1090" s="34"/>
      <c r="S1090" s="34"/>
    </row>
    <row r="1091" spans="1:19" x14ac:dyDescent="0.25">
      <c r="A1091" s="34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  <c r="R1091" s="34"/>
      <c r="S1091" s="34"/>
    </row>
    <row r="1092" spans="1:19" x14ac:dyDescent="0.25">
      <c r="A1092" s="34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  <c r="R1092" s="34"/>
      <c r="S1092" s="34"/>
    </row>
    <row r="1093" spans="1:19" x14ac:dyDescent="0.25">
      <c r="A1093" s="34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  <c r="R1093" s="34"/>
      <c r="S1093" s="34"/>
    </row>
    <row r="1094" spans="1:19" x14ac:dyDescent="0.25">
      <c r="A1094" s="34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  <c r="R1094" s="34"/>
      <c r="S1094" s="34"/>
    </row>
    <row r="1095" spans="1:19" x14ac:dyDescent="0.25">
      <c r="A1095" s="34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  <c r="S1095" s="34"/>
    </row>
    <row r="1096" spans="1:19" x14ac:dyDescent="0.25">
      <c r="A1096" s="34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  <c r="R1096" s="34"/>
      <c r="S1096" s="34"/>
    </row>
    <row r="1097" spans="1:19" x14ac:dyDescent="0.25">
      <c r="A1097" s="34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  <c r="S1097" s="34"/>
    </row>
    <row r="1098" spans="1:19" x14ac:dyDescent="0.25">
      <c r="A1098" s="34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34"/>
    </row>
    <row r="1099" spans="1:19" x14ac:dyDescent="0.25">
      <c r="A1099" s="34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  <c r="R1099" s="34"/>
      <c r="S1099" s="34"/>
    </row>
    <row r="1100" spans="1:19" x14ac:dyDescent="0.25">
      <c r="A1100" s="34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O1100" s="34"/>
      <c r="P1100" s="34"/>
      <c r="Q1100" s="34"/>
      <c r="R1100" s="34"/>
      <c r="S1100" s="34"/>
    </row>
    <row r="1101" spans="1:19" x14ac:dyDescent="0.25">
      <c r="A1101" s="34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  <c r="R1101" s="34"/>
      <c r="S1101" s="34"/>
    </row>
    <row r="1102" spans="1:19" x14ac:dyDescent="0.25">
      <c r="A1102" s="34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O1102" s="34"/>
      <c r="P1102" s="34"/>
      <c r="Q1102" s="34"/>
      <c r="R1102" s="34"/>
      <c r="S1102" s="34"/>
    </row>
    <row r="1103" spans="1:19" x14ac:dyDescent="0.25">
      <c r="A1103" s="34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  <c r="R1103" s="34"/>
      <c r="S1103" s="34"/>
    </row>
    <row r="1104" spans="1:19" x14ac:dyDescent="0.25">
      <c r="A1104" s="34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  <c r="R1104" s="34"/>
      <c r="S1104" s="34"/>
    </row>
    <row r="1105" spans="1:19" x14ac:dyDescent="0.25">
      <c r="A1105" s="34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O1105" s="34"/>
      <c r="P1105" s="34"/>
      <c r="Q1105" s="34"/>
      <c r="R1105" s="34"/>
      <c r="S1105" s="34"/>
    </row>
    <row r="1106" spans="1:19" x14ac:dyDescent="0.25">
      <c r="A1106" s="34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</row>
    <row r="1107" spans="1:19" x14ac:dyDescent="0.25">
      <c r="A1107" s="34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34"/>
    </row>
    <row r="1108" spans="1:19" x14ac:dyDescent="0.25">
      <c r="A1108" s="34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  <c r="R1108" s="34"/>
      <c r="S1108" s="34"/>
    </row>
    <row r="1109" spans="1:19" x14ac:dyDescent="0.25">
      <c r="A1109" s="34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  <c r="S1109" s="34"/>
    </row>
    <row r="1110" spans="1:19" x14ac:dyDescent="0.25">
      <c r="A1110" s="34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  <c r="R1110" s="34"/>
      <c r="S1110" s="34"/>
    </row>
    <row r="1111" spans="1:19" x14ac:dyDescent="0.25">
      <c r="A1111" s="34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O1111" s="34"/>
      <c r="P1111" s="34"/>
      <c r="Q1111" s="34"/>
      <c r="R1111" s="34"/>
      <c r="S1111" s="34"/>
    </row>
    <row r="1112" spans="1:19" x14ac:dyDescent="0.25">
      <c r="A1112" s="34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  <c r="R1112" s="34"/>
      <c r="S1112" s="34"/>
    </row>
    <row r="1113" spans="1:19" x14ac:dyDescent="0.25">
      <c r="A1113" s="34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O1113" s="34"/>
      <c r="P1113" s="34"/>
      <c r="Q1113" s="34"/>
      <c r="R1113" s="34"/>
      <c r="S1113" s="34"/>
    </row>
    <row r="1114" spans="1:19" x14ac:dyDescent="0.25">
      <c r="A1114" s="34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O1114" s="34"/>
      <c r="P1114" s="34"/>
      <c r="Q1114" s="34"/>
      <c r="R1114" s="34"/>
      <c r="S1114" s="34"/>
    </row>
    <row r="1115" spans="1:19" x14ac:dyDescent="0.25">
      <c r="A1115" s="34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O1115" s="34"/>
      <c r="P1115" s="34"/>
      <c r="Q1115" s="34"/>
      <c r="R1115" s="34"/>
      <c r="S1115" s="34"/>
    </row>
    <row r="1116" spans="1:19" x14ac:dyDescent="0.25">
      <c r="A1116" s="34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34"/>
    </row>
    <row r="1117" spans="1:19" x14ac:dyDescent="0.25">
      <c r="A1117" s="34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34"/>
    </row>
    <row r="1118" spans="1:19" x14ac:dyDescent="0.25">
      <c r="A1118" s="34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34"/>
    </row>
    <row r="1119" spans="1:19" x14ac:dyDescent="0.25">
      <c r="A1119" s="34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34"/>
    </row>
    <row r="1120" spans="1:19" x14ac:dyDescent="0.25">
      <c r="A1120" s="34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O1120" s="34"/>
      <c r="P1120" s="34"/>
      <c r="Q1120" s="34"/>
      <c r="R1120" s="34"/>
      <c r="S1120" s="34"/>
    </row>
    <row r="1121" spans="1:19" x14ac:dyDescent="0.25">
      <c r="A1121" s="34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  <c r="R1121" s="34"/>
      <c r="S1121" s="34"/>
    </row>
    <row r="1122" spans="1:19" x14ac:dyDescent="0.25">
      <c r="A1122" s="34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O1122" s="34"/>
      <c r="P1122" s="34"/>
      <c r="Q1122" s="34"/>
      <c r="R1122" s="34"/>
      <c r="S1122" s="34"/>
    </row>
    <row r="1123" spans="1:19" x14ac:dyDescent="0.25">
      <c r="A1123" s="34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  <c r="R1123" s="34"/>
      <c r="S1123" s="34"/>
    </row>
    <row r="1124" spans="1:19" x14ac:dyDescent="0.25">
      <c r="A1124" s="34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O1124" s="34"/>
      <c r="P1124" s="34"/>
      <c r="Q1124" s="34"/>
      <c r="R1124" s="34"/>
      <c r="S1124" s="34"/>
    </row>
    <row r="1125" spans="1:19" x14ac:dyDescent="0.25">
      <c r="A1125" s="34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  <c r="R1125" s="34"/>
      <c r="S1125" s="34"/>
    </row>
    <row r="1126" spans="1:19" x14ac:dyDescent="0.25">
      <c r="A1126" s="34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O1126" s="34"/>
      <c r="P1126" s="34"/>
      <c r="Q1126" s="34"/>
      <c r="R1126" s="34"/>
      <c r="S1126" s="34"/>
    </row>
    <row r="1127" spans="1:19" x14ac:dyDescent="0.25">
      <c r="A1127" s="34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O1127" s="34"/>
      <c r="P1127" s="34"/>
      <c r="Q1127" s="34"/>
      <c r="R1127" s="34"/>
      <c r="S1127" s="34"/>
    </row>
    <row r="1128" spans="1:19" x14ac:dyDescent="0.25">
      <c r="A1128" s="34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  <c r="R1128" s="34"/>
      <c r="S1128" s="34"/>
    </row>
    <row r="1129" spans="1:19" x14ac:dyDescent="0.25">
      <c r="A1129" s="34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  <c r="R1129" s="34"/>
      <c r="S1129" s="34"/>
    </row>
    <row r="1130" spans="1:19" x14ac:dyDescent="0.25">
      <c r="A1130" s="34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O1130" s="34"/>
      <c r="P1130" s="34"/>
      <c r="Q1130" s="34"/>
      <c r="R1130" s="34"/>
      <c r="S1130" s="34"/>
    </row>
    <row r="1131" spans="1:19" x14ac:dyDescent="0.25">
      <c r="A1131" s="34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O1131" s="34"/>
      <c r="P1131" s="34"/>
      <c r="Q1131" s="34"/>
      <c r="R1131" s="34"/>
      <c r="S1131" s="34"/>
    </row>
    <row r="1132" spans="1:19" x14ac:dyDescent="0.25">
      <c r="A1132" s="34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  <c r="R1132" s="34"/>
      <c r="S1132" s="34"/>
    </row>
    <row r="1133" spans="1:19" x14ac:dyDescent="0.25">
      <c r="A1133" s="34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  <c r="R1133" s="34"/>
      <c r="S1133" s="34"/>
    </row>
    <row r="1134" spans="1:19" x14ac:dyDescent="0.25">
      <c r="A1134" s="34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  <c r="R1134" s="34"/>
      <c r="S1134" s="34"/>
    </row>
    <row r="1135" spans="1:19" x14ac:dyDescent="0.25">
      <c r="A1135" s="34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  <c r="R1135" s="34"/>
      <c r="S1135" s="34"/>
    </row>
    <row r="1136" spans="1:19" x14ac:dyDescent="0.25">
      <c r="A1136" s="34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O1136" s="34"/>
      <c r="P1136" s="34"/>
      <c r="Q1136" s="34"/>
      <c r="R1136" s="34"/>
      <c r="S1136" s="34"/>
    </row>
    <row r="1137" spans="1:19" x14ac:dyDescent="0.25">
      <c r="A1137" s="34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  <c r="R1137" s="34"/>
      <c r="S1137" s="34"/>
    </row>
    <row r="1138" spans="1:19" x14ac:dyDescent="0.25">
      <c r="A1138" s="34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  <c r="R1138" s="34"/>
      <c r="S1138" s="34"/>
    </row>
    <row r="1139" spans="1:19" x14ac:dyDescent="0.25">
      <c r="A1139" s="34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O1139" s="34"/>
      <c r="P1139" s="34"/>
      <c r="Q1139" s="34"/>
      <c r="R1139" s="34"/>
      <c r="S1139" s="34"/>
    </row>
    <row r="1140" spans="1:19" x14ac:dyDescent="0.25">
      <c r="A1140" s="34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O1140" s="34"/>
      <c r="P1140" s="34"/>
      <c r="Q1140" s="34"/>
      <c r="R1140" s="34"/>
      <c r="S1140" s="34"/>
    </row>
    <row r="1141" spans="1:19" x14ac:dyDescent="0.25">
      <c r="A1141" s="34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O1141" s="34"/>
      <c r="P1141" s="34"/>
      <c r="Q1141" s="34"/>
      <c r="R1141" s="34"/>
      <c r="S1141" s="34"/>
    </row>
    <row r="1142" spans="1:19" x14ac:dyDescent="0.25">
      <c r="A1142" s="34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O1142" s="34"/>
      <c r="P1142" s="34"/>
      <c r="Q1142" s="34"/>
      <c r="R1142" s="34"/>
      <c r="S1142" s="34"/>
    </row>
    <row r="1143" spans="1:19" x14ac:dyDescent="0.25">
      <c r="A1143" s="34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O1143" s="34"/>
      <c r="P1143" s="34"/>
      <c r="Q1143" s="34"/>
      <c r="R1143" s="34"/>
      <c r="S1143" s="34"/>
    </row>
    <row r="1144" spans="1:19" x14ac:dyDescent="0.25">
      <c r="A1144" s="34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O1144" s="34"/>
      <c r="P1144" s="34"/>
      <c r="Q1144" s="34"/>
      <c r="R1144" s="34"/>
      <c r="S1144" s="34"/>
    </row>
    <row r="1145" spans="1:19" x14ac:dyDescent="0.25">
      <c r="A1145" s="34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O1145" s="34"/>
      <c r="P1145" s="34"/>
      <c r="Q1145" s="34"/>
      <c r="R1145" s="34"/>
      <c r="S1145" s="34"/>
    </row>
    <row r="1146" spans="1:19" x14ac:dyDescent="0.25">
      <c r="A1146" s="34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</row>
    <row r="1147" spans="1:19" x14ac:dyDescent="0.25">
      <c r="A1147" s="34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O1147" s="34"/>
      <c r="P1147" s="34"/>
      <c r="Q1147" s="34"/>
      <c r="R1147" s="34"/>
      <c r="S1147" s="34"/>
    </row>
    <row r="1148" spans="1:19" x14ac:dyDescent="0.25">
      <c r="A1148" s="34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O1148" s="34"/>
      <c r="P1148" s="34"/>
      <c r="Q1148" s="34"/>
      <c r="R1148" s="34"/>
      <c r="S1148" s="34"/>
    </row>
    <row r="1149" spans="1:19" x14ac:dyDescent="0.25">
      <c r="A1149" s="34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O1149" s="34"/>
      <c r="P1149" s="34"/>
      <c r="Q1149" s="34"/>
      <c r="R1149" s="34"/>
      <c r="S1149" s="34"/>
    </row>
    <row r="1150" spans="1:19" x14ac:dyDescent="0.25">
      <c r="A1150" s="34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O1150" s="34"/>
      <c r="P1150" s="34"/>
      <c r="Q1150" s="34"/>
      <c r="R1150" s="34"/>
      <c r="S1150" s="34"/>
    </row>
    <row r="1151" spans="1:19" x14ac:dyDescent="0.25">
      <c r="A1151" s="34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O1151" s="34"/>
      <c r="P1151" s="34"/>
      <c r="Q1151" s="34"/>
      <c r="R1151" s="34"/>
      <c r="S1151" s="34"/>
    </row>
    <row r="1152" spans="1:19" x14ac:dyDescent="0.25">
      <c r="A1152" s="34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O1152" s="34"/>
      <c r="P1152" s="34"/>
      <c r="Q1152" s="34"/>
      <c r="R1152" s="34"/>
      <c r="S1152" s="34"/>
    </row>
    <row r="1153" spans="1:19" x14ac:dyDescent="0.25">
      <c r="A1153" s="34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O1153" s="34"/>
      <c r="P1153" s="34"/>
      <c r="Q1153" s="34"/>
      <c r="R1153" s="34"/>
      <c r="S1153" s="34"/>
    </row>
    <row r="1154" spans="1:19" x14ac:dyDescent="0.25">
      <c r="A1154" s="34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O1154" s="34"/>
      <c r="P1154" s="34"/>
      <c r="Q1154" s="34"/>
      <c r="R1154" s="34"/>
      <c r="S1154" s="34"/>
    </row>
    <row r="1155" spans="1:19" x14ac:dyDescent="0.25">
      <c r="A1155" s="34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O1155" s="34"/>
      <c r="P1155" s="34"/>
      <c r="Q1155" s="34"/>
      <c r="R1155" s="34"/>
      <c r="S1155" s="34"/>
    </row>
    <row r="1156" spans="1:19" x14ac:dyDescent="0.25">
      <c r="A1156" s="34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O1156" s="34"/>
      <c r="P1156" s="34"/>
      <c r="Q1156" s="34"/>
      <c r="R1156" s="34"/>
      <c r="S1156" s="34"/>
    </row>
    <row r="1157" spans="1:19" x14ac:dyDescent="0.25">
      <c r="A1157" s="34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O1157" s="34"/>
      <c r="P1157" s="34"/>
      <c r="Q1157" s="34"/>
      <c r="R1157" s="34"/>
      <c r="S1157" s="34"/>
    </row>
    <row r="1158" spans="1:19" x14ac:dyDescent="0.25">
      <c r="A1158" s="34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O1158" s="34"/>
      <c r="P1158" s="34"/>
      <c r="Q1158" s="34"/>
      <c r="R1158" s="34"/>
      <c r="S1158" s="34"/>
    </row>
    <row r="1159" spans="1:19" x14ac:dyDescent="0.25">
      <c r="A1159" s="34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O1159" s="34"/>
      <c r="P1159" s="34"/>
      <c r="Q1159" s="34"/>
      <c r="R1159" s="34"/>
      <c r="S1159" s="34"/>
    </row>
    <row r="1160" spans="1:19" x14ac:dyDescent="0.25">
      <c r="A1160" s="34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O1160" s="34"/>
      <c r="P1160" s="34"/>
      <c r="Q1160" s="34"/>
      <c r="R1160" s="34"/>
      <c r="S1160" s="34"/>
    </row>
    <row r="1161" spans="1:19" x14ac:dyDescent="0.25">
      <c r="A1161" s="34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O1161" s="34"/>
      <c r="P1161" s="34"/>
      <c r="Q1161" s="34"/>
      <c r="R1161" s="34"/>
      <c r="S1161" s="34"/>
    </row>
    <row r="1162" spans="1:19" x14ac:dyDescent="0.25">
      <c r="A1162" s="34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O1162" s="34"/>
      <c r="P1162" s="34"/>
      <c r="Q1162" s="34"/>
      <c r="R1162" s="34"/>
      <c r="S1162" s="34"/>
    </row>
    <row r="1163" spans="1:19" x14ac:dyDescent="0.25">
      <c r="A1163" s="34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O1163" s="34"/>
      <c r="P1163" s="34"/>
      <c r="Q1163" s="34"/>
      <c r="R1163" s="34"/>
      <c r="S1163" s="34"/>
    </row>
    <row r="1164" spans="1:19" x14ac:dyDescent="0.25">
      <c r="A1164" s="34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O1164" s="34"/>
      <c r="P1164" s="34"/>
      <c r="Q1164" s="34"/>
      <c r="R1164" s="34"/>
      <c r="S1164" s="34"/>
    </row>
    <row r="1165" spans="1:19" x14ac:dyDescent="0.25">
      <c r="A1165" s="34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O1165" s="34"/>
      <c r="P1165" s="34"/>
      <c r="Q1165" s="34"/>
      <c r="R1165" s="34"/>
      <c r="S1165" s="34"/>
    </row>
    <row r="1166" spans="1:19" x14ac:dyDescent="0.25">
      <c r="A1166" s="34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O1166" s="34"/>
      <c r="P1166" s="34"/>
      <c r="Q1166" s="34"/>
      <c r="R1166" s="34"/>
      <c r="S1166" s="34"/>
    </row>
    <row r="1167" spans="1:19" x14ac:dyDescent="0.25">
      <c r="A1167" s="34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O1167" s="34"/>
      <c r="P1167" s="34"/>
      <c r="Q1167" s="34"/>
      <c r="R1167" s="34"/>
      <c r="S1167" s="34"/>
    </row>
    <row r="1168" spans="1:19" x14ac:dyDescent="0.25">
      <c r="A1168" s="34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O1168" s="34"/>
      <c r="P1168" s="34"/>
      <c r="Q1168" s="34"/>
      <c r="R1168" s="34"/>
      <c r="S1168" s="34"/>
    </row>
    <row r="1169" spans="1:19" x14ac:dyDescent="0.25">
      <c r="A1169" s="34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O1169" s="34"/>
      <c r="P1169" s="34"/>
      <c r="Q1169" s="34"/>
      <c r="R1169" s="34"/>
      <c r="S1169" s="34"/>
    </row>
    <row r="1170" spans="1:19" x14ac:dyDescent="0.25">
      <c r="A1170" s="34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O1170" s="34"/>
      <c r="P1170" s="34"/>
      <c r="Q1170" s="34"/>
      <c r="R1170" s="34"/>
      <c r="S1170" s="34"/>
    </row>
    <row r="1171" spans="1:19" x14ac:dyDescent="0.25">
      <c r="A1171" s="34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O1171" s="34"/>
      <c r="P1171" s="34"/>
      <c r="Q1171" s="34"/>
      <c r="R1171" s="34"/>
      <c r="S1171" s="34"/>
    </row>
    <row r="1172" spans="1:19" x14ac:dyDescent="0.25">
      <c r="A1172" s="34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O1172" s="34"/>
      <c r="P1172" s="34"/>
      <c r="Q1172" s="34"/>
      <c r="R1172" s="34"/>
      <c r="S1172" s="34"/>
    </row>
    <row r="1173" spans="1:19" x14ac:dyDescent="0.25">
      <c r="A1173" s="34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  <c r="R1173" s="34"/>
      <c r="S1173" s="34"/>
    </row>
    <row r="1174" spans="1:19" x14ac:dyDescent="0.25">
      <c r="A1174" s="34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O1174" s="34"/>
      <c r="P1174" s="34"/>
      <c r="Q1174" s="34"/>
      <c r="R1174" s="34"/>
      <c r="S1174" s="34"/>
    </row>
    <row r="1175" spans="1:19" x14ac:dyDescent="0.25">
      <c r="A1175" s="34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O1175" s="34"/>
      <c r="P1175" s="34"/>
      <c r="Q1175" s="34"/>
      <c r="R1175" s="34"/>
      <c r="S1175" s="34"/>
    </row>
    <row r="1176" spans="1:19" x14ac:dyDescent="0.25">
      <c r="A1176" s="34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O1176" s="34"/>
      <c r="P1176" s="34"/>
      <c r="Q1176" s="34"/>
      <c r="R1176" s="34"/>
      <c r="S1176" s="34"/>
    </row>
    <row r="1177" spans="1:19" x14ac:dyDescent="0.25">
      <c r="A1177" s="34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O1177" s="34"/>
      <c r="P1177" s="34"/>
      <c r="Q1177" s="34"/>
      <c r="R1177" s="34"/>
      <c r="S1177" s="34"/>
    </row>
    <row r="1178" spans="1:19" x14ac:dyDescent="0.25">
      <c r="A1178" s="34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O1178" s="34"/>
      <c r="P1178" s="34"/>
      <c r="Q1178" s="34"/>
      <c r="R1178" s="34"/>
      <c r="S1178" s="34"/>
    </row>
    <row r="1179" spans="1:19" x14ac:dyDescent="0.25">
      <c r="A1179" s="34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O1179" s="34"/>
      <c r="P1179" s="34"/>
      <c r="Q1179" s="34"/>
      <c r="R1179" s="34"/>
      <c r="S1179" s="34"/>
    </row>
    <row r="1180" spans="1:19" x14ac:dyDescent="0.25">
      <c r="A1180" s="34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O1180" s="34"/>
      <c r="P1180" s="34"/>
      <c r="Q1180" s="34"/>
      <c r="R1180" s="34"/>
      <c r="S1180" s="34"/>
    </row>
    <row r="1181" spans="1:19" x14ac:dyDescent="0.25">
      <c r="A1181" s="34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O1181" s="34"/>
      <c r="P1181" s="34"/>
      <c r="Q1181" s="34"/>
      <c r="R1181" s="34"/>
      <c r="S1181" s="34"/>
    </row>
    <row r="1182" spans="1:19" x14ac:dyDescent="0.25">
      <c r="A1182" s="34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O1182" s="34"/>
      <c r="P1182" s="34"/>
      <c r="Q1182" s="34"/>
      <c r="R1182" s="34"/>
      <c r="S1182" s="34"/>
    </row>
    <row r="1183" spans="1:19" x14ac:dyDescent="0.25">
      <c r="A1183" s="34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O1183" s="34"/>
      <c r="P1183" s="34"/>
      <c r="Q1183" s="34"/>
      <c r="R1183" s="34"/>
      <c r="S1183" s="34"/>
    </row>
    <row r="1184" spans="1:19" x14ac:dyDescent="0.25">
      <c r="A1184" s="34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O1184" s="34"/>
      <c r="P1184" s="34"/>
      <c r="Q1184" s="34"/>
      <c r="R1184" s="34"/>
      <c r="S1184" s="34"/>
    </row>
    <row r="1185" spans="1:19" x14ac:dyDescent="0.25">
      <c r="A1185" s="34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O1185" s="34"/>
      <c r="P1185" s="34"/>
      <c r="Q1185" s="34"/>
      <c r="R1185" s="34"/>
      <c r="S1185" s="34"/>
    </row>
    <row r="1186" spans="1:19" x14ac:dyDescent="0.25">
      <c r="A1186" s="34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  <c r="R1186" s="34"/>
      <c r="S1186" s="34"/>
    </row>
    <row r="1187" spans="1:19" x14ac:dyDescent="0.25">
      <c r="A1187" s="34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O1187" s="34"/>
      <c r="P1187" s="34"/>
      <c r="Q1187" s="34"/>
      <c r="R1187" s="34"/>
      <c r="S1187" s="34"/>
    </row>
    <row r="1188" spans="1:19" x14ac:dyDescent="0.25">
      <c r="A1188" s="34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O1188" s="34"/>
      <c r="P1188" s="34"/>
      <c r="Q1188" s="34"/>
      <c r="R1188" s="34"/>
      <c r="S1188" s="34"/>
    </row>
    <row r="1189" spans="1:19" x14ac:dyDescent="0.25">
      <c r="A1189" s="34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O1189" s="34"/>
      <c r="P1189" s="34"/>
      <c r="Q1189" s="34"/>
      <c r="R1189" s="34"/>
      <c r="S1189" s="34"/>
    </row>
    <row r="1190" spans="1:19" x14ac:dyDescent="0.25">
      <c r="A1190" s="34"/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O1190" s="34"/>
      <c r="P1190" s="34"/>
      <c r="Q1190" s="34"/>
      <c r="R1190" s="34"/>
      <c r="S1190" s="34"/>
    </row>
    <row r="1191" spans="1:19" x14ac:dyDescent="0.25">
      <c r="A1191" s="34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O1191" s="34"/>
      <c r="P1191" s="34"/>
      <c r="Q1191" s="34"/>
      <c r="R1191" s="34"/>
      <c r="S1191" s="34"/>
    </row>
    <row r="1192" spans="1:19" x14ac:dyDescent="0.25">
      <c r="A1192" s="34"/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O1192" s="34"/>
      <c r="P1192" s="34"/>
      <c r="Q1192" s="34"/>
      <c r="R1192" s="34"/>
      <c r="S1192" s="34"/>
    </row>
    <row r="1193" spans="1:19" x14ac:dyDescent="0.25">
      <c r="A1193" s="34"/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O1193" s="34"/>
      <c r="P1193" s="34"/>
      <c r="Q1193" s="34"/>
      <c r="R1193" s="34"/>
      <c r="S1193" s="34"/>
    </row>
    <row r="1194" spans="1:19" x14ac:dyDescent="0.25">
      <c r="A1194" s="34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O1194" s="34"/>
      <c r="P1194" s="34"/>
      <c r="Q1194" s="34"/>
      <c r="R1194" s="34"/>
      <c r="S1194" s="34"/>
    </row>
    <row r="1195" spans="1:19" x14ac:dyDescent="0.25">
      <c r="A1195" s="34"/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O1195" s="34"/>
      <c r="P1195" s="34"/>
      <c r="Q1195" s="34"/>
      <c r="R1195" s="34"/>
      <c r="S1195" s="34"/>
    </row>
    <row r="1196" spans="1:19" x14ac:dyDescent="0.25">
      <c r="A1196" s="34"/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O1196" s="34"/>
      <c r="P1196" s="34"/>
      <c r="Q1196" s="34"/>
      <c r="R1196" s="34"/>
      <c r="S1196" s="34"/>
    </row>
    <row r="1197" spans="1:19" x14ac:dyDescent="0.25">
      <c r="A1197" s="34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O1197" s="34"/>
      <c r="P1197" s="34"/>
      <c r="Q1197" s="34"/>
      <c r="R1197" s="34"/>
      <c r="S1197" s="34"/>
    </row>
    <row r="1198" spans="1:19" x14ac:dyDescent="0.25">
      <c r="A1198" s="34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O1198" s="34"/>
      <c r="P1198" s="34"/>
      <c r="Q1198" s="34"/>
      <c r="R1198" s="34"/>
      <c r="S1198" s="34"/>
    </row>
    <row r="1199" spans="1:19" x14ac:dyDescent="0.25">
      <c r="A1199" s="34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O1199" s="34"/>
      <c r="P1199" s="34"/>
      <c r="Q1199" s="34"/>
      <c r="R1199" s="34"/>
      <c r="S1199" s="34"/>
    </row>
    <row r="1200" spans="1:19" x14ac:dyDescent="0.25">
      <c r="A1200" s="34"/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O1200" s="34"/>
      <c r="P1200" s="34"/>
      <c r="Q1200" s="34"/>
      <c r="R1200" s="34"/>
      <c r="S1200" s="34"/>
    </row>
    <row r="1201" spans="1:19" x14ac:dyDescent="0.25">
      <c r="A1201" s="34"/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O1201" s="34"/>
      <c r="P1201" s="34"/>
      <c r="Q1201" s="34"/>
      <c r="R1201" s="34"/>
      <c r="S1201" s="34"/>
    </row>
    <row r="1202" spans="1:19" x14ac:dyDescent="0.25">
      <c r="A1202" s="34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O1202" s="34"/>
      <c r="P1202" s="34"/>
      <c r="Q1202" s="34"/>
      <c r="R1202" s="34"/>
      <c r="S1202" s="34"/>
    </row>
    <row r="1203" spans="1:19" x14ac:dyDescent="0.25">
      <c r="A1203" s="34"/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O1203" s="34"/>
      <c r="P1203" s="34"/>
      <c r="Q1203" s="34"/>
      <c r="R1203" s="34"/>
      <c r="S1203" s="34"/>
    </row>
    <row r="1204" spans="1:19" x14ac:dyDescent="0.25">
      <c r="A1204" s="34"/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O1204" s="34"/>
      <c r="P1204" s="34"/>
      <c r="Q1204" s="34"/>
      <c r="R1204" s="34"/>
      <c r="S1204" s="34"/>
    </row>
    <row r="1205" spans="1:19" x14ac:dyDescent="0.25">
      <c r="A1205" s="34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O1205" s="34"/>
      <c r="P1205" s="34"/>
      <c r="Q1205" s="34"/>
      <c r="R1205" s="34"/>
      <c r="S1205" s="34"/>
    </row>
    <row r="1206" spans="1:19" x14ac:dyDescent="0.25">
      <c r="A1206" s="34"/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O1206" s="34"/>
      <c r="P1206" s="34"/>
      <c r="Q1206" s="34"/>
      <c r="R1206" s="34"/>
      <c r="S1206" s="34"/>
    </row>
    <row r="1207" spans="1:19" x14ac:dyDescent="0.25">
      <c r="A1207" s="34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O1207" s="34"/>
      <c r="P1207" s="34"/>
      <c r="Q1207" s="34"/>
      <c r="R1207" s="34"/>
      <c r="S1207" s="34"/>
    </row>
    <row r="1208" spans="1:19" x14ac:dyDescent="0.25">
      <c r="A1208" s="34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O1208" s="34"/>
      <c r="P1208" s="34"/>
      <c r="Q1208" s="34"/>
      <c r="R1208" s="34"/>
      <c r="S1208" s="34"/>
    </row>
    <row r="1209" spans="1:19" x14ac:dyDescent="0.25">
      <c r="A1209" s="34"/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O1209" s="34"/>
      <c r="P1209" s="34"/>
      <c r="Q1209" s="34"/>
      <c r="R1209" s="34"/>
      <c r="S1209" s="34"/>
    </row>
    <row r="1210" spans="1:19" x14ac:dyDescent="0.25">
      <c r="A1210" s="34"/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O1210" s="34"/>
      <c r="P1210" s="34"/>
      <c r="Q1210" s="34"/>
      <c r="R1210" s="34"/>
      <c r="S1210" s="34"/>
    </row>
    <row r="1211" spans="1:19" x14ac:dyDescent="0.25">
      <c r="A1211" s="34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O1211" s="34"/>
      <c r="P1211" s="34"/>
      <c r="Q1211" s="34"/>
      <c r="R1211" s="34"/>
      <c r="S1211" s="34"/>
    </row>
    <row r="1212" spans="1:19" x14ac:dyDescent="0.25">
      <c r="A1212" s="34"/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O1212" s="34"/>
      <c r="P1212" s="34"/>
      <c r="Q1212" s="34"/>
      <c r="R1212" s="34"/>
      <c r="S1212" s="34"/>
    </row>
    <row r="1213" spans="1:19" x14ac:dyDescent="0.25">
      <c r="A1213" s="34"/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O1213" s="34"/>
      <c r="P1213" s="34"/>
      <c r="Q1213" s="34"/>
      <c r="R1213" s="34"/>
      <c r="S1213" s="34"/>
    </row>
    <row r="1214" spans="1:19" x14ac:dyDescent="0.25">
      <c r="A1214" s="34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O1214" s="34"/>
      <c r="P1214" s="34"/>
      <c r="Q1214" s="34"/>
      <c r="R1214" s="34"/>
      <c r="S1214" s="34"/>
    </row>
    <row r="1215" spans="1:19" x14ac:dyDescent="0.25">
      <c r="A1215" s="34"/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O1215" s="34"/>
      <c r="P1215" s="34"/>
      <c r="Q1215" s="34"/>
      <c r="R1215" s="34"/>
      <c r="S1215" s="34"/>
    </row>
    <row r="1216" spans="1:19" x14ac:dyDescent="0.25">
      <c r="A1216" s="34"/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O1216" s="34"/>
      <c r="P1216" s="34"/>
      <c r="Q1216" s="34"/>
      <c r="R1216" s="34"/>
      <c r="S1216" s="34"/>
    </row>
    <row r="1217" spans="1:19" x14ac:dyDescent="0.25">
      <c r="A1217" s="34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O1217" s="34"/>
      <c r="P1217" s="34"/>
      <c r="Q1217" s="34"/>
      <c r="R1217" s="34"/>
      <c r="S1217" s="34"/>
    </row>
    <row r="1218" spans="1:19" x14ac:dyDescent="0.25">
      <c r="A1218" s="34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O1218" s="34"/>
      <c r="P1218" s="34"/>
      <c r="Q1218" s="34"/>
      <c r="R1218" s="34"/>
      <c r="S1218" s="34"/>
    </row>
    <row r="1219" spans="1:19" x14ac:dyDescent="0.25">
      <c r="A1219" s="34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O1219" s="34"/>
      <c r="P1219" s="34"/>
      <c r="Q1219" s="34"/>
      <c r="R1219" s="34"/>
      <c r="S1219" s="34"/>
    </row>
    <row r="1220" spans="1:19" x14ac:dyDescent="0.25">
      <c r="A1220" s="34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O1220" s="34"/>
      <c r="P1220" s="34"/>
      <c r="Q1220" s="34"/>
      <c r="R1220" s="34"/>
      <c r="S1220" s="34"/>
    </row>
    <row r="1221" spans="1:19" x14ac:dyDescent="0.25">
      <c r="A1221" s="34"/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O1221" s="34"/>
      <c r="P1221" s="34"/>
      <c r="Q1221" s="34"/>
      <c r="R1221" s="34"/>
      <c r="S1221" s="34"/>
    </row>
    <row r="1222" spans="1:19" x14ac:dyDescent="0.25">
      <c r="A1222" s="34"/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O1222" s="34"/>
      <c r="P1222" s="34"/>
      <c r="Q1222" s="34"/>
      <c r="R1222" s="34"/>
      <c r="S1222" s="34"/>
    </row>
    <row r="1223" spans="1:19" x14ac:dyDescent="0.25">
      <c r="A1223" s="34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O1223" s="34"/>
      <c r="P1223" s="34"/>
      <c r="Q1223" s="34"/>
      <c r="R1223" s="34"/>
      <c r="S1223" s="34"/>
    </row>
    <row r="1224" spans="1:19" x14ac:dyDescent="0.25">
      <c r="A1224" s="34"/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O1224" s="34"/>
      <c r="P1224" s="34"/>
      <c r="Q1224" s="34"/>
      <c r="R1224" s="34"/>
      <c r="S1224" s="34"/>
    </row>
    <row r="1225" spans="1:19" x14ac:dyDescent="0.25">
      <c r="A1225" s="34"/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O1225" s="34"/>
      <c r="P1225" s="34"/>
      <c r="Q1225" s="34"/>
      <c r="R1225" s="34"/>
      <c r="S1225" s="3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CALCULO TARIFAS CC </vt:lpstr>
      <vt:lpstr>CALCULO CC AGENTES</vt:lpstr>
      <vt:lpstr>CALCULO CC AGENTES SIN R51-2020</vt:lpstr>
      <vt:lpstr>RESUMEN CC </vt:lpstr>
      <vt:lpstr>BD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ALVARENGA</cp:lastModifiedBy>
  <dcterms:created xsi:type="dcterms:W3CDTF">2018-04-11T20:03:59Z</dcterms:created>
  <dcterms:modified xsi:type="dcterms:W3CDTF">2020-09-10T20:51:17Z</dcterms:modified>
</cp:coreProperties>
</file>