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70\My Book (E)\Transacciones de Energía\Facturacion\FACTURACION 2021\06-CONCILIACION RMER+PDC JUNIO\2. DTER_JUNIO_2021\DTER OFICIAL\Archivos para anexos\"/>
    </mc:Choice>
  </mc:AlternateContent>
  <xr:revisionPtr revIDLastSave="0" documentId="13_ncr:1_{85E15ADE-0BD3-40B1-ADDA-4F82A2E695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O TARIFAS CC " sheetId="1" r:id="rId1"/>
    <sheet name="CALCULO CC AGENTES" sheetId="2" r:id="rId2"/>
    <sheet name="RESUMEN CC " sheetId="3" r:id="rId3"/>
    <sheet name="BD" sheetId="5" state="hidden" r:id="rId4"/>
  </sheets>
  <definedNames>
    <definedName name="_xlnm._FilterDatabase" localSheetId="3" hidden="1">BD!$A$1:$D$823</definedName>
    <definedName name="_xlnm._FilterDatabase" localSheetId="1" hidden="1">'CALCULO CC AGENTES'!$A$2:$J$829</definedName>
    <definedName name="_xlnm._FilterDatabase" localSheetId="0" hidden="1">'CALCULO TARIFAS CC '!$AF$9:$AS$38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26" i="2" l="1"/>
  <c r="F826" i="2"/>
  <c r="C695" i="2" l="1"/>
  <c r="F695" i="2"/>
  <c r="C694" i="2"/>
  <c r="F694" i="2"/>
  <c r="C608" i="2"/>
  <c r="F608" i="2"/>
  <c r="C597" i="2"/>
  <c r="F597" i="2"/>
  <c r="C598" i="2"/>
  <c r="F598" i="2"/>
  <c r="C599" i="2"/>
  <c r="F599" i="2"/>
  <c r="C600" i="2"/>
  <c r="F600" i="2"/>
  <c r="C601" i="2"/>
  <c r="F601" i="2"/>
  <c r="C602" i="2"/>
  <c r="F602" i="2"/>
  <c r="C603" i="2"/>
  <c r="F603" i="2"/>
  <c r="C604" i="2"/>
  <c r="F604" i="2"/>
  <c r="C605" i="2"/>
  <c r="F605" i="2"/>
  <c r="C606" i="2"/>
  <c r="F606" i="2"/>
  <c r="C607" i="2"/>
  <c r="F607" i="2"/>
  <c r="C596" i="2"/>
  <c r="F596" i="2"/>
  <c r="C827" i="2"/>
  <c r="F827" i="2"/>
  <c r="C825" i="2"/>
  <c r="F825" i="2"/>
  <c r="C824" i="2"/>
  <c r="F824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697" i="2" l="1"/>
  <c r="C697" i="2"/>
  <c r="F823" i="2" l="1"/>
  <c r="C823" i="2"/>
  <c r="F822" i="2"/>
  <c r="C822" i="2"/>
  <c r="D54" i="1" l="1"/>
  <c r="E53" i="1"/>
  <c r="E52" i="1"/>
  <c r="E51" i="1"/>
  <c r="E50" i="1"/>
  <c r="E49" i="1"/>
  <c r="E48" i="1"/>
  <c r="E54" i="1" l="1"/>
  <c r="AL8" i="1"/>
  <c r="AK3" i="1"/>
  <c r="AM3" i="1" s="1"/>
  <c r="AK4" i="1"/>
  <c r="AM4" i="1" s="1"/>
  <c r="AK5" i="1"/>
  <c r="AM5" i="1" s="1"/>
  <c r="AK6" i="1"/>
  <c r="AM6" i="1" s="1"/>
  <c r="AK7" i="1"/>
  <c r="AM7" i="1" s="1"/>
  <c r="AK2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AK8" i="1" l="1"/>
  <c r="AM2" i="1"/>
  <c r="AM8" i="1" s="1"/>
  <c r="J17" i="3"/>
  <c r="C696" i="2" l="1"/>
  <c r="F696" i="2"/>
  <c r="C648" i="2"/>
  <c r="F648" i="2"/>
  <c r="H22" i="1" l="1"/>
  <c r="C821" i="2" l="1"/>
  <c r="F821" i="2"/>
  <c r="F701" i="2" l="1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8" i="2"/>
  <c r="F611" i="2"/>
  <c r="C817" i="2"/>
  <c r="C818" i="2"/>
  <c r="C819" i="2"/>
  <c r="C828" i="2" l="1"/>
  <c r="F698" i="2"/>
  <c r="C698" i="2"/>
  <c r="AM45" i="1" l="1"/>
  <c r="AK45" i="1"/>
  <c r="AM44" i="1"/>
  <c r="AK44" i="1"/>
  <c r="AM43" i="1"/>
  <c r="AK43" i="1"/>
  <c r="AM42" i="1"/>
  <c r="AK42" i="1"/>
  <c r="AM41" i="1"/>
  <c r="AK41" i="1"/>
  <c r="AM40" i="1"/>
  <c r="AK40" i="1"/>
  <c r="AM22" i="1"/>
  <c r="AM37" i="1"/>
  <c r="AK37" i="1"/>
  <c r="AN36" i="1"/>
  <c r="AL36" i="1"/>
  <c r="AP36" i="1" s="1"/>
  <c r="AQ36" i="1" s="1"/>
  <c r="AR36" i="1" s="1"/>
  <c r="AN35" i="1"/>
  <c r="AL35" i="1"/>
  <c r="AN34" i="1"/>
  <c r="AL34" i="1"/>
  <c r="AP34" i="1" s="1"/>
  <c r="AQ34" i="1" s="1"/>
  <c r="AR34" i="1" s="1"/>
  <c r="AN33" i="1"/>
  <c r="AL33" i="1"/>
  <c r="AP33" i="1" s="1"/>
  <c r="AN32" i="1"/>
  <c r="AL32" i="1"/>
  <c r="AP32" i="1" s="1"/>
  <c r="AQ32" i="1" s="1"/>
  <c r="AR32" i="1" s="1"/>
  <c r="AN31" i="1"/>
  <c r="AL31" i="1"/>
  <c r="E31" i="1" s="1"/>
  <c r="G31" i="1" s="1"/>
  <c r="AN30" i="1"/>
  <c r="AL30" i="1"/>
  <c r="AP30" i="1" s="1"/>
  <c r="AQ30" i="1" s="1"/>
  <c r="AR30" i="1" s="1"/>
  <c r="AN29" i="1"/>
  <c r="AL29" i="1"/>
  <c r="AP29" i="1" s="1"/>
  <c r="AN28" i="1"/>
  <c r="AL28" i="1"/>
  <c r="AP28" i="1" s="1"/>
  <c r="AQ28" i="1" s="1"/>
  <c r="AR28" i="1" s="1"/>
  <c r="AN27" i="1"/>
  <c r="AL27" i="1"/>
  <c r="AN26" i="1"/>
  <c r="AL26" i="1"/>
  <c r="AP26" i="1" s="1"/>
  <c r="AQ26" i="1" s="1"/>
  <c r="AR26" i="1" s="1"/>
  <c r="AN25" i="1"/>
  <c r="AL25" i="1"/>
  <c r="AP25" i="1" s="1"/>
  <c r="AN24" i="1"/>
  <c r="AL24" i="1"/>
  <c r="AP24" i="1" s="1"/>
  <c r="AQ24" i="1" s="1"/>
  <c r="AR24" i="1" s="1"/>
  <c r="AN23" i="1"/>
  <c r="AL23" i="1"/>
  <c r="AP23" i="1" s="1"/>
  <c r="AK22" i="1"/>
  <c r="AN21" i="1"/>
  <c r="AL21" i="1"/>
  <c r="AP21" i="1" s="1"/>
  <c r="AN20" i="1"/>
  <c r="AL20" i="1"/>
  <c r="AP20" i="1" s="1"/>
  <c r="AQ20" i="1" s="1"/>
  <c r="AR20" i="1" s="1"/>
  <c r="AN19" i="1"/>
  <c r="AL19" i="1"/>
  <c r="AN18" i="1"/>
  <c r="AL18" i="1"/>
  <c r="AP18" i="1" s="1"/>
  <c r="AQ18" i="1" s="1"/>
  <c r="AR18" i="1" s="1"/>
  <c r="AN17" i="1"/>
  <c r="AL17" i="1"/>
  <c r="AP17" i="1" s="1"/>
  <c r="AN16" i="1"/>
  <c r="AL16" i="1"/>
  <c r="AP16" i="1" s="1"/>
  <c r="AQ16" i="1" s="1"/>
  <c r="AR16" i="1" s="1"/>
  <c r="AN15" i="1"/>
  <c r="AL15" i="1"/>
  <c r="AN14" i="1"/>
  <c r="AL14" i="1"/>
  <c r="AP14" i="1" s="1"/>
  <c r="AQ14" i="1" s="1"/>
  <c r="AR14" i="1" s="1"/>
  <c r="AN13" i="1"/>
  <c r="AL13" i="1"/>
  <c r="AP13" i="1" s="1"/>
  <c r="AN12" i="1"/>
  <c r="AL12" i="1"/>
  <c r="AP12" i="1" s="1"/>
  <c r="AQ12" i="1" s="1"/>
  <c r="AR12" i="1" s="1"/>
  <c r="AN11" i="1"/>
  <c r="AL11" i="1"/>
  <c r="AN10" i="1"/>
  <c r="AL10" i="1"/>
  <c r="AN45" i="1" l="1"/>
  <c r="AN40" i="1"/>
  <c r="AN41" i="1"/>
  <c r="AM38" i="1"/>
  <c r="AM46" i="1"/>
  <c r="AN42" i="1"/>
  <c r="AN43" i="1"/>
  <c r="AN44" i="1"/>
  <c r="AL40" i="1"/>
  <c r="AL41" i="1"/>
  <c r="AL42" i="1"/>
  <c r="AL43" i="1"/>
  <c r="AL44" i="1"/>
  <c r="AL45" i="1"/>
  <c r="AK46" i="1"/>
  <c r="AO11" i="1"/>
  <c r="AL22" i="1"/>
  <c r="AO16" i="1"/>
  <c r="AK38" i="1"/>
  <c r="AN37" i="1"/>
  <c r="AO27" i="1"/>
  <c r="AO29" i="1"/>
  <c r="AO35" i="1"/>
  <c r="AO17" i="1"/>
  <c r="AO24" i="1"/>
  <c r="AO26" i="1"/>
  <c r="AO32" i="1"/>
  <c r="AO34" i="1"/>
  <c r="AN22" i="1"/>
  <c r="AO19" i="1"/>
  <c r="AO10" i="1"/>
  <c r="AO14" i="1"/>
  <c r="AO18" i="1"/>
  <c r="AL37" i="1"/>
  <c r="AO13" i="1"/>
  <c r="AO15" i="1"/>
  <c r="AO21" i="1"/>
  <c r="AO23" i="1"/>
  <c r="AO28" i="1"/>
  <c r="AO31" i="1"/>
  <c r="AO36" i="1"/>
  <c r="AQ21" i="1"/>
  <c r="AR21" i="1" s="1"/>
  <c r="AO12" i="1"/>
  <c r="AQ17" i="1"/>
  <c r="AR17" i="1" s="1"/>
  <c r="AO20" i="1"/>
  <c r="AO25" i="1"/>
  <c r="AO30" i="1"/>
  <c r="AO33" i="1"/>
  <c r="AP10" i="1"/>
  <c r="AP27" i="1"/>
  <c r="AP31" i="1"/>
  <c r="AQ31" i="1" s="1"/>
  <c r="AP35" i="1"/>
  <c r="AQ13" i="1"/>
  <c r="AR13" i="1" s="1"/>
  <c r="AQ23" i="1"/>
  <c r="AP11" i="1"/>
  <c r="AQ11" i="1" s="1"/>
  <c r="AR11" i="1" s="1"/>
  <c r="AP15" i="1"/>
  <c r="AQ15" i="1" s="1"/>
  <c r="AR15" i="1" s="1"/>
  <c r="AP19" i="1"/>
  <c r="AQ19" i="1" s="1"/>
  <c r="AS26" i="1"/>
  <c r="AS30" i="1"/>
  <c r="AS34" i="1"/>
  <c r="AS24" i="1"/>
  <c r="AS28" i="1"/>
  <c r="AS32" i="1"/>
  <c r="AS36" i="1"/>
  <c r="AS12" i="1"/>
  <c r="AS16" i="1"/>
  <c r="AS20" i="1"/>
  <c r="AS18" i="1"/>
  <c r="AS14" i="1"/>
  <c r="AQ25" i="1"/>
  <c r="AR25" i="1" s="1"/>
  <c r="AQ29" i="1"/>
  <c r="AR29" i="1" s="1"/>
  <c r="AQ33" i="1"/>
  <c r="AR33" i="1" s="1"/>
  <c r="F688" i="2"/>
  <c r="F689" i="2"/>
  <c r="F690" i="2"/>
  <c r="F691" i="2"/>
  <c r="C689" i="2"/>
  <c r="C690" i="2"/>
  <c r="C691" i="2"/>
  <c r="C692" i="2"/>
  <c r="C693" i="2"/>
  <c r="AN46" i="1" l="1"/>
  <c r="AN38" i="1"/>
  <c r="AL38" i="1"/>
  <c r="AL46" i="1"/>
  <c r="AP37" i="1"/>
  <c r="AR31" i="1"/>
  <c r="AS31" i="1"/>
  <c r="AS13" i="1"/>
  <c r="AO37" i="1"/>
  <c r="AO22" i="1"/>
  <c r="AS21" i="1"/>
  <c r="AR23" i="1"/>
  <c r="AR19" i="1"/>
  <c r="AS19" i="1"/>
  <c r="AQ27" i="1"/>
  <c r="AR27" i="1" s="1"/>
  <c r="AQ10" i="1"/>
  <c r="AS15" i="1"/>
  <c r="AQ35" i="1"/>
  <c r="AR35" i="1" s="1"/>
  <c r="AS23" i="1"/>
  <c r="AS11" i="1"/>
  <c r="AS17" i="1"/>
  <c r="AP22" i="1"/>
  <c r="AS33" i="1"/>
  <c r="AS25" i="1"/>
  <c r="AS29" i="1"/>
  <c r="AQ22" i="1" l="1"/>
  <c r="AR10" i="1"/>
  <c r="AP38" i="1"/>
  <c r="AS27" i="1"/>
  <c r="AR37" i="1"/>
  <c r="AS10" i="1"/>
  <c r="AS22" i="1"/>
  <c r="AQ37" i="1"/>
  <c r="AQ38" i="1" s="1"/>
  <c r="AO38" i="1"/>
  <c r="AS35" i="1"/>
  <c r="AR22" i="1" l="1"/>
  <c r="AP39" i="1"/>
  <c r="AS37" i="1"/>
  <c r="AS38" i="1"/>
  <c r="AR38" i="1"/>
  <c r="C814" i="2" l="1"/>
  <c r="C815" i="2"/>
  <c r="C816" i="2"/>
  <c r="F612" i="2" l="1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9" i="2"/>
  <c r="C812" i="2" l="1"/>
  <c r="C813" i="2"/>
  <c r="C820" i="2"/>
  <c r="C794" i="2" l="1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F673" i="2"/>
  <c r="F674" i="2"/>
  <c r="F675" i="2"/>
  <c r="F676" i="2"/>
  <c r="C673" i="2"/>
  <c r="C674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7" i="2"/>
  <c r="F678" i="2"/>
  <c r="F679" i="2"/>
  <c r="F680" i="2"/>
  <c r="F681" i="2"/>
  <c r="F682" i="2"/>
  <c r="F683" i="2"/>
  <c r="F684" i="2"/>
  <c r="F685" i="2"/>
  <c r="F686" i="2"/>
  <c r="F687" i="2"/>
  <c r="F692" i="2"/>
  <c r="F693" i="2"/>
  <c r="F700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9" i="2"/>
  <c r="C612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F699" i="2" l="1"/>
  <c r="E25" i="1" l="1"/>
  <c r="G25" i="1" s="1"/>
  <c r="C610" i="2" l="1"/>
  <c r="C611" i="2"/>
  <c r="F833" i="2" l="1"/>
  <c r="F610" i="2"/>
  <c r="F835" i="2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7" i="1"/>
  <c r="G17" i="1" s="1"/>
  <c r="E18" i="1"/>
  <c r="G18" i="1" s="1"/>
  <c r="E19" i="1"/>
  <c r="G19" i="1" s="1"/>
  <c r="E20" i="1"/>
  <c r="G20" i="1" s="1"/>
  <c r="E21" i="1"/>
  <c r="G21" i="1" s="1"/>
  <c r="E23" i="1"/>
  <c r="G23" i="1" s="1"/>
  <c r="E24" i="1"/>
  <c r="G24" i="1" s="1"/>
  <c r="E29" i="1"/>
  <c r="G29" i="1" s="1"/>
  <c r="E32" i="1"/>
  <c r="G32" i="1" s="1"/>
  <c r="E33" i="1"/>
  <c r="G33" i="1" s="1"/>
  <c r="E34" i="1"/>
  <c r="G34" i="1" s="1"/>
  <c r="E35" i="1"/>
  <c r="G35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F38" i="1"/>
  <c r="F22" i="1"/>
  <c r="I37" i="1"/>
  <c r="H37" i="1"/>
  <c r="S22" i="1"/>
  <c r="R22" i="1"/>
  <c r="Q22" i="1"/>
  <c r="P22" i="1"/>
  <c r="O22" i="1"/>
  <c r="N22" i="1"/>
  <c r="I22" i="1"/>
  <c r="A596" i="2" l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10" i="2" s="1"/>
  <c r="F837" i="2"/>
  <c r="P5" i="1"/>
  <c r="N5" i="1"/>
  <c r="F609" i="2"/>
  <c r="E16" i="1"/>
  <c r="G16" i="1" s="1"/>
  <c r="E30" i="1"/>
  <c r="G30" i="1" s="1"/>
  <c r="E36" i="1"/>
  <c r="G36" i="1" s="1"/>
  <c r="F650" i="2"/>
  <c r="E28" i="1"/>
  <c r="G28" i="1" s="1"/>
  <c r="E26" i="1"/>
  <c r="G26" i="1" s="1"/>
  <c r="D37" i="1"/>
  <c r="J37" i="1" s="1"/>
  <c r="D22" i="1"/>
  <c r="J10" i="1" s="1"/>
  <c r="E27" i="1"/>
  <c r="G27" i="1" s="1"/>
  <c r="F834" i="2"/>
  <c r="R5" i="1" l="1"/>
  <c r="F10" i="3" s="1"/>
  <c r="K10" i="1"/>
  <c r="J18" i="3"/>
  <c r="J22" i="1"/>
  <c r="F6" i="3"/>
  <c r="F8" i="3"/>
  <c r="F836" i="2"/>
  <c r="F838" i="2"/>
  <c r="O5" i="1"/>
  <c r="G22" i="1"/>
  <c r="E22" i="1"/>
  <c r="D38" i="1"/>
  <c r="E37" i="1"/>
  <c r="S5" i="1" l="1"/>
  <c r="Q5" i="1"/>
  <c r="F9" i="3" s="1"/>
  <c r="J19" i="3"/>
  <c r="K22" i="1"/>
  <c r="M22" i="1" s="1"/>
  <c r="F839" i="2"/>
  <c r="F7" i="3"/>
  <c r="E38" i="1"/>
  <c r="E39" i="1" s="1"/>
  <c r="G37" i="1"/>
  <c r="G38" i="1" s="1"/>
  <c r="J16" i="3" s="1"/>
  <c r="K37" i="1"/>
  <c r="F48" i="1" l="1"/>
  <c r="L23" i="1" s="1"/>
  <c r="F53" i="1"/>
  <c r="L36" i="1" s="1"/>
  <c r="M36" i="1" s="1"/>
  <c r="U36" i="1" s="1"/>
  <c r="U5" i="1"/>
  <c r="N43" i="1" s="1"/>
  <c r="G6" i="3" s="1"/>
  <c r="F52" i="1"/>
  <c r="L32" i="1" s="1"/>
  <c r="M32" i="1" s="1"/>
  <c r="U32" i="1" s="1"/>
  <c r="F11" i="3"/>
  <c r="G48" i="1"/>
  <c r="F50" i="1"/>
  <c r="L28" i="1" s="1"/>
  <c r="M28" i="1" s="1"/>
  <c r="U28" i="1" s="1"/>
  <c r="F49" i="1"/>
  <c r="L26" i="1" s="1"/>
  <c r="M26" i="1" s="1"/>
  <c r="U26" i="1" s="1"/>
  <c r="F51" i="1"/>
  <c r="L30" i="1" s="1"/>
  <c r="M30" i="1" s="1"/>
  <c r="U30" i="1" s="1"/>
  <c r="U22" i="1"/>
  <c r="C12" i="3"/>
  <c r="C6" i="3"/>
  <c r="L34" i="1" l="1"/>
  <c r="L37" i="1" s="1"/>
  <c r="R43" i="1"/>
  <c r="O43" i="1"/>
  <c r="Q43" i="1"/>
  <c r="S43" i="1"/>
  <c r="P43" i="1"/>
  <c r="E6" i="3"/>
  <c r="F54" i="1"/>
  <c r="A611" i="2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M23" i="1"/>
  <c r="N23" i="1" s="1"/>
  <c r="N37" i="1" s="1"/>
  <c r="N44" i="1" s="1"/>
  <c r="H6" i="3" s="1"/>
  <c r="S36" i="1"/>
  <c r="S37" i="1" s="1"/>
  <c r="P28" i="1"/>
  <c r="P37" i="1" s="1"/>
  <c r="P44" i="1" s="1"/>
  <c r="H8" i="3" s="1"/>
  <c r="R32" i="1"/>
  <c r="R37" i="1" s="1"/>
  <c r="R44" i="1" s="1"/>
  <c r="O26" i="1"/>
  <c r="O37" i="1" s="1"/>
  <c r="D7" i="3" s="1"/>
  <c r="Q30" i="1"/>
  <c r="Q37" i="1" s="1"/>
  <c r="Q44" i="1" s="1"/>
  <c r="Q45" i="1" l="1"/>
  <c r="E643" i="2" s="1"/>
  <c r="G643" i="2" s="1"/>
  <c r="R45" i="1"/>
  <c r="I10" i="3" s="1"/>
  <c r="A648" i="2"/>
  <c r="A649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M37" i="1"/>
  <c r="M38" i="1" s="1"/>
  <c r="D6" i="3"/>
  <c r="N45" i="1"/>
  <c r="E826" i="2" s="1"/>
  <c r="G826" i="2" s="1"/>
  <c r="U23" i="1"/>
  <c r="D11" i="3"/>
  <c r="S44" i="1"/>
  <c r="H11" i="3" s="1"/>
  <c r="D10" i="3"/>
  <c r="D8" i="3"/>
  <c r="P45" i="1"/>
  <c r="E835" i="2" s="1"/>
  <c r="D9" i="3"/>
  <c r="O44" i="1"/>
  <c r="H7" i="3" s="1"/>
  <c r="H9" i="3"/>
  <c r="H10" i="3"/>
  <c r="E621" i="2" l="1"/>
  <c r="G621" i="2" s="1"/>
  <c r="E634" i="2"/>
  <c r="G634" i="2" s="1"/>
  <c r="E622" i="2"/>
  <c r="G622" i="2" s="1"/>
  <c r="E641" i="2"/>
  <c r="G641" i="2" s="1"/>
  <c r="E638" i="2"/>
  <c r="G638" i="2" s="1"/>
  <c r="E642" i="2"/>
  <c r="G642" i="2" s="1"/>
  <c r="E629" i="2"/>
  <c r="G629" i="2" s="1"/>
  <c r="E647" i="2"/>
  <c r="G647" i="2" s="1"/>
  <c r="E618" i="2"/>
  <c r="G618" i="2" s="1"/>
  <c r="E631" i="2"/>
  <c r="G631" i="2" s="1"/>
  <c r="E619" i="2"/>
  <c r="G619" i="2" s="1"/>
  <c r="E623" i="2"/>
  <c r="G623" i="2" s="1"/>
  <c r="I9" i="3"/>
  <c r="E628" i="2"/>
  <c r="G628" i="2" s="1"/>
  <c r="E620" i="2"/>
  <c r="G620" i="2" s="1"/>
  <c r="E648" i="2"/>
  <c r="G648" i="2" s="1"/>
  <c r="E635" i="2"/>
  <c r="G635" i="2" s="1"/>
  <c r="E625" i="2"/>
  <c r="G625" i="2" s="1"/>
  <c r="E615" i="2"/>
  <c r="G615" i="2" s="1"/>
  <c r="E612" i="2"/>
  <c r="G612" i="2" s="1"/>
  <c r="E627" i="2"/>
  <c r="G627" i="2" s="1"/>
  <c r="E646" i="2"/>
  <c r="G646" i="2" s="1"/>
  <c r="E636" i="2"/>
  <c r="G636" i="2" s="1"/>
  <c r="E632" i="2"/>
  <c r="G632" i="2" s="1"/>
  <c r="E640" i="2"/>
  <c r="G640" i="2" s="1"/>
  <c r="E630" i="2"/>
  <c r="G630" i="2" s="1"/>
  <c r="E637" i="2"/>
  <c r="G637" i="2" s="1"/>
  <c r="E624" i="2"/>
  <c r="G624" i="2" s="1"/>
  <c r="E614" i="2"/>
  <c r="G614" i="2" s="1"/>
  <c r="E616" i="2"/>
  <c r="G616" i="2" s="1"/>
  <c r="E644" i="2"/>
  <c r="G644" i="2" s="1"/>
  <c r="E836" i="2"/>
  <c r="E617" i="2"/>
  <c r="G617" i="2" s="1"/>
  <c r="E613" i="2"/>
  <c r="G613" i="2" s="1"/>
  <c r="E633" i="2"/>
  <c r="G633" i="2" s="1"/>
  <c r="E611" i="2"/>
  <c r="G611" i="2" s="1"/>
  <c r="E649" i="2"/>
  <c r="G649" i="2" s="1"/>
  <c r="E626" i="2"/>
  <c r="G626" i="2" s="1"/>
  <c r="E645" i="2"/>
  <c r="G645" i="2" s="1"/>
  <c r="E639" i="2"/>
  <c r="G639" i="2" s="1"/>
  <c r="E837" i="2"/>
  <c r="E610" i="2"/>
  <c r="G610" i="2" s="1"/>
  <c r="G837" i="2" s="1"/>
  <c r="E825" i="2"/>
  <c r="G825" i="2" s="1"/>
  <c r="E827" i="2"/>
  <c r="G827" i="2" s="1"/>
  <c r="E824" i="2"/>
  <c r="G824" i="2" s="1"/>
  <c r="E823" i="2"/>
  <c r="G823" i="2" s="1"/>
  <c r="E822" i="2"/>
  <c r="G822" i="2" s="1"/>
  <c r="A696" i="2"/>
  <c r="E816" i="2"/>
  <c r="G816" i="2" s="1"/>
  <c r="E821" i="2"/>
  <c r="G821" i="2" s="1"/>
  <c r="E713" i="2"/>
  <c r="G713" i="2" s="1"/>
  <c r="E819" i="2"/>
  <c r="G819" i="2" s="1"/>
  <c r="E817" i="2"/>
  <c r="G817" i="2" s="1"/>
  <c r="E818" i="2"/>
  <c r="G818" i="2" s="1"/>
  <c r="U38" i="1"/>
  <c r="E814" i="2"/>
  <c r="G814" i="2" s="1"/>
  <c r="E828" i="2"/>
  <c r="G828" i="2" s="1"/>
  <c r="E771" i="2"/>
  <c r="G771" i="2" s="1"/>
  <c r="E776" i="2"/>
  <c r="G776" i="2" s="1"/>
  <c r="E748" i="2"/>
  <c r="G748" i="2" s="1"/>
  <c r="E775" i="2"/>
  <c r="G775" i="2" s="1"/>
  <c r="E783" i="2"/>
  <c r="G783" i="2" s="1"/>
  <c r="E778" i="2"/>
  <c r="G778" i="2" s="1"/>
  <c r="E764" i="2"/>
  <c r="G764" i="2" s="1"/>
  <c r="E732" i="2"/>
  <c r="G732" i="2" s="1"/>
  <c r="E708" i="2"/>
  <c r="G708" i="2" s="1"/>
  <c r="E752" i="2"/>
  <c r="G752" i="2" s="1"/>
  <c r="E719" i="2"/>
  <c r="G719" i="2" s="1"/>
  <c r="E795" i="2"/>
  <c r="G795" i="2" s="1"/>
  <c r="E734" i="2"/>
  <c r="G734" i="2" s="1"/>
  <c r="E744" i="2"/>
  <c r="G744" i="2" s="1"/>
  <c r="E739" i="2"/>
  <c r="G739" i="2" s="1"/>
  <c r="E703" i="2"/>
  <c r="G703" i="2" s="1"/>
  <c r="E798" i="2"/>
  <c r="G798" i="2" s="1"/>
  <c r="E808" i="2"/>
  <c r="G808" i="2" s="1"/>
  <c r="E792" i="2"/>
  <c r="G792" i="2" s="1"/>
  <c r="E712" i="2"/>
  <c r="G712" i="2" s="1"/>
  <c r="E811" i="2"/>
  <c r="G811" i="2" s="1"/>
  <c r="E787" i="2"/>
  <c r="G787" i="2" s="1"/>
  <c r="E789" i="2"/>
  <c r="G789" i="2" s="1"/>
  <c r="E737" i="2"/>
  <c r="G737" i="2" s="1"/>
  <c r="E750" i="2"/>
  <c r="G750" i="2" s="1"/>
  <c r="E740" i="2"/>
  <c r="G740" i="2" s="1"/>
  <c r="E721" i="2"/>
  <c r="G721" i="2" s="1"/>
  <c r="E704" i="2"/>
  <c r="G704" i="2" s="1"/>
  <c r="E810" i="2"/>
  <c r="G810" i="2" s="1"/>
  <c r="E754" i="2"/>
  <c r="G754" i="2" s="1"/>
  <c r="E745" i="2"/>
  <c r="G745" i="2" s="1"/>
  <c r="E715" i="2"/>
  <c r="G715" i="2" s="1"/>
  <c r="E756" i="2"/>
  <c r="G756" i="2" s="1"/>
  <c r="E833" i="2"/>
  <c r="E751" i="2"/>
  <c r="G751" i="2" s="1"/>
  <c r="E768" i="2"/>
  <c r="G768" i="2" s="1"/>
  <c r="E711" i="2"/>
  <c r="G711" i="2" s="1"/>
  <c r="E749" i="2"/>
  <c r="G749" i="2" s="1"/>
  <c r="E766" i="2"/>
  <c r="G766" i="2" s="1"/>
  <c r="E802" i="2"/>
  <c r="G802" i="2" s="1"/>
  <c r="E803" i="2"/>
  <c r="G803" i="2" s="1"/>
  <c r="E820" i="2"/>
  <c r="G820" i="2" s="1"/>
  <c r="E779" i="2"/>
  <c r="G779" i="2" s="1"/>
  <c r="E735" i="2"/>
  <c r="G735" i="2" s="1"/>
  <c r="E784" i="2"/>
  <c r="G784" i="2" s="1"/>
  <c r="E772" i="2"/>
  <c r="G772" i="2" s="1"/>
  <c r="E736" i="2"/>
  <c r="G736" i="2" s="1"/>
  <c r="E700" i="2"/>
  <c r="E707" i="2"/>
  <c r="G707" i="2" s="1"/>
  <c r="E767" i="2"/>
  <c r="G767" i="2" s="1"/>
  <c r="E731" i="2"/>
  <c r="G731" i="2" s="1"/>
  <c r="E755" i="2"/>
  <c r="G755" i="2" s="1"/>
  <c r="E709" i="2"/>
  <c r="G709" i="2" s="1"/>
  <c r="E760" i="2"/>
  <c r="G760" i="2" s="1"/>
  <c r="E806" i="2"/>
  <c r="G806" i="2" s="1"/>
  <c r="E800" i="2"/>
  <c r="G800" i="2" s="1"/>
  <c r="E794" i="2"/>
  <c r="G794" i="2" s="1"/>
  <c r="E702" i="2"/>
  <c r="G702" i="2" s="1"/>
  <c r="E722" i="2"/>
  <c r="G722" i="2" s="1"/>
  <c r="E781" i="2"/>
  <c r="G781" i="2" s="1"/>
  <c r="E733" i="2"/>
  <c r="G733" i="2" s="1"/>
  <c r="E742" i="2"/>
  <c r="G742" i="2" s="1"/>
  <c r="E770" i="2"/>
  <c r="G770" i="2" s="1"/>
  <c r="E729" i="2"/>
  <c r="G729" i="2" s="1"/>
  <c r="E765" i="2"/>
  <c r="G765" i="2" s="1"/>
  <c r="E723" i="2"/>
  <c r="G723" i="2" s="1"/>
  <c r="E762" i="2"/>
  <c r="G762" i="2" s="1"/>
  <c r="E753" i="2"/>
  <c r="G753" i="2" s="1"/>
  <c r="E705" i="2"/>
  <c r="G705" i="2" s="1"/>
  <c r="E701" i="2"/>
  <c r="G701" i="2" s="1"/>
  <c r="E741" i="2"/>
  <c r="G741" i="2" s="1"/>
  <c r="E769" i="2"/>
  <c r="G769" i="2" s="1"/>
  <c r="E743" i="2"/>
  <c r="G743" i="2" s="1"/>
  <c r="E717" i="2"/>
  <c r="G717" i="2" s="1"/>
  <c r="I6" i="3"/>
  <c r="E730" i="2"/>
  <c r="G730" i="2" s="1"/>
  <c r="E726" i="2"/>
  <c r="G726" i="2" s="1"/>
  <c r="E786" i="2"/>
  <c r="G786" i="2" s="1"/>
  <c r="E790" i="2"/>
  <c r="G790" i="2" s="1"/>
  <c r="E773" i="2"/>
  <c r="G773" i="2" s="1"/>
  <c r="E782" i="2"/>
  <c r="G782" i="2" s="1"/>
  <c r="E809" i="2"/>
  <c r="G809" i="2" s="1"/>
  <c r="E793" i="2"/>
  <c r="G793" i="2" s="1"/>
  <c r="E791" i="2"/>
  <c r="G791" i="2" s="1"/>
  <c r="E801" i="2"/>
  <c r="G801" i="2" s="1"/>
  <c r="E799" i="2"/>
  <c r="G799" i="2" s="1"/>
  <c r="E813" i="2"/>
  <c r="G813" i="2" s="1"/>
  <c r="E815" i="2"/>
  <c r="G815" i="2" s="1"/>
  <c r="E725" i="2"/>
  <c r="G725" i="2" s="1"/>
  <c r="E724" i="2"/>
  <c r="G724" i="2" s="1"/>
  <c r="E758" i="2"/>
  <c r="G758" i="2" s="1"/>
  <c r="E759" i="2"/>
  <c r="G759" i="2" s="1"/>
  <c r="E706" i="2"/>
  <c r="G706" i="2" s="1"/>
  <c r="E728" i="2"/>
  <c r="G728" i="2" s="1"/>
  <c r="E788" i="2"/>
  <c r="G788" i="2" s="1"/>
  <c r="E714" i="2"/>
  <c r="G714" i="2" s="1"/>
  <c r="E780" i="2"/>
  <c r="G780" i="2" s="1"/>
  <c r="E720" i="2"/>
  <c r="G720" i="2" s="1"/>
  <c r="E710" i="2"/>
  <c r="G710" i="2" s="1"/>
  <c r="E763" i="2"/>
  <c r="G763" i="2" s="1"/>
  <c r="E747" i="2"/>
  <c r="G747" i="2" s="1"/>
  <c r="E716" i="2"/>
  <c r="G716" i="2" s="1"/>
  <c r="E738" i="2"/>
  <c r="G738" i="2" s="1"/>
  <c r="E718" i="2"/>
  <c r="G718" i="2" s="1"/>
  <c r="E746" i="2"/>
  <c r="G746" i="2" s="1"/>
  <c r="E757" i="2"/>
  <c r="G757" i="2" s="1"/>
  <c r="E727" i="2"/>
  <c r="G727" i="2" s="1"/>
  <c r="E777" i="2"/>
  <c r="G777" i="2" s="1"/>
  <c r="E774" i="2"/>
  <c r="G774" i="2" s="1"/>
  <c r="E785" i="2"/>
  <c r="G785" i="2" s="1"/>
  <c r="E761" i="2"/>
  <c r="G761" i="2" s="1"/>
  <c r="E804" i="2"/>
  <c r="G804" i="2" s="1"/>
  <c r="E807" i="2"/>
  <c r="G807" i="2" s="1"/>
  <c r="E805" i="2"/>
  <c r="G805" i="2" s="1"/>
  <c r="E796" i="2"/>
  <c r="G796" i="2" s="1"/>
  <c r="E797" i="2"/>
  <c r="G797" i="2" s="1"/>
  <c r="E812" i="2"/>
  <c r="G812" i="2" s="1"/>
  <c r="S45" i="1"/>
  <c r="E608" i="2" s="1"/>
  <c r="G608" i="2" s="1"/>
  <c r="O45" i="1"/>
  <c r="D12" i="3"/>
  <c r="I8" i="3"/>
  <c r="E651" i="2"/>
  <c r="G651" i="2" s="1"/>
  <c r="U37" i="1"/>
  <c r="J20" i="3" s="1"/>
  <c r="J22" i="3" s="1"/>
  <c r="E694" i="2" l="1"/>
  <c r="G694" i="2" s="1"/>
  <c r="E695" i="2"/>
  <c r="G695" i="2" s="1"/>
  <c r="E596" i="2"/>
  <c r="G596" i="2" s="1"/>
  <c r="E599" i="2"/>
  <c r="G599" i="2" s="1"/>
  <c r="E607" i="2"/>
  <c r="G607" i="2" s="1"/>
  <c r="E598" i="2"/>
  <c r="G598" i="2" s="1"/>
  <c r="E606" i="2"/>
  <c r="G606" i="2" s="1"/>
  <c r="E597" i="2"/>
  <c r="G597" i="2" s="1"/>
  <c r="E605" i="2"/>
  <c r="G605" i="2" s="1"/>
  <c r="E601" i="2"/>
  <c r="G601" i="2" s="1"/>
  <c r="E604" i="2"/>
  <c r="G604" i="2" s="1"/>
  <c r="E603" i="2"/>
  <c r="G603" i="2" s="1"/>
  <c r="E602" i="2"/>
  <c r="G602" i="2" s="1"/>
  <c r="E600" i="2"/>
  <c r="G600" i="2" s="1"/>
  <c r="G650" i="2"/>
  <c r="G836" i="2" s="1"/>
  <c r="E593" i="2"/>
  <c r="G593" i="2" s="1"/>
  <c r="E589" i="2"/>
  <c r="G589" i="2" s="1"/>
  <c r="E585" i="2"/>
  <c r="G585" i="2" s="1"/>
  <c r="E581" i="2"/>
  <c r="G581" i="2" s="1"/>
  <c r="E586" i="2"/>
  <c r="G586" i="2" s="1"/>
  <c r="E592" i="2"/>
  <c r="G592" i="2" s="1"/>
  <c r="E588" i="2"/>
  <c r="G588" i="2" s="1"/>
  <c r="E584" i="2"/>
  <c r="G584" i="2" s="1"/>
  <c r="E582" i="2"/>
  <c r="G582" i="2" s="1"/>
  <c r="E595" i="2"/>
  <c r="G595" i="2" s="1"/>
  <c r="E591" i="2"/>
  <c r="G591" i="2" s="1"/>
  <c r="E587" i="2"/>
  <c r="G587" i="2" s="1"/>
  <c r="E583" i="2"/>
  <c r="G583" i="2" s="1"/>
  <c r="E594" i="2"/>
  <c r="G594" i="2" s="1"/>
  <c r="E590" i="2"/>
  <c r="G590" i="2" s="1"/>
  <c r="A697" i="2"/>
  <c r="A698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E696" i="2"/>
  <c r="G696" i="2" s="1"/>
  <c r="E697" i="2"/>
  <c r="G697" i="2" s="1"/>
  <c r="E578" i="2"/>
  <c r="G578" i="2" s="1"/>
  <c r="E579" i="2"/>
  <c r="G579" i="2" s="1"/>
  <c r="E580" i="2"/>
  <c r="G580" i="2" s="1"/>
  <c r="E577" i="2"/>
  <c r="G577" i="2" s="1"/>
  <c r="E576" i="2"/>
  <c r="G576" i="2" s="1"/>
  <c r="E573" i="2"/>
  <c r="G573" i="2" s="1"/>
  <c r="E572" i="2"/>
  <c r="G572" i="2" s="1"/>
  <c r="E575" i="2"/>
  <c r="G575" i="2" s="1"/>
  <c r="E571" i="2"/>
  <c r="G571" i="2" s="1"/>
  <c r="E574" i="2"/>
  <c r="G574" i="2" s="1"/>
  <c r="E561" i="2"/>
  <c r="G561" i="2" s="1"/>
  <c r="E563" i="2"/>
  <c r="G563" i="2" s="1"/>
  <c r="E565" i="2"/>
  <c r="G565" i="2" s="1"/>
  <c r="E567" i="2"/>
  <c r="G567" i="2" s="1"/>
  <c r="E569" i="2"/>
  <c r="G569" i="2" s="1"/>
  <c r="E562" i="2"/>
  <c r="G562" i="2" s="1"/>
  <c r="E566" i="2"/>
  <c r="G566" i="2" s="1"/>
  <c r="E568" i="2"/>
  <c r="G568" i="2" s="1"/>
  <c r="E570" i="2"/>
  <c r="G570" i="2" s="1"/>
  <c r="E564" i="2"/>
  <c r="G564" i="2" s="1"/>
  <c r="G700" i="2"/>
  <c r="E558" i="2"/>
  <c r="G558" i="2" s="1"/>
  <c r="E559" i="2"/>
  <c r="G559" i="2" s="1"/>
  <c r="E557" i="2"/>
  <c r="G557" i="2" s="1"/>
  <c r="E560" i="2"/>
  <c r="G560" i="2" s="1"/>
  <c r="E18" i="2"/>
  <c r="G18" i="2" s="1"/>
  <c r="E539" i="2"/>
  <c r="G539" i="2" s="1"/>
  <c r="E541" i="2"/>
  <c r="G541" i="2" s="1"/>
  <c r="E543" i="2"/>
  <c r="G543" i="2" s="1"/>
  <c r="E545" i="2"/>
  <c r="G545" i="2" s="1"/>
  <c r="E547" i="2"/>
  <c r="G547" i="2" s="1"/>
  <c r="E549" i="2"/>
  <c r="G549" i="2" s="1"/>
  <c r="E540" i="2"/>
  <c r="G540" i="2" s="1"/>
  <c r="E542" i="2"/>
  <c r="G542" i="2" s="1"/>
  <c r="E544" i="2"/>
  <c r="G544" i="2" s="1"/>
  <c r="E546" i="2"/>
  <c r="G546" i="2" s="1"/>
  <c r="E548" i="2"/>
  <c r="G548" i="2" s="1"/>
  <c r="E550" i="2"/>
  <c r="G550" i="2" s="1"/>
  <c r="J10" i="3"/>
  <c r="G835" i="2"/>
  <c r="E660" i="2"/>
  <c r="G660" i="2" s="1"/>
  <c r="E698" i="2"/>
  <c r="G698" i="2" s="1"/>
  <c r="E82" i="2"/>
  <c r="G82" i="2" s="1"/>
  <c r="E555" i="2"/>
  <c r="G555" i="2" s="1"/>
  <c r="E553" i="2"/>
  <c r="G553" i="2" s="1"/>
  <c r="E551" i="2"/>
  <c r="G551" i="2" s="1"/>
  <c r="E538" i="2"/>
  <c r="G538" i="2" s="1"/>
  <c r="E536" i="2"/>
  <c r="G536" i="2" s="1"/>
  <c r="E534" i="2"/>
  <c r="G534" i="2" s="1"/>
  <c r="E532" i="2"/>
  <c r="G532" i="2" s="1"/>
  <c r="E556" i="2"/>
  <c r="G556" i="2" s="1"/>
  <c r="E537" i="2"/>
  <c r="G537" i="2" s="1"/>
  <c r="E527" i="2"/>
  <c r="G527" i="2" s="1"/>
  <c r="E525" i="2"/>
  <c r="G525" i="2" s="1"/>
  <c r="E513" i="2"/>
  <c r="G513" i="2" s="1"/>
  <c r="E554" i="2"/>
  <c r="G554" i="2" s="1"/>
  <c r="E535" i="2"/>
  <c r="G535" i="2" s="1"/>
  <c r="E530" i="2"/>
  <c r="G530" i="2" s="1"/>
  <c r="E528" i="2"/>
  <c r="G528" i="2" s="1"/>
  <c r="E526" i="2"/>
  <c r="G526" i="2" s="1"/>
  <c r="E524" i="2"/>
  <c r="G524" i="2" s="1"/>
  <c r="E522" i="2"/>
  <c r="G522" i="2" s="1"/>
  <c r="E520" i="2"/>
  <c r="G520" i="2" s="1"/>
  <c r="E518" i="2"/>
  <c r="G518" i="2" s="1"/>
  <c r="E516" i="2"/>
  <c r="G516" i="2" s="1"/>
  <c r="E514" i="2"/>
  <c r="G514" i="2" s="1"/>
  <c r="E512" i="2"/>
  <c r="G512" i="2" s="1"/>
  <c r="E510" i="2"/>
  <c r="G510" i="2" s="1"/>
  <c r="E508" i="2"/>
  <c r="G508" i="2" s="1"/>
  <c r="E506" i="2"/>
  <c r="G506" i="2" s="1"/>
  <c r="E504" i="2"/>
  <c r="G504" i="2" s="1"/>
  <c r="E502" i="2"/>
  <c r="G502" i="2" s="1"/>
  <c r="E500" i="2"/>
  <c r="G500" i="2" s="1"/>
  <c r="E498" i="2"/>
  <c r="G498" i="2" s="1"/>
  <c r="E496" i="2"/>
  <c r="G496" i="2" s="1"/>
  <c r="E494" i="2"/>
  <c r="G494" i="2" s="1"/>
  <c r="E492" i="2"/>
  <c r="G492" i="2" s="1"/>
  <c r="E490" i="2"/>
  <c r="G490" i="2" s="1"/>
  <c r="E488" i="2"/>
  <c r="G488" i="2" s="1"/>
  <c r="E486" i="2"/>
  <c r="G486" i="2" s="1"/>
  <c r="E484" i="2"/>
  <c r="G484" i="2" s="1"/>
  <c r="E482" i="2"/>
  <c r="G482" i="2" s="1"/>
  <c r="E480" i="2"/>
  <c r="G480" i="2" s="1"/>
  <c r="E478" i="2"/>
  <c r="G478" i="2" s="1"/>
  <c r="E476" i="2"/>
  <c r="G476" i="2" s="1"/>
  <c r="E474" i="2"/>
  <c r="G474" i="2" s="1"/>
  <c r="E472" i="2"/>
  <c r="G472" i="2" s="1"/>
  <c r="E470" i="2"/>
  <c r="G470" i="2" s="1"/>
  <c r="E468" i="2"/>
  <c r="G468" i="2" s="1"/>
  <c r="E466" i="2"/>
  <c r="G466" i="2" s="1"/>
  <c r="E529" i="2"/>
  <c r="G529" i="2" s="1"/>
  <c r="E521" i="2"/>
  <c r="G521" i="2" s="1"/>
  <c r="E519" i="2"/>
  <c r="G519" i="2" s="1"/>
  <c r="E517" i="2"/>
  <c r="G517" i="2" s="1"/>
  <c r="E515" i="2"/>
  <c r="G515" i="2" s="1"/>
  <c r="E552" i="2"/>
  <c r="G552" i="2" s="1"/>
  <c r="E533" i="2"/>
  <c r="G533" i="2" s="1"/>
  <c r="E531" i="2"/>
  <c r="G531" i="2" s="1"/>
  <c r="E523" i="2"/>
  <c r="G523" i="2" s="1"/>
  <c r="E511" i="2"/>
  <c r="G511" i="2" s="1"/>
  <c r="E503" i="2"/>
  <c r="G503" i="2" s="1"/>
  <c r="E495" i="2"/>
  <c r="G495" i="2" s="1"/>
  <c r="E487" i="2"/>
  <c r="G487" i="2" s="1"/>
  <c r="E479" i="2"/>
  <c r="G479" i="2" s="1"/>
  <c r="E471" i="2"/>
  <c r="G471" i="2" s="1"/>
  <c r="E489" i="2"/>
  <c r="G489" i="2" s="1"/>
  <c r="E481" i="2"/>
  <c r="G481" i="2" s="1"/>
  <c r="E509" i="2"/>
  <c r="G509" i="2" s="1"/>
  <c r="E501" i="2"/>
  <c r="G501" i="2" s="1"/>
  <c r="E493" i="2"/>
  <c r="G493" i="2" s="1"/>
  <c r="E485" i="2"/>
  <c r="G485" i="2" s="1"/>
  <c r="E477" i="2"/>
  <c r="G477" i="2" s="1"/>
  <c r="E469" i="2"/>
  <c r="G469" i="2" s="1"/>
  <c r="E491" i="2"/>
  <c r="G491" i="2" s="1"/>
  <c r="E483" i="2"/>
  <c r="G483" i="2" s="1"/>
  <c r="E475" i="2"/>
  <c r="G475" i="2" s="1"/>
  <c r="E467" i="2"/>
  <c r="G467" i="2" s="1"/>
  <c r="E505" i="2"/>
  <c r="G505" i="2" s="1"/>
  <c r="E473" i="2"/>
  <c r="G473" i="2" s="1"/>
  <c r="E507" i="2"/>
  <c r="G507" i="2" s="1"/>
  <c r="E499" i="2"/>
  <c r="G499" i="2" s="1"/>
  <c r="E497" i="2"/>
  <c r="G497" i="2" s="1"/>
  <c r="E42" i="2"/>
  <c r="G42" i="2" s="1"/>
  <c r="E337" i="2"/>
  <c r="G337" i="2" s="1"/>
  <c r="E5" i="2"/>
  <c r="G5" i="2" s="1"/>
  <c r="E161" i="2"/>
  <c r="G161" i="2" s="1"/>
  <c r="E171" i="2"/>
  <c r="G171" i="2" s="1"/>
  <c r="E41" i="2"/>
  <c r="G41" i="2" s="1"/>
  <c r="E49" i="2"/>
  <c r="G49" i="2" s="1"/>
  <c r="E341" i="2"/>
  <c r="G341" i="2" s="1"/>
  <c r="E104" i="2"/>
  <c r="G104" i="2" s="1"/>
  <c r="E64" i="2"/>
  <c r="G64" i="2" s="1"/>
  <c r="E17" i="2"/>
  <c r="G17" i="2" s="1"/>
  <c r="E137" i="2"/>
  <c r="G137" i="2" s="1"/>
  <c r="E22" i="2"/>
  <c r="G22" i="2" s="1"/>
  <c r="E9" i="2"/>
  <c r="G9" i="2" s="1"/>
  <c r="E262" i="2"/>
  <c r="G262" i="2" s="1"/>
  <c r="E265" i="2"/>
  <c r="G265" i="2" s="1"/>
  <c r="E56" i="2"/>
  <c r="G56" i="2" s="1"/>
  <c r="E226" i="2"/>
  <c r="G226" i="2" s="1"/>
  <c r="E298" i="2"/>
  <c r="G298" i="2" s="1"/>
  <c r="E51" i="2"/>
  <c r="G51" i="2" s="1"/>
  <c r="E93" i="2"/>
  <c r="G93" i="2" s="1"/>
  <c r="E311" i="2"/>
  <c r="G311" i="2" s="1"/>
  <c r="E227" i="2"/>
  <c r="G227" i="2" s="1"/>
  <c r="E255" i="2"/>
  <c r="G255" i="2" s="1"/>
  <c r="E40" i="2"/>
  <c r="G40" i="2" s="1"/>
  <c r="E139" i="2"/>
  <c r="G139" i="2" s="1"/>
  <c r="E317" i="2"/>
  <c r="G317" i="2" s="1"/>
  <c r="E7" i="2"/>
  <c r="G7" i="2" s="1"/>
  <c r="E193" i="2"/>
  <c r="G193" i="2" s="1"/>
  <c r="E213" i="2"/>
  <c r="G213" i="2" s="1"/>
  <c r="E185" i="2"/>
  <c r="G185" i="2" s="1"/>
  <c r="E305" i="2"/>
  <c r="G305" i="2" s="1"/>
  <c r="E138" i="2"/>
  <c r="G138" i="2" s="1"/>
  <c r="E206" i="2"/>
  <c r="G206" i="2" s="1"/>
  <c r="E30" i="2"/>
  <c r="G30" i="2" s="1"/>
  <c r="E69" i="2"/>
  <c r="G69" i="2" s="1"/>
  <c r="E160" i="2"/>
  <c r="G160" i="2" s="1"/>
  <c r="E203" i="2"/>
  <c r="G203" i="2" s="1"/>
  <c r="E439" i="2"/>
  <c r="G439" i="2" s="1"/>
  <c r="E390" i="2"/>
  <c r="G390" i="2" s="1"/>
  <c r="E404" i="2"/>
  <c r="G404" i="2" s="1"/>
  <c r="E384" i="2"/>
  <c r="G384" i="2" s="1"/>
  <c r="E402" i="2"/>
  <c r="G402" i="2" s="1"/>
  <c r="E401" i="2"/>
  <c r="G401" i="2" s="1"/>
  <c r="E462" i="2"/>
  <c r="G462" i="2" s="1"/>
  <c r="E457" i="2"/>
  <c r="G457" i="2" s="1"/>
  <c r="E452" i="2"/>
  <c r="G452" i="2" s="1"/>
  <c r="E448" i="2"/>
  <c r="G448" i="2" s="1"/>
  <c r="E430" i="2"/>
  <c r="G430" i="2" s="1"/>
  <c r="E426" i="2"/>
  <c r="G426" i="2" s="1"/>
  <c r="E358" i="2"/>
  <c r="G358" i="2" s="1"/>
  <c r="E348" i="2"/>
  <c r="G348" i="2" s="1"/>
  <c r="E351" i="2"/>
  <c r="G351" i="2" s="1"/>
  <c r="E344" i="2"/>
  <c r="G344" i="2" s="1"/>
  <c r="E352" i="2"/>
  <c r="G352" i="2" s="1"/>
  <c r="E422" i="2"/>
  <c r="G422" i="2" s="1"/>
  <c r="E414" i="2"/>
  <c r="G414" i="2" s="1"/>
  <c r="E406" i="2"/>
  <c r="G406" i="2" s="1"/>
  <c r="E366" i="2"/>
  <c r="G366" i="2" s="1"/>
  <c r="E419" i="2"/>
  <c r="G419" i="2" s="1"/>
  <c r="E411" i="2"/>
  <c r="G411" i="2" s="1"/>
  <c r="E371" i="2"/>
  <c r="G371" i="2" s="1"/>
  <c r="E363" i="2"/>
  <c r="G363" i="2" s="1"/>
  <c r="E321" i="2"/>
  <c r="G321" i="2" s="1"/>
  <c r="E319" i="2"/>
  <c r="G319" i="2" s="1"/>
  <c r="E323" i="2"/>
  <c r="G323" i="2" s="1"/>
  <c r="E76" i="2"/>
  <c r="G76" i="2" s="1"/>
  <c r="E92" i="2"/>
  <c r="G92" i="2" s="1"/>
  <c r="E108" i="2"/>
  <c r="G108" i="2" s="1"/>
  <c r="E115" i="2"/>
  <c r="G115" i="2" s="1"/>
  <c r="E83" i="2"/>
  <c r="G83" i="2" s="1"/>
  <c r="E123" i="2"/>
  <c r="G123" i="2" s="1"/>
  <c r="E86" i="2"/>
  <c r="G86" i="2" s="1"/>
  <c r="E102" i="2"/>
  <c r="G102" i="2" s="1"/>
  <c r="E118" i="2"/>
  <c r="G118" i="2" s="1"/>
  <c r="E81" i="2"/>
  <c r="G81" i="2" s="1"/>
  <c r="E97" i="2"/>
  <c r="G97" i="2" s="1"/>
  <c r="E113" i="2"/>
  <c r="G113" i="2" s="1"/>
  <c r="E107" i="2"/>
  <c r="G107" i="2" s="1"/>
  <c r="E70" i="2"/>
  <c r="G70" i="2" s="1"/>
  <c r="E167" i="2"/>
  <c r="G167" i="2" s="1"/>
  <c r="E222" i="2"/>
  <c r="G222" i="2" s="1"/>
  <c r="E186" i="2"/>
  <c r="G186" i="2" s="1"/>
  <c r="E190" i="2"/>
  <c r="G190" i="2" s="1"/>
  <c r="E149" i="2"/>
  <c r="G149" i="2" s="1"/>
  <c r="E293" i="2"/>
  <c r="G293" i="2" s="1"/>
  <c r="E307" i="2"/>
  <c r="G307" i="2" s="1"/>
  <c r="E66" i="2"/>
  <c r="G66" i="2" s="1"/>
  <c r="E263" i="2"/>
  <c r="G263" i="2" s="1"/>
  <c r="E281" i="2"/>
  <c r="G281" i="2" s="1"/>
  <c r="E43" i="2"/>
  <c r="G43" i="2" s="1"/>
  <c r="E221" i="2"/>
  <c r="G221" i="2" s="1"/>
  <c r="E20" i="2"/>
  <c r="G20" i="2" s="1"/>
  <c r="E21" i="2"/>
  <c r="G21" i="2" s="1"/>
  <c r="E125" i="2"/>
  <c r="G125" i="2" s="1"/>
  <c r="E48" i="2"/>
  <c r="G48" i="2" s="1"/>
  <c r="E223" i="2"/>
  <c r="G223" i="2" s="1"/>
  <c r="E245" i="2"/>
  <c r="G245" i="2" s="1"/>
  <c r="E163" i="2"/>
  <c r="G163" i="2" s="1"/>
  <c r="E131" i="2"/>
  <c r="G131" i="2" s="1"/>
  <c r="E23" i="2"/>
  <c r="G23" i="2" s="1"/>
  <c r="E127" i="2"/>
  <c r="G127" i="2" s="1"/>
  <c r="E154" i="2"/>
  <c r="G154" i="2" s="1"/>
  <c r="E295" i="2"/>
  <c r="G295" i="2" s="1"/>
  <c r="E11" i="2"/>
  <c r="G11" i="2" s="1"/>
  <c r="E166" i="2"/>
  <c r="G166" i="2" s="1"/>
  <c r="E287" i="2"/>
  <c r="G287" i="2" s="1"/>
  <c r="E3" i="2"/>
  <c r="G3" i="2" s="1"/>
  <c r="E132" i="2"/>
  <c r="G132" i="2" s="1"/>
  <c r="E283" i="2"/>
  <c r="G283" i="2" s="1"/>
  <c r="E207" i="2"/>
  <c r="G207" i="2" s="1"/>
  <c r="E130" i="2"/>
  <c r="G130" i="2" s="1"/>
  <c r="E214" i="2"/>
  <c r="G214" i="2" s="1"/>
  <c r="E280" i="2"/>
  <c r="G280" i="2" s="1"/>
  <c r="E44" i="2"/>
  <c r="G44" i="2" s="1"/>
  <c r="E134" i="2"/>
  <c r="G134" i="2" s="1"/>
  <c r="E29" i="2"/>
  <c r="G29" i="2" s="1"/>
  <c r="E286" i="2"/>
  <c r="G286" i="2" s="1"/>
  <c r="E32" i="2"/>
  <c r="G32" i="2" s="1"/>
  <c r="E152" i="2"/>
  <c r="G152" i="2" s="1"/>
  <c r="E301" i="2"/>
  <c r="G301" i="2" s="1"/>
  <c r="E304" i="2"/>
  <c r="G304" i="2" s="1"/>
  <c r="E65" i="2"/>
  <c r="G65" i="2" s="1"/>
  <c r="E182" i="2"/>
  <c r="G182" i="2" s="1"/>
  <c r="E387" i="2"/>
  <c r="G387" i="2" s="1"/>
  <c r="E377" i="2"/>
  <c r="G377" i="2" s="1"/>
  <c r="E383" i="2"/>
  <c r="G383" i="2" s="1"/>
  <c r="E392" i="2"/>
  <c r="G392" i="2" s="1"/>
  <c r="E381" i="2"/>
  <c r="G381" i="2" s="1"/>
  <c r="E460" i="2"/>
  <c r="G460" i="2" s="1"/>
  <c r="E456" i="2"/>
  <c r="G456" i="2" s="1"/>
  <c r="E451" i="2"/>
  <c r="G451" i="2" s="1"/>
  <c r="E447" i="2"/>
  <c r="G447" i="2" s="1"/>
  <c r="E429" i="2"/>
  <c r="G429" i="2" s="1"/>
  <c r="E347" i="2"/>
  <c r="G347" i="2" s="1"/>
  <c r="E356" i="2"/>
  <c r="G356" i="2" s="1"/>
  <c r="E349" i="2"/>
  <c r="G349" i="2" s="1"/>
  <c r="E345" i="2"/>
  <c r="G345" i="2" s="1"/>
  <c r="E425" i="2"/>
  <c r="G425" i="2" s="1"/>
  <c r="E420" i="2"/>
  <c r="G420" i="2" s="1"/>
  <c r="E412" i="2"/>
  <c r="G412" i="2" s="1"/>
  <c r="E372" i="2"/>
  <c r="G372" i="2" s="1"/>
  <c r="E364" i="2"/>
  <c r="G364" i="2" s="1"/>
  <c r="E417" i="2"/>
  <c r="G417" i="2" s="1"/>
  <c r="E409" i="2"/>
  <c r="G409" i="2" s="1"/>
  <c r="E369" i="2"/>
  <c r="G369" i="2" s="1"/>
  <c r="E342" i="2"/>
  <c r="G342" i="2" s="1"/>
  <c r="E324" i="2"/>
  <c r="G324" i="2" s="1"/>
  <c r="E327" i="2"/>
  <c r="G327" i="2" s="1"/>
  <c r="E117" i="2"/>
  <c r="G117" i="2" s="1"/>
  <c r="E80" i="2"/>
  <c r="G80" i="2" s="1"/>
  <c r="E96" i="2"/>
  <c r="G96" i="2" s="1"/>
  <c r="E112" i="2"/>
  <c r="G112" i="2" s="1"/>
  <c r="E119" i="2"/>
  <c r="G119" i="2" s="1"/>
  <c r="E87" i="2"/>
  <c r="G87" i="2" s="1"/>
  <c r="E74" i="2"/>
  <c r="G74" i="2" s="1"/>
  <c r="E90" i="2"/>
  <c r="G90" i="2" s="1"/>
  <c r="E106" i="2"/>
  <c r="G106" i="2" s="1"/>
  <c r="E122" i="2"/>
  <c r="G122" i="2" s="1"/>
  <c r="E85" i="2"/>
  <c r="G85" i="2" s="1"/>
  <c r="E101" i="2"/>
  <c r="G101" i="2" s="1"/>
  <c r="E121" i="2"/>
  <c r="G121" i="2" s="1"/>
  <c r="E272" i="2"/>
  <c r="G272" i="2" s="1"/>
  <c r="E232" i="2"/>
  <c r="G232" i="2" s="1"/>
  <c r="E159" i="2"/>
  <c r="G159" i="2" s="1"/>
  <c r="E58" i="2"/>
  <c r="G58" i="2" s="1"/>
  <c r="E8" i="2"/>
  <c r="G8" i="2" s="1"/>
  <c r="E31" i="2"/>
  <c r="G31" i="2" s="1"/>
  <c r="E292" i="2"/>
  <c r="G292" i="2" s="1"/>
  <c r="E153" i="2"/>
  <c r="G153" i="2" s="1"/>
  <c r="E264" i="2"/>
  <c r="G264" i="2" s="1"/>
  <c r="E212" i="2"/>
  <c r="G212" i="2" s="1"/>
  <c r="E254" i="2"/>
  <c r="G254" i="2" s="1"/>
  <c r="E34" i="2"/>
  <c r="G34" i="2" s="1"/>
  <c r="E251" i="2"/>
  <c r="G251" i="2" s="1"/>
  <c r="E277" i="2"/>
  <c r="G277" i="2" s="1"/>
  <c r="E54" i="2"/>
  <c r="G54" i="2" s="1"/>
  <c r="E224" i="2"/>
  <c r="G224" i="2" s="1"/>
  <c r="E235" i="2"/>
  <c r="G235" i="2" s="1"/>
  <c r="E285" i="2"/>
  <c r="G285" i="2" s="1"/>
  <c r="E241" i="2"/>
  <c r="G241" i="2" s="1"/>
  <c r="E68" i="2"/>
  <c r="G68" i="2" s="1"/>
  <c r="E36" i="2"/>
  <c r="G36" i="2" s="1"/>
  <c r="E196" i="2"/>
  <c r="G196" i="2" s="1"/>
  <c r="E314" i="2"/>
  <c r="G314" i="2" s="1"/>
  <c r="E297" i="2"/>
  <c r="G297" i="2" s="1"/>
  <c r="E296" i="2"/>
  <c r="G296" i="2" s="1"/>
  <c r="E181" i="2"/>
  <c r="G181" i="2" s="1"/>
  <c r="E231" i="2"/>
  <c r="G231" i="2" s="1"/>
  <c r="E208" i="2"/>
  <c r="G208" i="2" s="1"/>
  <c r="E157" i="2"/>
  <c r="G157" i="2" s="1"/>
  <c r="E225" i="2"/>
  <c r="G225" i="2" s="1"/>
  <c r="E238" i="2"/>
  <c r="G238" i="2" s="1"/>
  <c r="E27" i="2"/>
  <c r="G27" i="2" s="1"/>
  <c r="E71" i="2"/>
  <c r="G71" i="2" s="1"/>
  <c r="E188" i="2"/>
  <c r="G188" i="2" s="1"/>
  <c r="E189" i="2"/>
  <c r="G189" i="2" s="1"/>
  <c r="E144" i="2"/>
  <c r="G144" i="2" s="1"/>
  <c r="E838" i="2"/>
  <c r="E205" i="2"/>
  <c r="G205" i="2" s="1"/>
  <c r="E268" i="2"/>
  <c r="G268" i="2" s="1"/>
  <c r="E316" i="2"/>
  <c r="G316" i="2" s="1"/>
  <c r="E72" i="2"/>
  <c r="G72" i="2" s="1"/>
  <c r="E308" i="2"/>
  <c r="G308" i="2" s="1"/>
  <c r="E13" i="2"/>
  <c r="G13" i="2" s="1"/>
  <c r="E46" i="2"/>
  <c r="G46" i="2" s="1"/>
  <c r="E128" i="2"/>
  <c r="G128" i="2" s="1"/>
  <c r="E403" i="2"/>
  <c r="G403" i="2" s="1"/>
  <c r="E380" i="2"/>
  <c r="G380" i="2" s="1"/>
  <c r="E391" i="2"/>
  <c r="G391" i="2" s="1"/>
  <c r="E386" i="2"/>
  <c r="G386" i="2" s="1"/>
  <c r="E389" i="2"/>
  <c r="G389" i="2" s="1"/>
  <c r="E465" i="2"/>
  <c r="G465" i="2" s="1"/>
  <c r="E459" i="2"/>
  <c r="G459" i="2" s="1"/>
  <c r="E455" i="2"/>
  <c r="G455" i="2" s="1"/>
  <c r="E450" i="2"/>
  <c r="G450" i="2" s="1"/>
  <c r="E446" i="2"/>
  <c r="G446" i="2" s="1"/>
  <c r="E428" i="2"/>
  <c r="G428" i="2" s="1"/>
  <c r="E346" i="2"/>
  <c r="G346" i="2" s="1"/>
  <c r="E355" i="2"/>
  <c r="G355" i="2" s="1"/>
  <c r="E350" i="2"/>
  <c r="G350" i="2" s="1"/>
  <c r="E357" i="2"/>
  <c r="G357" i="2" s="1"/>
  <c r="E353" i="2"/>
  <c r="G353" i="2" s="1"/>
  <c r="E424" i="2"/>
  <c r="G424" i="2" s="1"/>
  <c r="E418" i="2"/>
  <c r="G418" i="2" s="1"/>
  <c r="E410" i="2"/>
  <c r="G410" i="2" s="1"/>
  <c r="E370" i="2"/>
  <c r="G370" i="2" s="1"/>
  <c r="E362" i="2"/>
  <c r="G362" i="2" s="1"/>
  <c r="E415" i="2"/>
  <c r="G415" i="2" s="1"/>
  <c r="E407" i="2"/>
  <c r="G407" i="2" s="1"/>
  <c r="E367" i="2"/>
  <c r="G367" i="2" s="1"/>
  <c r="E318" i="2"/>
  <c r="G318" i="2" s="1"/>
  <c r="E322" i="2"/>
  <c r="G322" i="2" s="1"/>
  <c r="E325" i="2"/>
  <c r="G325" i="2" s="1"/>
  <c r="E91" i="2"/>
  <c r="G91" i="2" s="1"/>
  <c r="E84" i="2"/>
  <c r="G84" i="2" s="1"/>
  <c r="E100" i="2"/>
  <c r="G100" i="2" s="1"/>
  <c r="E116" i="2"/>
  <c r="G116" i="2" s="1"/>
  <c r="E75" i="2"/>
  <c r="G75" i="2" s="1"/>
  <c r="E95" i="2"/>
  <c r="G95" i="2" s="1"/>
  <c r="E78" i="2"/>
  <c r="G78" i="2" s="1"/>
  <c r="E94" i="2"/>
  <c r="G94" i="2" s="1"/>
  <c r="E110" i="2"/>
  <c r="G110" i="2" s="1"/>
  <c r="E73" i="2"/>
  <c r="G73" i="2" s="1"/>
  <c r="E89" i="2"/>
  <c r="G89" i="2" s="1"/>
  <c r="E105" i="2"/>
  <c r="G105" i="2" s="1"/>
  <c r="E120" i="2"/>
  <c r="G120" i="2" s="1"/>
  <c r="E275" i="2"/>
  <c r="G275" i="2" s="1"/>
  <c r="E211" i="2"/>
  <c r="G211" i="2" s="1"/>
  <c r="E267" i="2"/>
  <c r="G267" i="2" s="1"/>
  <c r="E62" i="2"/>
  <c r="G62" i="2" s="1"/>
  <c r="E35" i="2"/>
  <c r="G35" i="2" s="1"/>
  <c r="E126" i="2"/>
  <c r="G126" i="2" s="1"/>
  <c r="E219" i="2"/>
  <c r="G219" i="2" s="1"/>
  <c r="E294" i="2"/>
  <c r="G294" i="2" s="1"/>
  <c r="E220" i="2"/>
  <c r="G220" i="2" s="1"/>
  <c r="E147" i="2"/>
  <c r="G147" i="2" s="1"/>
  <c r="E309" i="2"/>
  <c r="G309" i="2" s="1"/>
  <c r="E145" i="2"/>
  <c r="G145" i="2" s="1"/>
  <c r="E248" i="2"/>
  <c r="G248" i="2" s="1"/>
  <c r="E204" i="2"/>
  <c r="G204" i="2" s="1"/>
  <c r="E270" i="2"/>
  <c r="G270" i="2" s="1"/>
  <c r="E59" i="2"/>
  <c r="G59" i="2" s="1"/>
  <c r="E155" i="2"/>
  <c r="G155" i="2" s="1"/>
  <c r="E229" i="2"/>
  <c r="G229" i="2" s="1"/>
  <c r="E16" i="2"/>
  <c r="G16" i="2" s="1"/>
  <c r="E10" i="2"/>
  <c r="G10" i="2" s="1"/>
  <c r="E209" i="2"/>
  <c r="G209" i="2" s="1"/>
  <c r="E129" i="2"/>
  <c r="G129" i="2" s="1"/>
  <c r="E284" i="2"/>
  <c r="G284" i="2" s="1"/>
  <c r="E330" i="2"/>
  <c r="G330" i="2" s="1"/>
  <c r="E300" i="2"/>
  <c r="G300" i="2" s="1"/>
  <c r="E61" i="2"/>
  <c r="G61" i="2" s="1"/>
  <c r="E216" i="2"/>
  <c r="G216" i="2" s="1"/>
  <c r="E172" i="2"/>
  <c r="G172" i="2" s="1"/>
  <c r="E45" i="2"/>
  <c r="G45" i="2" s="1"/>
  <c r="E184" i="2"/>
  <c r="G184" i="2" s="1"/>
  <c r="E164" i="2"/>
  <c r="G164" i="2" s="1"/>
  <c r="E169" i="2"/>
  <c r="G169" i="2" s="1"/>
  <c r="E218" i="2"/>
  <c r="G218" i="2" s="1"/>
  <c r="E269" i="2"/>
  <c r="G269" i="2" s="1"/>
  <c r="E331" i="2"/>
  <c r="G331" i="2" s="1"/>
  <c r="E312" i="2"/>
  <c r="G312" i="2" s="1"/>
  <c r="E146" i="2"/>
  <c r="G146" i="2" s="1"/>
  <c r="E180" i="2"/>
  <c r="G180" i="2" s="1"/>
  <c r="I11" i="3"/>
  <c r="E133" i="2"/>
  <c r="G133" i="2" s="1"/>
  <c r="E37" i="2"/>
  <c r="G37" i="2" s="1"/>
  <c r="E148" i="2"/>
  <c r="G148" i="2" s="1"/>
  <c r="E302" i="2"/>
  <c r="G302" i="2" s="1"/>
  <c r="E191" i="2"/>
  <c r="G191" i="2" s="1"/>
  <c r="E15" i="2"/>
  <c r="G15" i="2" s="1"/>
  <c r="E334" i="2"/>
  <c r="G334" i="2" s="1"/>
  <c r="E187" i="2"/>
  <c r="G187" i="2" s="1"/>
  <c r="E143" i="2"/>
  <c r="G143" i="2" s="1"/>
  <c r="E250" i="2"/>
  <c r="G250" i="2" s="1"/>
  <c r="E328" i="2"/>
  <c r="G328" i="2" s="1"/>
  <c r="E266" i="2"/>
  <c r="G266" i="2" s="1"/>
  <c r="E234" i="2"/>
  <c r="G234" i="2" s="1"/>
  <c r="E332" i="2"/>
  <c r="G332" i="2" s="1"/>
  <c r="E288" i="2"/>
  <c r="G288" i="2" s="1"/>
  <c r="E303" i="2"/>
  <c r="G303" i="2" s="1"/>
  <c r="E289" i="2"/>
  <c r="G289" i="2" s="1"/>
  <c r="E242" i="2"/>
  <c r="G242" i="2" s="1"/>
  <c r="E335" i="2"/>
  <c r="G335" i="2" s="1"/>
  <c r="E259" i="2"/>
  <c r="G259" i="2" s="1"/>
  <c r="E192" i="2"/>
  <c r="G192" i="2" s="1"/>
  <c r="E228" i="2"/>
  <c r="G228" i="2" s="1"/>
  <c r="E253" i="2"/>
  <c r="G253" i="2" s="1"/>
  <c r="E156" i="2"/>
  <c r="G156" i="2" s="1"/>
  <c r="E39" i="2"/>
  <c r="G39" i="2" s="1"/>
  <c r="E258" i="2"/>
  <c r="G258" i="2" s="1"/>
  <c r="E176" i="2"/>
  <c r="G176" i="2" s="1"/>
  <c r="E158" i="2"/>
  <c r="G158" i="2" s="1"/>
  <c r="E57" i="2"/>
  <c r="G57" i="2" s="1"/>
  <c r="E26" i="2"/>
  <c r="G26" i="2" s="1"/>
  <c r="E50" i="2"/>
  <c r="G50" i="2" s="1"/>
  <c r="E198" i="2"/>
  <c r="G198" i="2" s="1"/>
  <c r="E173" i="2"/>
  <c r="G173" i="2" s="1"/>
  <c r="E310" i="2"/>
  <c r="G310" i="2" s="1"/>
  <c r="E249" i="2"/>
  <c r="G249" i="2" s="1"/>
  <c r="E261" i="2"/>
  <c r="G261" i="2" s="1"/>
  <c r="E19" i="2"/>
  <c r="G19" i="2" s="1"/>
  <c r="E33" i="2"/>
  <c r="G33" i="2" s="1"/>
  <c r="E168" i="2"/>
  <c r="G168" i="2" s="1"/>
  <c r="E291" i="2"/>
  <c r="G291" i="2" s="1"/>
  <c r="E247" i="2"/>
  <c r="G247" i="2" s="1"/>
  <c r="E77" i="2"/>
  <c r="G77" i="2" s="1"/>
  <c r="E103" i="2"/>
  <c r="G103" i="2" s="1"/>
  <c r="E88" i="2"/>
  <c r="G88" i="2" s="1"/>
  <c r="E326" i="2"/>
  <c r="G326" i="2" s="1"/>
  <c r="E421" i="2"/>
  <c r="G421" i="2" s="1"/>
  <c r="E423" i="2"/>
  <c r="G423" i="2" s="1"/>
  <c r="E360" i="2"/>
  <c r="G360" i="2" s="1"/>
  <c r="E431" i="2"/>
  <c r="G431" i="2" s="1"/>
  <c r="E463" i="2"/>
  <c r="G463" i="2" s="1"/>
  <c r="E388" i="2"/>
  <c r="G388" i="2" s="1"/>
  <c r="E343" i="2"/>
  <c r="G343" i="2" s="1"/>
  <c r="E257" i="2"/>
  <c r="G257" i="2" s="1"/>
  <c r="E256" i="2"/>
  <c r="G256" i="2" s="1"/>
  <c r="E200" i="2"/>
  <c r="G200" i="2" s="1"/>
  <c r="E170" i="2"/>
  <c r="G170" i="2" s="1"/>
  <c r="E333" i="2"/>
  <c r="G333" i="2" s="1"/>
  <c r="E135" i="2"/>
  <c r="G135" i="2" s="1"/>
  <c r="E178" i="2"/>
  <c r="G178" i="2" s="1"/>
  <c r="E338" i="2"/>
  <c r="G338" i="2" s="1"/>
  <c r="E151" i="2"/>
  <c r="G151" i="2" s="1"/>
  <c r="E306" i="2"/>
  <c r="G306" i="2" s="1"/>
  <c r="E336" i="2"/>
  <c r="G336" i="2" s="1"/>
  <c r="E236" i="2"/>
  <c r="G236" i="2" s="1"/>
  <c r="E240" i="2"/>
  <c r="G240" i="2" s="1"/>
  <c r="E60" i="2"/>
  <c r="G60" i="2" s="1"/>
  <c r="E315" i="2"/>
  <c r="G315" i="2" s="1"/>
  <c r="E67" i="2"/>
  <c r="G67" i="2" s="1"/>
  <c r="E279" i="2"/>
  <c r="G279" i="2" s="1"/>
  <c r="E150" i="2"/>
  <c r="G150" i="2" s="1"/>
  <c r="E14" i="2"/>
  <c r="G14" i="2" s="1"/>
  <c r="E175" i="2"/>
  <c r="G175" i="2" s="1"/>
  <c r="E274" i="2"/>
  <c r="G274" i="2" s="1"/>
  <c r="E28" i="2"/>
  <c r="G28" i="2" s="1"/>
  <c r="E197" i="2"/>
  <c r="G197" i="2" s="1"/>
  <c r="E282" i="2"/>
  <c r="G282" i="2" s="1"/>
  <c r="E299" i="2"/>
  <c r="G299" i="2" s="1"/>
  <c r="E140" i="2"/>
  <c r="G140" i="2" s="1"/>
  <c r="E194" i="2"/>
  <c r="G194" i="2" s="1"/>
  <c r="E239" i="2"/>
  <c r="G239" i="2" s="1"/>
  <c r="E55" i="2"/>
  <c r="G55" i="2" s="1"/>
  <c r="E177" i="2"/>
  <c r="G177" i="2" s="1"/>
  <c r="E63" i="2"/>
  <c r="G63" i="2" s="1"/>
  <c r="E201" i="2"/>
  <c r="G201" i="2" s="1"/>
  <c r="E136" i="2"/>
  <c r="G136" i="2" s="1"/>
  <c r="E233" i="2"/>
  <c r="G233" i="2" s="1"/>
  <c r="E202" i="2"/>
  <c r="G202" i="2" s="1"/>
  <c r="E124" i="2"/>
  <c r="G124" i="2" s="1"/>
  <c r="E114" i="2"/>
  <c r="G114" i="2" s="1"/>
  <c r="E79" i="2"/>
  <c r="G79" i="2" s="1"/>
  <c r="E99" i="2"/>
  <c r="G99" i="2" s="1"/>
  <c r="E365" i="2"/>
  <c r="G365" i="2" s="1"/>
  <c r="E368" i="2"/>
  <c r="G368" i="2" s="1"/>
  <c r="E361" i="2"/>
  <c r="G361" i="2" s="1"/>
  <c r="E354" i="2"/>
  <c r="G354" i="2" s="1"/>
  <c r="E449" i="2"/>
  <c r="G449" i="2" s="1"/>
  <c r="E397" i="2"/>
  <c r="G397" i="2" s="1"/>
  <c r="E374" i="2"/>
  <c r="G374" i="2" s="1"/>
  <c r="E413" i="2"/>
  <c r="G413" i="2" s="1"/>
  <c r="E416" i="2"/>
  <c r="G416" i="2" s="1"/>
  <c r="E427" i="2"/>
  <c r="G427" i="2" s="1"/>
  <c r="E458" i="2"/>
  <c r="G458" i="2" s="1"/>
  <c r="E376" i="2"/>
  <c r="G376" i="2" s="1"/>
  <c r="E52" i="2"/>
  <c r="G52" i="2" s="1"/>
  <c r="E243" i="2"/>
  <c r="G243" i="2" s="1"/>
  <c r="E142" i="2"/>
  <c r="G142" i="2" s="1"/>
  <c r="E165" i="2"/>
  <c r="G165" i="2" s="1"/>
  <c r="E53" i="2"/>
  <c r="G53" i="2" s="1"/>
  <c r="E339" i="2"/>
  <c r="G339" i="2" s="1"/>
  <c r="E179" i="2"/>
  <c r="G179" i="2" s="1"/>
  <c r="E252" i="2"/>
  <c r="G252" i="2" s="1"/>
  <c r="E12" i="2"/>
  <c r="G12" i="2" s="1"/>
  <c r="E195" i="2"/>
  <c r="G195" i="2" s="1"/>
  <c r="E260" i="2"/>
  <c r="G260" i="2" s="1"/>
  <c r="E290" i="2"/>
  <c r="G290" i="2" s="1"/>
  <c r="E273" i="2"/>
  <c r="G273" i="2" s="1"/>
  <c r="E246" i="2"/>
  <c r="G246" i="2" s="1"/>
  <c r="E199" i="2"/>
  <c r="G199" i="2" s="1"/>
  <c r="E25" i="2"/>
  <c r="G25" i="2" s="1"/>
  <c r="E174" i="2"/>
  <c r="G174" i="2" s="1"/>
  <c r="E329" i="2"/>
  <c r="G329" i="2" s="1"/>
  <c r="E162" i="2"/>
  <c r="G162" i="2" s="1"/>
  <c r="E313" i="2"/>
  <c r="G313" i="2" s="1"/>
  <c r="E6" i="2"/>
  <c r="G6" i="2" s="1"/>
  <c r="E244" i="2"/>
  <c r="G244" i="2" s="1"/>
  <c r="E210" i="2"/>
  <c r="G210" i="2" s="1"/>
  <c r="E4" i="2"/>
  <c r="G4" i="2" s="1"/>
  <c r="E183" i="2"/>
  <c r="G183" i="2" s="1"/>
  <c r="E217" i="2"/>
  <c r="G217" i="2" s="1"/>
  <c r="E278" i="2"/>
  <c r="G278" i="2" s="1"/>
  <c r="E276" i="2"/>
  <c r="G276" i="2" s="1"/>
  <c r="E340" i="2"/>
  <c r="G340" i="2" s="1"/>
  <c r="E47" i="2"/>
  <c r="G47" i="2" s="1"/>
  <c r="E38" i="2"/>
  <c r="G38" i="2" s="1"/>
  <c r="E141" i="2"/>
  <c r="G141" i="2" s="1"/>
  <c r="E24" i="2"/>
  <c r="G24" i="2" s="1"/>
  <c r="E271" i="2"/>
  <c r="G271" i="2" s="1"/>
  <c r="E237" i="2"/>
  <c r="G237" i="2" s="1"/>
  <c r="E215" i="2"/>
  <c r="G215" i="2" s="1"/>
  <c r="E230" i="2"/>
  <c r="G230" i="2" s="1"/>
  <c r="E109" i="2"/>
  <c r="G109" i="2" s="1"/>
  <c r="E98" i="2"/>
  <c r="G98" i="2" s="1"/>
  <c r="E111" i="2"/>
  <c r="G111" i="2" s="1"/>
  <c r="E320" i="2"/>
  <c r="G320" i="2" s="1"/>
  <c r="E405" i="2"/>
  <c r="G405" i="2" s="1"/>
  <c r="E408" i="2"/>
  <c r="G408" i="2" s="1"/>
  <c r="E359" i="2"/>
  <c r="G359" i="2" s="1"/>
  <c r="E454" i="2"/>
  <c r="G454" i="2" s="1"/>
  <c r="E394" i="2"/>
  <c r="G394" i="2" s="1"/>
  <c r="E441" i="2"/>
  <c r="G441" i="2" s="1"/>
  <c r="E464" i="2"/>
  <c r="G464" i="2" s="1"/>
  <c r="E385" i="2"/>
  <c r="G385" i="2" s="1"/>
  <c r="E373" i="2"/>
  <c r="G373" i="2" s="1"/>
  <c r="E393" i="2"/>
  <c r="G393" i="2" s="1"/>
  <c r="E399" i="2"/>
  <c r="G399" i="2" s="1"/>
  <c r="E396" i="2"/>
  <c r="G396" i="2" s="1"/>
  <c r="E398" i="2"/>
  <c r="G398" i="2" s="1"/>
  <c r="E395" i="2"/>
  <c r="G395" i="2" s="1"/>
  <c r="E442" i="2"/>
  <c r="G442" i="2" s="1"/>
  <c r="E433" i="2"/>
  <c r="G433" i="2" s="1"/>
  <c r="E440" i="2"/>
  <c r="G440" i="2" s="1"/>
  <c r="E379" i="2"/>
  <c r="G379" i="2" s="1"/>
  <c r="E432" i="2"/>
  <c r="G432" i="2" s="1"/>
  <c r="E437" i="2"/>
  <c r="G437" i="2" s="1"/>
  <c r="E438" i="2"/>
  <c r="G438" i="2" s="1"/>
  <c r="E444" i="2"/>
  <c r="G444" i="2" s="1"/>
  <c r="E445" i="2"/>
  <c r="G445" i="2" s="1"/>
  <c r="E453" i="2"/>
  <c r="G453" i="2" s="1"/>
  <c r="E461" i="2"/>
  <c r="G461" i="2" s="1"/>
  <c r="E400" i="2"/>
  <c r="G400" i="2" s="1"/>
  <c r="E378" i="2"/>
  <c r="G378" i="2" s="1"/>
  <c r="E375" i="2"/>
  <c r="G375" i="2" s="1"/>
  <c r="E382" i="2"/>
  <c r="G382" i="2" s="1"/>
  <c r="E443" i="2"/>
  <c r="G443" i="2" s="1"/>
  <c r="E436" i="2"/>
  <c r="G436" i="2" s="1"/>
  <c r="E689" i="2"/>
  <c r="G689" i="2" s="1"/>
  <c r="E690" i="2"/>
  <c r="G690" i="2" s="1"/>
  <c r="E692" i="2"/>
  <c r="G692" i="2" s="1"/>
  <c r="E691" i="2"/>
  <c r="G691" i="2" s="1"/>
  <c r="E434" i="2"/>
  <c r="G434" i="2" s="1"/>
  <c r="E435" i="2"/>
  <c r="G435" i="2" s="1"/>
  <c r="E653" i="2"/>
  <c r="G653" i="2" s="1"/>
  <c r="E663" i="2"/>
  <c r="G663" i="2" s="1"/>
  <c r="E661" i="2"/>
  <c r="G661" i="2" s="1"/>
  <c r="E680" i="2"/>
  <c r="G680" i="2" s="1"/>
  <c r="E658" i="2"/>
  <c r="G658" i="2" s="1"/>
  <c r="E686" i="2"/>
  <c r="G686" i="2" s="1"/>
  <c r="E668" i="2"/>
  <c r="G668" i="2" s="1"/>
  <c r="E682" i="2"/>
  <c r="G682" i="2" s="1"/>
  <c r="E665" i="2"/>
  <c r="G665" i="2" s="1"/>
  <c r="E684" i="2"/>
  <c r="G684" i="2" s="1"/>
  <c r="E685" i="2"/>
  <c r="G685" i="2" s="1"/>
  <c r="E662" i="2"/>
  <c r="G662" i="2" s="1"/>
  <c r="E671" i="2"/>
  <c r="G671" i="2" s="1"/>
  <c r="E834" i="2"/>
  <c r="E670" i="2"/>
  <c r="G670" i="2" s="1"/>
  <c r="E652" i="2"/>
  <c r="G652" i="2" s="1"/>
  <c r="E679" i="2"/>
  <c r="G679" i="2" s="1"/>
  <c r="E687" i="2"/>
  <c r="G687" i="2" s="1"/>
  <c r="E683" i="2"/>
  <c r="G683" i="2" s="1"/>
  <c r="E681" i="2"/>
  <c r="G681" i="2" s="1"/>
  <c r="E667" i="2"/>
  <c r="G667" i="2" s="1"/>
  <c r="E674" i="2"/>
  <c r="G674" i="2" s="1"/>
  <c r="E677" i="2"/>
  <c r="G677" i="2" s="1"/>
  <c r="E688" i="2"/>
  <c r="G688" i="2" s="1"/>
  <c r="E657" i="2"/>
  <c r="G657" i="2" s="1"/>
  <c r="E676" i="2"/>
  <c r="G676" i="2" s="1"/>
  <c r="E656" i="2"/>
  <c r="G656" i="2" s="1"/>
  <c r="E675" i="2"/>
  <c r="G675" i="2" s="1"/>
  <c r="E669" i="2"/>
  <c r="G669" i="2" s="1"/>
  <c r="E672" i="2"/>
  <c r="G672" i="2" s="1"/>
  <c r="E693" i="2"/>
  <c r="G693" i="2" s="1"/>
  <c r="I7" i="3"/>
  <c r="E654" i="2"/>
  <c r="G654" i="2" s="1"/>
  <c r="E673" i="2"/>
  <c r="G673" i="2" s="1"/>
  <c r="E655" i="2"/>
  <c r="G655" i="2" s="1"/>
  <c r="E666" i="2"/>
  <c r="G666" i="2" s="1"/>
  <c r="E678" i="2"/>
  <c r="G678" i="2" s="1"/>
  <c r="E664" i="2"/>
  <c r="G664" i="2" s="1"/>
  <c r="E659" i="2"/>
  <c r="G659" i="2" s="1"/>
  <c r="J9" i="3" l="1"/>
  <c r="A824" i="2"/>
  <c r="A825" i="2" s="1"/>
  <c r="A826" i="2" s="1"/>
  <c r="A827" i="2" s="1"/>
  <c r="A828" i="2" s="1"/>
  <c r="G829" i="2"/>
  <c r="G833" i="2" s="1"/>
  <c r="G609" i="2"/>
  <c r="G838" i="2" s="1"/>
  <c r="J8" i="3"/>
  <c r="G699" i="2"/>
  <c r="G834" i="2" s="1"/>
  <c r="J6" i="3" l="1"/>
  <c r="G839" i="2"/>
  <c r="J11" i="3"/>
  <c r="J7" i="3"/>
  <c r="J12" i="3" l="1"/>
</calcChain>
</file>

<file path=xl/sharedStrings.xml><?xml version="1.0" encoding="utf-8"?>
<sst xmlns="http://schemas.openxmlformats.org/spreadsheetml/2006/main" count="4391" uniqueCount="966">
  <si>
    <t>PAIS</t>
  </si>
  <si>
    <t>CC MENSUAL (US$)</t>
  </si>
  <si>
    <t>DEMANDA (MWH)</t>
  </si>
  <si>
    <t>TARIFAS DEL CARGO COMPLEMENTARIO (US$ /MWH)</t>
  </si>
  <si>
    <t>CARGO COMPLEMENTARIO  (US$)</t>
  </si>
  <si>
    <t>INTERCONECTORES</t>
  </si>
  <si>
    <t xml:space="preserve">NO INTERCONECTORES </t>
  </si>
  <si>
    <t>REGIONAL</t>
  </si>
  <si>
    <t xml:space="preserve">NACIONAL </t>
  </si>
  <si>
    <t>TOTAL</t>
  </si>
  <si>
    <t>GUATEMALA</t>
  </si>
  <si>
    <t>EL SALVADOR</t>
  </si>
  <si>
    <t>HONDURAS</t>
  </si>
  <si>
    <t>NICARAGUA</t>
  </si>
  <si>
    <t>COSTA RICA</t>
  </si>
  <si>
    <t>PANAMA</t>
  </si>
  <si>
    <t xml:space="preserve">Total CC </t>
  </si>
  <si>
    <t>TOTAL CC</t>
  </si>
  <si>
    <t>CODIGO</t>
  </si>
  <si>
    <t>MONTO (US$)</t>
  </si>
  <si>
    <t>PANAMÁ</t>
  </si>
  <si>
    <t>6DEDECHI</t>
  </si>
  <si>
    <t>6DEDEMET</t>
  </si>
  <si>
    <t>6DENSA</t>
  </si>
  <si>
    <t>6GAES</t>
  </si>
  <si>
    <t>6GAES-CHANG</t>
  </si>
  <si>
    <t>6GALTOVALLE</t>
  </si>
  <si>
    <t>6GCELSIABLM</t>
  </si>
  <si>
    <t>6GGENA</t>
  </si>
  <si>
    <t>6GGENPED</t>
  </si>
  <si>
    <t>6GMINERAPMA</t>
  </si>
  <si>
    <t>6GPANAM</t>
  </si>
  <si>
    <t>6GPEDREGAL</t>
  </si>
  <si>
    <t>6GPERLANORT</t>
  </si>
  <si>
    <t>6GPERLASUR</t>
  </si>
  <si>
    <t>6UACETIOX</t>
  </si>
  <si>
    <t>6UAMPASA</t>
  </si>
  <si>
    <t>6UARGOS</t>
  </si>
  <si>
    <t>6UAVIPAC</t>
  </si>
  <si>
    <t>6UCABLEONDA</t>
  </si>
  <si>
    <t>6UCEMEX</t>
  </si>
  <si>
    <t>6UCEMINTER</t>
  </si>
  <si>
    <t>6UCLARO</t>
  </si>
  <si>
    <t>6UCNAL</t>
  </si>
  <si>
    <t>6UCONTRAL</t>
  </si>
  <si>
    <t>6UCSS</t>
  </si>
  <si>
    <t>6UEEUA</t>
  </si>
  <si>
    <t>6UFCC</t>
  </si>
  <si>
    <t>6UGMILLS</t>
  </si>
  <si>
    <t>6UGTOWER</t>
  </si>
  <si>
    <t>6UHPPACIFICA</t>
  </si>
  <si>
    <t>6UIPEL</t>
  </si>
  <si>
    <t>6UMEGAD</t>
  </si>
  <si>
    <t>6UMELOEA</t>
  </si>
  <si>
    <t>6UMELOMM</t>
  </si>
  <si>
    <t>6UMELORA</t>
  </si>
  <si>
    <t>6UMELOSC</t>
  </si>
  <si>
    <t>6UNESTLENATA</t>
  </si>
  <si>
    <t>6UNESTLEVILA</t>
  </si>
  <si>
    <t>6UPROCARSA</t>
  </si>
  <si>
    <t>6UPTPCGL</t>
  </si>
  <si>
    <t>6UPTPPSA</t>
  </si>
  <si>
    <t>6UPTPPSB</t>
  </si>
  <si>
    <t>6US99_ANDES</t>
  </si>
  <si>
    <t>6US99_ANDESM</t>
  </si>
  <si>
    <t>6US99_ARRAJ</t>
  </si>
  <si>
    <t>6US99_BGOLFA</t>
  </si>
  <si>
    <t>6US99_CABIMA</t>
  </si>
  <si>
    <t>6US99_CENCAL</t>
  </si>
  <si>
    <t>6US99_COCO</t>
  </si>
  <si>
    <t>6US99_COLMAR</t>
  </si>
  <si>
    <t>6US99_CONDA</t>
  </si>
  <si>
    <t>6US99_CORON</t>
  </si>
  <si>
    <t>6US99_DORADO</t>
  </si>
  <si>
    <t>6US99_MANAN</t>
  </si>
  <si>
    <t>6US99_MSONA</t>
  </si>
  <si>
    <t>6US99_ODGCHO</t>
  </si>
  <si>
    <t>6US99_PTOESC</t>
  </si>
  <si>
    <t>6US99_PUEBLO</t>
  </si>
  <si>
    <t>6US99_RHATO</t>
  </si>
  <si>
    <t>6US99_RMAR</t>
  </si>
  <si>
    <t>6US99_SABANI</t>
  </si>
  <si>
    <t>6US99_VACAM</t>
  </si>
  <si>
    <t>6US99_VHERM</t>
  </si>
  <si>
    <t>6US99_VLUCRE</t>
  </si>
  <si>
    <t>6US99_VZAITA</t>
  </si>
  <si>
    <t>6USMARIABD</t>
  </si>
  <si>
    <t>6USUNSTAR</t>
  </si>
  <si>
    <t>6UVH_CIA</t>
  </si>
  <si>
    <t>5DICE</t>
  </si>
  <si>
    <t>4DDISNORTE</t>
  </si>
  <si>
    <t>4DDISSUR</t>
  </si>
  <si>
    <t>4DENELBLUE</t>
  </si>
  <si>
    <t>4DENELMULU</t>
  </si>
  <si>
    <t>4DENELSIUN</t>
  </si>
  <si>
    <t>4GALBAGEN</t>
  </si>
  <si>
    <t>4GALBANISA</t>
  </si>
  <si>
    <t>4GAMAYO1</t>
  </si>
  <si>
    <t>4GAMAYO2</t>
  </si>
  <si>
    <t>4GBPOWER</t>
  </si>
  <si>
    <t>4GEEC-20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</si>
  <si>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</si>
  <si>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</si>
  <si>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</si>
  <si>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</si>
  <si>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</si>
  <si>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</si>
  <si>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</si>
  <si>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</si>
  <si>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</si>
  <si>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</si>
  <si>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</si>
  <si>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</si>
  <si>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</si>
  <si>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</si>
  <si>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</si>
  <si>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</si>
  <si>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</si>
  <si>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</si>
  <si>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</si>
  <si>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</si>
  <si>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</si>
  <si>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4UHOLCIM</t>
  </si>
  <si>
    <t>4UINDEXN</t>
  </si>
  <si>
    <t>4UTRITONMI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</si>
  <si>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</si>
  <si>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</si>
  <si>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</si>
  <si>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</si>
  <si>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</si>
  <si>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</si>
  <si>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</si>
  <si>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</si>
  <si>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2C_C39</t>
  </si>
  <si>
    <t>2C_C40</t>
  </si>
  <si>
    <t>2C_C58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</si>
  <si>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</si>
  <si>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</si>
  <si>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</si>
  <si>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</si>
  <si>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</si>
  <si>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</si>
  <si>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</si>
  <si>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</si>
  <si>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</si>
  <si>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</si>
  <si>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</si>
  <si>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</si>
  <si>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</si>
  <si>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</si>
  <si>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</si>
  <si>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2G_G03</t>
  </si>
  <si>
    <t>2G_G05</t>
  </si>
  <si>
    <t>2G_G06</t>
  </si>
  <si>
    <t>2G_G07</t>
  </si>
  <si>
    <t>2G_G08</t>
  </si>
  <si>
    <t>2G_G09</t>
  </si>
  <si>
    <t>2G_G10</t>
  </si>
  <si>
    <t>2G_G11</t>
  </si>
  <si>
    <t>2U_U02</t>
  </si>
  <si>
    <t>2U_U05</t>
  </si>
  <si>
    <t>1CCOMCCELC</t>
  </si>
  <si>
    <t>1CCOMCECEE</t>
  </si>
  <si>
    <t>1CCOMCOELG</t>
  </si>
  <si>
    <t>1CCOMCOELP</t>
  </si>
  <si>
    <t>1CCOMCOELU</t>
  </si>
  <si>
    <t>1CCOMCOEND</t>
  </si>
  <si>
    <t>1CCOMCOESD</t>
  </si>
  <si>
    <t>1CCOMCOGUE</t>
  </si>
  <si>
    <t>1CCOMCOMEL</t>
  </si>
  <si>
    <t>1CCOMCUCOE</t>
  </si>
  <si>
    <t>1CCOMECONO</t>
  </si>
  <si>
    <t>1CCOMIONEN</t>
  </si>
  <si>
    <t>1CCOMMAYEL</t>
  </si>
  <si>
    <t>1CCOMRECGE</t>
  </si>
  <si>
    <t>1CCOMSOLGU</t>
  </si>
  <si>
    <t>1DDISDIELO</t>
  </si>
  <si>
    <t>1DDISDISEL</t>
  </si>
  <si>
    <t>1DDISEMPEL</t>
  </si>
  <si>
    <t>1DDISEMREP</t>
  </si>
  <si>
    <t>1GGDRAGAAC</t>
  </si>
  <si>
    <t>1GGDRAGELC</t>
  </si>
  <si>
    <t>1GGDRAGPIN</t>
  </si>
  <si>
    <t>1GGDRAGRAL</t>
  </si>
  <si>
    <t>1GGDRAGROG</t>
  </si>
  <si>
    <t>1GGDRAGROP</t>
  </si>
  <si>
    <t>1GGDRCAURE</t>
  </si>
  <si>
    <t>1GGDRCOAGO</t>
  </si>
  <si>
    <t>1GGDRCOMAP</t>
  </si>
  <si>
    <t>1GGDRCORAL</t>
  </si>
  <si>
    <t>1GGDRDELAU</t>
  </si>
  <si>
    <t>1GGDRENREA</t>
  </si>
  <si>
    <t>1GGDRGEELP</t>
  </si>
  <si>
    <t>1GGDRGEENP</t>
  </si>
  <si>
    <t>1GGDRGEVEL</t>
  </si>
  <si>
    <t>1GGDRGRUCU</t>
  </si>
  <si>
    <t>1GGDRHICAA</t>
  </si>
  <si>
    <t>1GGDRHIDMA</t>
  </si>
  <si>
    <t>1GGDRHIDRO</t>
  </si>
  <si>
    <t>1GGDRHIDSD</t>
  </si>
  <si>
    <t>1GGDRHIDSM</t>
  </si>
  <si>
    <t>1GGDRHIELB</t>
  </si>
  <si>
    <t>1GGDRHIELC</t>
  </si>
  <si>
    <t>1GGDRHISAA</t>
  </si>
  <si>
    <t>1GGDRINDBI</t>
  </si>
  <si>
    <t>1GGDRMONMA</t>
  </si>
  <si>
    <t>1GGDROSCAN</t>
  </si>
  <si>
    <t>1GGDRPRSOG</t>
  </si>
  <si>
    <t>1GGDRREGEN</t>
  </si>
  <si>
    <t>1GGDRSERGE</t>
  </si>
  <si>
    <t>1GGDRSIBOS</t>
  </si>
  <si>
    <t>1GGDRTUNCA</t>
  </si>
  <si>
    <t>1GGDRXOLPR</t>
  </si>
  <si>
    <t>1GGENAGRPO</t>
  </si>
  <si>
    <t>1GGENALENR</t>
  </si>
  <si>
    <t>1GGENANACA</t>
  </si>
  <si>
    <t>1GGENCAISA</t>
  </si>
  <si>
    <t>1GGENCEAIG</t>
  </si>
  <si>
    <t>1GGENCINMC</t>
  </si>
  <si>
    <t>1GGENELEGE</t>
  </si>
  <si>
    <t>1GGENEMGEE</t>
  </si>
  <si>
    <t>1GGENENDEO</t>
  </si>
  <si>
    <t>1GGENENLIG</t>
  </si>
  <si>
    <t>1GGENGEELN</t>
  </si>
  <si>
    <t>1GGENGENAT</t>
  </si>
  <si>
    <t>1GGENGENES</t>
  </si>
  <si>
    <t>1GGENGENOC</t>
  </si>
  <si>
    <t>1GGENGRGEO</t>
  </si>
  <si>
    <t>1GGENHIDCO</t>
  </si>
  <si>
    <t>1GGENHIHIJ</t>
  </si>
  <si>
    <t>1GGENHIVIA</t>
  </si>
  <si>
    <t>1GGENHIXAC</t>
  </si>
  <si>
    <t>1GGENINGMA</t>
  </si>
  <si>
    <t>1GGENLUFEG</t>
  </si>
  <si>
    <t>1GGENOEGYC</t>
  </si>
  <si>
    <t>1GGENPAPEL</t>
  </si>
  <si>
    <t>1GGENPUQPL</t>
  </si>
  <si>
    <t>1GGENRENGU</t>
  </si>
  <si>
    <t>1GGENRNACE</t>
  </si>
  <si>
    <t>1GGENSERCM</t>
  </si>
  <si>
    <t>1GGENTERMI</t>
  </si>
  <si>
    <t>1GGENVIEBL</t>
  </si>
  <si>
    <t>1TTRAEMPRR</t>
  </si>
  <si>
    <t>1TTRAETCEE</t>
  </si>
  <si>
    <t>1TTRATRELC</t>
  </si>
  <si>
    <t>1UGUSAGJIC</t>
  </si>
  <si>
    <t>1UGUSEMGEE</t>
  </si>
  <si>
    <t>1UGUSGUAMO</t>
  </si>
  <si>
    <t>1UGUSINMRO</t>
  </si>
  <si>
    <t>1UGUSIRTRA</t>
  </si>
  <si>
    <t>1UGUSOEGYC</t>
  </si>
  <si>
    <t>#</t>
  </si>
  <si>
    <t>País</t>
  </si>
  <si>
    <t>NOMBRE</t>
  </si>
  <si>
    <t>TARIFA</t>
  </si>
  <si>
    <t>Energía Demandada o Consumida (MWh)</t>
  </si>
  <si>
    <t>CC por Agente (US$)</t>
  </si>
  <si>
    <t>PAN</t>
  </si>
  <si>
    <t xml:space="preserve">DEMANDA DE ENERGÍA REGIONAL (MWh) : </t>
  </si>
  <si>
    <t>TOTAL MES</t>
  </si>
  <si>
    <t>MONTOS (US$)</t>
  </si>
  <si>
    <t>IARM
(CRIE-31-2018)</t>
  </si>
  <si>
    <t>CC MES</t>
  </si>
  <si>
    <t>CLASIFICACIÓN</t>
  </si>
  <si>
    <t>PAÍS</t>
  </si>
  <si>
    <t>TRAMOS DE LÍNEA</t>
  </si>
  <si>
    <t>DPI</t>
  </si>
  <si>
    <t>Tramo</t>
  </si>
  <si>
    <t>GUA</t>
  </si>
  <si>
    <t>PANALUYA – EL FLORIDO</t>
  </si>
  <si>
    <t>AGUACAPA – LA VEGA</t>
  </si>
  <si>
    <t>LA VEGA – FRONTERA EL SALVADOR</t>
  </si>
  <si>
    <t>ELS</t>
  </si>
  <si>
    <t xml:space="preserve">FRONTERA GUATEMALA - AHUACHAPAN </t>
  </si>
  <si>
    <t>15 SEPTIEMBRE – FRONTERA HONDURAS</t>
  </si>
  <si>
    <t>HON</t>
  </si>
  <si>
    <t>LT EL FLORIDO – SAN NICOLÁS</t>
  </si>
  <si>
    <t>FRONTERA EL SALVADOR - AGUACALIENTE</t>
  </si>
  <si>
    <t>AGUACALIENTE - FRONTERA NICARAGUA</t>
  </si>
  <si>
    <t>NIC</t>
  </si>
  <si>
    <t>FRONTERA HONDURAS - SANDINO</t>
  </si>
  <si>
    <t>TICUANTEPE – FRONTERA COSTA RICA</t>
  </si>
  <si>
    <t>CRI</t>
  </si>
  <si>
    <t xml:space="preserve">FRONTERA NICARAGUA – CAÑAS </t>
  </si>
  <si>
    <t>RÍO CLARO – FRONTERA PANAMÁ</t>
  </si>
  <si>
    <t>Total</t>
  </si>
  <si>
    <t>FRONTERA COSTA RICA – LT DOMINICAL</t>
  </si>
  <si>
    <t>Total lnterconectores</t>
  </si>
  <si>
    <t>NO INTERCONECTORES</t>
  </si>
  <si>
    <t>GUATE NORTE - SAN AGUSTIN</t>
  </si>
  <si>
    <t xml:space="preserve">SAN AGUSTIN - PANALUYA </t>
  </si>
  <si>
    <t>AHUACHAPAN –  NEJAPA</t>
  </si>
  <si>
    <t>NEJAPA - 15 SEPTIEMBRE</t>
  </si>
  <si>
    <t>LT SAN NICOLÁS  – SAN BUENAVENTURA</t>
  </si>
  <si>
    <t>SAN BUENAVENTURA – TORRE 43</t>
  </si>
  <si>
    <t>SANDINO - TICUANTEPE</t>
  </si>
  <si>
    <t>MASAYA - LA VIRGEN (SEGUNDO CIRCUITO)</t>
  </si>
  <si>
    <t>CAÑAS - JACO</t>
  </si>
  <si>
    <t>JACO - PARRITA</t>
  </si>
  <si>
    <t>PARRITA – PALMAR NORTE</t>
  </si>
  <si>
    <t>PALMAR NORTE – RÍO CLARO</t>
  </si>
  <si>
    <t>VELADERO - LT DOMINICAL</t>
  </si>
  <si>
    <t>Total No Interconectores</t>
  </si>
  <si>
    <t xml:space="preserve">TOTAL CC </t>
  </si>
  <si>
    <t>TARIFA CARGO COMPLEMENTARIO (US$/MWh)</t>
  </si>
  <si>
    <t>CLASIFICACIÓN  /  PAÍS</t>
  </si>
  <si>
    <t>TARIFA TOTAL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</si>
  <si>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</si>
  <si>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</si>
  <si>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</si>
  <si>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</si>
  <si>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</si>
  <si>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</si>
  <si>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</si>
  <si>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</si>
  <si>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</si>
  <si>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</si>
  <si>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CSMse (Compensación Semestral del MER)</t>
  </si>
  <si>
    <t>IARM</t>
  </si>
  <si>
    <t>CSMse</t>
  </si>
  <si>
    <t>CMMs</t>
  </si>
  <si>
    <t>6UVH_DES</t>
  </si>
  <si>
    <t>6UPECCOLA06</t>
  </si>
  <si>
    <t>6UPECCOLA51</t>
  </si>
  <si>
    <t>6UAGROIND</t>
  </si>
  <si>
    <t>6ULAPRENSA</t>
  </si>
  <si>
    <t>6UCONDA12OC</t>
  </si>
  <si>
    <t>2C_C60</t>
  </si>
  <si>
    <t>2G_G12</t>
  </si>
  <si>
    <t>1GGENTRAEL</t>
  </si>
  <si>
    <t>6UVH_TOC</t>
  </si>
  <si>
    <t>6UNESTLELOMA</t>
  </si>
  <si>
    <t>1UGUSENRSW</t>
  </si>
  <si>
    <t>1UGUSENTRI</t>
  </si>
  <si>
    <t>6UTUBOTEC</t>
  </si>
  <si>
    <t>6UTORREALBA</t>
  </si>
  <si>
    <t>6UTDNO_PMA</t>
  </si>
  <si>
    <t>6UTDNO_CHO</t>
  </si>
  <si>
    <t>6UTDNO_PAV</t>
  </si>
  <si>
    <t>6UC_CONT</t>
  </si>
  <si>
    <t>6UC_GUAY</t>
  </si>
  <si>
    <t>6UC_HPMA</t>
  </si>
  <si>
    <t>6UC_SOLLOY</t>
  </si>
  <si>
    <t>6UXANCLAS</t>
  </si>
  <si>
    <t>6UXSBANITA</t>
  </si>
  <si>
    <t>6UXCHITRE</t>
  </si>
  <si>
    <t>6UXSTGO</t>
  </si>
  <si>
    <t>6UXDAVID</t>
  </si>
  <si>
    <t>6UXCREY</t>
  </si>
  <si>
    <t>6UXLAGO</t>
  </si>
  <si>
    <t>6UXACACIA</t>
  </si>
  <si>
    <t>6UXPUEBLO</t>
  </si>
  <si>
    <t>6UXMRICO</t>
  </si>
  <si>
    <t>6UXOFICENT</t>
  </si>
  <si>
    <t>6UXOAGUA</t>
  </si>
  <si>
    <t>6UXPACORA</t>
  </si>
  <si>
    <t>6UXSMGTO</t>
  </si>
  <si>
    <t>6UXVLUCRE</t>
  </si>
  <si>
    <t>4GEGR</t>
  </si>
  <si>
    <t>DIFERENCIA</t>
  </si>
  <si>
    <t>6UMACELLO</t>
  </si>
  <si>
    <t>6UCHSF</t>
  </si>
  <si>
    <t>6UJPRADO</t>
  </si>
  <si>
    <t>6UTMECDEP</t>
  </si>
  <si>
    <t>6URSPITA</t>
  </si>
  <si>
    <t>6URSTRANS</t>
  </si>
  <si>
    <t>6URSCESTE</t>
  </si>
  <si>
    <t>6URSBGOLF</t>
  </si>
  <si>
    <t>6UMEGAMALL</t>
  </si>
  <si>
    <t>6UFEDUDOR</t>
  </si>
  <si>
    <t>6UFEDUM8</t>
  </si>
  <si>
    <t>6UCWSCLARA</t>
  </si>
  <si>
    <t>6USCARTSAN</t>
  </si>
  <si>
    <t>6USERVICAR</t>
  </si>
  <si>
    <t>6UCWBAL</t>
  </si>
  <si>
    <t>6UCWHOPB</t>
  </si>
  <si>
    <t>6UCWJFRA2</t>
  </si>
  <si>
    <t>6UXARRAIJ</t>
  </si>
  <si>
    <t>6UXVALEGRE</t>
  </si>
  <si>
    <t>6UC_SHERAT</t>
  </si>
  <si>
    <t>6UCWAGUAS</t>
  </si>
  <si>
    <t>6UCWEXP</t>
  </si>
  <si>
    <t>6UCWDAVID</t>
  </si>
  <si>
    <t>1GGDRHIDRX</t>
  </si>
  <si>
    <t>1GGENOXEII</t>
  </si>
  <si>
    <t>5B</t>
  </si>
  <si>
    <t>5A</t>
  </si>
  <si>
    <t>2C_C51</t>
  </si>
  <si>
    <t>1GGDRAGLAE</t>
  </si>
  <si>
    <t>1GGENESIES</t>
  </si>
  <si>
    <t>6UCWDORADO</t>
  </si>
  <si>
    <t>6UCWRABAJO</t>
  </si>
  <si>
    <t>6UPASCUAL</t>
  </si>
  <si>
    <t>6UCWCOLON</t>
  </si>
  <si>
    <t>6UCWJFRA1</t>
  </si>
  <si>
    <t>6UCWHOPA</t>
  </si>
  <si>
    <t>6UXELCOCO</t>
  </si>
  <si>
    <t>6UGLION</t>
  </si>
  <si>
    <t>1TTRATRENC</t>
  </si>
  <si>
    <t>6GRCHICO</t>
  </si>
  <si>
    <t>6UPETPMA</t>
  </si>
  <si>
    <t>6UNESPSUR</t>
  </si>
  <si>
    <t>6URSMPLAZA</t>
  </si>
  <si>
    <t>6URSHOWARD</t>
  </si>
  <si>
    <t>6URSBVISTA</t>
  </si>
  <si>
    <t>6URSMARKET</t>
  </si>
  <si>
    <t>6URSCORONA</t>
  </si>
  <si>
    <t>6URSCHITRE</t>
  </si>
  <si>
    <t>6UXALBROOK</t>
  </si>
  <si>
    <t>6UDELYRBVTA</t>
  </si>
  <si>
    <t>1GGDRLEEVE</t>
  </si>
  <si>
    <t>CMMp,s (Compensación mensual del MER por país)</t>
  </si>
  <si>
    <t>Pais</t>
  </si>
  <si>
    <t>CARN_NO_RESpnr,s</t>
  </si>
  <si>
    <t>6UMAZUL</t>
  </si>
  <si>
    <t>6UMED12OC</t>
  </si>
  <si>
    <t>6UMEDCBAN</t>
  </si>
  <si>
    <t>6UMARRIOTT</t>
  </si>
  <si>
    <t>6UORONORTE</t>
  </si>
  <si>
    <t>6USCARVALG</t>
  </si>
  <si>
    <t>6USCARPME</t>
  </si>
  <si>
    <t>6USCARCLLAN</t>
  </si>
  <si>
    <t>6UHWYND_AB</t>
  </si>
  <si>
    <r>
      <t>CARN</t>
    </r>
    <r>
      <rPr>
        <b/>
        <vertAlign val="subscript"/>
        <sz val="11"/>
        <color rgb="FF000000"/>
        <rFont val="Calibri"/>
        <family val="2"/>
      </rPr>
      <t>RESpr,s</t>
    </r>
  </si>
  <si>
    <t>6UDOITDOR</t>
  </si>
  <si>
    <t>6UCMATTM</t>
  </si>
  <si>
    <t>6UHAMEGLIO</t>
  </si>
  <si>
    <t>6UHRIANTOC</t>
  </si>
  <si>
    <t>6UPOTMEN</t>
  </si>
  <si>
    <t>2C_C61</t>
  </si>
  <si>
    <t>2G_G13</t>
  </si>
  <si>
    <t>2G_G14</t>
  </si>
  <si>
    <t>1GGENHIDCA</t>
  </si>
  <si>
    <t>1TTRATEEDN</t>
  </si>
  <si>
    <t>6USORTIS3</t>
  </si>
  <si>
    <t>6UDIGIPMA</t>
  </si>
  <si>
    <t>6UMIRAMAR</t>
  </si>
  <si>
    <t>6UHPBONITA</t>
  </si>
  <si>
    <t>6UHHINN</t>
  </si>
  <si>
    <t>6ULEMERID</t>
  </si>
  <si>
    <t>6UHBUENAV</t>
  </si>
  <si>
    <t>1GGDRHIDSA</t>
  </si>
  <si>
    <t>1TTRATRENR</t>
  </si>
  <si>
    <t>6GUEPPME2</t>
  </si>
  <si>
    <t>6URSAPLAZA</t>
  </si>
  <si>
    <t>6UINDTOC</t>
  </si>
  <si>
    <t>6UVMERCA</t>
  </si>
  <si>
    <t>6UPECCOLA63</t>
  </si>
  <si>
    <t>6UCINEPDOR</t>
  </si>
  <si>
    <t>6UCINEPAND</t>
  </si>
  <si>
    <t>6UINDOFIC</t>
  </si>
  <si>
    <t>6UGAMBOA</t>
  </si>
  <si>
    <t>6URAMADA</t>
  </si>
  <si>
    <t>6UBRISTOL</t>
  </si>
  <si>
    <t>6UAVIPACVAC</t>
  </si>
  <si>
    <t>6UINDESPIN</t>
  </si>
  <si>
    <t>6UINDAGUAD</t>
  </si>
  <si>
    <t>6UINDALANJ</t>
  </si>
  <si>
    <t>2C_C64</t>
  </si>
  <si>
    <t>1GGENCOELL</t>
  </si>
  <si>
    <t>6GDESHIDCORP</t>
  </si>
  <si>
    <t>6UDOITALB</t>
  </si>
  <si>
    <t>6UDOITCHI</t>
  </si>
  <si>
    <t>6UDOITWES</t>
  </si>
  <si>
    <t>6UEBELL</t>
  </si>
  <si>
    <t>6UFINCENT</t>
  </si>
  <si>
    <t>6UHOSPNAC</t>
  </si>
  <si>
    <t>6UHPROPERT</t>
  </si>
  <si>
    <t>6UHSMARIA</t>
  </si>
  <si>
    <t>6UICEGAMING</t>
  </si>
  <si>
    <t>6UMAJESTIC</t>
  </si>
  <si>
    <t>6UMOLPASA</t>
  </si>
  <si>
    <t>6UATRIO1</t>
  </si>
  <si>
    <t>6UPMAR1</t>
  </si>
  <si>
    <t>6UPETITEPMA</t>
  </si>
  <si>
    <t>6UFPARK28</t>
  </si>
  <si>
    <t>6UIRONTOWER</t>
  </si>
  <si>
    <r>
      <t>CARN_RES</t>
    </r>
    <r>
      <rPr>
        <vertAlign val="subscript"/>
        <sz val="11"/>
        <color rgb="FF000000"/>
        <rFont val="Calibri"/>
        <family val="2"/>
      </rPr>
      <t>pr</t>
    </r>
  </si>
  <si>
    <t>CARN_RESpr:</t>
  </si>
  <si>
    <t>Costo Asociado a restricciones nacionales del país responsable "pr", acumulado semestral, es decir; de enero a junio o de julio a diciembre</t>
  </si>
  <si>
    <t>Período del CARN_RESpr:</t>
  </si>
  <si>
    <r>
      <t>∑Demanda_de_país_</t>
    </r>
    <r>
      <rPr>
        <b/>
        <vertAlign val="subscript"/>
        <sz val="11"/>
        <color rgb="FF000000"/>
        <rFont val="Calibri"/>
        <family val="2"/>
      </rPr>
      <t>pnr,s</t>
    </r>
  </si>
  <si>
    <t>6UBPARK</t>
  </si>
  <si>
    <t>6UCINEPMP35</t>
  </si>
  <si>
    <t>6UCINEPSOH81</t>
  </si>
  <si>
    <t>6UCINEPWE54</t>
  </si>
  <si>
    <t>6UCORUNA13</t>
  </si>
  <si>
    <t>6UCPBCEN31</t>
  </si>
  <si>
    <t>6UCUNION20</t>
  </si>
  <si>
    <t>6UDOIT12OC</t>
  </si>
  <si>
    <t>6UDOITBGOL</t>
  </si>
  <si>
    <t>6UDOITCENT</t>
  </si>
  <si>
    <t>6UDOITDAV80</t>
  </si>
  <si>
    <t>6UDOITLDON</t>
  </si>
  <si>
    <t>6UDOITLPUE</t>
  </si>
  <si>
    <t>6UDOITTOC</t>
  </si>
  <si>
    <t>6UDOITVZAI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</si>
  <si>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</si>
  <si>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</si>
  <si>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</si>
  <si>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</si>
  <si>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</si>
  <si>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</si>
  <si>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</si>
  <si>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</si>
  <si>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</si>
  <si>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</si>
  <si>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</si>
  <si>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</si>
  <si>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</si>
  <si>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</si>
  <si>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</si>
  <si>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</si>
  <si>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</si>
  <si>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</si>
  <si>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</si>
  <si>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</si>
  <si>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</si>
  <si>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6UFASANTB81</t>
  </si>
  <si>
    <t>6UFATMUER63</t>
  </si>
  <si>
    <t>6UFAVLUC26</t>
  </si>
  <si>
    <t>6UFMOTTA</t>
  </si>
  <si>
    <t>6UFMPLAZ40</t>
  </si>
  <si>
    <t>6UHCENTR72</t>
  </si>
  <si>
    <t>6UHCROWNETOC</t>
  </si>
  <si>
    <t>6UHHINNEX67</t>
  </si>
  <si>
    <t>6UHSANFE20</t>
  </si>
  <si>
    <t>6UHWESTINCE</t>
  </si>
  <si>
    <t>6ULAVERY96</t>
  </si>
  <si>
    <t>6ULUNAB</t>
  </si>
  <si>
    <t>6UMARRAI43</t>
  </si>
  <si>
    <t>6UMCALID42</t>
  </si>
  <si>
    <t>6UMPFRIGO57</t>
  </si>
  <si>
    <t>6UMPLAZA</t>
  </si>
  <si>
    <t>6UMPME83</t>
  </si>
  <si>
    <t>6UMPOLIS</t>
  </si>
  <si>
    <t>6UOCEANIA</t>
  </si>
  <si>
    <t>6GPANASOLAR</t>
  </si>
  <si>
    <t>6UPHACQUA1</t>
  </si>
  <si>
    <t>6UPHGLOB78</t>
  </si>
  <si>
    <t>6UPHTOC71</t>
  </si>
  <si>
    <t>6UPHVITRI85</t>
  </si>
  <si>
    <t>6UPROSERV97</t>
  </si>
  <si>
    <t>6URETCEN</t>
  </si>
  <si>
    <t>6USORTIS</t>
  </si>
  <si>
    <t>6UTZANETATOS</t>
  </si>
  <si>
    <t>6UVIVUNIDOS</t>
  </si>
  <si>
    <t>6UXPNOME</t>
  </si>
  <si>
    <t>2C_C66</t>
  </si>
  <si>
    <t>1GGENBIOEN</t>
  </si>
  <si>
    <t>4UHME</t>
  </si>
  <si>
    <t>6UACMARRI97</t>
  </si>
  <si>
    <t>6UINVMEREG</t>
  </si>
  <si>
    <t>6UMBGOLF92</t>
  </si>
  <si>
    <t>6UMCALI43</t>
  </si>
  <si>
    <t>6UMCHITRE86</t>
  </si>
  <si>
    <t>6UMCORO12</t>
  </si>
  <si>
    <t>6UMETALPAN</t>
  </si>
  <si>
    <t>6UMNTOC17</t>
  </si>
  <si>
    <t>6UMSGO26</t>
  </si>
  <si>
    <t>6UOCEANTWO</t>
  </si>
  <si>
    <t>6UPROMGTOWER</t>
  </si>
  <si>
    <t>IARMES 
CRIE-49-2019</t>
  </si>
  <si>
    <t>IARMES AJUSTADO 2019
CRIE-49-2019</t>
  </si>
  <si>
    <t>6UDECAMERON</t>
  </si>
  <si>
    <t>6UHSDIAMOND</t>
  </si>
  <si>
    <t>6UHSOLOY</t>
  </si>
  <si>
    <t>6UMCSUR88</t>
  </si>
  <si>
    <t>6UMMALL31</t>
  </si>
  <si>
    <t>6UMSPOLL</t>
  </si>
  <si>
    <t>6UMTOC55</t>
  </si>
  <si>
    <t>6UREY24DIC</t>
  </si>
  <si>
    <t>6UREYBGOLF</t>
  </si>
  <si>
    <t>6UREYCENTEN</t>
  </si>
  <si>
    <t>6UREYCESTE</t>
  </si>
  <si>
    <t>6UREYCHANIS</t>
  </si>
  <si>
    <t>6UREYDORADO</t>
  </si>
  <si>
    <t>6UREYMILLA8</t>
  </si>
  <si>
    <t>6UREYMPCAB</t>
  </si>
  <si>
    <t>6UREYVLUCRE</t>
  </si>
  <si>
    <t>6UROROCRIST</t>
  </si>
  <si>
    <t>6UTENTOWER</t>
  </si>
  <si>
    <t>6UTHEPOINT</t>
  </si>
  <si>
    <t>6UXCATIVA</t>
  </si>
  <si>
    <t>6UXCHANG</t>
  </si>
  <si>
    <t>6UXCHORRILLO</t>
  </si>
  <si>
    <t>6UXTRANSIST</t>
  </si>
  <si>
    <t>6UAHUEFER85</t>
  </si>
  <si>
    <t>6UARCEALIANZ</t>
  </si>
  <si>
    <t>6UARCEAV_P</t>
  </si>
  <si>
    <t>6UARCENEV60</t>
  </si>
  <si>
    <t>6UARCEPERU33</t>
  </si>
  <si>
    <t>6UASAMCPDOR</t>
  </si>
  <si>
    <t>6UBGRALCO64</t>
  </si>
  <si>
    <t>6UCWSANFCO</t>
  </si>
  <si>
    <t>6UDICARI03</t>
  </si>
  <si>
    <t>6UFC_AGDCE</t>
  </si>
  <si>
    <t>6UFC_INTERN1</t>
  </si>
  <si>
    <t>6UINDASA</t>
  </si>
  <si>
    <t>6ULONDONREG</t>
  </si>
  <si>
    <t>6UMANZANILLO</t>
  </si>
  <si>
    <t>6UMMDHOTEL</t>
  </si>
  <si>
    <t>6UPGENERALES</t>
  </si>
  <si>
    <t>6UPROLUXSA</t>
  </si>
  <si>
    <t>6UPURISSIMA</t>
  </si>
  <si>
    <t>6UP_SLIBRADA</t>
  </si>
  <si>
    <t>6UREY12OCT</t>
  </si>
  <si>
    <t>6UREY4ALTOS</t>
  </si>
  <si>
    <t>6UREYCALLE7</t>
  </si>
  <si>
    <t>6UREYCEDIM8</t>
  </si>
  <si>
    <t>6UREYLEFEVRE</t>
  </si>
  <si>
    <t>6UREYSABANI</t>
  </si>
  <si>
    <t>6UREYSMARIA</t>
  </si>
  <si>
    <t>6UREYVERSAL</t>
  </si>
  <si>
    <t>6UTOWNCENTER</t>
  </si>
  <si>
    <t>PC (Factor de Compensación Semestral)**</t>
  </si>
  <si>
    <t>Monto remanente trasladado a la CGC (CRIE-112-2018)</t>
  </si>
  <si>
    <t>6GACP</t>
  </si>
  <si>
    <t>6UARCELAMESA</t>
  </si>
  <si>
    <t>6UARCERADIAL</t>
  </si>
  <si>
    <t>6UCARCOCLE</t>
  </si>
  <si>
    <t>6UCROWNPMA</t>
  </si>
  <si>
    <t>6UFC_CABIMA</t>
  </si>
  <si>
    <t>6UFC_DORADO</t>
  </si>
  <si>
    <t>6UFC_LADONA</t>
  </si>
  <si>
    <t>6UFC_LANDES</t>
  </si>
  <si>
    <t>6UFC_PUEBLO</t>
  </si>
  <si>
    <t>6UFC_PZATOC</t>
  </si>
  <si>
    <t>6UFETV</t>
  </si>
  <si>
    <t>6UGPH_DORABK</t>
  </si>
  <si>
    <t>6UGPH_DORLAN</t>
  </si>
  <si>
    <t>6UGPH_SAKSLP</t>
  </si>
  <si>
    <t>6UGPH_SAKSMM</t>
  </si>
  <si>
    <t>6UGPH_SAKSSM</t>
  </si>
  <si>
    <t>6UHCOURTY</t>
  </si>
  <si>
    <t>6UHUNGSHENG</t>
  </si>
  <si>
    <t>6UMSANM</t>
  </si>
  <si>
    <t>6UMSTANA</t>
  </si>
  <si>
    <t>6UPHCECCLUB</t>
  </si>
  <si>
    <t>6UPHMMALL</t>
  </si>
  <si>
    <t>6UPISO13</t>
  </si>
  <si>
    <t>6UPLASTIG25</t>
  </si>
  <si>
    <t>6UPROMDOR</t>
  </si>
  <si>
    <t>6UREYCORONA</t>
  </si>
  <si>
    <t>6UREYCVERDE</t>
  </si>
  <si>
    <t>6UREYMPVMAR</t>
  </si>
  <si>
    <t>6UREYPARRAIJ</t>
  </si>
  <si>
    <t>6UREYPVALLE</t>
  </si>
  <si>
    <t>6UROMBOLIVAR</t>
  </si>
  <si>
    <t>6UROMBUGABA</t>
  </si>
  <si>
    <t>6USFAMILIA</t>
  </si>
  <si>
    <t>6UTVNCAZUL</t>
  </si>
  <si>
    <t>6UAGCEDICAR</t>
  </si>
  <si>
    <t>6UAGDAVID</t>
  </si>
  <si>
    <t>6UAGPLANTAC</t>
  </si>
  <si>
    <t>6UARCATA</t>
  </si>
  <si>
    <t>6UCEDIFRIO</t>
  </si>
  <si>
    <t>6UCEDISADAV</t>
  </si>
  <si>
    <t>6GCELSIACENT</t>
  </si>
  <si>
    <t>6UCEMEXJDIAZ</t>
  </si>
  <si>
    <t>6UFC_FUERTE</t>
  </si>
  <si>
    <t>6UFC_GRANEST</t>
  </si>
  <si>
    <t>6UHARISTMO</t>
  </si>
  <si>
    <t>6UISTORAGE</t>
  </si>
  <si>
    <t>6UPRICEBGOLF</t>
  </si>
  <si>
    <t>6UPRICECVERD</t>
  </si>
  <si>
    <t>6UPRICEOADM</t>
  </si>
  <si>
    <t>6UPRICESANT</t>
  </si>
  <si>
    <t>6UPRICEVIABR</t>
  </si>
  <si>
    <t>6UPRICEVILAF</t>
  </si>
  <si>
    <t>6UREDEPROSA</t>
  </si>
  <si>
    <t>6UREYCALLE50</t>
  </si>
  <si>
    <t>6UREYDAVID</t>
  </si>
  <si>
    <t>6UREYPASEOAB</t>
  </si>
  <si>
    <t>6UREYSTGO</t>
  </si>
  <si>
    <t>6UREYVALEGRE</t>
  </si>
  <si>
    <t>6UREYVESPANA</t>
  </si>
  <si>
    <t>6UROMLARIV</t>
  </si>
  <si>
    <t>6UROMPDAVID</t>
  </si>
  <si>
    <t>6UROMPTOARM</t>
  </si>
  <si>
    <t>6UROMSMATEO</t>
  </si>
  <si>
    <t>6UTAJO_ARR</t>
  </si>
  <si>
    <t>6UTAJO_TEC</t>
  </si>
  <si>
    <t>6UTAJO_VAC</t>
  </si>
  <si>
    <t>Costos Asociados a las Restricciones Nacionales (Resolución CRIE-112-2018) y Resolución CRIE-39-2019 ($US)</t>
  </si>
  <si>
    <t>6UBIPEDISON</t>
  </si>
  <si>
    <t>6UCASCHITRE</t>
  </si>
  <si>
    <t>6UCASCOCLE</t>
  </si>
  <si>
    <t>6UCMP1</t>
  </si>
  <si>
    <t>6UCMP2</t>
  </si>
  <si>
    <t>6UENSACV</t>
  </si>
  <si>
    <t>6UFC_BOLERA</t>
  </si>
  <si>
    <t>6UGRANDTOWER</t>
  </si>
  <si>
    <t>6UKFCCHITRE</t>
  </si>
  <si>
    <t>6UPCLUBVAR</t>
  </si>
  <si>
    <t>6UPETROHIELO</t>
  </si>
  <si>
    <t>6UPFOTOC50</t>
  </si>
  <si>
    <t>6UPFOTOCEN</t>
  </si>
  <si>
    <t>6UPFOTOMMALL</t>
  </si>
  <si>
    <t>6UPFOTOZLIB1</t>
  </si>
  <si>
    <t>6UPFOTOZLIB2</t>
  </si>
  <si>
    <t>6UREYCALLE13</t>
  </si>
  <si>
    <t>6UREYCHORRE</t>
  </si>
  <si>
    <t>6UREYPME</t>
  </si>
  <si>
    <t>6UROMDOLEG</t>
  </si>
  <si>
    <t>2G_G16</t>
  </si>
  <si>
    <t>1GGDRCOMOE</t>
  </si>
  <si>
    <t>IAR AJUSTADO 2020
CRIE-49-2020</t>
  </si>
  <si>
    <t>MONTO FACTURADO DE ENERO A JUNIO 2020</t>
  </si>
  <si>
    <t>MONTO PENDIENTE DE FACTURAR INCLUYENDO EL AJUSTE DE JULIO A DICIEMBRE 2020</t>
  </si>
  <si>
    <t>BUSi</t>
  </si>
  <si>
    <t>BUSj</t>
  </si>
  <si>
    <t>CKT</t>
  </si>
  <si>
    <t>Insumo</t>
  </si>
  <si>
    <t>Aplicación de la primer resolución</t>
  </si>
  <si>
    <t>SUBTOTAL</t>
  </si>
  <si>
    <t>Verificador</t>
  </si>
  <si>
    <t>Resultado</t>
  </si>
  <si>
    <t>IAR vigente (ultima resolución)</t>
  </si>
  <si>
    <t>I</t>
  </si>
  <si>
    <t>II
( I / 12 )</t>
  </si>
  <si>
    <t>6GENELSOLAR</t>
  </si>
  <si>
    <t>6GGANA</t>
  </si>
  <si>
    <t>6UALICAPCEDI</t>
  </si>
  <si>
    <t>6UALICAPPLAN</t>
  </si>
  <si>
    <t>6UALMACENAJE</t>
  </si>
  <si>
    <t>6UANCLASM1</t>
  </si>
  <si>
    <t>6UANCLASM2</t>
  </si>
  <si>
    <t>6UARGOSTOC</t>
  </si>
  <si>
    <t>6UASSAC50</t>
  </si>
  <si>
    <t>6UBICSA</t>
  </si>
  <si>
    <t>6UBNP12OCT</t>
  </si>
  <si>
    <t>6UBNPIMPR</t>
  </si>
  <si>
    <t>6UBNPMATRIZ</t>
  </si>
  <si>
    <t>6UBNPRESNAC</t>
  </si>
  <si>
    <t>6UBNPTRAN</t>
  </si>
  <si>
    <t>6UBONLACBG</t>
  </si>
  <si>
    <t>6UBRISASDEAM</t>
  </si>
  <si>
    <t>6UCCHEBREO</t>
  </si>
  <si>
    <t>6UCCONTAIN13</t>
  </si>
  <si>
    <t>6UCCROWNHRAD</t>
  </si>
  <si>
    <t>6UCDELSABER</t>
  </si>
  <si>
    <t>6UCGOLF</t>
  </si>
  <si>
    <t>6UCINEANCLAS</t>
  </si>
  <si>
    <t>6UDAVIVIENDA</t>
  </si>
  <si>
    <t>6UDELMONTE</t>
  </si>
  <si>
    <t>6UEDIF3M</t>
  </si>
  <si>
    <t>6UEUBP</t>
  </si>
  <si>
    <t>6UEVOLTOW</t>
  </si>
  <si>
    <t>6UFARACVAC</t>
  </si>
  <si>
    <t>6UFCARRIAZO</t>
  </si>
  <si>
    <t>6UFC_HINTER2</t>
  </si>
  <si>
    <t>6UGPH_SAKSDO</t>
  </si>
  <si>
    <t>6UGPH_SAKSGO</t>
  </si>
  <si>
    <t>6UGSK_JDIAZ</t>
  </si>
  <si>
    <t>6UHIPICA</t>
  </si>
  <si>
    <t>6UHITALIANA</t>
  </si>
  <si>
    <t>6UHPALACIOS</t>
  </si>
  <si>
    <t>6UHPBLANCA</t>
  </si>
  <si>
    <t>6UHRIU</t>
  </si>
  <si>
    <t>6UHYATTPLACE</t>
  </si>
  <si>
    <t>6UJERUSALEM</t>
  </si>
  <si>
    <t>6UJUMBO</t>
  </si>
  <si>
    <t>6UKFCBETANIA</t>
  </si>
  <si>
    <t>6UKFCCENTEN</t>
  </si>
  <si>
    <t>6UKFCMANANIT</t>
  </si>
  <si>
    <t>6UKFCMILLA8</t>
  </si>
  <si>
    <t>6UKFCSTGO</t>
  </si>
  <si>
    <t>6UKNETWORKS</t>
  </si>
  <si>
    <t>6UMAYSZL1</t>
  </si>
  <si>
    <t>6UMC_ARRCAB</t>
  </si>
  <si>
    <t>6UMC_ARRCHC</t>
  </si>
  <si>
    <t>6UMEDIPAN</t>
  </si>
  <si>
    <t>6UMETRO5MAY</t>
  </si>
  <si>
    <t>6UMETROAND</t>
  </si>
  <si>
    <t>6UMOTBODEGA2</t>
  </si>
  <si>
    <t>6UMOTDISPLAY</t>
  </si>
  <si>
    <t>6UNIELSPED</t>
  </si>
  <si>
    <t>6UNIKOBAL</t>
  </si>
  <si>
    <t>6UNIKOC50</t>
  </si>
  <si>
    <t>6UNIKODORADO</t>
  </si>
  <si>
    <t>6UNIKOPBLOS</t>
  </si>
  <si>
    <t>6UNIKOPME</t>
  </si>
  <si>
    <t>6UNIKORABAJO</t>
  </si>
  <si>
    <t>6UNIKOTER</t>
  </si>
  <si>
    <t>6UOASISTROP</t>
  </si>
  <si>
    <t>6UOPENBLUE1</t>
  </si>
  <si>
    <t>6UOPENBLUE2</t>
  </si>
  <si>
    <t>6UPCLUB12OCT</t>
  </si>
  <si>
    <t>6UPEDFFOODS</t>
  </si>
  <si>
    <t>6UPHDREAM</t>
  </si>
  <si>
    <t>6UPHPANAMAR</t>
  </si>
  <si>
    <t>6UPHPEARL</t>
  </si>
  <si>
    <t>6UPRICEMPARK</t>
  </si>
  <si>
    <t>6UPRODHIELO</t>
  </si>
  <si>
    <t>6UPROLACSA</t>
  </si>
  <si>
    <t>6UPROMARINA</t>
  </si>
  <si>
    <t>6UPTPCAZUL</t>
  </si>
  <si>
    <t>6URODEO</t>
  </si>
  <si>
    <t>6US99_ALBRO</t>
  </si>
  <si>
    <t>6US99_BGOLF</t>
  </si>
  <si>
    <t>6US99_CHITRE</t>
  </si>
  <si>
    <t>6US99_COL2K</t>
  </si>
  <si>
    <t>6US99_COSTAE</t>
  </si>
  <si>
    <t>6US99_DONA</t>
  </si>
  <si>
    <t>6US99_FARO</t>
  </si>
  <si>
    <t>6US99_PENON</t>
  </si>
  <si>
    <t>6US99_PORTO</t>
  </si>
  <si>
    <t>6US99_PTAPAC</t>
  </si>
  <si>
    <t>6US99_PZACAR</t>
  </si>
  <si>
    <t>6US99_PZAIT</t>
  </si>
  <si>
    <t>6US99_PZATOC</t>
  </si>
  <si>
    <t>6US99_SANFCO</t>
  </si>
  <si>
    <t>6US99_SANTI</t>
  </si>
  <si>
    <t>6US99_TMUER</t>
  </si>
  <si>
    <t>6US99_VPORR</t>
  </si>
  <si>
    <t>6USCARCHITRE</t>
  </si>
  <si>
    <t>6USCARTABLAS</t>
  </si>
  <si>
    <t>6USHELTER</t>
  </si>
  <si>
    <t>6USUPERDELIK</t>
  </si>
  <si>
    <t>6USYYPMA</t>
  </si>
  <si>
    <t>6UTBELLDOR</t>
  </si>
  <si>
    <t>6UTELECTOR</t>
  </si>
  <si>
    <t>6UTORREPMA</t>
  </si>
  <si>
    <t>6UUIP</t>
  </si>
  <si>
    <t>6UXBUGABA</t>
  </si>
  <si>
    <t>6UXLASTABLAS</t>
  </si>
  <si>
    <t>2C_C67</t>
  </si>
  <si>
    <t>1GGENENSAJ</t>
  </si>
  <si>
    <t>1GGENINGSD</t>
  </si>
  <si>
    <t>1TTRAREELC</t>
  </si>
  <si>
    <t>AGENTE</t>
  </si>
  <si>
    <t>DEMANDA</t>
  </si>
  <si>
    <t>6UPHYCLUB</t>
  </si>
  <si>
    <t>1GGDRHIDRL</t>
  </si>
  <si>
    <t>6UCADASAGC</t>
  </si>
  <si>
    <t>6UHMELIA</t>
  </si>
  <si>
    <t>6UMAYSCELECT</t>
  </si>
  <si>
    <t>6UPROCINDCAR</t>
  </si>
  <si>
    <t>6UTIKAL</t>
  </si>
  <si>
    <t>6GPHOTOINVC</t>
  </si>
  <si>
    <t>6UPHREGALIA</t>
  </si>
  <si>
    <t>6GPHOTODEVC</t>
  </si>
  <si>
    <t>6UFLAMAR1</t>
  </si>
  <si>
    <t>6UJUMBOCH</t>
  </si>
  <si>
    <t>6UMACHIR</t>
  </si>
  <si>
    <t>6UXTSANTGO</t>
  </si>
  <si>
    <t>1CCOMENGPG</t>
  </si>
  <si>
    <t>1GGDRHIDCH</t>
  </si>
  <si>
    <t>1GGENESAES</t>
  </si>
  <si>
    <t>6GHCAISAN</t>
  </si>
  <si>
    <t>6UCOPAVILU</t>
  </si>
  <si>
    <t>6UMELOCOCEN</t>
  </si>
  <si>
    <t>6UMELOOFLBON</t>
  </si>
  <si>
    <t>6UMETROHOTEL</t>
  </si>
  <si>
    <t>6UPSAINTTERM</t>
  </si>
  <si>
    <t>6USCARAG</t>
  </si>
  <si>
    <t>6USCARPALE</t>
  </si>
  <si>
    <t>4UTWN</t>
  </si>
  <si>
    <t>2G_G17</t>
  </si>
  <si>
    <t>1GGDRHIDVI</t>
  </si>
  <si>
    <t>SCGCse-1
(al 31 de diciembre de 2020)</t>
  </si>
  <si>
    <t>**Conforme el RESULEVE PRIMERO de la Resolución CRIE-01-2021, el Porcentaje de Compensación Semestral (PC) es un valor de cero punto sesenta y ocho (0.68) durante los meses de operación de enero a junio de 2021.</t>
  </si>
  <si>
    <t>6GCELSIAALT</t>
  </si>
  <si>
    <t>6GCELSIABON</t>
  </si>
  <si>
    <t>6UGALORES</t>
  </si>
  <si>
    <t>6UHOTELW</t>
  </si>
  <si>
    <t>6UPHLAMALL</t>
  </si>
  <si>
    <t>6UPHOCBUPLZ</t>
  </si>
  <si>
    <t>1GGDRENLAT</t>
  </si>
  <si>
    <t>SCGCse-1 (al 31 de diciembre 2020)</t>
  </si>
  <si>
    <t>01 de julio 2020 al 31 de octubre de 2020</t>
  </si>
  <si>
    <t>IAR ANUAL 2021
(Resolución CRIE-69-2020)</t>
  </si>
  <si>
    <t>IAR 2021
CRIE-69-2020</t>
  </si>
  <si>
    <t>IAR CALC</t>
  </si>
  <si>
    <t>IAR PASTED</t>
  </si>
  <si>
    <t>DIFF</t>
  </si>
  <si>
    <t>IARMES 2021
CRIE-69-2020</t>
  </si>
  <si>
    <t>6GAVANZALIA</t>
  </si>
  <si>
    <t>6GCALDERA</t>
  </si>
  <si>
    <t>6GEGEISTMO</t>
  </si>
  <si>
    <t>6GHTERIBE</t>
  </si>
  <si>
    <t>6UALORICAJD</t>
  </si>
  <si>
    <t>6UCOIDCDIV</t>
  </si>
  <si>
    <t>6UCONWAYAL</t>
  </si>
  <si>
    <t>6UCONWAYLPB</t>
  </si>
  <si>
    <t>6UCONWAYMC</t>
  </si>
  <si>
    <t>6UMCALI703</t>
  </si>
  <si>
    <t>6USCBANK</t>
  </si>
  <si>
    <t>6UTELEBOB</t>
  </si>
  <si>
    <t>1CCOMCOENM</t>
  </si>
  <si>
    <t>1CCOMCOREL</t>
  </si>
  <si>
    <t>1GGENINGUN</t>
  </si>
  <si>
    <t>6UCINEMMALL</t>
  </si>
  <si>
    <t>6UCONWAYWL</t>
  </si>
  <si>
    <t>6UFEDUAG</t>
  </si>
  <si>
    <t>6UPPCCRIST</t>
  </si>
  <si>
    <t>6UXVLOBOS</t>
  </si>
  <si>
    <t>2G_G18</t>
  </si>
  <si>
    <t>1GGENGENEP</t>
  </si>
  <si>
    <t>1GGENHIDRA</t>
  </si>
  <si>
    <t>CÁLCULO DE TARIFAS PARA EL CARGO COMPLEMENTARIO SEGÚN  Resoluciones CRIE-31-2018, CRIE-112-2018, CRIE-39-2019, CRIE-50-2020, CRIE-55-2020, CRIE-69-2020 y CRIE-01-2021.</t>
  </si>
  <si>
    <t>6GCORPISTMO</t>
  </si>
  <si>
    <t>6GHBOQUERON</t>
  </si>
  <si>
    <t>6GHYDROPOWER</t>
  </si>
  <si>
    <t>6GTECNISOL1</t>
  </si>
  <si>
    <t>6GTECNISOL3</t>
  </si>
  <si>
    <t>6GTECNISOL4</t>
  </si>
  <si>
    <t>6UCWTORREC</t>
  </si>
  <si>
    <t>6UF_ALBROOK</t>
  </si>
  <si>
    <t>6UF_BINGO90</t>
  </si>
  <si>
    <t>6UF_CARIBEN</t>
  </si>
  <si>
    <t>6UF_CHITREN</t>
  </si>
  <si>
    <t>6UF_CHORRERA</t>
  </si>
  <si>
    <t>6UF_CMILLER</t>
  </si>
  <si>
    <t>6UF_PENOME</t>
  </si>
  <si>
    <t>6UF_SANTGO</t>
  </si>
  <si>
    <t>6UF_VALEGRE</t>
  </si>
  <si>
    <t>6UF_VZAITA</t>
  </si>
  <si>
    <t>6UPPCBALBOA</t>
  </si>
  <si>
    <t>6UTERPELCHO</t>
  </si>
  <si>
    <t>6UTERPELCOR</t>
  </si>
  <si>
    <t>6UTERPELPEN</t>
  </si>
  <si>
    <t>6UTERPELSTG</t>
  </si>
  <si>
    <t>6UTITN4ALT</t>
  </si>
  <si>
    <t>6UTITNALBMAL</t>
  </si>
  <si>
    <t>6UTITNANDES</t>
  </si>
  <si>
    <t>6UTITNCALID</t>
  </si>
  <si>
    <t>6UTITNMETROM</t>
  </si>
  <si>
    <t>6UTITNPUEBL</t>
  </si>
  <si>
    <t>6UXCHEPO</t>
  </si>
  <si>
    <t>6UXVISRAEL</t>
  </si>
  <si>
    <t>1CCOMCOMCO</t>
  </si>
  <si>
    <t>1CCOMINVNA</t>
  </si>
  <si>
    <t>NOTAS:</t>
  </si>
  <si>
    <t>SERVICIO DE TRANSMISIÓN</t>
  </si>
  <si>
    <r>
      <t>CMMs</t>
    </r>
    <r>
      <rPr>
        <b/>
        <vertAlign val="superscript"/>
        <sz val="11"/>
        <color rgb="FFFFFFFF"/>
        <rFont val="Calibri"/>
        <family val="2"/>
      </rPr>
      <t>1</t>
    </r>
    <r>
      <rPr>
        <b/>
        <sz val="11"/>
        <color rgb="FFFFFFFF"/>
        <rFont val="Calibri"/>
        <family val="2"/>
      </rPr>
      <t xml:space="preserve"> (Compensación mensual del MER)</t>
    </r>
  </si>
  <si>
    <r>
      <rPr>
        <vertAlign val="superscript"/>
        <sz val="12"/>
        <color rgb="FF000000"/>
        <rFont val="Calibri"/>
        <family val="2"/>
      </rPr>
      <t xml:space="preserve">1 </t>
    </r>
    <r>
      <rPr>
        <sz val="11"/>
        <color rgb="FF000000"/>
        <rFont val="Calibri"/>
        <family val="2"/>
      </rPr>
      <t xml:space="preserve"> La CMMs forma parte de los fondos para el pago del Ingreso Autorizado Regional Mensual a la EPR por el Servicio de Transmisión Regional, conforme el Anexo 1 de la Resolución CRIE-31-2018.</t>
    </r>
  </si>
  <si>
    <t>6GEISA</t>
  </si>
  <si>
    <t>6GHPIEDRA</t>
  </si>
  <si>
    <t>6GTECNISOL2</t>
  </si>
  <si>
    <t>6UASEGANCON</t>
  </si>
  <si>
    <t>6UAUTOSTAR</t>
  </si>
  <si>
    <t>6UCCONTAIN2</t>
  </si>
  <si>
    <t>6UFCOFPRIN</t>
  </si>
  <si>
    <t>6UF_ANCLASM</t>
  </si>
  <si>
    <t>6UPOLYENSA</t>
  </si>
  <si>
    <t>6USFITECAN</t>
  </si>
  <si>
    <t>6USFITEDOR</t>
  </si>
  <si>
    <t>6UVTA_PACIFI</t>
  </si>
  <si>
    <t>2C_C72</t>
  </si>
  <si>
    <t>1CCOMCOVEN</t>
  </si>
  <si>
    <t>1GGENINPAG</t>
  </si>
  <si>
    <t>1GGENOXECO</t>
  </si>
  <si>
    <t>1GGENPANTA</t>
  </si>
  <si>
    <t>MES OPERACIÓN DTER: JUNIO 2021</t>
  </si>
  <si>
    <t>MES DEMANDA: MAYO 2021</t>
  </si>
  <si>
    <t>CARGO COMPLEMENTARIO MAYO 2021</t>
  </si>
  <si>
    <t>6UBWESTDO</t>
  </si>
  <si>
    <t>6UHCARIB</t>
  </si>
  <si>
    <t>6UPABO</t>
  </si>
  <si>
    <t>6UTERPELANT</t>
  </si>
  <si>
    <t>1GGDRPERPF</t>
  </si>
  <si>
    <t>1GGDRPUNCI   </t>
  </si>
  <si>
    <t>1GGENAGENA</t>
  </si>
  <si>
    <t>CARGO COMPLEMENTARIO: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</si>
</sst>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0_);_(* \(#,##0.0000\);_(* &quot;-&quot;??_);_(@_)"/>
    <numFmt numFmtId="169" formatCode="_(* #,##0.000_);_(* \(#,##0.000\);_(* &quot;-&quot;??_);_(@_)"/>
    <numFmt numFmtId="170" formatCode="mm/dd/yyyy"/>
    <numFmt numFmtId="171" formatCode="0.00000%"/>
    <numFmt numFmtId="172" formatCode="mmmm\-yyyy"/>
    <numFmt numFmtId="173" formatCode="#,##0.000"/>
    <numFmt numFmtId="174" formatCode="_(* #,##0.0_);_(* \(#,##0.0\);_(* &quot;-&quot;??_);_(@_)"/>
    <numFmt numFmtId="175" formatCode="#,##0.0;\-#,##0.0"/>
    <numFmt numFmtId="176" formatCode="#,##0.0000"/>
    <numFmt numFmtId="177" formatCode="0.0000"/>
    <numFmt numFmtId="178" formatCode="0.00000000"/>
    <numFmt numFmtId="179" formatCode="#,##0.00000000000000"/>
    <numFmt numFmtId="180" formatCode="_-* #,##0.0000000_-;\-* #,##0.0000000_-;_-* &quot;-&quot;??_-;_-@_-"/>
    <numFmt numFmtId="181" formatCode="General&quot; meses&quot;"/>
    <numFmt numFmtId="182" formatCode="_(&quot;$&quot;* #,##0_);_(&quot;$&quot;* \(#,##0\);_(&quot;$&quot;* &quot;-&quot;??_);_(@_)"/>
    <numFmt numFmtId="183" formatCode="_-* #,##0_-;\-* #,##0_-;_-* &quot;-&quot;??_-;_-@_-"/>
    <numFmt numFmtId="184" formatCode="0.0000%"/>
    <numFmt numFmtId="185" formatCode="0.000%"/>
  </numFmts>
  <fonts count="4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FFFFFF"/>
      <name val="Arial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rgb="FF000000"/>
      <name val="Calibri"/>
      <family val="2"/>
    </font>
    <font>
      <sz val="11"/>
      <color rgb="FF000000"/>
      <name val="Calibri"/>
      <family val="2"/>
    </font>
    <font>
      <vertAlign val="subscript"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6"/>
      <color rgb="FF000000"/>
      <name val="Calibri"/>
      <family val="2"/>
    </font>
    <font>
      <b/>
      <sz val="18"/>
      <color rgb="FFFF0000"/>
      <name val="Calibri"/>
      <family val="2"/>
    </font>
    <font>
      <strike/>
      <sz val="11"/>
      <color rgb="FF000000"/>
      <name val="Calibri"/>
      <family val="2"/>
    </font>
    <font>
      <b/>
      <vertAlign val="superscript"/>
      <sz val="11"/>
      <color rgb="FFFFFFFF"/>
      <name val="Calibri"/>
      <family val="2"/>
    </font>
    <font>
      <vertAlign val="superscript"/>
      <sz val="12"/>
      <color rgb="FF0000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595959"/>
        <bgColor rgb="FF595959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/>
      <diagonal/>
    </border>
  </borders>
  <cellStyleXfs count="46">
    <xf numFmtId="0" fontId="0" fillId="0" borderId="0"/>
    <xf numFmtId="0" fontId="21" fillId="0" borderId="53" applyNumberFormat="0" applyFill="0" applyAlignment="0" applyProtection="0"/>
    <xf numFmtId="0" fontId="22" fillId="0" borderId="54" applyNumberFormat="0" applyFill="0" applyAlignment="0" applyProtection="0"/>
    <xf numFmtId="0" fontId="23" fillId="0" borderId="55" applyNumberFormat="0" applyFill="0" applyAlignment="0" applyProtection="0"/>
    <xf numFmtId="0" fontId="27" fillId="17" borderId="56" applyNumberFormat="0" applyAlignment="0" applyProtection="0"/>
    <xf numFmtId="0" fontId="28" fillId="18" borderId="57" applyNumberFormat="0" applyAlignment="0" applyProtection="0"/>
    <xf numFmtId="0" fontId="29" fillId="18" borderId="56" applyNumberFormat="0" applyAlignment="0" applyProtection="0"/>
    <xf numFmtId="0" fontId="30" fillId="0" borderId="58" applyNumberFormat="0" applyFill="0" applyAlignment="0" applyProtection="0"/>
    <xf numFmtId="0" fontId="31" fillId="19" borderId="59" applyNumberFormat="0" applyAlignment="0" applyProtection="0"/>
    <xf numFmtId="0" fontId="34" fillId="0" borderId="61" applyNumberFormat="0" applyFill="0" applyAlignment="0" applyProtection="0"/>
    <xf numFmtId="0" fontId="1" fillId="0" borderId="16"/>
    <xf numFmtId="0" fontId="20" fillId="0" borderId="16" applyNumberFormat="0" applyFill="0" applyBorder="0" applyAlignment="0" applyProtection="0"/>
    <xf numFmtId="0" fontId="23" fillId="0" borderId="16" applyNumberFormat="0" applyFill="0" applyBorder="0" applyAlignment="0" applyProtection="0"/>
    <xf numFmtId="0" fontId="24" fillId="14" borderId="16" applyNumberFormat="0" applyBorder="0" applyAlignment="0" applyProtection="0"/>
    <xf numFmtId="0" fontId="25" fillId="15" borderId="16" applyNumberFormat="0" applyBorder="0" applyAlignment="0" applyProtection="0"/>
    <xf numFmtId="0" fontId="26" fillId="16" borderId="16" applyNumberFormat="0" applyBorder="0" applyAlignment="0" applyProtection="0"/>
    <xf numFmtId="0" fontId="32" fillId="0" borderId="16" applyNumberFormat="0" applyFill="0" applyBorder="0" applyAlignment="0" applyProtection="0"/>
    <xf numFmtId="0" fontId="1" fillId="20" borderId="60" applyNumberFormat="0" applyFont="0" applyAlignment="0" applyProtection="0"/>
    <xf numFmtId="0" fontId="33" fillId="0" borderId="16" applyNumberFormat="0" applyFill="0" applyBorder="0" applyAlignment="0" applyProtection="0"/>
    <xf numFmtId="0" fontId="35" fillId="21" borderId="16" applyNumberFormat="0" applyBorder="0" applyAlignment="0" applyProtection="0"/>
    <xf numFmtId="0" fontId="1" fillId="22" borderId="16" applyNumberFormat="0" applyBorder="0" applyAlignment="0" applyProtection="0"/>
    <xf numFmtId="0" fontId="1" fillId="23" borderId="16" applyNumberFormat="0" applyBorder="0" applyAlignment="0" applyProtection="0"/>
    <xf numFmtId="0" fontId="35" fillId="24" borderId="16" applyNumberFormat="0" applyBorder="0" applyAlignment="0" applyProtection="0"/>
    <xf numFmtId="0" fontId="35" fillId="25" borderId="16" applyNumberFormat="0" applyBorder="0" applyAlignment="0" applyProtection="0"/>
    <xf numFmtId="0" fontId="1" fillId="26" borderId="16" applyNumberFormat="0" applyBorder="0" applyAlignment="0" applyProtection="0"/>
    <xf numFmtId="0" fontId="1" fillId="27" borderId="16" applyNumberFormat="0" applyBorder="0" applyAlignment="0" applyProtection="0"/>
    <xf numFmtId="0" fontId="35" fillId="28" borderId="16" applyNumberFormat="0" applyBorder="0" applyAlignment="0" applyProtection="0"/>
    <xf numFmtId="0" fontId="35" fillId="29" borderId="16" applyNumberFormat="0" applyBorder="0" applyAlignment="0" applyProtection="0"/>
    <xf numFmtId="0" fontId="1" fillId="30" borderId="16" applyNumberFormat="0" applyBorder="0" applyAlignment="0" applyProtection="0"/>
    <xf numFmtId="0" fontId="1" fillId="31" borderId="16" applyNumberFormat="0" applyBorder="0" applyAlignment="0" applyProtection="0"/>
    <xf numFmtId="0" fontId="35" fillId="32" borderId="16" applyNumberFormat="0" applyBorder="0" applyAlignment="0" applyProtection="0"/>
    <xf numFmtId="0" fontId="35" fillId="33" borderId="16" applyNumberFormat="0" applyBorder="0" applyAlignment="0" applyProtection="0"/>
    <xf numFmtId="0" fontId="1" fillId="34" borderId="16" applyNumberFormat="0" applyBorder="0" applyAlignment="0" applyProtection="0"/>
    <xf numFmtId="0" fontId="1" fillId="35" borderId="16" applyNumberFormat="0" applyBorder="0" applyAlignment="0" applyProtection="0"/>
    <xf numFmtId="0" fontId="35" fillId="36" borderId="16" applyNumberFormat="0" applyBorder="0" applyAlignment="0" applyProtection="0"/>
    <xf numFmtId="0" fontId="35" fillId="37" borderId="16" applyNumberFormat="0" applyBorder="0" applyAlignment="0" applyProtection="0"/>
    <xf numFmtId="0" fontId="1" fillId="38" borderId="16" applyNumberFormat="0" applyBorder="0" applyAlignment="0" applyProtection="0"/>
    <xf numFmtId="0" fontId="1" fillId="39" borderId="16" applyNumberFormat="0" applyBorder="0" applyAlignment="0" applyProtection="0"/>
    <xf numFmtId="0" fontId="35" fillId="40" borderId="16" applyNumberFormat="0" applyBorder="0" applyAlignment="0" applyProtection="0"/>
    <xf numFmtId="0" fontId="35" fillId="41" borderId="16" applyNumberFormat="0" applyBorder="0" applyAlignment="0" applyProtection="0"/>
    <xf numFmtId="0" fontId="1" fillId="42" borderId="16" applyNumberFormat="0" applyBorder="0" applyAlignment="0" applyProtection="0"/>
    <xf numFmtId="0" fontId="1" fillId="43" borderId="16" applyNumberFormat="0" applyBorder="0" applyAlignment="0" applyProtection="0"/>
    <xf numFmtId="0" fontId="35" fillId="44" borderId="16" applyNumberFormat="0" applyBorder="0" applyAlignment="0" applyProtection="0"/>
    <xf numFmtId="9" fontId="37" fillId="0" borderId="0" applyFont="0" applyFill="0" applyBorder="0" applyAlignment="0" applyProtection="0"/>
    <xf numFmtId="0" fontId="39" fillId="0" borderId="16"/>
    <xf numFmtId="164" fontId="40" fillId="0" borderId="0" applyFont="0" applyFill="0" applyBorder="0" applyAlignment="0" applyProtection="0"/>
  </cellStyleXfs>
  <cellXfs count="529">
    <xf numFmtId="0" fontId="0" fillId="0" borderId="0" xfId="0" applyFont="1" applyAlignment="1"/>
    <xf numFmtId="165" fontId="0" fillId="0" borderId="0" xfId="0" applyNumberFormat="1" applyFo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165" fontId="0" fillId="0" borderId="0" xfId="0" applyNumberFormat="1" applyFont="1" applyAlignment="1">
      <alignment horizontal="right"/>
    </xf>
    <xf numFmtId="166" fontId="0" fillId="0" borderId="0" xfId="0" applyNumberFormat="1" applyFont="1"/>
    <xf numFmtId="167" fontId="0" fillId="0" borderId="12" xfId="0" applyNumberFormat="1" applyFont="1" applyBorder="1"/>
    <xf numFmtId="167" fontId="0" fillId="0" borderId="0" xfId="0" applyNumberFormat="1" applyFont="1"/>
    <xf numFmtId="164" fontId="0" fillId="0" borderId="12" xfId="0" applyNumberFormat="1" applyFont="1" applyBorder="1"/>
    <xf numFmtId="168" fontId="0" fillId="0" borderId="0" xfId="0" applyNumberFormat="1" applyFont="1"/>
    <xf numFmtId="169" fontId="0" fillId="0" borderId="0" xfId="0" applyNumberFormat="1" applyFont="1"/>
    <xf numFmtId="164" fontId="0" fillId="0" borderId="0" xfId="0" applyNumberFormat="1" applyFont="1"/>
    <xf numFmtId="0" fontId="3" fillId="2" borderId="13" xfId="0" applyFont="1" applyFill="1" applyBorder="1" applyAlignment="1">
      <alignment horizontal="right"/>
    </xf>
    <xf numFmtId="165" fontId="7" fillId="3" borderId="9" xfId="0" applyNumberFormat="1" applyFont="1" applyFill="1" applyBorder="1"/>
    <xf numFmtId="165" fontId="7" fillId="3" borderId="14" xfId="0" applyNumberFormat="1" applyFont="1" applyFill="1" applyBorder="1"/>
    <xf numFmtId="164" fontId="3" fillId="2" borderId="9" xfId="0" applyNumberFormat="1" applyFont="1" applyFill="1" applyBorder="1"/>
    <xf numFmtId="0" fontId="0" fillId="0" borderId="0" xfId="0" applyFont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170" fontId="8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167" fontId="8" fillId="7" borderId="16" xfId="0" applyNumberFormat="1" applyFont="1" applyFill="1" applyBorder="1" applyAlignment="1">
      <alignment horizontal="center" vertical="center" wrapText="1"/>
    </xf>
    <xf numFmtId="4" fontId="8" fillId="7" borderId="16" xfId="0" applyNumberFormat="1" applyFont="1" applyFill="1" applyBorder="1" applyAlignment="1">
      <alignment horizontal="right" vertical="center" wrapText="1"/>
    </xf>
    <xf numFmtId="0" fontId="0" fillId="8" borderId="16" xfId="0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0" fillId="3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3" borderId="18" xfId="0" applyFont="1" applyFill="1" applyBorder="1"/>
    <xf numFmtId="167" fontId="10" fillId="3" borderId="18" xfId="0" applyNumberFormat="1" applyFont="1" applyFill="1" applyBorder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/>
    <xf numFmtId="167" fontId="10" fillId="3" borderId="9" xfId="0" applyNumberFormat="1" applyFont="1" applyFill="1" applyBorder="1"/>
    <xf numFmtId="173" fontId="10" fillId="3" borderId="9" xfId="0" applyNumberFormat="1" applyFont="1" applyFill="1" applyBorder="1"/>
    <xf numFmtId="0" fontId="11" fillId="0" borderId="0" xfId="0" applyFont="1"/>
    <xf numFmtId="0" fontId="12" fillId="10" borderId="19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0" fillId="0" borderId="20" xfId="0" applyFont="1" applyBorder="1"/>
    <xf numFmtId="0" fontId="12" fillId="10" borderId="21" xfId="0" applyFont="1" applyFill="1" applyBorder="1" applyAlignment="1">
      <alignment horizontal="center"/>
    </xf>
    <xf numFmtId="166" fontId="4" fillId="11" borderId="9" xfId="0" applyNumberFormat="1" applyFont="1" applyFill="1" applyBorder="1"/>
    <xf numFmtId="166" fontId="4" fillId="11" borderId="15" xfId="0" applyNumberFormat="1" applyFont="1" applyFill="1" applyBorder="1"/>
    <xf numFmtId="0" fontId="0" fillId="0" borderId="22" xfId="0" applyFont="1" applyBorder="1"/>
    <xf numFmtId="0" fontId="3" fillId="10" borderId="23" xfId="0" applyFont="1" applyFill="1" applyBorder="1" applyAlignment="1">
      <alignment horizontal="center" vertical="top" wrapText="1"/>
    </xf>
    <xf numFmtId="0" fontId="3" fillId="10" borderId="17" xfId="0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 vertical="center" wrapText="1"/>
    </xf>
    <xf numFmtId="0" fontId="12" fillId="8" borderId="16" xfId="0" applyFont="1" applyFill="1" applyBorder="1"/>
    <xf numFmtId="1" fontId="0" fillId="0" borderId="0" xfId="0" applyNumberFormat="1" applyFont="1"/>
    <xf numFmtId="0" fontId="0" fillId="4" borderId="23" xfId="0" applyFont="1" applyFill="1" applyBorder="1"/>
    <xf numFmtId="0" fontId="0" fillId="4" borderId="17" xfId="0" applyFont="1" applyFill="1" applyBorder="1"/>
    <xf numFmtId="166" fontId="0" fillId="4" borderId="32" xfId="0" applyNumberFormat="1" applyFont="1" applyFill="1" applyBorder="1" applyAlignment="1">
      <alignment horizontal="right"/>
    </xf>
    <xf numFmtId="166" fontId="0" fillId="4" borderId="17" xfId="0" applyNumberFormat="1" applyFont="1" applyFill="1" applyBorder="1" applyAlignment="1">
      <alignment horizontal="right"/>
    </xf>
    <xf numFmtId="166" fontId="0" fillId="4" borderId="33" xfId="0" applyNumberFormat="1" applyFont="1" applyFill="1" applyBorder="1" applyAlignment="1">
      <alignment horizontal="right"/>
    </xf>
    <xf numFmtId="166" fontId="0" fillId="4" borderId="19" xfId="0" applyNumberFormat="1" applyFont="1" applyFill="1" applyBorder="1" applyAlignment="1">
      <alignment horizontal="right"/>
    </xf>
    <xf numFmtId="166" fontId="0" fillId="4" borderId="17" xfId="0" applyNumberFormat="1" applyFont="1" applyFill="1" applyBorder="1"/>
    <xf numFmtId="0" fontId="0" fillId="4" borderId="33" xfId="0" applyFont="1" applyFill="1" applyBorder="1"/>
    <xf numFmtId="0" fontId="0" fillId="4" borderId="24" xfId="0" applyFont="1" applyFill="1" applyBorder="1"/>
    <xf numFmtId="0" fontId="0" fillId="4" borderId="32" xfId="0" applyFont="1" applyFill="1" applyBorder="1"/>
    <xf numFmtId="0" fontId="0" fillId="4" borderId="19" xfId="0" applyFont="1" applyFill="1" applyBorder="1"/>
    <xf numFmtId="166" fontId="0" fillId="4" borderId="16" xfId="0" applyNumberFormat="1" applyFont="1" applyFill="1" applyBorder="1" applyAlignment="1">
      <alignment horizontal="right"/>
    </xf>
    <xf numFmtId="0" fontId="0" fillId="4" borderId="16" xfId="0" applyFont="1" applyFill="1" applyBorder="1"/>
    <xf numFmtId="0" fontId="0" fillId="4" borderId="21" xfId="0" applyFont="1" applyFill="1" applyBorder="1"/>
    <xf numFmtId="166" fontId="0" fillId="4" borderId="16" xfId="0" applyNumberFormat="1" applyFont="1" applyFill="1" applyBorder="1"/>
    <xf numFmtId="166" fontId="0" fillId="4" borderId="19" xfId="0" applyNumberFormat="1" applyFont="1" applyFill="1" applyBorder="1"/>
    <xf numFmtId="166" fontId="0" fillId="4" borderId="21" xfId="0" applyNumberFormat="1" applyFont="1" applyFill="1" applyBorder="1"/>
    <xf numFmtId="166" fontId="12" fillId="8" borderId="16" xfId="0" applyNumberFormat="1" applyFont="1" applyFill="1" applyBorder="1"/>
    <xf numFmtId="0" fontId="16" fillId="3" borderId="34" xfId="0" applyFont="1" applyFill="1" applyBorder="1" applyAlignment="1">
      <alignment horizontal="center" vertical="center" wrapText="1"/>
    </xf>
    <xf numFmtId="0" fontId="16" fillId="3" borderId="34" xfId="0" applyFont="1" applyFill="1" applyBorder="1"/>
    <xf numFmtId="0" fontId="0" fillId="4" borderId="26" xfId="0" applyFont="1" applyFill="1" applyBorder="1"/>
    <xf numFmtId="173" fontId="16" fillId="3" borderId="34" xfId="0" applyNumberFormat="1" applyFont="1" applyFill="1" applyBorder="1" applyAlignment="1">
      <alignment horizontal="right"/>
    </xf>
    <xf numFmtId="166" fontId="0" fillId="4" borderId="27" xfId="0" applyNumberFormat="1" applyFont="1" applyFill="1" applyBorder="1" applyAlignment="1">
      <alignment horizontal="right"/>
    </xf>
    <xf numFmtId="0" fontId="10" fillId="6" borderId="34" xfId="0" applyFont="1" applyFill="1" applyBorder="1" applyAlignment="1">
      <alignment horizontal="center" vertical="center" wrapText="1"/>
    </xf>
    <xf numFmtId="0" fontId="10" fillId="3" borderId="34" xfId="0" applyFont="1" applyFill="1" applyBorder="1"/>
    <xf numFmtId="167" fontId="10" fillId="3" borderId="34" xfId="0" applyNumberFormat="1" applyFont="1" applyFill="1" applyBorder="1"/>
    <xf numFmtId="173" fontId="10" fillId="3" borderId="18" xfId="0" applyNumberFormat="1" applyFont="1" applyFill="1" applyBorder="1" applyAlignment="1">
      <alignment horizontal="right"/>
    </xf>
    <xf numFmtId="0" fontId="11" fillId="4" borderId="9" xfId="0" applyFont="1" applyFill="1" applyBorder="1"/>
    <xf numFmtId="166" fontId="11" fillId="4" borderId="9" xfId="0" applyNumberFormat="1" applyFont="1" applyFill="1" applyBorder="1" applyAlignment="1">
      <alignment horizontal="right"/>
    </xf>
    <xf numFmtId="173" fontId="10" fillId="3" borderId="9" xfId="0" applyNumberFormat="1" applyFont="1" applyFill="1" applyBorder="1" applyAlignment="1">
      <alignment horizontal="right"/>
    </xf>
    <xf numFmtId="165" fontId="11" fillId="4" borderId="16" xfId="0" applyNumberFormat="1" applyFont="1" applyFill="1" applyBorder="1" applyAlignment="1">
      <alignment horizontal="right"/>
    </xf>
    <xf numFmtId="174" fontId="11" fillId="4" borderId="9" xfId="0" applyNumberFormat="1" applyFont="1" applyFill="1" applyBorder="1"/>
    <xf numFmtId="166" fontId="11" fillId="4" borderId="9" xfId="0" applyNumberFormat="1" applyFont="1" applyFill="1" applyBorder="1"/>
    <xf numFmtId="166" fontId="3" fillId="8" borderId="16" xfId="0" applyNumberFormat="1" applyFont="1" applyFill="1" applyBorder="1"/>
    <xf numFmtId="0" fontId="0" fillId="12" borderId="17" xfId="0" applyFont="1" applyFill="1" applyBorder="1"/>
    <xf numFmtId="37" fontId="0" fillId="12" borderId="33" xfId="0" applyNumberFormat="1" applyFont="1" applyFill="1" applyBorder="1"/>
    <xf numFmtId="166" fontId="0" fillId="12" borderId="23" xfId="0" applyNumberFormat="1" applyFont="1" applyFill="1" applyBorder="1" applyAlignment="1">
      <alignment horizontal="right"/>
    </xf>
    <xf numFmtId="166" fontId="0" fillId="12" borderId="17" xfId="0" applyNumberFormat="1" applyFont="1" applyFill="1" applyBorder="1" applyAlignment="1">
      <alignment horizontal="right"/>
    </xf>
    <xf numFmtId="166" fontId="0" fillId="12" borderId="17" xfId="0" applyNumberFormat="1" applyFont="1" applyFill="1" applyBorder="1"/>
    <xf numFmtId="0" fontId="0" fillId="12" borderId="19" xfId="0" applyFont="1" applyFill="1" applyBorder="1"/>
    <xf numFmtId="3" fontId="0" fillId="12" borderId="16" xfId="0" applyNumberFormat="1" applyFont="1" applyFill="1" applyBorder="1"/>
    <xf numFmtId="166" fontId="0" fillId="12" borderId="32" xfId="0" applyNumberFormat="1" applyFont="1" applyFill="1" applyBorder="1" applyAlignment="1">
      <alignment horizontal="right"/>
    </xf>
    <xf numFmtId="166" fontId="0" fillId="12" borderId="27" xfId="0" applyNumberFormat="1" applyFont="1" applyFill="1" applyBorder="1" applyAlignment="1">
      <alignment horizontal="right"/>
    </xf>
    <xf numFmtId="166" fontId="0" fillId="12" borderId="19" xfId="0" applyNumberFormat="1" applyFont="1" applyFill="1" applyBorder="1"/>
    <xf numFmtId="166" fontId="0" fillId="12" borderId="27" xfId="0" applyNumberFormat="1" applyFont="1" applyFill="1" applyBorder="1"/>
    <xf numFmtId="166" fontId="0" fillId="12" borderId="19" xfId="0" applyNumberFormat="1" applyFont="1" applyFill="1" applyBorder="1" applyAlignment="1">
      <alignment horizontal="right"/>
    </xf>
    <xf numFmtId="3" fontId="0" fillId="12" borderId="33" xfId="0" applyNumberFormat="1" applyFont="1" applyFill="1" applyBorder="1"/>
    <xf numFmtId="0" fontId="0" fillId="12" borderId="33" xfId="0" applyFont="1" applyFill="1" applyBorder="1"/>
    <xf numFmtId="0" fontId="0" fillId="12" borderId="24" xfId="0" applyFont="1" applyFill="1" applyBorder="1"/>
    <xf numFmtId="0" fontId="10" fillId="3" borderId="35" xfId="0" applyFont="1" applyFill="1" applyBorder="1" applyAlignment="1">
      <alignment horizontal="center" vertical="center" wrapText="1"/>
    </xf>
    <xf numFmtId="0" fontId="10" fillId="3" borderId="35" xfId="0" applyFont="1" applyFill="1" applyBorder="1"/>
    <xf numFmtId="166" fontId="0" fillId="12" borderId="16" xfId="0" applyNumberFormat="1" applyFont="1" applyFill="1" applyBorder="1"/>
    <xf numFmtId="0" fontId="0" fillId="12" borderId="16" xfId="0" applyFont="1" applyFill="1" applyBorder="1"/>
    <xf numFmtId="0" fontId="0" fillId="12" borderId="21" xfId="0" applyFont="1" applyFill="1" applyBorder="1"/>
    <xf numFmtId="167" fontId="10" fillId="3" borderId="35" xfId="0" applyNumberFormat="1" applyFont="1" applyFill="1" applyBorder="1"/>
    <xf numFmtId="176" fontId="16" fillId="3" borderId="34" xfId="0" applyNumberFormat="1" applyFont="1" applyFill="1" applyBorder="1" applyAlignment="1">
      <alignment horizontal="right"/>
    </xf>
    <xf numFmtId="0" fontId="0" fillId="3" borderId="34" xfId="0" applyFont="1" applyFill="1" applyBorder="1" applyAlignment="1">
      <alignment wrapText="1"/>
    </xf>
    <xf numFmtId="0" fontId="0" fillId="12" borderId="27" xfId="0" applyFont="1" applyFill="1" applyBorder="1"/>
    <xf numFmtId="0" fontId="0" fillId="12" borderId="36" xfId="0" applyFont="1" applyFill="1" applyBorder="1"/>
    <xf numFmtId="0" fontId="0" fillId="12" borderId="28" xfId="0" applyFont="1" applyFill="1" applyBorder="1"/>
    <xf numFmtId="3" fontId="0" fillId="12" borderId="19" xfId="0" applyNumberFormat="1" applyFont="1" applyFill="1" applyBorder="1" applyAlignment="1">
      <alignment horizontal="right"/>
    </xf>
    <xf numFmtId="166" fontId="0" fillId="12" borderId="28" xfId="0" applyNumberFormat="1" applyFont="1" applyFill="1" applyBorder="1"/>
    <xf numFmtId="3" fontId="0" fillId="12" borderId="9" xfId="0" applyNumberFormat="1" applyFont="1" applyFill="1" applyBorder="1"/>
    <xf numFmtId="166" fontId="0" fillId="12" borderId="16" xfId="0" applyNumberFormat="1" applyFont="1" applyFill="1" applyBorder="1" applyAlignment="1">
      <alignment horizontal="right"/>
    </xf>
    <xf numFmtId="0" fontId="11" fillId="12" borderId="9" xfId="0" applyFont="1" applyFill="1" applyBorder="1"/>
    <xf numFmtId="166" fontId="11" fillId="12" borderId="17" xfId="0" applyNumberFormat="1" applyFont="1" applyFill="1" applyBorder="1" applyAlignment="1">
      <alignment horizontal="right"/>
    </xf>
    <xf numFmtId="166" fontId="11" fillId="12" borderId="9" xfId="0" applyNumberFormat="1" applyFont="1" applyFill="1" applyBorder="1"/>
    <xf numFmtId="166" fontId="11" fillId="12" borderId="14" xfId="0" applyNumberFormat="1" applyFont="1" applyFill="1" applyBorder="1"/>
    <xf numFmtId="166" fontId="11" fillId="12" borderId="15" xfId="0" applyNumberFormat="1" applyFont="1" applyFill="1" applyBorder="1"/>
    <xf numFmtId="0" fontId="11" fillId="0" borderId="2" xfId="0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77" fontId="0" fillId="0" borderId="0" xfId="0" applyNumberFormat="1" applyFont="1"/>
    <xf numFmtId="167" fontId="12" fillId="0" borderId="0" xfId="0" applyNumberFormat="1" applyFont="1"/>
    <xf numFmtId="2" fontId="0" fillId="0" borderId="0" xfId="0" applyNumberFormat="1" applyFont="1"/>
    <xf numFmtId="37" fontId="0" fillId="0" borderId="0" xfId="0" applyNumberFormat="1" applyFont="1"/>
    <xf numFmtId="169" fontId="17" fillId="4" borderId="13" xfId="0" applyNumberFormat="1" applyFont="1" applyFill="1" applyBorder="1" applyAlignment="1">
      <alignment horizontal="center"/>
    </xf>
    <xf numFmtId="169" fontId="17" fillId="4" borderId="9" xfId="0" applyNumberFormat="1" applyFont="1" applyFill="1" applyBorder="1" applyAlignment="1">
      <alignment horizontal="center"/>
    </xf>
    <xf numFmtId="169" fontId="17" fillId="4" borderId="14" xfId="0" applyNumberFormat="1" applyFont="1" applyFill="1" applyBorder="1" applyAlignment="1">
      <alignment horizontal="center"/>
    </xf>
    <xf numFmtId="0" fontId="15" fillId="0" borderId="0" xfId="0" applyFont="1"/>
    <xf numFmtId="169" fontId="17" fillId="12" borderId="13" xfId="0" applyNumberFormat="1" applyFont="1" applyFill="1" applyBorder="1" applyAlignment="1">
      <alignment horizontal="center"/>
    </xf>
    <xf numFmtId="169" fontId="17" fillId="12" borderId="9" xfId="0" applyNumberFormat="1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169" fontId="18" fillId="0" borderId="9" xfId="0" applyNumberFormat="1" applyFont="1" applyBorder="1" applyAlignment="1">
      <alignment horizontal="center"/>
    </xf>
    <xf numFmtId="169" fontId="18" fillId="0" borderId="4" xfId="0" applyNumberFormat="1" applyFont="1" applyBorder="1" applyAlignment="1">
      <alignment horizontal="center"/>
    </xf>
    <xf numFmtId="165" fontId="0" fillId="8" borderId="16" xfId="0" applyNumberFormat="1" applyFont="1" applyFill="1" applyBorder="1"/>
    <xf numFmtId="178" fontId="0" fillId="0" borderId="0" xfId="0" applyNumberFormat="1" applyFont="1"/>
    <xf numFmtId="1" fontId="0" fillId="8" borderId="16" xfId="0" applyNumberFormat="1" applyFont="1" applyFill="1" applyBorder="1"/>
    <xf numFmtId="4" fontId="0" fillId="8" borderId="16" xfId="0" applyNumberFormat="1" applyFont="1" applyFill="1" applyBorder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38" xfId="0" applyFont="1" applyBorder="1"/>
    <xf numFmtId="4" fontId="10" fillId="0" borderId="38" xfId="0" applyNumberFormat="1" applyFont="1" applyBorder="1"/>
    <xf numFmtId="2" fontId="0" fillId="0" borderId="0" xfId="0" applyNumberFormat="1" applyFont="1" applyAlignment="1">
      <alignment horizontal="right"/>
    </xf>
    <xf numFmtId="173" fontId="10" fillId="0" borderId="0" xfId="0" applyNumberFormat="1" applyFont="1" applyAlignment="1">
      <alignment horizontal="right"/>
    </xf>
    <xf numFmtId="0" fontId="0" fillId="0" borderId="0" xfId="0" applyFont="1" applyAlignment="1"/>
    <xf numFmtId="0" fontId="12" fillId="10" borderId="29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2" fillId="10" borderId="3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4" borderId="9" xfId="0" applyNumberFormat="1" applyFont="1" applyFill="1" applyBorder="1" applyAlignment="1">
      <alignment horizontal="right"/>
    </xf>
    <xf numFmtId="4" fontId="0" fillId="0" borderId="0" xfId="0" applyNumberFormat="1" applyFont="1"/>
    <xf numFmtId="180" fontId="0" fillId="0" borderId="0" xfId="0" applyNumberFormat="1" applyFont="1" applyAlignment="1"/>
    <xf numFmtId="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3" borderId="9" xfId="0" applyFont="1" applyFill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67" fontId="10" fillId="0" borderId="42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67" fontId="10" fillId="0" borderId="44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67" fontId="10" fillId="0" borderId="46" xfId="0" applyNumberFormat="1" applyFont="1" applyBorder="1" applyAlignment="1">
      <alignment horizontal="center" vertical="center"/>
    </xf>
    <xf numFmtId="0" fontId="0" fillId="0" borderId="16" xfId="0" applyFont="1" applyFill="1" applyBorder="1"/>
    <xf numFmtId="166" fontId="0" fillId="12" borderId="31" xfId="0" applyNumberFormat="1" applyFont="1" applyFill="1" applyBorder="1" applyAlignment="1">
      <alignment horizontal="right"/>
    </xf>
    <xf numFmtId="0" fontId="19" fillId="0" borderId="9" xfId="0" applyFont="1" applyBorder="1" applyAlignment="1">
      <alignment horizontal="center" vertical="center" wrapText="1"/>
    </xf>
    <xf numFmtId="0" fontId="0" fillId="0" borderId="16" xfId="0" applyFont="1" applyBorder="1"/>
    <xf numFmtId="0" fontId="0" fillId="0" borderId="16" xfId="0" applyFont="1" applyBorder="1" applyAlignment="1"/>
    <xf numFmtId="166" fontId="0" fillId="12" borderId="62" xfId="0" applyNumberFormat="1" applyFont="1" applyFill="1" applyBorder="1" applyAlignment="1">
      <alignment horizontal="right"/>
    </xf>
    <xf numFmtId="166" fontId="0" fillId="12" borderId="63" xfId="0" applyNumberFormat="1" applyFont="1" applyFill="1" applyBorder="1" applyAlignment="1">
      <alignment horizontal="right"/>
    </xf>
    <xf numFmtId="166" fontId="0" fillId="12" borderId="64" xfId="0" applyNumberFormat="1" applyFont="1" applyFill="1" applyBorder="1" applyAlignment="1">
      <alignment horizontal="right"/>
    </xf>
    <xf numFmtId="166" fontId="0" fillId="12" borderId="52" xfId="0" applyNumberFormat="1" applyFont="1" applyFill="1" applyBorder="1" applyAlignment="1">
      <alignment horizontal="right"/>
    </xf>
    <xf numFmtId="166" fontId="0" fillId="0" borderId="16" xfId="0" applyNumberFormat="1" applyFont="1" applyFill="1" applyBorder="1"/>
    <xf numFmtId="165" fontId="0" fillId="0" borderId="16" xfId="0" applyNumberFormat="1" applyFont="1" applyFill="1" applyBorder="1"/>
    <xf numFmtId="0" fontId="12" fillId="0" borderId="16" xfId="0" applyFont="1" applyFill="1" applyBorder="1" applyAlignment="1">
      <alignment horizontal="center"/>
    </xf>
    <xf numFmtId="169" fontId="17" fillId="0" borderId="16" xfId="0" applyNumberFormat="1" applyFont="1" applyFill="1" applyBorder="1" applyAlignment="1">
      <alignment horizontal="center"/>
    </xf>
    <xf numFmtId="169" fontId="18" fillId="0" borderId="16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9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12" borderId="32" xfId="0" applyNumberFormat="1" applyFont="1" applyFill="1" applyBorder="1" applyAlignment="1">
      <alignment horizontal="right"/>
    </xf>
    <xf numFmtId="166" fontId="11" fillId="0" borderId="37" xfId="0" applyNumberFormat="1" applyFont="1" applyBorder="1"/>
    <xf numFmtId="165" fontId="11" fillId="12" borderId="52" xfId="0" applyNumberFormat="1" applyFont="1" applyFill="1" applyBorder="1" applyAlignment="1">
      <alignment horizontal="right"/>
    </xf>
    <xf numFmtId="174" fontId="11" fillId="4" borderId="14" xfId="0" applyNumberFormat="1" applyFont="1" applyFill="1" applyBorder="1"/>
    <xf numFmtId="166" fontId="11" fillId="0" borderId="30" xfId="0" applyNumberFormat="1" applyFont="1" applyBorder="1"/>
    <xf numFmtId="0" fontId="19" fillId="0" borderId="52" xfId="0" applyFont="1" applyBorder="1"/>
    <xf numFmtId="0" fontId="19" fillId="8" borderId="52" xfId="0" applyFont="1" applyFill="1" applyBorder="1"/>
    <xf numFmtId="43" fontId="0" fillId="0" borderId="0" xfId="0" applyNumberFormat="1" applyFont="1"/>
    <xf numFmtId="0" fontId="0" fillId="0" borderId="0" xfId="0" applyFont="1" applyAlignment="1"/>
    <xf numFmtId="43" fontId="0" fillId="0" borderId="0" xfId="0" applyNumberFormat="1" applyFont="1" applyAlignment="1"/>
    <xf numFmtId="166" fontId="11" fillId="12" borderId="32" xfId="0" applyNumberFormat="1" applyFont="1" applyFill="1" applyBorder="1" applyAlignment="1">
      <alignment horizontal="right"/>
    </xf>
    <xf numFmtId="166" fontId="11" fillId="12" borderId="52" xfId="0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1" fillId="0" borderId="0" xfId="0" applyFont="1" applyAlignment="1">
      <alignment horizontal="right"/>
    </xf>
    <xf numFmtId="0" fontId="19" fillId="8" borderId="16" xfId="0" applyFont="1" applyFill="1" applyBorder="1"/>
    <xf numFmtId="0" fontId="0" fillId="0" borderId="0" xfId="0" applyFont="1" applyAlignment="1"/>
    <xf numFmtId="0" fontId="0" fillId="12" borderId="31" xfId="0" applyFont="1" applyFill="1" applyBorder="1"/>
    <xf numFmtId="166" fontId="0" fillId="12" borderId="21" xfId="0" applyNumberFormat="1" applyFont="1" applyFill="1" applyBorder="1" applyAlignment="1">
      <alignment horizontal="right"/>
    </xf>
    <xf numFmtId="166" fontId="0" fillId="12" borderId="30" xfId="0" applyNumberFormat="1" applyFont="1" applyFill="1" applyBorder="1" applyAlignment="1">
      <alignment horizontal="right"/>
    </xf>
    <xf numFmtId="0" fontId="0" fillId="0" borderId="0" xfId="0" applyFont="1" applyAlignment="1"/>
    <xf numFmtId="0" fontId="11" fillId="45" borderId="52" xfId="0" applyFont="1" applyFill="1" applyBorder="1" applyAlignment="1">
      <alignment horizontal="center" vertical="center"/>
    </xf>
    <xf numFmtId="4" fontId="0" fillId="12" borderId="67" xfId="0" applyNumberFormat="1" applyFont="1" applyFill="1" applyBorder="1" applyAlignment="1"/>
    <xf numFmtId="4" fontId="11" fillId="12" borderId="52" xfId="0" applyNumberFormat="1" applyFont="1" applyFill="1" applyBorder="1"/>
    <xf numFmtId="43" fontId="0" fillId="0" borderId="16" xfId="0" applyNumberFormat="1" applyFont="1" applyFill="1" applyBorder="1"/>
    <xf numFmtId="165" fontId="11" fillId="12" borderId="21" xfId="0" applyNumberFormat="1" applyFont="1" applyFill="1" applyBorder="1" applyAlignment="1">
      <alignment horizontal="right"/>
    </xf>
    <xf numFmtId="0" fontId="0" fillId="0" borderId="0" xfId="0" applyFont="1" applyAlignment="1"/>
    <xf numFmtId="0" fontId="19" fillId="0" borderId="0" xfId="0" applyFont="1" applyAlignment="1">
      <alignment horizontal="left"/>
    </xf>
    <xf numFmtId="167" fontId="0" fillId="8" borderId="16" xfId="0" applyNumberFormat="1" applyFont="1" applyFill="1" applyBorder="1"/>
    <xf numFmtId="178" fontId="0" fillId="8" borderId="16" xfId="0" applyNumberFormat="1" applyFont="1" applyFill="1" applyBorder="1"/>
    <xf numFmtId="0" fontId="0" fillId="0" borderId="0" xfId="0" applyFont="1" applyAlignment="1"/>
    <xf numFmtId="166" fontId="0" fillId="12" borderId="25" xfId="0" applyNumberFormat="1" applyFont="1" applyFill="1" applyBorder="1" applyAlignment="1">
      <alignment horizontal="right"/>
    </xf>
    <xf numFmtId="0" fontId="0" fillId="0" borderId="0" xfId="0" applyFont="1" applyAlignment="1"/>
    <xf numFmtId="0" fontId="16" fillId="3" borderId="69" xfId="0" applyFont="1" applyFill="1" applyBorder="1" applyAlignment="1">
      <alignment horizontal="center" vertical="center" wrapText="1"/>
    </xf>
    <xf numFmtId="0" fontId="16" fillId="3" borderId="69" xfId="0" applyFont="1" applyFill="1" applyBorder="1"/>
    <xf numFmtId="173" fontId="16" fillId="3" borderId="69" xfId="0" applyNumberFormat="1" applyFont="1" applyFill="1" applyBorder="1" applyAlignment="1">
      <alignment horizontal="right"/>
    </xf>
    <xf numFmtId="17" fontId="10" fillId="8" borderId="16" xfId="44" applyNumberFormat="1" applyFont="1" applyFill="1" applyBorder="1" applyAlignment="1">
      <alignment horizontal="left"/>
    </xf>
    <xf numFmtId="0" fontId="0" fillId="0" borderId="0" xfId="0" applyFont="1" applyAlignment="1"/>
    <xf numFmtId="0" fontId="11" fillId="0" borderId="16" xfId="0" applyFont="1" applyFill="1" applyBorder="1" applyAlignment="1"/>
    <xf numFmtId="10" fontId="0" fillId="0" borderId="16" xfId="43" applyNumberFormat="1" applyFont="1" applyFill="1" applyBorder="1"/>
    <xf numFmtId="10" fontId="0" fillId="0" borderId="16" xfId="0" applyNumberFormat="1" applyFont="1" applyFill="1" applyBorder="1"/>
    <xf numFmtId="165" fontId="15" fillId="0" borderId="16" xfId="0" applyNumberFormat="1" applyFont="1" applyFill="1" applyBorder="1" applyAlignment="1"/>
    <xf numFmtId="10" fontId="0" fillId="0" borderId="0" xfId="43" applyNumberFormat="1" applyFont="1"/>
    <xf numFmtId="2" fontId="0" fillId="0" borderId="16" xfId="43" applyNumberFormat="1" applyFont="1" applyFill="1" applyBorder="1"/>
    <xf numFmtId="43" fontId="0" fillId="0" borderId="16" xfId="43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9" fontId="0" fillId="0" borderId="0" xfId="0" applyNumberFormat="1" applyFont="1" applyAlignment="1"/>
    <xf numFmtId="165" fontId="0" fillId="0" borderId="0" xfId="0" applyNumberFormat="1" applyFont="1" applyAlignment="1"/>
    <xf numFmtId="0" fontId="0" fillId="0" borderId="0" xfId="0" applyFont="1" applyAlignment="1"/>
    <xf numFmtId="176" fontId="10" fillId="0" borderId="0" xfId="0" applyNumberFormat="1" applyFont="1" applyAlignment="1">
      <alignment horizontal="right"/>
    </xf>
    <xf numFmtId="0" fontId="0" fillId="0" borderId="0" xfId="0" applyFont="1" applyAlignment="1"/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9" fillId="0" borderId="52" xfId="0" applyFont="1" applyBorder="1" applyAlignment="1">
      <alignment horizontal="center" vertical="center"/>
    </xf>
    <xf numFmtId="1" fontId="19" fillId="0" borderId="52" xfId="0" applyNumberFormat="1" applyFont="1" applyBorder="1" applyAlignment="1">
      <alignment horizontal="center" vertical="center"/>
    </xf>
    <xf numFmtId="0" fontId="0" fillId="47" borderId="52" xfId="0" applyFont="1" applyFill="1" applyBorder="1" applyAlignment="1">
      <alignment horizontal="center"/>
    </xf>
    <xf numFmtId="181" fontId="0" fillId="47" borderId="5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48" borderId="52" xfId="0" applyFont="1" applyFill="1" applyBorder="1" applyAlignment="1">
      <alignment horizontal="center"/>
    </xf>
    <xf numFmtId="0" fontId="41" fillId="0" borderId="52" xfId="0" applyFont="1" applyBorder="1" applyAlignment="1">
      <alignment horizontal="center"/>
    </xf>
    <xf numFmtId="1" fontId="41" fillId="0" borderId="52" xfId="0" applyNumberFormat="1" applyFont="1" applyBorder="1" applyAlignment="1">
      <alignment horizontal="center"/>
    </xf>
    <xf numFmtId="0" fontId="41" fillId="8" borderId="52" xfId="0" applyFont="1" applyFill="1" applyBorder="1" applyAlignment="1">
      <alignment horizontal="center"/>
    </xf>
    <xf numFmtId="0" fontId="41" fillId="8" borderId="15" xfId="0" applyFont="1" applyFill="1" applyBorder="1"/>
    <xf numFmtId="175" fontId="41" fillId="6" borderId="9" xfId="0" applyNumberFormat="1" applyFont="1" applyFill="1" applyBorder="1"/>
    <xf numFmtId="37" fontId="42" fillId="0" borderId="9" xfId="0" applyNumberFormat="1" applyFont="1" applyBorder="1"/>
    <xf numFmtId="37" fontId="42" fillId="48" borderId="9" xfId="0" applyNumberFormat="1" applyFont="1" applyFill="1" applyBorder="1"/>
    <xf numFmtId="37" fontId="42" fillId="0" borderId="9" xfId="0" applyNumberFormat="1" applyFont="1" applyFill="1" applyBorder="1" applyAlignment="1">
      <alignment horizontal="center" vertical="center"/>
    </xf>
    <xf numFmtId="0" fontId="41" fillId="0" borderId="48" xfId="0" applyFont="1" applyBorder="1" applyAlignment="1">
      <alignment horizontal="center"/>
    </xf>
    <xf numFmtId="1" fontId="41" fillId="0" borderId="48" xfId="0" applyNumberFormat="1" applyFont="1" applyBorder="1" applyAlignment="1">
      <alignment horizontal="center"/>
    </xf>
    <xf numFmtId="0" fontId="17" fillId="8" borderId="48" xfId="0" applyFont="1" applyFill="1" applyBorder="1" applyAlignment="1">
      <alignment horizontal="center"/>
    </xf>
    <xf numFmtId="0" fontId="17" fillId="0" borderId="16" xfId="0" applyFont="1" applyBorder="1"/>
    <xf numFmtId="175" fontId="17" fillId="0" borderId="16" xfId="0" applyNumberFormat="1" applyFont="1" applyBorder="1"/>
    <xf numFmtId="175" fontId="41" fillId="0" borderId="16" xfId="0" applyNumberFormat="1" applyFont="1" applyFill="1" applyBorder="1" applyAlignment="1">
      <alignment horizontal="center" vertical="center"/>
    </xf>
    <xf numFmtId="0" fontId="41" fillId="0" borderId="62" xfId="0" applyFont="1" applyBorder="1" applyAlignment="1">
      <alignment horizontal="center"/>
    </xf>
    <xf numFmtId="1" fontId="41" fillId="0" borderId="62" xfId="0" applyNumberFormat="1" applyFont="1" applyBorder="1" applyAlignment="1">
      <alignment horizontal="center"/>
    </xf>
    <xf numFmtId="0" fontId="41" fillId="8" borderId="62" xfId="0" applyFont="1" applyFill="1" applyBorder="1" applyAlignment="1">
      <alignment horizontal="center"/>
    </xf>
    <xf numFmtId="0" fontId="41" fillId="8" borderId="25" xfId="0" applyFont="1" applyFill="1" applyBorder="1"/>
    <xf numFmtId="0" fontId="17" fillId="0" borderId="48" xfId="0" applyFont="1" applyBorder="1"/>
    <xf numFmtId="37" fontId="17" fillId="0" borderId="48" xfId="0" applyNumberFormat="1" applyFont="1" applyBorder="1"/>
    <xf numFmtId="37" fontId="41" fillId="0" borderId="4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17" fillId="0" borderId="70" xfId="0" applyFont="1" applyBorder="1"/>
    <xf numFmtId="37" fontId="17" fillId="0" borderId="70" xfId="0" applyNumberFormat="1" applyFont="1" applyBorder="1"/>
    <xf numFmtId="37" fontId="41" fillId="0" borderId="7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/>
    <xf numFmtId="37" fontId="41" fillId="0" borderId="0" xfId="0" applyNumberFormat="1" applyFont="1"/>
    <xf numFmtId="175" fontId="41" fillId="0" borderId="0" xfId="0" applyNumberFormat="1" applyFont="1"/>
    <xf numFmtId="37" fontId="41" fillId="0" borderId="16" xfId="0" applyNumberFormat="1" applyFont="1" applyBorder="1"/>
    <xf numFmtId="0" fontId="41" fillId="0" borderId="0" xfId="0" applyFont="1" applyAlignment="1">
      <alignment horizontal="center" vertical="center"/>
    </xf>
    <xf numFmtId="37" fontId="42" fillId="47" borderId="9" xfId="0" applyNumberFormat="1" applyFont="1" applyFill="1" applyBorder="1"/>
    <xf numFmtId="0" fontId="19" fillId="0" borderId="49" xfId="0" applyFont="1" applyBorder="1" applyAlignment="1">
      <alignment horizontal="right"/>
    </xf>
    <xf numFmtId="182" fontId="41" fillId="0" borderId="52" xfId="45" applyNumberFormat="1" applyFont="1" applyBorder="1"/>
    <xf numFmtId="0" fontId="17" fillId="0" borderId="70" xfId="0" applyFont="1" applyBorder="1" applyAlignment="1">
      <alignment horizontal="right"/>
    </xf>
    <xf numFmtId="183" fontId="0" fillId="12" borderId="24" xfId="0" applyNumberFormat="1" applyFont="1" applyFill="1" applyBorder="1" applyAlignment="1">
      <alignment horizontal="right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3" borderId="30" xfId="0" applyFont="1" applyFill="1" applyBorder="1"/>
    <xf numFmtId="167" fontId="10" fillId="3" borderId="30" xfId="0" applyNumberFormat="1" applyFont="1" applyFill="1" applyBorder="1"/>
    <xf numFmtId="173" fontId="10" fillId="3" borderId="30" xfId="0" applyNumberFormat="1" applyFont="1" applyFill="1" applyBorder="1"/>
    <xf numFmtId="0" fontId="10" fillId="0" borderId="0" xfId="0" applyFont="1" applyAlignment="1">
      <alignment horizontal="center" vertical="center" wrapText="1"/>
    </xf>
    <xf numFmtId="179" fontId="10" fillId="0" borderId="0" xfId="0" applyNumberFormat="1" applyFont="1" applyAlignment="1">
      <alignment horizontal="center"/>
    </xf>
    <xf numFmtId="0" fontId="10" fillId="0" borderId="52" xfId="0" applyFont="1" applyBorder="1" applyAlignment="1">
      <alignment horizontal="left" vertical="center" wrapText="1"/>
    </xf>
    <xf numFmtId="0" fontId="0" fillId="0" borderId="52" xfId="0" applyFont="1" applyBorder="1"/>
    <xf numFmtId="0" fontId="10" fillId="0" borderId="52" xfId="0" applyFont="1" applyBorder="1"/>
    <xf numFmtId="0" fontId="10" fillId="0" borderId="52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2" xfId="0" applyFont="1" applyBorder="1" applyAlignment="1">
      <alignment horizontal="right"/>
    </xf>
    <xf numFmtId="4" fontId="0" fillId="0" borderId="52" xfId="0" applyNumberFormat="1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0" fillId="0" borderId="52" xfId="0" applyFont="1" applyBorder="1" applyAlignment="1"/>
    <xf numFmtId="0" fontId="10" fillId="13" borderId="39" xfId="0" applyFont="1" applyFill="1" applyBorder="1" applyAlignment="1">
      <alignment horizontal="center" vertical="center" wrapText="1"/>
    </xf>
    <xf numFmtId="0" fontId="10" fillId="13" borderId="40" xfId="0" applyFont="1" applyFill="1" applyBorder="1" applyAlignment="1">
      <alignment horizontal="center" vertical="center" wrapText="1"/>
    </xf>
    <xf numFmtId="43" fontId="11" fillId="0" borderId="30" xfId="0" applyNumberFormat="1" applyFont="1" applyBorder="1"/>
    <xf numFmtId="0" fontId="0" fillId="0" borderId="52" xfId="43" applyNumberFormat="1" applyFont="1" applyBorder="1"/>
    <xf numFmtId="165" fontId="11" fillId="12" borderId="52" xfId="0" applyNumberFormat="1" applyFont="1" applyFill="1" applyBorder="1"/>
    <xf numFmtId="43" fontId="11" fillId="12" borderId="52" xfId="0" applyNumberFormat="1" applyFont="1" applyFill="1" applyBorder="1"/>
    <xf numFmtId="43" fontId="0" fillId="12" borderId="21" xfId="0" applyNumberFormat="1" applyFont="1" applyFill="1" applyBorder="1"/>
    <xf numFmtId="184" fontId="0" fillId="8" borderId="16" xfId="43" applyNumberFormat="1" applyFont="1" applyFill="1" applyBorder="1"/>
    <xf numFmtId="0" fontId="0" fillId="0" borderId="0" xfId="0" applyFont="1" applyAlignment="1"/>
    <xf numFmtId="185" fontId="0" fillId="0" borderId="52" xfId="43" applyNumberFormat="1" applyFont="1" applyBorder="1" applyAlignment="1">
      <alignment horizontal="center"/>
    </xf>
    <xf numFmtId="173" fontId="16" fillId="13" borderId="77" xfId="0" applyNumberFormat="1" applyFont="1" applyFill="1" applyBorder="1" applyAlignment="1">
      <alignment horizontal="center" vertical="center" wrapText="1"/>
    </xf>
    <xf numFmtId="173" fontId="10" fillId="0" borderId="37" xfId="0" applyNumberFormat="1" applyFont="1" applyBorder="1" applyAlignment="1">
      <alignment horizontal="center" vertical="center"/>
    </xf>
    <xf numFmtId="173" fontId="10" fillId="0" borderId="14" xfId="0" applyNumberFormat="1" applyFont="1" applyBorder="1" applyAlignment="1">
      <alignment horizontal="center" vertical="center"/>
    </xf>
    <xf numFmtId="173" fontId="10" fillId="0" borderId="76" xfId="0" applyNumberFormat="1" applyFont="1" applyBorder="1" applyAlignment="1">
      <alignment horizontal="center" vertical="center"/>
    </xf>
    <xf numFmtId="173" fontId="16" fillId="0" borderId="75" xfId="0" applyNumberFormat="1" applyFont="1" applyBorder="1" applyAlignment="1">
      <alignment horizontal="center" vertical="center"/>
    </xf>
    <xf numFmtId="0" fontId="10" fillId="0" borderId="16" xfId="0" applyFont="1" applyBorder="1"/>
    <xf numFmtId="0" fontId="11" fillId="0" borderId="1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167" fontId="10" fillId="3" borderId="13" xfId="0" applyNumberFormat="1" applyFont="1" applyFill="1" applyBorder="1"/>
    <xf numFmtId="167" fontId="10" fillId="3" borderId="13" xfId="0" applyNumberFormat="1" applyFont="1" applyFill="1" applyBorder="1" applyAlignment="1">
      <alignment vertical="center"/>
    </xf>
    <xf numFmtId="171" fontId="10" fillId="3" borderId="52" xfId="0" applyNumberFormat="1" applyFont="1" applyFill="1" applyBorder="1" applyAlignment="1">
      <alignment horizontal="right"/>
    </xf>
    <xf numFmtId="173" fontId="10" fillId="3" borderId="17" xfId="0" applyNumberFormat="1" applyFont="1" applyFill="1" applyBorder="1" applyAlignment="1">
      <alignment horizontal="right"/>
    </xf>
    <xf numFmtId="171" fontId="10" fillId="3" borderId="64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73" fontId="0" fillId="0" borderId="0" xfId="0" applyNumberFormat="1" applyFont="1"/>
    <xf numFmtId="166" fontId="44" fillId="0" borderId="0" xfId="0" applyNumberFormat="1" applyFont="1"/>
    <xf numFmtId="3" fontId="0" fillId="0" borderId="0" xfId="0" applyNumberFormat="1" applyFont="1"/>
    <xf numFmtId="173" fontId="43" fillId="0" borderId="0" xfId="0" applyNumberFormat="1" applyFont="1"/>
    <xf numFmtId="0" fontId="0" fillId="0" borderId="0" xfId="0" applyFont="1" applyAlignment="1"/>
    <xf numFmtId="0" fontId="10" fillId="0" borderId="49" xfId="0" applyFont="1" applyBorder="1" applyAlignment="1">
      <alignment horizontal="center" vertical="center" wrapText="1"/>
    </xf>
    <xf numFmtId="1" fontId="10" fillId="0" borderId="49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6" fillId="3" borderId="80" xfId="0" applyFont="1" applyFill="1" applyBorder="1" applyAlignment="1">
      <alignment horizontal="center" vertical="center" wrapText="1"/>
    </xf>
    <xf numFmtId="0" fontId="16" fillId="3" borderId="81" xfId="0" applyFont="1" applyFill="1" applyBorder="1" applyAlignment="1">
      <alignment horizontal="center" vertical="center" wrapText="1"/>
    </xf>
    <xf numFmtId="4" fontId="16" fillId="3" borderId="81" xfId="0" applyNumberFormat="1" applyFont="1" applyFill="1" applyBorder="1" applyAlignment="1">
      <alignment horizontal="center" vertical="center" wrapText="1"/>
    </xf>
    <xf numFmtId="2" fontId="16" fillId="3" borderId="82" xfId="0" applyNumberFormat="1" applyFont="1" applyFill="1" applyBorder="1" applyAlignment="1">
      <alignment horizontal="center" vertical="center" wrapText="1"/>
    </xf>
    <xf numFmtId="0" fontId="10" fillId="3" borderId="83" xfId="0" applyFont="1" applyFill="1" applyBorder="1" applyAlignment="1">
      <alignment horizontal="center"/>
    </xf>
    <xf numFmtId="165" fontId="10" fillId="3" borderId="84" xfId="0" applyNumberFormat="1" applyFont="1" applyFill="1" applyBorder="1" applyAlignment="1">
      <alignment horizontal="right" vertical="center" wrapText="1"/>
    </xf>
    <xf numFmtId="0" fontId="10" fillId="3" borderId="85" xfId="0" applyFont="1" applyFill="1" applyBorder="1" applyAlignment="1">
      <alignment horizontal="center"/>
    </xf>
    <xf numFmtId="0" fontId="16" fillId="3" borderId="86" xfId="0" applyFont="1" applyFill="1" applyBorder="1" applyAlignment="1">
      <alignment horizontal="center"/>
    </xf>
    <xf numFmtId="165" fontId="16" fillId="3" borderId="87" xfId="0" applyNumberFormat="1" applyFont="1" applyFill="1" applyBorder="1" applyAlignment="1">
      <alignment horizontal="right"/>
    </xf>
    <xf numFmtId="0" fontId="10" fillId="3" borderId="88" xfId="0" applyFont="1" applyFill="1" applyBorder="1" applyAlignment="1">
      <alignment horizontal="center"/>
    </xf>
    <xf numFmtId="165" fontId="16" fillId="3" borderId="89" xfId="0" applyNumberFormat="1" applyFont="1" applyFill="1" applyBorder="1" applyAlignment="1">
      <alignment horizontal="right"/>
    </xf>
    <xf numFmtId="0" fontId="10" fillId="3" borderId="90" xfId="0" applyFont="1" applyFill="1" applyBorder="1" applyAlignment="1">
      <alignment horizontal="center"/>
    </xf>
    <xf numFmtId="165" fontId="10" fillId="3" borderId="91" xfId="0" applyNumberFormat="1" applyFont="1" applyFill="1" applyBorder="1" applyAlignment="1">
      <alignment horizontal="right" vertical="center" wrapText="1"/>
    </xf>
    <xf numFmtId="0" fontId="10" fillId="3" borderId="92" xfId="0" applyFont="1" applyFill="1" applyBorder="1" applyAlignment="1">
      <alignment horizontal="center"/>
    </xf>
    <xf numFmtId="165" fontId="10" fillId="3" borderId="93" xfId="0" applyNumberFormat="1" applyFont="1" applyFill="1" applyBorder="1" applyAlignment="1">
      <alignment horizontal="right" vertical="center" wrapText="1"/>
    </xf>
    <xf numFmtId="0" fontId="16" fillId="3" borderId="88" xfId="0" applyFont="1" applyFill="1" applyBorder="1" applyAlignment="1">
      <alignment horizontal="center"/>
    </xf>
    <xf numFmtId="0" fontId="10" fillId="3" borderId="92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/>
    </xf>
    <xf numFmtId="0" fontId="16" fillId="3" borderId="95" xfId="0" applyFont="1" applyFill="1" applyBorder="1"/>
    <xf numFmtId="165" fontId="16" fillId="3" borderId="96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0" fillId="0" borderId="0" xfId="0" applyFont="1" applyAlignment="1"/>
    <xf numFmtId="4" fontId="16" fillId="13" borderId="97" xfId="0" applyNumberFormat="1" applyFont="1" applyFill="1" applyBorder="1" applyAlignment="1">
      <alignment horizontal="center" vertical="center" wrapText="1"/>
    </xf>
    <xf numFmtId="4" fontId="10" fillId="0" borderId="98" xfId="0" applyNumberFormat="1" applyFont="1" applyBorder="1" applyAlignment="1">
      <alignment horizontal="center" vertical="center"/>
    </xf>
    <xf numFmtId="4" fontId="10" fillId="0" borderId="99" xfId="0" applyNumberFormat="1" applyFont="1" applyBorder="1" applyAlignment="1">
      <alignment horizontal="center" vertical="center"/>
    </xf>
    <xf numFmtId="4" fontId="10" fillId="0" borderId="99" xfId="0" applyNumberFormat="1" applyFont="1" applyFill="1" applyBorder="1" applyAlignment="1">
      <alignment horizontal="center" vertical="center"/>
    </xf>
    <xf numFmtId="4" fontId="10" fillId="0" borderId="100" xfId="0" applyNumberFormat="1" applyFont="1" applyBorder="1" applyAlignment="1">
      <alignment horizontal="center" vertical="center"/>
    </xf>
    <xf numFmtId="4" fontId="16" fillId="0" borderId="10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167" fontId="10" fillId="3" borderId="17" xfId="0" applyNumberFormat="1" applyFont="1" applyFill="1" applyBorder="1"/>
    <xf numFmtId="171" fontId="10" fillId="3" borderId="62" xfId="0" applyNumberFormat="1" applyFont="1" applyFill="1" applyBorder="1" applyAlignment="1">
      <alignment horizontal="right"/>
    </xf>
    <xf numFmtId="169" fontId="16" fillId="3" borderId="95" xfId="0" applyNumberFormat="1" applyFont="1" applyFill="1" applyBorder="1" applyAlignment="1">
      <alignment horizontal="right"/>
    </xf>
    <xf numFmtId="165" fontId="10" fillId="3" borderId="102" xfId="0" applyNumberFormat="1" applyFont="1" applyFill="1" applyBorder="1" applyAlignment="1">
      <alignment horizontal="right" vertical="center" wrapText="1"/>
    </xf>
    <xf numFmtId="167" fontId="10" fillId="3" borderId="26" xfId="0" applyNumberFormat="1" applyFont="1" applyFill="1" applyBorder="1"/>
    <xf numFmtId="165" fontId="10" fillId="3" borderId="103" xfId="0" applyNumberFormat="1" applyFont="1" applyFill="1" applyBorder="1" applyAlignment="1">
      <alignment horizontal="right"/>
    </xf>
    <xf numFmtId="165" fontId="19" fillId="0" borderId="0" xfId="0" applyNumberFormat="1" applyFont="1" applyAlignment="1"/>
    <xf numFmtId="2" fontId="0" fillId="4" borderId="52" xfId="0" applyNumberFormat="1" applyFont="1" applyFill="1" applyBorder="1"/>
    <xf numFmtId="166" fontId="11" fillId="4" borderId="15" xfId="0" applyNumberFormat="1" applyFont="1" applyFill="1" applyBorder="1"/>
    <xf numFmtId="166" fontId="0" fillId="4" borderId="31" xfId="0" applyNumberFormat="1" applyFont="1" applyFill="1" applyBorder="1" applyAlignment="1">
      <alignment horizontal="right"/>
    </xf>
    <xf numFmtId="165" fontId="11" fillId="4" borderId="52" xfId="0" applyNumberFormat="1" applyFont="1" applyFill="1" applyBorder="1"/>
    <xf numFmtId="0" fontId="0" fillId="0" borderId="0" xfId="0" applyFont="1" applyAlignment="1"/>
    <xf numFmtId="165" fontId="11" fillId="4" borderId="13" xfId="0" applyNumberFormat="1" applyFont="1" applyFill="1" applyBorder="1"/>
    <xf numFmtId="165" fontId="11" fillId="4" borderId="19" xfId="0" applyNumberFormat="1" applyFont="1" applyFill="1" applyBorder="1" applyAlignment="1">
      <alignment horizontal="right"/>
    </xf>
    <xf numFmtId="175" fontId="41" fillId="6" borderId="17" xfId="0" applyNumberFormat="1" applyFont="1" applyFill="1" applyBorder="1"/>
    <xf numFmtId="164" fontId="0" fillId="0" borderId="15" xfId="45" applyFont="1" applyBorder="1" applyAlignment="1">
      <alignment horizontal="center" vertical="center"/>
    </xf>
    <xf numFmtId="164" fontId="11" fillId="0" borderId="0" xfId="0" applyNumberFormat="1" applyFont="1" applyAlignment="1">
      <alignment vertical="top"/>
    </xf>
    <xf numFmtId="164" fontId="0" fillId="47" borderId="15" xfId="45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3" fontId="0" fillId="0" borderId="52" xfId="0" applyNumberFormat="1" applyBorder="1"/>
    <xf numFmtId="166" fontId="0" fillId="0" borderId="52" xfId="0" applyNumberFormat="1" applyBorder="1"/>
    <xf numFmtId="0" fontId="0" fillId="8" borderId="16" xfId="0" applyFill="1" applyBorder="1" applyAlignment="1">
      <alignment horizontal="right"/>
    </xf>
    <xf numFmtId="43" fontId="0" fillId="0" borderId="0" xfId="0" applyNumberFormat="1"/>
    <xf numFmtId="43" fontId="0" fillId="8" borderId="16" xfId="0" applyNumberFormat="1" applyFill="1" applyBorder="1"/>
    <xf numFmtId="0" fontId="0" fillId="0" borderId="0" xfId="0" applyFont="1" applyAlignment="1"/>
    <xf numFmtId="166" fontId="0" fillId="12" borderId="29" xfId="0" applyNumberFormat="1" applyFont="1" applyFill="1" applyBorder="1" applyAlignment="1">
      <alignment horizontal="right"/>
    </xf>
    <xf numFmtId="166" fontId="11" fillId="0" borderId="30" xfId="0" applyNumberFormat="1" applyFont="1" applyBorder="1" applyAlignment="1">
      <alignment horizontal="right"/>
    </xf>
    <xf numFmtId="0" fontId="16" fillId="3" borderId="95" xfId="0" applyFont="1" applyFill="1" applyBorder="1" applyAlignment="1">
      <alignment horizontal="center"/>
    </xf>
    <xf numFmtId="0" fontId="0" fillId="0" borderId="0" xfId="0" applyFont="1" applyAlignment="1"/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11" fillId="0" borderId="0" xfId="0" applyFont="1" applyFill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1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76" fontId="10" fillId="0" borderId="0" xfId="0" applyNumberFormat="1" applyFont="1" applyAlignment="1">
      <alignment horizontal="center"/>
    </xf>
    <xf numFmtId="173" fontId="0" fillId="8" borderId="16" xfId="0" applyNumberFormat="1" applyFont="1" applyFill="1" applyBorder="1"/>
    <xf numFmtId="0" fontId="18" fillId="0" borderId="16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0" fillId="12" borderId="17" xfId="0" applyNumberFormat="1" applyFont="1" applyFill="1" applyBorder="1" applyAlignment="1">
      <alignment horizontal="center"/>
    </xf>
    <xf numFmtId="43" fontId="0" fillId="12" borderId="31" xfId="0" applyNumberFormat="1" applyFont="1" applyFill="1" applyBorder="1" applyAlignment="1">
      <alignment horizontal="center"/>
    </xf>
    <xf numFmtId="43" fontId="0" fillId="12" borderId="30" xfId="0" applyNumberFormat="1" applyFont="1" applyFill="1" applyBorder="1" applyAlignment="1">
      <alignment horizontal="center"/>
    </xf>
    <xf numFmtId="183" fontId="0" fillId="12" borderId="31" xfId="0" applyNumberFormat="1" applyFont="1" applyFill="1" applyBorder="1" applyAlignment="1">
      <alignment horizontal="center"/>
    </xf>
    <xf numFmtId="183" fontId="0" fillId="12" borderId="30" xfId="0" applyNumberFormat="1" applyFont="1" applyFill="1" applyBorder="1" applyAlignment="1">
      <alignment horizontal="center"/>
    </xf>
    <xf numFmtId="183" fontId="0" fillId="12" borderId="17" xfId="0" applyNumberFormat="1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65" fontId="12" fillId="10" borderId="50" xfId="0" applyNumberFormat="1" applyFont="1" applyFill="1" applyBorder="1" applyAlignment="1">
      <alignment horizontal="center"/>
    </xf>
    <xf numFmtId="165" fontId="12" fillId="10" borderId="65" xfId="0" applyNumberFormat="1" applyFont="1" applyFill="1" applyBorder="1" applyAlignment="1">
      <alignment horizontal="center"/>
    </xf>
    <xf numFmtId="165" fontId="12" fillId="10" borderId="51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4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textRotation="255" wrapText="1"/>
    </xf>
    <xf numFmtId="0" fontId="5" fillId="0" borderId="12" xfId="0" applyFont="1" applyBorder="1"/>
    <xf numFmtId="0" fontId="5" fillId="0" borderId="31" xfId="0" applyFont="1" applyBorder="1"/>
    <xf numFmtId="0" fontId="5" fillId="0" borderId="30" xfId="0" applyFont="1" applyBorder="1"/>
    <xf numFmtId="0" fontId="3" fillId="10" borderId="5" xfId="0" applyFont="1" applyFill="1" applyBorder="1" applyAlignment="1">
      <alignment horizontal="center" vertical="center" wrapText="1"/>
    </xf>
    <xf numFmtId="165" fontId="4" fillId="12" borderId="17" xfId="0" applyNumberFormat="1" applyFont="1" applyFill="1" applyBorder="1" applyAlignment="1">
      <alignment horizontal="center" vertical="center"/>
    </xf>
    <xf numFmtId="165" fontId="4" fillId="12" borderId="31" xfId="0" applyNumberFormat="1" applyFont="1" applyFill="1" applyBorder="1" applyAlignment="1">
      <alignment horizontal="center" vertical="center"/>
    </xf>
    <xf numFmtId="165" fontId="4" fillId="12" borderId="30" xfId="0" applyNumberFormat="1" applyFont="1" applyFill="1" applyBorder="1" applyAlignment="1">
      <alignment horizontal="center" vertical="center"/>
    </xf>
    <xf numFmtId="165" fontId="0" fillId="12" borderId="17" xfId="0" applyNumberFormat="1" applyFont="1" applyFill="1" applyBorder="1" applyAlignment="1">
      <alignment horizontal="center" vertical="center"/>
    </xf>
    <xf numFmtId="165" fontId="0" fillId="12" borderId="31" xfId="0" applyNumberFormat="1" applyFont="1" applyFill="1" applyBorder="1" applyAlignment="1">
      <alignment horizontal="center" vertical="center"/>
    </xf>
    <xf numFmtId="165" fontId="0" fillId="12" borderId="30" xfId="0" applyNumberFormat="1" applyFont="1" applyFill="1" applyBorder="1" applyAlignment="1">
      <alignment horizontal="center" vertical="center"/>
    </xf>
    <xf numFmtId="165" fontId="0" fillId="12" borderId="32" xfId="0" applyNumberFormat="1" applyFont="1" applyFill="1" applyBorder="1" applyAlignment="1">
      <alignment horizontal="center" vertical="center"/>
    </xf>
    <xf numFmtId="165" fontId="0" fillId="12" borderId="66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165" fontId="0" fillId="4" borderId="5" xfId="0" applyNumberFormat="1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65" fontId="0" fillId="4" borderId="17" xfId="0" applyNumberFormat="1" applyFont="1" applyFill="1" applyBorder="1" applyAlignment="1">
      <alignment horizontal="center" vertical="center"/>
    </xf>
    <xf numFmtId="165" fontId="0" fillId="4" borderId="31" xfId="0" applyNumberFormat="1" applyFont="1" applyFill="1" applyBorder="1" applyAlignment="1">
      <alignment horizontal="center" vertical="center"/>
    </xf>
    <xf numFmtId="165" fontId="0" fillId="4" borderId="30" xfId="0" applyNumberFormat="1" applyFont="1" applyFill="1" applyBorder="1" applyAlignment="1">
      <alignment horizontal="center" vertical="center"/>
    </xf>
    <xf numFmtId="0" fontId="4" fillId="0" borderId="30" xfId="0" applyFont="1" applyBorder="1"/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11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3" fillId="10" borderId="5" xfId="0" quotePrefix="1" applyFont="1" applyFill="1" applyBorder="1" applyAlignment="1">
      <alignment horizontal="center" vertical="center" wrapText="1"/>
    </xf>
    <xf numFmtId="0" fontId="31" fillId="46" borderId="52" xfId="0" applyFont="1" applyFill="1" applyBorder="1" applyAlignment="1" applyProtection="1">
      <alignment horizontal="center" vertical="center" wrapText="1"/>
    </xf>
    <xf numFmtId="0" fontId="5" fillId="0" borderId="10" xfId="0" applyFont="1" applyBorder="1"/>
    <xf numFmtId="0" fontId="13" fillId="10" borderId="2" xfId="0" applyFont="1" applyFill="1" applyBorder="1" applyAlignment="1">
      <alignment horizontal="center"/>
    </xf>
    <xf numFmtId="0" fontId="5" fillId="0" borderId="14" xfId="0" applyFont="1" applyBorder="1"/>
    <xf numFmtId="0" fontId="19" fillId="0" borderId="16" xfId="0" applyFont="1" applyBorder="1" applyAlignment="1">
      <alignment horizontal="center" wrapText="1"/>
    </xf>
    <xf numFmtId="37" fontId="41" fillId="48" borderId="71" xfId="0" applyNumberFormat="1" applyFont="1" applyFill="1" applyBorder="1" applyAlignment="1">
      <alignment horizontal="center"/>
    </xf>
    <xf numFmtId="37" fontId="41" fillId="48" borderId="72" xfId="0" applyNumberFormat="1" applyFont="1" applyFill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" fontId="0" fillId="12" borderId="67" xfId="0" applyNumberFormat="1" applyFont="1" applyFill="1" applyBorder="1" applyAlignment="1"/>
    <xf numFmtId="4" fontId="0" fillId="12" borderId="68" xfId="0" applyNumberFormat="1" applyFont="1" applyFill="1" applyBorder="1" applyAlignment="1"/>
    <xf numFmtId="4" fontId="4" fillId="12" borderId="67" xfId="0" applyNumberFormat="1" applyFont="1" applyFill="1" applyBorder="1" applyAlignment="1"/>
    <xf numFmtId="4" fontId="4" fillId="12" borderId="68" xfId="0" applyNumberFormat="1" applyFont="1" applyFill="1" applyBorder="1" applyAlignment="1"/>
    <xf numFmtId="4" fontId="0" fillId="12" borderId="63" xfId="0" applyNumberFormat="1" applyFont="1" applyFill="1" applyBorder="1" applyAlignment="1"/>
    <xf numFmtId="4" fontId="0" fillId="12" borderId="64" xfId="0" applyNumberFormat="1" applyFont="1" applyFill="1" applyBorder="1" applyAlignment="1"/>
    <xf numFmtId="165" fontId="5" fillId="0" borderId="12" xfId="0" applyNumberFormat="1" applyFont="1" applyBorder="1"/>
    <xf numFmtId="165" fontId="5" fillId="0" borderId="30" xfId="0" applyNumberFormat="1" applyFont="1" applyBorder="1"/>
    <xf numFmtId="165" fontId="4" fillId="4" borderId="5" xfId="0" applyNumberFormat="1" applyFont="1" applyFill="1" applyBorder="1" applyAlignment="1">
      <alignment horizontal="center" vertical="center"/>
    </xf>
    <xf numFmtId="166" fontId="0" fillId="12" borderId="17" xfId="0" applyNumberFormat="1" applyFont="1" applyFill="1" applyBorder="1" applyAlignment="1">
      <alignment horizontal="center"/>
    </xf>
    <xf numFmtId="166" fontId="0" fillId="12" borderId="30" xfId="0" applyNumberFormat="1" applyFont="1" applyFill="1" applyBorder="1" applyAlignment="1">
      <alignment horizontal="center"/>
    </xf>
    <xf numFmtId="166" fontId="0" fillId="12" borderId="31" xfId="0" applyNumberFormat="1" applyFont="1" applyFill="1" applyBorder="1" applyAlignment="1">
      <alignment horizontal="center"/>
    </xf>
    <xf numFmtId="166" fontId="4" fillId="4" borderId="5" xfId="0" applyNumberFormat="1" applyFont="1" applyFill="1" applyBorder="1" applyAlignment="1">
      <alignment horizontal="center" vertical="center"/>
    </xf>
    <xf numFmtId="172" fontId="9" fillId="9" borderId="78" xfId="0" applyNumberFormat="1" applyFont="1" applyFill="1" applyBorder="1" applyAlignment="1">
      <alignment horizontal="center" vertical="center" wrapText="1"/>
    </xf>
    <xf numFmtId="172" fontId="9" fillId="9" borderId="16" xfId="0" applyNumberFormat="1" applyFont="1" applyFill="1" applyBorder="1" applyAlignment="1">
      <alignment horizontal="center" vertical="center" wrapText="1"/>
    </xf>
    <xf numFmtId="172" fontId="9" fillId="9" borderId="79" xfId="0" applyNumberFormat="1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/>
    </xf>
    <xf numFmtId="165" fontId="0" fillId="0" borderId="104" xfId="0" applyNumberFormat="1" applyFon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/>
    </xf>
    <xf numFmtId="167" fontId="0" fillId="0" borderId="104" xfId="0" applyNumberFormat="1" applyFont="1" applyBorder="1" applyAlignment="1">
      <alignment horizontal="center" vertical="center"/>
    </xf>
    <xf numFmtId="167" fontId="0" fillId="0" borderId="31" xfId="0" applyNumberFormat="1" applyFont="1" applyBorder="1" applyAlignment="1">
      <alignment horizontal="center" vertical="center"/>
    </xf>
    <xf numFmtId="167" fontId="0" fillId="0" borderId="30" xfId="0" applyNumberFormat="1" applyFont="1" applyBorder="1" applyAlignment="1">
      <alignment horizontal="center" vertical="center"/>
    </xf>
    <xf numFmtId="0" fontId="3" fillId="2" borderId="13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4" fillId="5" borderId="2" xfId="0" applyFont="1" applyFill="1" applyBorder="1" applyAlignment="1">
      <alignment horizontal="center" wrapText="1"/>
    </xf>
    <xf numFmtId="166" fontId="0" fillId="0" borderId="104" xfId="0" applyNumberFormat="1" applyFont="1" applyBorder="1" applyAlignment="1">
      <alignment horizontal="center" vertical="center"/>
    </xf>
    <xf numFmtId="166" fontId="0" fillId="0" borderId="31" xfId="0" applyNumberFormat="1" applyFont="1" applyBorder="1" applyAlignment="1">
      <alignment horizontal="center" vertical="center"/>
    </xf>
    <xf numFmtId="166" fontId="0" fillId="0" borderId="30" xfId="0" applyNumberFormat="1" applyFont="1" applyBorder="1" applyAlignment="1">
      <alignment horizontal="center" vertical="center"/>
    </xf>
    <xf numFmtId="183" fontId="0" fillId="12" borderId="25" xfId="0" applyNumberFormat="1" applyFont="1" applyFill="1" applyBorder="1" applyAlignment="1">
      <alignment horizontal="center"/>
    </xf>
    <xf numFmtId="183" fontId="0" fillId="12" borderId="21" xfId="0" applyNumberFormat="1" applyFont="1" applyFill="1" applyBorder="1" applyAlignment="1">
      <alignment horizontal="center"/>
    </xf>
    <xf numFmtId="183" fontId="0" fillId="12" borderId="29" xfId="0" applyNumberFormat="1" applyFont="1" applyFill="1" applyBorder="1" applyAlignment="1">
      <alignment horizontal="center"/>
    </xf>
    <xf numFmtId="43" fontId="0" fillId="12" borderId="62" xfId="0" applyNumberFormat="1" applyFont="1" applyFill="1" applyBorder="1" applyAlignment="1">
      <alignment horizontal="center"/>
    </xf>
    <xf numFmtId="43" fontId="0" fillId="12" borderId="63" xfId="0" applyNumberFormat="1" applyFont="1" applyFill="1" applyBorder="1" applyAlignment="1">
      <alignment horizontal="center"/>
    </xf>
    <xf numFmtId="43" fontId="0" fillId="12" borderId="64" xfId="0" applyNumberFormat="1" applyFont="1" applyFill="1" applyBorder="1" applyAlignment="1">
      <alignment horizontal="center"/>
    </xf>
  </cellXfs>
  <cellStyles count="46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13" xr:uid="{00000000-0005-0000-0000-000012000000}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1" xfId="1" builtinId="16" customBuiltin="1"/>
    <cellStyle name="Encabezado 4 2" xfId="12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" xfId="4" builtinId="20" customBuiltin="1"/>
    <cellStyle name="Incorrecto 2" xfId="14" xr:uid="{00000000-0005-0000-0000-00001F000000}"/>
    <cellStyle name="Moneda" xfId="45" builtinId="4"/>
    <cellStyle name="Neutral 2" xfId="15" xr:uid="{00000000-0005-0000-0000-000021000000}"/>
    <cellStyle name="Normal" xfId="0" builtinId="0"/>
    <cellStyle name="Normal 2" xfId="10" xr:uid="{00000000-0005-0000-0000-000023000000}"/>
    <cellStyle name="Normal 24 2" xfId="44" xr:uid="{00000000-0005-0000-0000-000024000000}"/>
    <cellStyle name="Notas 2" xfId="17" xr:uid="{00000000-0005-0000-0000-000025000000}"/>
    <cellStyle name="Porcentaje" xfId="43" builtinId="5"/>
    <cellStyle name="Salida" xfId="5" builtinId="21" customBuiltin="1"/>
    <cellStyle name="Texto de advertencia 2" xfId="16" xr:uid="{00000000-0005-0000-0000-000028000000}"/>
    <cellStyle name="Texto explicativo 2" xfId="18" xr:uid="{00000000-0005-0000-0000-000029000000}"/>
    <cellStyle name="Título 2" xfId="2" builtinId="17" customBuiltin="1"/>
    <cellStyle name="Título 3" xfId="3" builtinId="18" customBuiltin="1"/>
    <cellStyle name="Título 4" xfId="11" xr:uid="{00000000-0005-0000-0000-00002C000000}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904875</xdr:colOff>
      <xdr:row>39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904875</xdr:colOff>
      <xdr:row>39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S1000"/>
  <sheetViews>
    <sheetView showGridLines="0" tabSelected="1" zoomScale="85" zoomScaleNormal="85" workbookViewId="0">
      <selection activeCell="A9" sqref="A9"/>
    </sheetView>
  </sheetViews>
  <sheetFormatPr baseColWidth="10" defaultColWidth="14.425781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5" width="18.7109375" customWidth="1"/>
    <col min="6" max="6" width="20" customWidth="1"/>
    <col min="7" max="7" width="26.140625" customWidth="1"/>
    <col min="8" max="8" width="22.85546875" customWidth="1"/>
    <col min="9" max="9" width="20.85546875" customWidth="1"/>
    <col min="10" max="10" width="19.42578125" customWidth="1"/>
    <col min="11" max="11" width="18.85546875" customWidth="1"/>
    <col min="12" max="12" width="19.140625" style="196" customWidth="1"/>
    <col min="13" max="13" width="19.140625" customWidth="1"/>
    <col min="14" max="14" width="19.85546875" customWidth="1"/>
    <col min="15" max="15" width="14.7109375" customWidth="1"/>
    <col min="16" max="16" width="14.42578125" customWidth="1"/>
    <col min="17" max="17" width="14.28515625" customWidth="1"/>
    <col min="18" max="18" width="14.85546875" customWidth="1"/>
    <col min="19" max="19" width="13.85546875" customWidth="1"/>
    <col min="20" max="20" width="1.140625" customWidth="1"/>
    <col min="21" max="21" width="15.28515625" customWidth="1"/>
    <col min="22" max="22" width="4.28515625" customWidth="1"/>
    <col min="23" max="31" width="1.5703125" customWidth="1"/>
    <col min="32" max="35" width="7.85546875" style="256" hidden="1" customWidth="1"/>
    <col min="36" max="36" width="42.5703125" hidden="1" customWidth="1"/>
    <col min="37" max="38" width="16.42578125" hidden="1" customWidth="1"/>
    <col min="39" max="39" width="16.140625" hidden="1" customWidth="1"/>
    <col min="40" max="40" width="15.140625" hidden="1" customWidth="1"/>
    <col min="41" max="41" width="13" style="180" hidden="1" customWidth="1"/>
    <col min="42" max="42" width="15.7109375" style="180" hidden="1" customWidth="1"/>
    <col min="43" max="43" width="16.140625" hidden="1" customWidth="1"/>
    <col min="44" max="44" width="13.42578125" hidden="1" customWidth="1"/>
    <col min="45" max="45" width="0" style="262" hidden="1" customWidth="1"/>
    <col min="46" max="46" width="0" hidden="1" customWidth="1"/>
  </cols>
  <sheetData>
    <row r="1" spans="1:45" x14ac:dyDescent="0.25">
      <c r="A1" s="22"/>
      <c r="B1" s="22"/>
      <c r="C1" s="417" t="s">
        <v>901</v>
      </c>
      <c r="D1" s="40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J1" s="254" t="s">
        <v>252</v>
      </c>
      <c r="AK1" s="403" t="s">
        <v>874</v>
      </c>
      <c r="AL1" s="403" t="s">
        <v>875</v>
      </c>
      <c r="AM1" s="403" t="s">
        <v>876</v>
      </c>
      <c r="AN1" s="22"/>
      <c r="AO1" s="179"/>
      <c r="AP1" s="179"/>
      <c r="AQ1" s="22"/>
      <c r="AR1" s="22"/>
    </row>
    <row r="2" spans="1:45" x14ac:dyDescent="0.25">
      <c r="A2" s="22"/>
      <c r="B2" s="22"/>
      <c r="C2" s="420" t="s">
        <v>935</v>
      </c>
      <c r="D2" s="40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J2" s="254" t="s">
        <v>268</v>
      </c>
      <c r="AK2" s="400">
        <f t="shared" ref="AK2:AK7" si="0">SUMIF($AI$9:$AI$36,AJ2,$AK$9:$AK$36)</f>
        <v>10621702</v>
      </c>
      <c r="AL2" s="400">
        <v>10621702</v>
      </c>
      <c r="AM2" s="400">
        <f>AL2-AK2</f>
        <v>0</v>
      </c>
      <c r="AO2" s="179"/>
      <c r="AP2" s="179"/>
      <c r="AQ2" s="22"/>
      <c r="AR2" s="22"/>
    </row>
    <row r="3" spans="1:45" x14ac:dyDescent="0.25">
      <c r="A3" s="22"/>
      <c r="B3" s="22"/>
      <c r="C3" s="40" t="s">
        <v>955</v>
      </c>
      <c r="D3" s="40"/>
      <c r="E3" s="472"/>
      <c r="F3" s="473"/>
      <c r="G3" s="473"/>
      <c r="H3" s="473"/>
      <c r="I3" s="473"/>
      <c r="J3" s="473"/>
      <c r="K3" s="473"/>
      <c r="M3" s="22"/>
      <c r="N3" s="474" t="s">
        <v>258</v>
      </c>
      <c r="O3" s="475"/>
      <c r="P3" s="475"/>
      <c r="Q3" s="475"/>
      <c r="R3" s="475"/>
      <c r="S3" s="475"/>
      <c r="T3" s="475"/>
      <c r="U3" s="476"/>
      <c r="V3" s="22"/>
      <c r="W3" s="22"/>
      <c r="X3" s="22"/>
      <c r="Y3" s="22"/>
      <c r="Z3" s="22"/>
      <c r="AA3" s="22"/>
      <c r="AB3" s="22"/>
      <c r="AC3" s="22"/>
      <c r="AD3" s="22"/>
      <c r="AE3" s="22"/>
      <c r="AJ3" s="254" t="s">
        <v>272</v>
      </c>
      <c r="AK3" s="402">
        <f t="shared" si="0"/>
        <v>10311607</v>
      </c>
      <c r="AL3" s="402">
        <v>10311608</v>
      </c>
      <c r="AM3" s="400">
        <f t="shared" ref="AM3:AM7" si="1">AL3-AK3</f>
        <v>1</v>
      </c>
      <c r="AO3" s="179"/>
      <c r="AP3" s="482" t="s">
        <v>714</v>
      </c>
      <c r="AQ3" s="22"/>
      <c r="AR3" s="22"/>
    </row>
    <row r="4" spans="1:45" x14ac:dyDescent="0.25">
      <c r="A4" s="22"/>
      <c r="B4" s="22"/>
      <c r="C4" s="40" t="s">
        <v>956</v>
      </c>
      <c r="D4" s="40"/>
      <c r="E4" s="473"/>
      <c r="F4" s="473"/>
      <c r="G4" s="473"/>
      <c r="H4" s="473"/>
      <c r="I4" s="473"/>
      <c r="J4" s="473"/>
      <c r="K4" s="473"/>
      <c r="M4" s="22"/>
      <c r="N4" s="41" t="s">
        <v>10</v>
      </c>
      <c r="O4" s="42" t="s">
        <v>11</v>
      </c>
      <c r="P4" s="41" t="s">
        <v>12</v>
      </c>
      <c r="Q4" s="42" t="s">
        <v>13</v>
      </c>
      <c r="R4" s="41" t="s">
        <v>14</v>
      </c>
      <c r="S4" s="43" t="s">
        <v>20</v>
      </c>
      <c r="T4" s="44"/>
      <c r="U4" s="45" t="s">
        <v>259</v>
      </c>
      <c r="V4" s="487"/>
      <c r="W4" s="473"/>
      <c r="X4" s="473"/>
      <c r="Y4" s="22"/>
      <c r="Z4" s="22"/>
      <c r="AA4" s="22"/>
      <c r="AB4" s="22"/>
      <c r="AC4" s="22"/>
      <c r="AD4" s="22"/>
      <c r="AE4" s="22"/>
      <c r="AJ4" s="254" t="s">
        <v>275</v>
      </c>
      <c r="AK4" s="402">
        <f t="shared" si="0"/>
        <v>8593962</v>
      </c>
      <c r="AL4" s="402">
        <v>8593963</v>
      </c>
      <c r="AM4" s="400">
        <f t="shared" si="1"/>
        <v>1</v>
      </c>
      <c r="AO4" s="179"/>
      <c r="AP4" s="482"/>
      <c r="AQ4" s="22"/>
      <c r="AR4" s="22"/>
    </row>
    <row r="5" spans="1:45" ht="15" customHeight="1" x14ac:dyDescent="0.25">
      <c r="A5" s="22"/>
      <c r="B5" s="22"/>
      <c r="C5" s="334"/>
      <c r="D5" s="40"/>
      <c r="E5" s="11"/>
      <c r="F5" s="11"/>
      <c r="G5" s="11"/>
      <c r="H5" s="11"/>
      <c r="I5" s="11"/>
      <c r="J5" s="22"/>
      <c r="K5" s="22"/>
      <c r="L5" s="22"/>
      <c r="M5" s="22"/>
      <c r="N5" s="46">
        <f>'CALCULO CC AGENTES'!F833</f>
        <v>979292.38949999993</v>
      </c>
      <c r="O5" s="47">
        <f>'CALCULO CC AGENTES'!F834</f>
        <v>570705.86670000001</v>
      </c>
      <c r="P5" s="47">
        <f>'CALCULO CC AGENTES'!F835</f>
        <v>875253.83389999997</v>
      </c>
      <c r="Q5" s="47">
        <f>'CALCULO CC AGENTES'!F836</f>
        <v>396063.592</v>
      </c>
      <c r="R5" s="47">
        <f>'CALCULO CC AGENTES'!F837</f>
        <v>812933.91650000005</v>
      </c>
      <c r="S5" s="47">
        <f>'CALCULO CC AGENTES'!F838</f>
        <v>886852.62690000003</v>
      </c>
      <c r="T5" s="48"/>
      <c r="U5" s="47">
        <f>SUM(N5:S5)</f>
        <v>4521102.2255000006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60"/>
      <c r="AG5" s="227" t="s">
        <v>713</v>
      </c>
      <c r="AJ5" s="266" t="s">
        <v>279</v>
      </c>
      <c r="AK5" s="402">
        <f t="shared" si="0"/>
        <v>9005503</v>
      </c>
      <c r="AL5" s="402">
        <v>9005502</v>
      </c>
      <c r="AM5" s="400">
        <f t="shared" si="1"/>
        <v>-1</v>
      </c>
      <c r="AO5" s="179"/>
      <c r="AP5" s="482"/>
      <c r="AQ5" s="22"/>
      <c r="AR5" s="22"/>
    </row>
    <row r="6" spans="1:45" x14ac:dyDescent="0.25">
      <c r="A6" s="22"/>
      <c r="B6" s="22"/>
      <c r="C6" s="334"/>
      <c r="D6" s="4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J6" s="266" t="s">
        <v>282</v>
      </c>
      <c r="AK6" s="402">
        <f t="shared" si="0"/>
        <v>20013516</v>
      </c>
      <c r="AL6" s="402">
        <v>20013517</v>
      </c>
      <c r="AM6" s="400">
        <f t="shared" si="1"/>
        <v>1</v>
      </c>
      <c r="AO6" s="179"/>
      <c r="AP6" s="179"/>
      <c r="AQ6" s="22"/>
      <c r="AR6" s="22"/>
    </row>
    <row r="7" spans="1:45" ht="15.75" x14ac:dyDescent="0.25">
      <c r="A7" s="22"/>
      <c r="B7" s="22"/>
      <c r="C7" s="334"/>
      <c r="D7" s="480" t="s">
        <v>260</v>
      </c>
      <c r="E7" s="475"/>
      <c r="F7" s="475"/>
      <c r="G7" s="475"/>
      <c r="H7" s="475"/>
      <c r="I7" s="475"/>
      <c r="J7" s="475"/>
      <c r="K7" s="475"/>
      <c r="L7" s="481"/>
      <c r="M7" s="475"/>
      <c r="N7" s="475"/>
      <c r="O7" s="475"/>
      <c r="P7" s="475"/>
      <c r="Q7" s="475"/>
      <c r="R7" s="475"/>
      <c r="S7" s="476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63"/>
      <c r="AG7" s="227" t="s">
        <v>717</v>
      </c>
      <c r="AJ7" s="266" t="s">
        <v>257</v>
      </c>
      <c r="AK7" s="400">
        <f t="shared" si="0"/>
        <v>5864288</v>
      </c>
      <c r="AL7" s="400">
        <v>5864288</v>
      </c>
      <c r="AM7" s="400">
        <f t="shared" si="1"/>
        <v>0</v>
      </c>
      <c r="AO7" s="179"/>
      <c r="AP7" s="261">
        <v>12</v>
      </c>
      <c r="AQ7" s="22"/>
      <c r="AR7" s="22"/>
    </row>
    <row r="8" spans="1:45" ht="43.5" customHeight="1" x14ac:dyDescent="0.25">
      <c r="A8" s="22"/>
      <c r="B8" s="22"/>
      <c r="C8" s="335"/>
      <c r="D8" s="49" t="s">
        <v>719</v>
      </c>
      <c r="E8" s="50" t="s">
        <v>720</v>
      </c>
      <c r="F8" s="447" t="s">
        <v>266</v>
      </c>
      <c r="G8" s="447" t="s">
        <v>261</v>
      </c>
      <c r="H8" s="453" t="s">
        <v>861</v>
      </c>
      <c r="I8" s="453" t="s">
        <v>615</v>
      </c>
      <c r="J8" s="453" t="s">
        <v>317</v>
      </c>
      <c r="K8" s="477" t="s">
        <v>936</v>
      </c>
      <c r="L8" s="477" t="s">
        <v>411</v>
      </c>
      <c r="M8" s="453" t="s">
        <v>262</v>
      </c>
      <c r="N8" s="453" t="s">
        <v>10</v>
      </c>
      <c r="O8" s="453" t="s">
        <v>11</v>
      </c>
      <c r="P8" s="453" t="s">
        <v>12</v>
      </c>
      <c r="Q8" s="453" t="s">
        <v>13</v>
      </c>
      <c r="R8" s="453" t="s">
        <v>14</v>
      </c>
      <c r="S8" s="453" t="s">
        <v>20</v>
      </c>
      <c r="T8" s="22"/>
      <c r="U8" s="478" t="s">
        <v>616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K8" s="401">
        <f>SUM(AK2:AK7)</f>
        <v>64410578</v>
      </c>
      <c r="AL8" s="401">
        <f>SUM(AL2:AL7)</f>
        <v>64410580</v>
      </c>
      <c r="AM8" s="401">
        <f>SUM(AM2:AM7)</f>
        <v>2</v>
      </c>
      <c r="AO8" s="179"/>
      <c r="AQ8" s="22"/>
      <c r="AR8" s="22"/>
    </row>
    <row r="9" spans="1:45" ht="63" customHeight="1" x14ac:dyDescent="0.25">
      <c r="A9" s="51" t="s">
        <v>263</v>
      </c>
      <c r="B9" s="51" t="s">
        <v>264</v>
      </c>
      <c r="C9" s="52" t="s">
        <v>265</v>
      </c>
      <c r="D9" s="53" t="s">
        <v>872</v>
      </c>
      <c r="E9" s="54" t="s">
        <v>318</v>
      </c>
      <c r="F9" s="448"/>
      <c r="G9" s="448"/>
      <c r="H9" s="452"/>
      <c r="I9" s="479"/>
      <c r="J9" s="452"/>
      <c r="K9" s="452"/>
      <c r="L9" s="452"/>
      <c r="M9" s="452"/>
      <c r="N9" s="471"/>
      <c r="O9" s="471"/>
      <c r="P9" s="471"/>
      <c r="Q9" s="471"/>
      <c r="R9" s="471"/>
      <c r="S9" s="471"/>
      <c r="T9" s="55"/>
      <c r="U9" s="478"/>
      <c r="V9" s="56"/>
      <c r="W9" s="56"/>
      <c r="X9" s="56"/>
      <c r="Y9" s="56"/>
      <c r="Z9" s="56"/>
      <c r="AA9" s="56"/>
      <c r="AB9" s="56"/>
      <c r="AC9" s="56"/>
      <c r="AD9" s="56"/>
      <c r="AE9" s="56"/>
      <c r="AF9" s="258" t="s">
        <v>710</v>
      </c>
      <c r="AG9" s="258" t="s">
        <v>711</v>
      </c>
      <c r="AH9" s="259" t="s">
        <v>712</v>
      </c>
      <c r="AI9" s="254" t="s">
        <v>252</v>
      </c>
      <c r="AJ9" s="253" t="s">
        <v>267</v>
      </c>
      <c r="AK9" s="178" t="s">
        <v>873</v>
      </c>
      <c r="AL9" s="178" t="s">
        <v>877</v>
      </c>
      <c r="AM9" s="404" t="s">
        <v>707</v>
      </c>
      <c r="AN9" s="404" t="s">
        <v>562</v>
      </c>
      <c r="AO9" s="404" t="s">
        <v>359</v>
      </c>
      <c r="AP9" s="404" t="s">
        <v>708</v>
      </c>
      <c r="AQ9" s="404" t="s">
        <v>709</v>
      </c>
      <c r="AR9" s="404" t="s">
        <v>563</v>
      </c>
      <c r="AS9" s="404" t="s">
        <v>716</v>
      </c>
    </row>
    <row r="10" spans="1:45" x14ac:dyDescent="0.25">
      <c r="A10" s="465" t="s">
        <v>5</v>
      </c>
      <c r="B10" s="58" t="s">
        <v>268</v>
      </c>
      <c r="C10" s="59" t="s">
        <v>269</v>
      </c>
      <c r="D10" s="60">
        <f t="shared" ref="D10:D36" si="2">AK10</f>
        <v>2180150</v>
      </c>
      <c r="E10" s="60">
        <f t="shared" ref="E10:E21" si="3">AL10</f>
        <v>181679.17</v>
      </c>
      <c r="F10" s="61">
        <v>0</v>
      </c>
      <c r="G10" s="62">
        <f t="shared" ref="G10:G21" si="4">+E10-F10</f>
        <v>181679.17</v>
      </c>
      <c r="H10" s="468">
        <v>8286171.4400000004</v>
      </c>
      <c r="I10" s="464">
        <v>0.68</v>
      </c>
      <c r="J10" s="464">
        <f>ROUND(IF(I10*H10&lt;=(D22/2),I10*H10,D22/2),2)</f>
        <v>5634596.5800000001</v>
      </c>
      <c r="K10" s="496">
        <f>ROUND(+J10/6,2)</f>
        <v>939099.43</v>
      </c>
      <c r="L10" s="500"/>
      <c r="M10" s="61"/>
      <c r="N10" s="64"/>
      <c r="O10" s="65"/>
      <c r="P10" s="59"/>
      <c r="Q10" s="65"/>
      <c r="R10" s="59"/>
      <c r="S10" s="66"/>
      <c r="T10" s="56"/>
      <c r="U10" s="59"/>
      <c r="V10" s="22"/>
      <c r="W10" s="56"/>
      <c r="X10" s="56"/>
      <c r="Y10" s="56"/>
      <c r="Z10" s="56"/>
      <c r="AA10" s="56"/>
      <c r="AB10" s="56"/>
      <c r="AC10" s="56"/>
      <c r="AD10" s="56"/>
      <c r="AE10" s="56"/>
      <c r="AF10" s="264">
        <v>1710</v>
      </c>
      <c r="AG10" s="264">
        <v>3190</v>
      </c>
      <c r="AH10" s="265">
        <v>1</v>
      </c>
      <c r="AI10" s="266" t="s">
        <v>268</v>
      </c>
      <c r="AJ10" s="267" t="s">
        <v>269</v>
      </c>
      <c r="AK10" s="268">
        <v>2180150</v>
      </c>
      <c r="AL10" s="269">
        <f t="shared" ref="AL10:AL21" si="5">ROUND(+AK10/12,2)</f>
        <v>181679.17</v>
      </c>
      <c r="AM10" s="296"/>
      <c r="AN10" s="269">
        <f t="shared" ref="AN10:AN21" si="6">ROUND(AM10/12,2)</f>
        <v>0</v>
      </c>
      <c r="AO10" s="269">
        <f t="shared" ref="AO10:AO21" si="7">+AN10-AL10</f>
        <v>-181679.17</v>
      </c>
      <c r="AP10" s="269">
        <f t="shared" ref="AP10:AP21" si="8">+AL10*$AP$7</f>
        <v>2180150.04</v>
      </c>
      <c r="AQ10" s="269">
        <f t="shared" ref="AQ10:AQ21" si="9">+AM10-AP10</f>
        <v>-2180150.04</v>
      </c>
      <c r="AR10" s="270" t="e">
        <f>ROUND(AQ10/(12-$AP$7),2)</f>
        <v>#DIV/0!</v>
      </c>
      <c r="AS10" s="271" t="str">
        <f t="shared" ref="AS10:AS38" si="10">IF(AM10=SUM(AP10:AQ10),"OK","Revisar")</f>
        <v>OK</v>
      </c>
    </row>
    <row r="11" spans="1:45" x14ac:dyDescent="0.25">
      <c r="A11" s="466"/>
      <c r="B11" s="67" t="s">
        <v>268</v>
      </c>
      <c r="C11" s="68" t="s">
        <v>271</v>
      </c>
      <c r="D11" s="60">
        <f t="shared" si="2"/>
        <v>2000269</v>
      </c>
      <c r="E11" s="60">
        <f t="shared" si="3"/>
        <v>166689.07999999999</v>
      </c>
      <c r="F11" s="63">
        <v>0</v>
      </c>
      <c r="G11" s="69">
        <f t="shared" si="4"/>
        <v>166689.07999999999</v>
      </c>
      <c r="H11" s="469"/>
      <c r="I11" s="450"/>
      <c r="J11" s="494"/>
      <c r="K11" s="494"/>
      <c r="L11" s="450"/>
      <c r="M11" s="63"/>
      <c r="N11" s="68"/>
      <c r="O11" s="70"/>
      <c r="P11" s="68"/>
      <c r="Q11" s="70"/>
      <c r="R11" s="68"/>
      <c r="S11" s="71"/>
      <c r="T11" s="56"/>
      <c r="U11" s="68"/>
      <c r="V11" s="22"/>
      <c r="W11" s="56"/>
      <c r="X11" s="56"/>
      <c r="Y11" s="56"/>
      <c r="Z11" s="56"/>
      <c r="AA11" s="56"/>
      <c r="AB11" s="56"/>
      <c r="AC11" s="56"/>
      <c r="AD11" s="56"/>
      <c r="AE11" s="56"/>
      <c r="AF11" s="264">
        <v>1124</v>
      </c>
      <c r="AG11" s="264">
        <v>29161</v>
      </c>
      <c r="AH11" s="265">
        <v>1</v>
      </c>
      <c r="AI11" s="266" t="s">
        <v>268</v>
      </c>
      <c r="AJ11" s="267" t="s">
        <v>271</v>
      </c>
      <c r="AK11" s="268">
        <v>2000269</v>
      </c>
      <c r="AL11" s="269">
        <f t="shared" si="5"/>
        <v>166689.07999999999</v>
      </c>
      <c r="AM11" s="296"/>
      <c r="AN11" s="269">
        <f t="shared" si="6"/>
        <v>0</v>
      </c>
      <c r="AO11" s="269">
        <f t="shared" si="7"/>
        <v>-166689.07999999999</v>
      </c>
      <c r="AP11" s="269">
        <f t="shared" si="8"/>
        <v>2000268.96</v>
      </c>
      <c r="AQ11" s="269">
        <f t="shared" si="9"/>
        <v>-2000268.96</v>
      </c>
      <c r="AR11" s="270" t="e">
        <f t="shared" ref="AR11:AR21" si="11">ROUND(AQ11/(12-$AP$7),2)</f>
        <v>#DIV/0!</v>
      </c>
      <c r="AS11" s="271" t="str">
        <f t="shared" si="10"/>
        <v>OK</v>
      </c>
    </row>
    <row r="12" spans="1:45" x14ac:dyDescent="0.25">
      <c r="A12" s="466"/>
      <c r="B12" s="67" t="s">
        <v>272</v>
      </c>
      <c r="C12" s="68" t="s">
        <v>273</v>
      </c>
      <c r="D12" s="60">
        <f t="shared" si="2"/>
        <v>677233</v>
      </c>
      <c r="E12" s="60">
        <f t="shared" si="3"/>
        <v>56436.08</v>
      </c>
      <c r="F12" s="63">
        <v>0</v>
      </c>
      <c r="G12" s="69">
        <f t="shared" si="4"/>
        <v>56436.08</v>
      </c>
      <c r="H12" s="469"/>
      <c r="I12" s="450"/>
      <c r="J12" s="494"/>
      <c r="K12" s="494"/>
      <c r="L12" s="450"/>
      <c r="M12" s="63"/>
      <c r="N12" s="68"/>
      <c r="O12" s="70"/>
      <c r="P12" s="68"/>
      <c r="Q12" s="70"/>
      <c r="R12" s="68"/>
      <c r="S12" s="71"/>
      <c r="T12" s="56"/>
      <c r="U12" s="68"/>
      <c r="V12" s="22"/>
      <c r="W12" s="56"/>
      <c r="X12" s="56"/>
      <c r="Y12" s="56"/>
      <c r="Z12" s="56"/>
      <c r="AA12" s="56"/>
      <c r="AB12" s="56"/>
      <c r="AC12" s="56"/>
      <c r="AD12" s="56"/>
      <c r="AE12" s="56"/>
      <c r="AF12" s="264">
        <v>28161</v>
      </c>
      <c r="AG12" s="264">
        <v>29161</v>
      </c>
      <c r="AH12" s="265">
        <v>1</v>
      </c>
      <c r="AI12" s="266" t="s">
        <v>272</v>
      </c>
      <c r="AJ12" s="267" t="s">
        <v>273</v>
      </c>
      <c r="AK12" s="268">
        <v>677233</v>
      </c>
      <c r="AL12" s="269">
        <f t="shared" si="5"/>
        <v>56436.08</v>
      </c>
      <c r="AM12" s="296"/>
      <c r="AN12" s="269">
        <f t="shared" si="6"/>
        <v>0</v>
      </c>
      <c r="AO12" s="269">
        <f t="shared" si="7"/>
        <v>-56436.08</v>
      </c>
      <c r="AP12" s="269">
        <f t="shared" si="8"/>
        <v>677232.96</v>
      </c>
      <c r="AQ12" s="269">
        <f t="shared" si="9"/>
        <v>-677232.96</v>
      </c>
      <c r="AR12" s="270" t="e">
        <f t="shared" si="11"/>
        <v>#DIV/0!</v>
      </c>
      <c r="AS12" s="271" t="str">
        <f t="shared" si="10"/>
        <v>OK</v>
      </c>
    </row>
    <row r="13" spans="1:45" x14ac:dyDescent="0.25">
      <c r="A13" s="466"/>
      <c r="B13" s="67" t="s">
        <v>272</v>
      </c>
      <c r="C13" s="68" t="s">
        <v>274</v>
      </c>
      <c r="D13" s="60">
        <f t="shared" si="2"/>
        <v>2398948</v>
      </c>
      <c r="E13" s="60">
        <f t="shared" si="3"/>
        <v>199912.33</v>
      </c>
      <c r="F13" s="63">
        <v>0</v>
      </c>
      <c r="G13" s="69">
        <f t="shared" si="4"/>
        <v>199912.33</v>
      </c>
      <c r="H13" s="469"/>
      <c r="I13" s="450"/>
      <c r="J13" s="494"/>
      <c r="K13" s="494"/>
      <c r="L13" s="450"/>
      <c r="M13" s="63"/>
      <c r="N13" s="68"/>
      <c r="O13" s="70"/>
      <c r="P13" s="68"/>
      <c r="Q13" s="70"/>
      <c r="R13" s="68"/>
      <c r="S13" s="71"/>
      <c r="T13" s="56"/>
      <c r="U13" s="68"/>
      <c r="V13" s="22"/>
      <c r="W13" s="56"/>
      <c r="X13" s="56"/>
      <c r="Y13" s="56"/>
      <c r="Z13" s="56"/>
      <c r="AA13" s="56"/>
      <c r="AB13" s="56"/>
      <c r="AC13" s="56"/>
      <c r="AD13" s="56"/>
      <c r="AE13" s="56"/>
      <c r="AF13" s="264">
        <v>28181</v>
      </c>
      <c r="AG13" s="264">
        <v>29182</v>
      </c>
      <c r="AH13" s="265">
        <v>2</v>
      </c>
      <c r="AI13" s="266" t="s">
        <v>272</v>
      </c>
      <c r="AJ13" s="267" t="s">
        <v>274</v>
      </c>
      <c r="AK13" s="268">
        <v>2398948</v>
      </c>
      <c r="AL13" s="269">
        <f t="shared" si="5"/>
        <v>199912.33</v>
      </c>
      <c r="AM13" s="296"/>
      <c r="AN13" s="269">
        <f t="shared" si="6"/>
        <v>0</v>
      </c>
      <c r="AO13" s="269">
        <f t="shared" si="7"/>
        <v>-199912.33</v>
      </c>
      <c r="AP13" s="269">
        <f t="shared" si="8"/>
        <v>2398947.96</v>
      </c>
      <c r="AQ13" s="269">
        <f t="shared" si="9"/>
        <v>-2398947.96</v>
      </c>
      <c r="AR13" s="270" t="e">
        <f t="shared" si="11"/>
        <v>#DIV/0!</v>
      </c>
      <c r="AS13" s="271" t="str">
        <f t="shared" si="10"/>
        <v>OK</v>
      </c>
    </row>
    <row r="14" spans="1:45" x14ac:dyDescent="0.25">
      <c r="A14" s="466"/>
      <c r="B14" s="67" t="s">
        <v>275</v>
      </c>
      <c r="C14" s="68" t="s">
        <v>276</v>
      </c>
      <c r="D14" s="60">
        <f t="shared" si="2"/>
        <v>1578371</v>
      </c>
      <c r="E14" s="60">
        <f t="shared" si="3"/>
        <v>131530.92000000001</v>
      </c>
      <c r="F14" s="63">
        <v>0</v>
      </c>
      <c r="G14" s="69">
        <f t="shared" si="4"/>
        <v>131530.92000000001</v>
      </c>
      <c r="H14" s="469"/>
      <c r="I14" s="450"/>
      <c r="J14" s="494"/>
      <c r="K14" s="494"/>
      <c r="L14" s="450"/>
      <c r="M14" s="63"/>
      <c r="N14" s="68"/>
      <c r="O14" s="70"/>
      <c r="P14" s="68"/>
      <c r="Q14" s="70"/>
      <c r="R14" s="68"/>
      <c r="S14" s="71"/>
      <c r="T14" s="56"/>
      <c r="U14" s="68"/>
      <c r="V14" s="22"/>
      <c r="W14" s="56"/>
      <c r="X14" s="56"/>
      <c r="Y14" s="56"/>
      <c r="Z14" s="56"/>
      <c r="AA14" s="56"/>
      <c r="AB14" s="56"/>
      <c r="AC14" s="56"/>
      <c r="AD14" s="56"/>
      <c r="AE14" s="56"/>
      <c r="AF14" s="264">
        <v>3183</v>
      </c>
      <c r="AG14" s="264">
        <v>3190</v>
      </c>
      <c r="AH14" s="265">
        <v>1</v>
      </c>
      <c r="AI14" s="266" t="s">
        <v>275</v>
      </c>
      <c r="AJ14" s="267" t="s">
        <v>276</v>
      </c>
      <c r="AK14" s="268">
        <v>1578371</v>
      </c>
      <c r="AL14" s="269">
        <f t="shared" si="5"/>
        <v>131530.92000000001</v>
      </c>
      <c r="AM14" s="296"/>
      <c r="AN14" s="269">
        <f t="shared" si="6"/>
        <v>0</v>
      </c>
      <c r="AO14" s="269">
        <f t="shared" si="7"/>
        <v>-131530.92000000001</v>
      </c>
      <c r="AP14" s="269">
        <f t="shared" si="8"/>
        <v>1578371.04</v>
      </c>
      <c r="AQ14" s="269">
        <f t="shared" si="9"/>
        <v>-1578371.04</v>
      </c>
      <c r="AR14" s="270" t="e">
        <f t="shared" si="11"/>
        <v>#DIV/0!</v>
      </c>
      <c r="AS14" s="271" t="str">
        <f t="shared" si="10"/>
        <v>OK</v>
      </c>
    </row>
    <row r="15" spans="1:45" x14ac:dyDescent="0.25">
      <c r="A15" s="466"/>
      <c r="B15" s="67" t="s">
        <v>275</v>
      </c>
      <c r="C15" s="68" t="s">
        <v>277</v>
      </c>
      <c r="D15" s="60">
        <f t="shared" si="2"/>
        <v>1504050</v>
      </c>
      <c r="E15" s="60">
        <f t="shared" si="3"/>
        <v>125337.5</v>
      </c>
      <c r="F15" s="63">
        <v>0</v>
      </c>
      <c r="G15" s="69">
        <f t="shared" si="4"/>
        <v>125337.5</v>
      </c>
      <c r="H15" s="469"/>
      <c r="I15" s="450"/>
      <c r="J15" s="494"/>
      <c r="K15" s="494"/>
      <c r="L15" s="450"/>
      <c r="M15" s="63"/>
      <c r="N15" s="68"/>
      <c r="O15" s="70"/>
      <c r="P15" s="68"/>
      <c r="Q15" s="70"/>
      <c r="R15" s="68"/>
      <c r="S15" s="71"/>
      <c r="T15" s="56"/>
      <c r="U15" s="68"/>
      <c r="V15" s="22"/>
      <c r="W15" s="56"/>
      <c r="X15" s="56"/>
      <c r="Y15" s="56"/>
      <c r="Z15" s="56"/>
      <c r="AA15" s="56"/>
      <c r="AB15" s="56"/>
      <c r="AC15" s="56"/>
      <c r="AD15" s="56"/>
      <c r="AE15" s="56"/>
      <c r="AF15" s="264">
        <v>3301</v>
      </c>
      <c r="AG15" s="264">
        <v>29182</v>
      </c>
      <c r="AH15" s="265">
        <v>2</v>
      </c>
      <c r="AI15" s="266" t="s">
        <v>275</v>
      </c>
      <c r="AJ15" s="267" t="s">
        <v>277</v>
      </c>
      <c r="AK15" s="268">
        <v>1504050</v>
      </c>
      <c r="AL15" s="269">
        <f t="shared" si="5"/>
        <v>125337.5</v>
      </c>
      <c r="AM15" s="296"/>
      <c r="AN15" s="269">
        <f t="shared" si="6"/>
        <v>0</v>
      </c>
      <c r="AO15" s="269">
        <f t="shared" si="7"/>
        <v>-125337.5</v>
      </c>
      <c r="AP15" s="269">
        <f t="shared" si="8"/>
        <v>1504050</v>
      </c>
      <c r="AQ15" s="269">
        <f t="shared" si="9"/>
        <v>-1504050</v>
      </c>
      <c r="AR15" s="270" t="e">
        <f t="shared" si="11"/>
        <v>#DIV/0!</v>
      </c>
      <c r="AS15" s="271" t="str">
        <f t="shared" si="10"/>
        <v>OK</v>
      </c>
    </row>
    <row r="16" spans="1:45" x14ac:dyDescent="0.25">
      <c r="A16" s="466"/>
      <c r="B16" s="67" t="s">
        <v>275</v>
      </c>
      <c r="C16" s="68" t="s">
        <v>278</v>
      </c>
      <c r="D16" s="60">
        <f t="shared" si="2"/>
        <v>1670371</v>
      </c>
      <c r="E16" s="60">
        <f t="shared" si="3"/>
        <v>139197.57999999999</v>
      </c>
      <c r="F16" s="63">
        <v>0</v>
      </c>
      <c r="G16" s="69">
        <f t="shared" si="4"/>
        <v>139197.57999999999</v>
      </c>
      <c r="H16" s="469"/>
      <c r="I16" s="450"/>
      <c r="J16" s="494"/>
      <c r="K16" s="494"/>
      <c r="L16" s="450"/>
      <c r="M16" s="63"/>
      <c r="N16" s="68"/>
      <c r="O16" s="70"/>
      <c r="P16" s="68"/>
      <c r="Q16" s="70"/>
      <c r="R16" s="68"/>
      <c r="S16" s="71"/>
      <c r="T16" s="56"/>
      <c r="U16" s="68"/>
      <c r="V16" s="22"/>
      <c r="W16" s="56"/>
      <c r="X16" s="56"/>
      <c r="Y16" s="56"/>
      <c r="Z16" s="56"/>
      <c r="AA16" s="56"/>
      <c r="AB16" s="56"/>
      <c r="AC16" s="56"/>
      <c r="AD16" s="56"/>
      <c r="AE16" s="56"/>
      <c r="AF16" s="264">
        <v>3301</v>
      </c>
      <c r="AG16" s="264">
        <v>4411</v>
      </c>
      <c r="AH16" s="265">
        <v>1</v>
      </c>
      <c r="AI16" s="266" t="s">
        <v>275</v>
      </c>
      <c r="AJ16" s="267" t="s">
        <v>278</v>
      </c>
      <c r="AK16" s="268">
        <v>1670371</v>
      </c>
      <c r="AL16" s="269">
        <f t="shared" si="5"/>
        <v>139197.57999999999</v>
      </c>
      <c r="AM16" s="296"/>
      <c r="AN16" s="269">
        <f t="shared" si="6"/>
        <v>0</v>
      </c>
      <c r="AO16" s="269">
        <f t="shared" si="7"/>
        <v>-139197.57999999999</v>
      </c>
      <c r="AP16" s="269">
        <f t="shared" si="8"/>
        <v>1670370.96</v>
      </c>
      <c r="AQ16" s="269">
        <f t="shared" si="9"/>
        <v>-1670370.96</v>
      </c>
      <c r="AR16" s="270" t="e">
        <f t="shared" si="11"/>
        <v>#DIV/0!</v>
      </c>
      <c r="AS16" s="271" t="str">
        <f t="shared" si="10"/>
        <v>OK</v>
      </c>
    </row>
    <row r="17" spans="1:45" x14ac:dyDescent="0.25">
      <c r="A17" s="466"/>
      <c r="B17" s="67" t="s">
        <v>279</v>
      </c>
      <c r="C17" s="68" t="s">
        <v>280</v>
      </c>
      <c r="D17" s="60">
        <f t="shared" si="2"/>
        <v>3390319</v>
      </c>
      <c r="E17" s="60">
        <f t="shared" si="3"/>
        <v>282526.58</v>
      </c>
      <c r="F17" s="63">
        <v>0</v>
      </c>
      <c r="G17" s="69">
        <f t="shared" si="4"/>
        <v>282526.58</v>
      </c>
      <c r="H17" s="469"/>
      <c r="I17" s="450"/>
      <c r="J17" s="494"/>
      <c r="K17" s="494"/>
      <c r="L17" s="450"/>
      <c r="M17" s="63"/>
      <c r="N17" s="68"/>
      <c r="O17" s="70"/>
      <c r="P17" s="68"/>
      <c r="Q17" s="70"/>
      <c r="R17" s="68"/>
      <c r="S17" s="71"/>
      <c r="T17" s="56"/>
      <c r="U17" s="68"/>
      <c r="V17" s="22"/>
      <c r="W17" s="56"/>
      <c r="X17" s="56"/>
      <c r="Y17" s="56"/>
      <c r="Z17" s="56"/>
      <c r="AA17" s="56"/>
      <c r="AB17" s="56"/>
      <c r="AC17" s="56"/>
      <c r="AD17" s="56"/>
      <c r="AE17" s="56"/>
      <c r="AF17" s="264">
        <v>4402</v>
      </c>
      <c r="AG17" s="264">
        <v>4411</v>
      </c>
      <c r="AH17" s="265">
        <v>1</v>
      </c>
      <c r="AI17" s="266" t="s">
        <v>279</v>
      </c>
      <c r="AJ17" s="267" t="s">
        <v>280</v>
      </c>
      <c r="AK17" s="268">
        <v>3390319</v>
      </c>
      <c r="AL17" s="269">
        <f t="shared" si="5"/>
        <v>282526.58</v>
      </c>
      <c r="AM17" s="296"/>
      <c r="AN17" s="269">
        <f t="shared" si="6"/>
        <v>0</v>
      </c>
      <c r="AO17" s="269">
        <f t="shared" si="7"/>
        <v>-282526.58</v>
      </c>
      <c r="AP17" s="269">
        <f t="shared" si="8"/>
        <v>3390318.96</v>
      </c>
      <c r="AQ17" s="269">
        <f t="shared" si="9"/>
        <v>-3390318.96</v>
      </c>
      <c r="AR17" s="270" t="e">
        <f t="shared" si="11"/>
        <v>#DIV/0!</v>
      </c>
      <c r="AS17" s="271" t="str">
        <f t="shared" si="10"/>
        <v>OK</v>
      </c>
    </row>
    <row r="18" spans="1:45" x14ac:dyDescent="0.25">
      <c r="A18" s="466"/>
      <c r="B18" s="67" t="s">
        <v>279</v>
      </c>
      <c r="C18" s="68" t="s">
        <v>281</v>
      </c>
      <c r="D18" s="60">
        <f t="shared" si="2"/>
        <v>2558500</v>
      </c>
      <c r="E18" s="60">
        <f t="shared" si="3"/>
        <v>213208.33</v>
      </c>
      <c r="F18" s="63">
        <v>0</v>
      </c>
      <c r="G18" s="69">
        <f t="shared" si="4"/>
        <v>213208.33</v>
      </c>
      <c r="H18" s="469"/>
      <c r="I18" s="450"/>
      <c r="J18" s="494"/>
      <c r="K18" s="494"/>
      <c r="L18" s="450"/>
      <c r="M18" s="63"/>
      <c r="N18" s="68"/>
      <c r="O18" s="70"/>
      <c r="P18" s="68"/>
      <c r="Q18" s="72"/>
      <c r="R18" s="68"/>
      <c r="S18" s="71"/>
      <c r="T18" s="56"/>
      <c r="U18" s="68"/>
      <c r="V18" s="22"/>
      <c r="W18" s="56"/>
      <c r="X18" s="56"/>
      <c r="Y18" s="56"/>
      <c r="Z18" s="56"/>
      <c r="AA18" s="56"/>
      <c r="AB18" s="56"/>
      <c r="AC18" s="56"/>
      <c r="AD18" s="56"/>
      <c r="AE18" s="56"/>
      <c r="AF18" s="264">
        <v>4406</v>
      </c>
      <c r="AG18" s="264">
        <v>4412</v>
      </c>
      <c r="AH18" s="265">
        <v>1</v>
      </c>
      <c r="AI18" s="266" t="s">
        <v>279</v>
      </c>
      <c r="AJ18" s="267" t="s">
        <v>281</v>
      </c>
      <c r="AK18" s="268">
        <v>2558500</v>
      </c>
      <c r="AL18" s="269">
        <f t="shared" si="5"/>
        <v>213208.33</v>
      </c>
      <c r="AM18" s="296"/>
      <c r="AN18" s="269">
        <f t="shared" si="6"/>
        <v>0</v>
      </c>
      <c r="AO18" s="269">
        <f t="shared" si="7"/>
        <v>-213208.33</v>
      </c>
      <c r="AP18" s="269">
        <f t="shared" si="8"/>
        <v>2558499.96</v>
      </c>
      <c r="AQ18" s="269">
        <f t="shared" si="9"/>
        <v>-2558499.96</v>
      </c>
      <c r="AR18" s="270" t="e">
        <f t="shared" si="11"/>
        <v>#DIV/0!</v>
      </c>
      <c r="AS18" s="271" t="str">
        <f t="shared" si="10"/>
        <v>OK</v>
      </c>
    </row>
    <row r="19" spans="1:45" x14ac:dyDescent="0.25">
      <c r="A19" s="466"/>
      <c r="B19" s="67" t="s">
        <v>282</v>
      </c>
      <c r="C19" s="68" t="s">
        <v>283</v>
      </c>
      <c r="D19" s="60">
        <f t="shared" si="2"/>
        <v>4278223</v>
      </c>
      <c r="E19" s="60">
        <f t="shared" si="3"/>
        <v>356518.58</v>
      </c>
      <c r="F19" s="63">
        <v>0</v>
      </c>
      <c r="G19" s="69">
        <f t="shared" si="4"/>
        <v>356518.58</v>
      </c>
      <c r="H19" s="469"/>
      <c r="I19" s="450"/>
      <c r="J19" s="494"/>
      <c r="K19" s="494"/>
      <c r="L19" s="450"/>
      <c r="M19" s="63"/>
      <c r="N19" s="68"/>
      <c r="O19" s="70"/>
      <c r="P19" s="68"/>
      <c r="Q19" s="70"/>
      <c r="R19" s="73"/>
      <c r="S19" s="71"/>
      <c r="T19" s="56"/>
      <c r="U19" s="73"/>
      <c r="V19" s="22"/>
      <c r="W19" s="56"/>
      <c r="X19" s="56"/>
      <c r="Y19" s="56"/>
      <c r="Z19" s="56"/>
      <c r="AA19" s="56"/>
      <c r="AB19" s="56"/>
      <c r="AC19" s="56"/>
      <c r="AD19" s="56"/>
      <c r="AE19" s="56"/>
      <c r="AF19" s="264">
        <v>4412</v>
      </c>
      <c r="AG19" s="264">
        <v>50050</v>
      </c>
      <c r="AH19" s="265">
        <v>1</v>
      </c>
      <c r="AI19" s="266" t="s">
        <v>282</v>
      </c>
      <c r="AJ19" s="267" t="s">
        <v>283</v>
      </c>
      <c r="AK19" s="268">
        <v>4278223</v>
      </c>
      <c r="AL19" s="269">
        <f t="shared" si="5"/>
        <v>356518.58</v>
      </c>
      <c r="AM19" s="296"/>
      <c r="AN19" s="269">
        <f t="shared" si="6"/>
        <v>0</v>
      </c>
      <c r="AO19" s="269">
        <f t="shared" si="7"/>
        <v>-356518.58</v>
      </c>
      <c r="AP19" s="269">
        <f t="shared" si="8"/>
        <v>4278222.96</v>
      </c>
      <c r="AQ19" s="269">
        <f t="shared" si="9"/>
        <v>-4278222.96</v>
      </c>
      <c r="AR19" s="270" t="e">
        <f t="shared" si="11"/>
        <v>#DIV/0!</v>
      </c>
      <c r="AS19" s="271" t="str">
        <f t="shared" si="10"/>
        <v>OK</v>
      </c>
    </row>
    <row r="20" spans="1:45" x14ac:dyDescent="0.25">
      <c r="A20" s="466"/>
      <c r="B20" s="67" t="s">
        <v>282</v>
      </c>
      <c r="C20" s="68" t="s">
        <v>284</v>
      </c>
      <c r="D20" s="60">
        <f t="shared" si="2"/>
        <v>849276</v>
      </c>
      <c r="E20" s="60">
        <f t="shared" si="3"/>
        <v>70773</v>
      </c>
      <c r="F20" s="63">
        <v>0</v>
      </c>
      <c r="G20" s="69">
        <f t="shared" si="4"/>
        <v>70773</v>
      </c>
      <c r="H20" s="469"/>
      <c r="I20" s="450"/>
      <c r="J20" s="494"/>
      <c r="K20" s="494"/>
      <c r="L20" s="450"/>
      <c r="M20" s="63"/>
      <c r="N20" s="68"/>
      <c r="O20" s="70"/>
      <c r="P20" s="68"/>
      <c r="Q20" s="70"/>
      <c r="R20" s="68"/>
      <c r="S20" s="74"/>
      <c r="T20" s="56"/>
      <c r="U20" s="68"/>
      <c r="V20" s="22"/>
      <c r="W20" s="75"/>
      <c r="X20" s="75"/>
      <c r="Y20" s="75"/>
      <c r="Z20" s="75"/>
      <c r="AA20" s="75"/>
      <c r="AB20" s="75"/>
      <c r="AC20" s="75"/>
      <c r="AD20" s="75"/>
      <c r="AE20" s="75"/>
      <c r="AF20" s="264">
        <v>6500</v>
      </c>
      <c r="AG20" s="264">
        <v>56050</v>
      </c>
      <c r="AH20" s="265">
        <v>1</v>
      </c>
      <c r="AI20" s="266" t="s">
        <v>282</v>
      </c>
      <c r="AJ20" s="267" t="s">
        <v>284</v>
      </c>
      <c r="AK20" s="268">
        <v>849276</v>
      </c>
      <c r="AL20" s="269">
        <f t="shared" si="5"/>
        <v>70773</v>
      </c>
      <c r="AM20" s="296"/>
      <c r="AN20" s="269">
        <f t="shared" si="6"/>
        <v>0</v>
      </c>
      <c r="AO20" s="269">
        <f t="shared" si="7"/>
        <v>-70773</v>
      </c>
      <c r="AP20" s="269">
        <f t="shared" si="8"/>
        <v>849276</v>
      </c>
      <c r="AQ20" s="269">
        <f t="shared" si="9"/>
        <v>-849276</v>
      </c>
      <c r="AR20" s="270" t="e">
        <f t="shared" si="11"/>
        <v>#DIV/0!</v>
      </c>
      <c r="AS20" s="271" t="str">
        <f t="shared" si="10"/>
        <v>OK</v>
      </c>
    </row>
    <row r="21" spans="1:45" x14ac:dyDescent="0.25">
      <c r="A21" s="467"/>
      <c r="B21" s="78" t="s">
        <v>257</v>
      </c>
      <c r="C21" s="68" t="s">
        <v>286</v>
      </c>
      <c r="D21" s="60">
        <f t="shared" si="2"/>
        <v>170338</v>
      </c>
      <c r="E21" s="60">
        <f t="shared" si="3"/>
        <v>14194.83</v>
      </c>
      <c r="F21" s="80">
        <v>0</v>
      </c>
      <c r="G21" s="69">
        <f t="shared" si="4"/>
        <v>14194.83</v>
      </c>
      <c r="H21" s="470"/>
      <c r="I21" s="452"/>
      <c r="J21" s="495"/>
      <c r="K21" s="495"/>
      <c r="L21" s="452"/>
      <c r="M21" s="394"/>
      <c r="N21" s="68"/>
      <c r="O21" s="70"/>
      <c r="P21" s="68"/>
      <c r="Q21" s="70"/>
      <c r="R21" s="68"/>
      <c r="S21" s="74"/>
      <c r="T21" s="75"/>
      <c r="U21" s="68"/>
      <c r="V21" s="22"/>
      <c r="W21" s="75"/>
      <c r="X21" s="75"/>
      <c r="Y21" s="75"/>
      <c r="Z21" s="75"/>
      <c r="AA21" s="75"/>
      <c r="AB21" s="75"/>
      <c r="AC21" s="75"/>
      <c r="AD21" s="75"/>
      <c r="AE21" s="75"/>
      <c r="AF21" s="264">
        <v>6440</v>
      </c>
      <c r="AG21" s="264">
        <v>6500</v>
      </c>
      <c r="AH21" s="265" t="s">
        <v>385</v>
      </c>
      <c r="AI21" s="266" t="s">
        <v>257</v>
      </c>
      <c r="AJ21" s="267" t="s">
        <v>286</v>
      </c>
      <c r="AK21" s="268">
        <v>170338</v>
      </c>
      <c r="AL21" s="269">
        <f t="shared" si="5"/>
        <v>14194.83</v>
      </c>
      <c r="AM21" s="296"/>
      <c r="AN21" s="269">
        <f t="shared" si="6"/>
        <v>0</v>
      </c>
      <c r="AO21" s="269">
        <f t="shared" si="7"/>
        <v>-14194.83</v>
      </c>
      <c r="AP21" s="269">
        <f t="shared" si="8"/>
        <v>170337.96</v>
      </c>
      <c r="AQ21" s="269">
        <f t="shared" si="9"/>
        <v>-170337.96</v>
      </c>
      <c r="AR21" s="270" t="e">
        <f t="shared" si="11"/>
        <v>#DIV/0!</v>
      </c>
      <c r="AS21" s="271" t="str">
        <f t="shared" si="10"/>
        <v>OK</v>
      </c>
    </row>
    <row r="22" spans="1:45" x14ac:dyDescent="0.25">
      <c r="A22" s="22"/>
      <c r="B22" s="22"/>
      <c r="C22" s="85" t="s">
        <v>287</v>
      </c>
      <c r="D22" s="86">
        <f t="shared" ref="D22:G22" si="12">SUM(D10:D21)</f>
        <v>23256048</v>
      </c>
      <c r="E22" s="86">
        <f t="shared" si="12"/>
        <v>1938003.9800000002</v>
      </c>
      <c r="F22" s="86">
        <f t="shared" si="12"/>
        <v>0</v>
      </c>
      <c r="G22" s="161">
        <f t="shared" si="12"/>
        <v>1938003.9800000002</v>
      </c>
      <c r="H22" s="398">
        <f>H10</f>
        <v>8286171.4400000004</v>
      </c>
      <c r="I22" s="88">
        <f>SUM(I10:I21)</f>
        <v>0.68</v>
      </c>
      <c r="J22" s="89">
        <f>SUM(J10:J21)</f>
        <v>5634596.5800000001</v>
      </c>
      <c r="K22" s="397">
        <f>SUM(K10:K21)</f>
        <v>939099.43</v>
      </c>
      <c r="L22" s="200"/>
      <c r="M22" s="395">
        <f>IF(((G22)-K22)&lt;0,0,((G22)-K22))</f>
        <v>998904.55000000016</v>
      </c>
      <c r="N22" s="393">
        <f t="shared" ref="N22:S22" si="13">SUM(N10:N21)</f>
        <v>0</v>
      </c>
      <c r="O22" s="90">
        <f t="shared" si="13"/>
        <v>0</v>
      </c>
      <c r="P22" s="90">
        <f t="shared" si="13"/>
        <v>0</v>
      </c>
      <c r="Q22" s="90">
        <f t="shared" si="13"/>
        <v>0</v>
      </c>
      <c r="R22" s="90">
        <f t="shared" si="13"/>
        <v>0</v>
      </c>
      <c r="S22" s="90">
        <f t="shared" si="13"/>
        <v>0</v>
      </c>
      <c r="T22" s="91"/>
      <c r="U22" s="392">
        <f>ROUND(IF(M22=0,K22-(G22),0),2)</f>
        <v>0</v>
      </c>
      <c r="V22" s="22"/>
      <c r="W22" s="56"/>
      <c r="X22" s="56"/>
      <c r="Y22" s="56"/>
      <c r="Z22" s="56"/>
      <c r="AA22" s="56"/>
      <c r="AB22" s="56"/>
      <c r="AC22" s="56"/>
      <c r="AD22" s="56"/>
      <c r="AE22" s="56"/>
      <c r="AF22" s="272"/>
      <c r="AG22" s="272"/>
      <c r="AH22" s="273"/>
      <c r="AI22" s="274"/>
      <c r="AJ22" s="275" t="s">
        <v>715</v>
      </c>
      <c r="AK22" s="276">
        <f>SUM(AK10:AK21)</f>
        <v>23256048</v>
      </c>
      <c r="AL22" s="276">
        <f t="shared" ref="AL22:AO22" si="14">SUM(AL10:AL21)</f>
        <v>1938003.9800000002</v>
      </c>
      <c r="AM22" s="276">
        <f t="shared" si="14"/>
        <v>0</v>
      </c>
      <c r="AN22" s="276">
        <f t="shared" si="14"/>
        <v>0</v>
      </c>
      <c r="AO22" s="276">
        <f t="shared" si="14"/>
        <v>-1938003.9800000002</v>
      </c>
      <c r="AP22" s="276">
        <f>SUM(AP10:AP21)</f>
        <v>23256047.760000005</v>
      </c>
      <c r="AQ22" s="276">
        <f>SUM(AQ10:AQ21)</f>
        <v>-23256047.760000005</v>
      </c>
      <c r="AR22" s="276" t="e">
        <f>SUM(AR10:AR21)</f>
        <v>#DIV/0!</v>
      </c>
      <c r="AS22" s="277" t="str">
        <f t="shared" si="10"/>
        <v>OK</v>
      </c>
    </row>
    <row r="23" spans="1:45" x14ac:dyDescent="0.25">
      <c r="A23" s="449" t="s">
        <v>288</v>
      </c>
      <c r="B23" s="92" t="s">
        <v>268</v>
      </c>
      <c r="C23" s="92" t="s">
        <v>289</v>
      </c>
      <c r="D23" s="93">
        <f t="shared" si="2"/>
        <v>2141858</v>
      </c>
      <c r="E23" s="94">
        <f t="shared" ref="E23:E31" si="15">AL23</f>
        <v>178488.17</v>
      </c>
      <c r="F23" s="95">
        <v>0</v>
      </c>
      <c r="G23" s="95">
        <f>+E23-F23</f>
        <v>178488.17</v>
      </c>
      <c r="H23" s="454"/>
      <c r="I23" s="457"/>
      <c r="J23" s="457"/>
      <c r="K23" s="457"/>
      <c r="L23" s="429">
        <f>ROUND(-E48+F48,2)</f>
        <v>0</v>
      </c>
      <c r="M23" s="432">
        <f>IF((G23+G24+G25)-L23&lt;0,0,(G23+G24+G25)-L23)</f>
        <v>536773.57999999996</v>
      </c>
      <c r="N23" s="497">
        <f t="shared" ref="N23" si="16">+M23</f>
        <v>536773.57999999996</v>
      </c>
      <c r="O23" s="95"/>
      <c r="P23" s="95"/>
      <c r="Q23" s="95"/>
      <c r="R23" s="95"/>
      <c r="S23" s="95"/>
      <c r="T23" s="56"/>
      <c r="U23" s="492">
        <f>ROUND(IF(M23=0,L23-(G23+G24+G25),0),2)</f>
        <v>0</v>
      </c>
      <c r="V23" s="22"/>
      <c r="W23" s="56"/>
      <c r="X23" s="56"/>
      <c r="Y23" s="56"/>
      <c r="Z23" s="56"/>
      <c r="AA23" s="56"/>
      <c r="AB23" s="56"/>
      <c r="AC23" s="56"/>
      <c r="AD23" s="56"/>
      <c r="AE23" s="56"/>
      <c r="AF23" s="264">
        <v>1108</v>
      </c>
      <c r="AG23" s="264">
        <v>1771</v>
      </c>
      <c r="AH23" s="265">
        <v>1</v>
      </c>
      <c r="AI23" s="266" t="s">
        <v>268</v>
      </c>
      <c r="AJ23" s="267" t="s">
        <v>289</v>
      </c>
      <c r="AK23" s="268">
        <v>2141858</v>
      </c>
      <c r="AL23" s="269">
        <f t="shared" ref="AL23:AL36" si="17">ROUND(+AK23/12,2)</f>
        <v>178488.17</v>
      </c>
      <c r="AM23" s="296"/>
      <c r="AN23" s="269">
        <f t="shared" ref="AN23:AN36" si="18">ROUND(AM23/12,2)</f>
        <v>0</v>
      </c>
      <c r="AO23" s="269">
        <f t="shared" ref="AO23:AO36" si="19">+AN23-AL23</f>
        <v>-178488.17</v>
      </c>
      <c r="AP23" s="269">
        <f t="shared" ref="AP23:AP36" si="20">+AL23*$AP$7</f>
        <v>2141858.04</v>
      </c>
      <c r="AQ23" s="269">
        <f t="shared" ref="AQ23:AQ36" si="21">+AM23-AP23</f>
        <v>-2141858.04</v>
      </c>
      <c r="AR23" s="270" t="e">
        <f t="shared" ref="AR23:AR36" si="22">ROUND(AQ23/(12-$AP$7),2)</f>
        <v>#DIV/0!</v>
      </c>
      <c r="AS23" s="271" t="str">
        <f t="shared" si="10"/>
        <v>OK</v>
      </c>
    </row>
    <row r="24" spans="1:45" x14ac:dyDescent="0.25">
      <c r="A24" s="450"/>
      <c r="B24" s="97" t="s">
        <v>268</v>
      </c>
      <c r="C24" s="97" t="s">
        <v>290</v>
      </c>
      <c r="D24" s="98">
        <f t="shared" si="2"/>
        <v>1935823</v>
      </c>
      <c r="E24" s="99">
        <f t="shared" si="15"/>
        <v>161318.57999999999</v>
      </c>
      <c r="F24" s="177">
        <v>0</v>
      </c>
      <c r="G24" s="177">
        <f t="shared" ref="G24:G36" si="23">+E24-F24</f>
        <v>161318.57999999999</v>
      </c>
      <c r="H24" s="455"/>
      <c r="I24" s="458"/>
      <c r="J24" s="458"/>
      <c r="K24" s="458"/>
      <c r="L24" s="430"/>
      <c r="M24" s="432"/>
      <c r="N24" s="499"/>
      <c r="O24" s="103"/>
      <c r="P24" s="103"/>
      <c r="Q24" s="103"/>
      <c r="R24" s="103"/>
      <c r="S24" s="103"/>
      <c r="T24" s="56"/>
      <c r="U24" s="492"/>
      <c r="V24" s="22"/>
      <c r="W24" s="56"/>
      <c r="X24" s="56"/>
      <c r="Y24" s="56"/>
      <c r="Z24" s="56"/>
      <c r="AA24" s="56"/>
      <c r="AB24" s="56"/>
      <c r="AC24" s="56"/>
      <c r="AD24" s="56"/>
      <c r="AE24" s="56"/>
      <c r="AF24" s="264">
        <v>1710</v>
      </c>
      <c r="AG24" s="264">
        <v>1771</v>
      </c>
      <c r="AH24" s="265">
        <v>1</v>
      </c>
      <c r="AI24" s="266" t="s">
        <v>268</v>
      </c>
      <c r="AJ24" s="267" t="s">
        <v>290</v>
      </c>
      <c r="AK24" s="268">
        <v>1935823</v>
      </c>
      <c r="AL24" s="269">
        <f t="shared" si="17"/>
        <v>161318.57999999999</v>
      </c>
      <c r="AM24" s="296"/>
      <c r="AN24" s="269">
        <f t="shared" si="18"/>
        <v>0</v>
      </c>
      <c r="AO24" s="269">
        <f t="shared" si="19"/>
        <v>-161318.57999999999</v>
      </c>
      <c r="AP24" s="269">
        <f t="shared" si="20"/>
        <v>1935822.96</v>
      </c>
      <c r="AQ24" s="269">
        <f t="shared" si="21"/>
        <v>-1935822.96</v>
      </c>
      <c r="AR24" s="270" t="e">
        <f t="shared" si="22"/>
        <v>#DIV/0!</v>
      </c>
      <c r="AS24" s="271" t="str">
        <f t="shared" si="10"/>
        <v>OK</v>
      </c>
    </row>
    <row r="25" spans="1:45" s="216" customFormat="1" x14ac:dyDescent="0.25">
      <c r="A25" s="451"/>
      <c r="B25" s="217" t="s">
        <v>268</v>
      </c>
      <c r="C25" s="217" t="s">
        <v>270</v>
      </c>
      <c r="D25" s="98">
        <f t="shared" si="2"/>
        <v>2363602</v>
      </c>
      <c r="E25" s="99">
        <f>AL25</f>
        <v>196966.83</v>
      </c>
      <c r="F25" s="219">
        <v>0</v>
      </c>
      <c r="G25" s="219">
        <f t="shared" si="23"/>
        <v>196966.83</v>
      </c>
      <c r="H25" s="455"/>
      <c r="I25" s="458"/>
      <c r="J25" s="458"/>
      <c r="K25" s="458"/>
      <c r="L25" s="431"/>
      <c r="M25" s="433"/>
      <c r="N25" s="498"/>
      <c r="O25" s="177"/>
      <c r="P25" s="177"/>
      <c r="Q25" s="121"/>
      <c r="R25" s="177"/>
      <c r="S25" s="218"/>
      <c r="T25" s="56"/>
      <c r="U25" s="489"/>
      <c r="V25" s="22"/>
      <c r="W25" s="56"/>
      <c r="X25" s="56"/>
      <c r="Y25" s="56"/>
      <c r="Z25" s="56"/>
      <c r="AA25" s="56"/>
      <c r="AB25" s="56"/>
      <c r="AC25" s="56"/>
      <c r="AD25" s="56"/>
      <c r="AE25" s="56"/>
      <c r="AF25" s="264">
        <v>1101</v>
      </c>
      <c r="AG25" s="264">
        <v>1124</v>
      </c>
      <c r="AH25" s="265">
        <v>1</v>
      </c>
      <c r="AI25" s="266" t="s">
        <v>268</v>
      </c>
      <c r="AJ25" s="267" t="s">
        <v>270</v>
      </c>
      <c r="AK25" s="268">
        <v>2363602</v>
      </c>
      <c r="AL25" s="269">
        <f t="shared" si="17"/>
        <v>196966.83</v>
      </c>
      <c r="AM25" s="296"/>
      <c r="AN25" s="269">
        <f t="shared" si="18"/>
        <v>0</v>
      </c>
      <c r="AO25" s="269">
        <f t="shared" si="19"/>
        <v>-196966.83</v>
      </c>
      <c r="AP25" s="269">
        <f t="shared" si="20"/>
        <v>2363601.96</v>
      </c>
      <c r="AQ25" s="269">
        <f t="shared" si="21"/>
        <v>-2363601.96</v>
      </c>
      <c r="AR25" s="270" t="e">
        <f t="shared" si="22"/>
        <v>#DIV/0!</v>
      </c>
      <c r="AS25" s="271" t="str">
        <f t="shared" si="10"/>
        <v>OK</v>
      </c>
    </row>
    <row r="26" spans="1:45" x14ac:dyDescent="0.25">
      <c r="A26" s="450"/>
      <c r="B26" s="92" t="s">
        <v>272</v>
      </c>
      <c r="C26" s="92" t="s">
        <v>291</v>
      </c>
      <c r="D26" s="104">
        <f t="shared" si="2"/>
        <v>3591872</v>
      </c>
      <c r="E26" s="94">
        <f t="shared" si="15"/>
        <v>299322.67</v>
      </c>
      <c r="F26" s="95">
        <v>0</v>
      </c>
      <c r="G26" s="95">
        <f t="shared" si="23"/>
        <v>299322.67</v>
      </c>
      <c r="H26" s="455"/>
      <c r="I26" s="458"/>
      <c r="J26" s="458"/>
      <c r="K26" s="458"/>
      <c r="L26" s="429">
        <f>ROUND(-E49+F49,2)</f>
        <v>0</v>
      </c>
      <c r="M26" s="434">
        <f>IF((G26+G27)-L26&lt;0,0,(G26+G27)-L26)</f>
        <v>602952.16999999993</v>
      </c>
      <c r="N26" s="96"/>
      <c r="O26" s="497">
        <f t="shared" ref="O26" si="24">+M26</f>
        <v>602952.16999999993</v>
      </c>
      <c r="P26" s="92"/>
      <c r="Q26" s="105"/>
      <c r="R26" s="92"/>
      <c r="S26" s="106"/>
      <c r="T26" s="56"/>
      <c r="U26" s="488">
        <f>ROUND(IF(M26=0,L26-(G26+G27),0),2)</f>
        <v>0</v>
      </c>
      <c r="V26" s="22"/>
      <c r="W26" s="56"/>
      <c r="X26" s="56"/>
      <c r="Y26" s="56"/>
      <c r="Z26" s="56"/>
      <c r="AA26" s="56"/>
      <c r="AB26" s="56"/>
      <c r="AC26" s="56"/>
      <c r="AD26" s="56"/>
      <c r="AE26" s="56"/>
      <c r="AF26" s="264">
        <v>28161</v>
      </c>
      <c r="AG26" s="264">
        <v>28371</v>
      </c>
      <c r="AH26" s="265">
        <v>2</v>
      </c>
      <c r="AI26" s="266" t="s">
        <v>272</v>
      </c>
      <c r="AJ26" s="267" t="s">
        <v>291</v>
      </c>
      <c r="AK26" s="268">
        <v>3591872</v>
      </c>
      <c r="AL26" s="269">
        <f t="shared" si="17"/>
        <v>299322.67</v>
      </c>
      <c r="AM26" s="296"/>
      <c r="AN26" s="269">
        <f t="shared" si="18"/>
        <v>0</v>
      </c>
      <c r="AO26" s="269">
        <f t="shared" si="19"/>
        <v>-299322.67</v>
      </c>
      <c r="AP26" s="269">
        <f t="shared" si="20"/>
        <v>3591872.04</v>
      </c>
      <c r="AQ26" s="269">
        <f t="shared" si="21"/>
        <v>-3591872.04</v>
      </c>
      <c r="AR26" s="270" t="e">
        <f t="shared" si="22"/>
        <v>#DIV/0!</v>
      </c>
      <c r="AS26" s="271" t="str">
        <f t="shared" si="10"/>
        <v>OK</v>
      </c>
    </row>
    <row r="27" spans="1:45" x14ac:dyDescent="0.25">
      <c r="A27" s="450"/>
      <c r="B27" s="97" t="s">
        <v>272</v>
      </c>
      <c r="C27" s="97" t="s">
        <v>292</v>
      </c>
      <c r="D27" s="98">
        <f t="shared" si="2"/>
        <v>3643554</v>
      </c>
      <c r="E27" s="99">
        <f t="shared" si="15"/>
        <v>303629.5</v>
      </c>
      <c r="F27" s="100">
        <v>0</v>
      </c>
      <c r="G27" s="100">
        <f t="shared" si="23"/>
        <v>303629.5</v>
      </c>
      <c r="H27" s="455"/>
      <c r="I27" s="458"/>
      <c r="J27" s="458"/>
      <c r="K27" s="458"/>
      <c r="L27" s="431"/>
      <c r="M27" s="433"/>
      <c r="N27" s="101"/>
      <c r="O27" s="498"/>
      <c r="P27" s="97"/>
      <c r="Q27" s="110"/>
      <c r="R27" s="97"/>
      <c r="S27" s="111"/>
      <c r="T27" s="56"/>
      <c r="U27" s="489"/>
      <c r="V27" s="22"/>
      <c r="W27" s="56"/>
      <c r="X27" s="56"/>
      <c r="Y27" s="56"/>
      <c r="Z27" s="56"/>
      <c r="AA27" s="56"/>
      <c r="AB27" s="56"/>
      <c r="AC27" s="56"/>
      <c r="AD27" s="56"/>
      <c r="AE27" s="56"/>
      <c r="AF27" s="264">
        <v>28181</v>
      </c>
      <c r="AG27" s="264">
        <v>28371</v>
      </c>
      <c r="AH27" s="265">
        <v>2</v>
      </c>
      <c r="AI27" s="266" t="s">
        <v>272</v>
      </c>
      <c r="AJ27" s="267" t="s">
        <v>292</v>
      </c>
      <c r="AK27" s="268">
        <v>3643554</v>
      </c>
      <c r="AL27" s="269">
        <f t="shared" si="17"/>
        <v>303629.5</v>
      </c>
      <c r="AM27" s="296"/>
      <c r="AN27" s="269">
        <f t="shared" si="18"/>
        <v>0</v>
      </c>
      <c r="AO27" s="269">
        <f t="shared" si="19"/>
        <v>-303629.5</v>
      </c>
      <c r="AP27" s="269">
        <f t="shared" si="20"/>
        <v>3643554</v>
      </c>
      <c r="AQ27" s="269">
        <f t="shared" si="21"/>
        <v>-3643554</v>
      </c>
      <c r="AR27" s="270" t="e">
        <f t="shared" si="22"/>
        <v>#DIV/0!</v>
      </c>
      <c r="AS27" s="271" t="str">
        <f t="shared" si="10"/>
        <v>OK</v>
      </c>
    </row>
    <row r="28" spans="1:45" x14ac:dyDescent="0.25">
      <c r="A28" s="450"/>
      <c r="B28" s="92" t="s">
        <v>275</v>
      </c>
      <c r="C28" s="92" t="s">
        <v>293</v>
      </c>
      <c r="D28" s="104">
        <f t="shared" si="2"/>
        <v>2376452</v>
      </c>
      <c r="E28" s="94">
        <f t="shared" si="15"/>
        <v>198037.67</v>
      </c>
      <c r="F28" s="95">
        <v>0</v>
      </c>
      <c r="G28" s="95">
        <f t="shared" si="23"/>
        <v>198037.67</v>
      </c>
      <c r="H28" s="455"/>
      <c r="I28" s="458"/>
      <c r="J28" s="458"/>
      <c r="K28" s="458"/>
      <c r="L28" s="429">
        <f>ROUND(-E50+F50,2)</f>
        <v>0</v>
      </c>
      <c r="M28" s="434">
        <f>IF((G28+G29)-L28&lt;0,0,(G28+G29)-L28)</f>
        <v>320097.5</v>
      </c>
      <c r="N28" s="96"/>
      <c r="O28" s="105"/>
      <c r="P28" s="497">
        <f t="shared" ref="P28" si="25">+M28</f>
        <v>320097.5</v>
      </c>
      <c r="Q28" s="105"/>
      <c r="R28" s="92"/>
      <c r="S28" s="106"/>
      <c r="T28" s="56"/>
      <c r="U28" s="490">
        <f>ROUND(IF(M28=0,L28-(G28+G29),0),2)</f>
        <v>0</v>
      </c>
      <c r="V28" s="22"/>
      <c r="W28" s="56"/>
      <c r="X28" s="56"/>
      <c r="Y28" s="56"/>
      <c r="Z28" s="56"/>
      <c r="AA28" s="56"/>
      <c r="AB28" s="56"/>
      <c r="AC28" s="56"/>
      <c r="AD28" s="56"/>
      <c r="AE28" s="56"/>
      <c r="AF28" s="264">
        <v>3183</v>
      </c>
      <c r="AG28" s="264">
        <v>3300</v>
      </c>
      <c r="AH28" s="265">
        <v>1</v>
      </c>
      <c r="AI28" s="266" t="s">
        <v>275</v>
      </c>
      <c r="AJ28" s="267" t="s">
        <v>293</v>
      </c>
      <c r="AK28" s="268">
        <v>2376452</v>
      </c>
      <c r="AL28" s="269">
        <f t="shared" si="17"/>
        <v>198037.67</v>
      </c>
      <c r="AM28" s="296"/>
      <c r="AN28" s="269">
        <f t="shared" si="18"/>
        <v>0</v>
      </c>
      <c r="AO28" s="269">
        <f t="shared" si="19"/>
        <v>-198037.67</v>
      </c>
      <c r="AP28" s="269">
        <f t="shared" si="20"/>
        <v>2376452.04</v>
      </c>
      <c r="AQ28" s="269">
        <f t="shared" si="21"/>
        <v>-2376452.04</v>
      </c>
      <c r="AR28" s="270" t="e">
        <f t="shared" si="22"/>
        <v>#DIV/0!</v>
      </c>
      <c r="AS28" s="271" t="str">
        <f t="shared" si="10"/>
        <v>OK</v>
      </c>
    </row>
    <row r="29" spans="1:45" x14ac:dyDescent="0.25">
      <c r="A29" s="450"/>
      <c r="B29" s="97" t="s">
        <v>275</v>
      </c>
      <c r="C29" s="97" t="s">
        <v>294</v>
      </c>
      <c r="D29" s="98">
        <f t="shared" si="2"/>
        <v>1464718</v>
      </c>
      <c r="E29" s="99">
        <f t="shared" si="15"/>
        <v>122059.83</v>
      </c>
      <c r="F29" s="103">
        <v>0</v>
      </c>
      <c r="G29" s="100">
        <f t="shared" si="23"/>
        <v>122059.83</v>
      </c>
      <c r="H29" s="455"/>
      <c r="I29" s="458"/>
      <c r="J29" s="458"/>
      <c r="K29" s="458"/>
      <c r="L29" s="431"/>
      <c r="M29" s="433"/>
      <c r="N29" s="101"/>
      <c r="O29" s="110"/>
      <c r="P29" s="498"/>
      <c r="Q29" s="109"/>
      <c r="R29" s="97"/>
      <c r="S29" s="111"/>
      <c r="T29" s="56"/>
      <c r="U29" s="491"/>
      <c r="V29" s="22"/>
      <c r="W29" s="56"/>
      <c r="X29" s="56"/>
      <c r="Y29" s="56"/>
      <c r="Z29" s="56"/>
      <c r="AA29" s="56"/>
      <c r="AB29" s="56"/>
      <c r="AC29" s="56"/>
      <c r="AD29" s="56"/>
      <c r="AE29" s="56"/>
      <c r="AF29" s="264">
        <v>3032</v>
      </c>
      <c r="AG29" s="264">
        <v>3300</v>
      </c>
      <c r="AH29" s="265">
        <v>1</v>
      </c>
      <c r="AI29" s="266" t="s">
        <v>275</v>
      </c>
      <c r="AJ29" s="267" t="s">
        <v>294</v>
      </c>
      <c r="AK29" s="268">
        <v>1464718</v>
      </c>
      <c r="AL29" s="269">
        <f t="shared" si="17"/>
        <v>122059.83</v>
      </c>
      <c r="AM29" s="296"/>
      <c r="AN29" s="269">
        <f t="shared" si="18"/>
        <v>0</v>
      </c>
      <c r="AO29" s="269">
        <f t="shared" si="19"/>
        <v>-122059.83</v>
      </c>
      <c r="AP29" s="269">
        <f t="shared" si="20"/>
        <v>1464717.96</v>
      </c>
      <c r="AQ29" s="269">
        <f t="shared" si="21"/>
        <v>-1464717.96</v>
      </c>
      <c r="AR29" s="270" t="e">
        <f t="shared" si="22"/>
        <v>#DIV/0!</v>
      </c>
      <c r="AS29" s="271" t="str">
        <f t="shared" si="10"/>
        <v>OK</v>
      </c>
    </row>
    <row r="30" spans="1:45" x14ac:dyDescent="0.25">
      <c r="A30" s="450"/>
      <c r="B30" s="92" t="s">
        <v>279</v>
      </c>
      <c r="C30" s="92" t="s">
        <v>295</v>
      </c>
      <c r="D30" s="104">
        <f t="shared" si="2"/>
        <v>2235644</v>
      </c>
      <c r="E30" s="95">
        <f t="shared" si="15"/>
        <v>186303.67</v>
      </c>
      <c r="F30" s="95">
        <v>0</v>
      </c>
      <c r="G30" s="95">
        <f t="shared" si="23"/>
        <v>186303.67</v>
      </c>
      <c r="H30" s="455"/>
      <c r="I30" s="458"/>
      <c r="J30" s="458"/>
      <c r="K30" s="460"/>
      <c r="L30" s="429">
        <f>ROUND(-E51+F51,2)</f>
        <v>0</v>
      </c>
      <c r="M30" s="434">
        <f>IF((G30+G31)-L30&lt;0,0,(G30+G31)-L30)</f>
        <v>254723.67</v>
      </c>
      <c r="N30" s="96"/>
      <c r="O30" s="105"/>
      <c r="P30" s="92"/>
      <c r="Q30" s="497">
        <f t="shared" ref="Q30" si="26">+M30</f>
        <v>254723.67</v>
      </c>
      <c r="R30" s="96"/>
      <c r="S30" s="106"/>
      <c r="T30" s="56"/>
      <c r="U30" s="488">
        <f>ROUND(IF(M30=0,L30-(G30+G31),0),2)</f>
        <v>0</v>
      </c>
      <c r="V30" s="22"/>
      <c r="W30" s="56"/>
      <c r="X30" s="56"/>
      <c r="Y30" s="56"/>
      <c r="Z30" s="56"/>
      <c r="AA30" s="56"/>
      <c r="AB30" s="56"/>
      <c r="AC30" s="56"/>
      <c r="AD30" s="56"/>
      <c r="AE30" s="56"/>
      <c r="AF30" s="264">
        <v>4402</v>
      </c>
      <c r="AG30" s="264">
        <v>4406</v>
      </c>
      <c r="AH30" s="265">
        <v>1</v>
      </c>
      <c r="AI30" s="266" t="s">
        <v>279</v>
      </c>
      <c r="AJ30" s="267" t="s">
        <v>295</v>
      </c>
      <c r="AK30" s="268">
        <v>2235644</v>
      </c>
      <c r="AL30" s="269">
        <f t="shared" si="17"/>
        <v>186303.67</v>
      </c>
      <c r="AM30" s="296"/>
      <c r="AN30" s="269">
        <f t="shared" si="18"/>
        <v>0</v>
      </c>
      <c r="AO30" s="269">
        <f t="shared" si="19"/>
        <v>-186303.67</v>
      </c>
      <c r="AP30" s="269">
        <f t="shared" si="20"/>
        <v>2235644.04</v>
      </c>
      <c r="AQ30" s="269">
        <f t="shared" si="21"/>
        <v>-2235644.04</v>
      </c>
      <c r="AR30" s="270" t="e">
        <f t="shared" si="22"/>
        <v>#DIV/0!</v>
      </c>
      <c r="AS30" s="271" t="str">
        <f t="shared" si="10"/>
        <v>OK</v>
      </c>
    </row>
    <row r="31" spans="1:45" x14ac:dyDescent="0.25">
      <c r="A31" s="450"/>
      <c r="B31" s="115" t="s">
        <v>279</v>
      </c>
      <c r="C31" s="115" t="s">
        <v>296</v>
      </c>
      <c r="D31" s="100">
        <f t="shared" si="2"/>
        <v>821040</v>
      </c>
      <c r="E31" s="219">
        <f t="shared" si="15"/>
        <v>68420</v>
      </c>
      <c r="F31" s="177">
        <v>0</v>
      </c>
      <c r="G31" s="100">
        <f t="shared" si="23"/>
        <v>68420</v>
      </c>
      <c r="H31" s="455"/>
      <c r="I31" s="458"/>
      <c r="J31" s="458"/>
      <c r="K31" s="460"/>
      <c r="L31" s="430"/>
      <c r="M31" s="433"/>
      <c r="N31" s="102"/>
      <c r="O31" s="116"/>
      <c r="P31" s="115"/>
      <c r="Q31" s="498"/>
      <c r="R31" s="102"/>
      <c r="S31" s="117"/>
      <c r="T31" s="56"/>
      <c r="U31" s="489"/>
      <c r="V31" s="22"/>
      <c r="W31" s="56"/>
      <c r="X31" s="56"/>
      <c r="Y31" s="56"/>
      <c r="Z31" s="56"/>
      <c r="AA31" s="56"/>
      <c r="AB31" s="56"/>
      <c r="AC31" s="56"/>
      <c r="AD31" s="56"/>
      <c r="AE31" s="56"/>
      <c r="AF31" s="264">
        <v>4404</v>
      </c>
      <c r="AG31" s="264">
        <v>4800</v>
      </c>
      <c r="AH31" s="265">
        <v>1</v>
      </c>
      <c r="AI31" s="266" t="s">
        <v>279</v>
      </c>
      <c r="AJ31" s="267" t="s">
        <v>296</v>
      </c>
      <c r="AK31" s="268">
        <v>821040</v>
      </c>
      <c r="AL31" s="269">
        <f t="shared" si="17"/>
        <v>68420</v>
      </c>
      <c r="AM31" s="296"/>
      <c r="AN31" s="269">
        <f t="shared" si="18"/>
        <v>0</v>
      </c>
      <c r="AO31" s="269">
        <f t="shared" si="19"/>
        <v>-68420</v>
      </c>
      <c r="AP31" s="269">
        <f t="shared" si="20"/>
        <v>821040</v>
      </c>
      <c r="AQ31" s="269">
        <f t="shared" si="21"/>
        <v>-821040</v>
      </c>
      <c r="AR31" s="270" t="e">
        <f t="shared" si="22"/>
        <v>#DIV/0!</v>
      </c>
      <c r="AS31" s="271" t="str">
        <f t="shared" si="10"/>
        <v>OK</v>
      </c>
    </row>
    <row r="32" spans="1:45" x14ac:dyDescent="0.25">
      <c r="A32" s="450"/>
      <c r="B32" s="97" t="s">
        <v>282</v>
      </c>
      <c r="C32" s="97" t="s">
        <v>297</v>
      </c>
      <c r="D32" s="118">
        <f t="shared" si="2"/>
        <v>4663333</v>
      </c>
      <c r="E32" s="99">
        <f t="shared" ref="E32:E36" si="27">AL32</f>
        <v>388611.08</v>
      </c>
      <c r="F32" s="181">
        <v>0</v>
      </c>
      <c r="G32" s="231">
        <f t="shared" si="23"/>
        <v>388611.08</v>
      </c>
      <c r="H32" s="455"/>
      <c r="I32" s="458"/>
      <c r="J32" s="458"/>
      <c r="K32" s="460"/>
      <c r="L32" s="526">
        <f>ROUND(-E52+F52,2)</f>
        <v>0</v>
      </c>
      <c r="M32" s="523">
        <f>IF(((G32+G33+G34+G35)-L32)&lt;0,0,((G32+G33+G34+G35)-L32))</f>
        <v>1240501.4100000001</v>
      </c>
      <c r="N32" s="101"/>
      <c r="O32" s="110"/>
      <c r="P32" s="97"/>
      <c r="Q32" s="110"/>
      <c r="R32" s="497">
        <f t="shared" ref="R32" si="28">+M32</f>
        <v>1240501.4100000001</v>
      </c>
      <c r="S32" s="111"/>
      <c r="T32" s="56"/>
      <c r="U32" s="488">
        <f>ROUND(IF(M32=0,L32-(G32+G33+G34+G35),0),2)</f>
        <v>0</v>
      </c>
      <c r="V32" s="22"/>
      <c r="W32" s="56"/>
      <c r="X32" s="56"/>
      <c r="Y32" s="56"/>
      <c r="Z32" s="56"/>
      <c r="AA32" s="56"/>
      <c r="AB32" s="56"/>
      <c r="AC32" s="56"/>
      <c r="AD32" s="56"/>
      <c r="AE32" s="56"/>
      <c r="AF32" s="264">
        <v>50050</v>
      </c>
      <c r="AG32" s="264">
        <v>51450</v>
      </c>
      <c r="AH32" s="266">
        <v>10</v>
      </c>
      <c r="AI32" s="266" t="s">
        <v>282</v>
      </c>
      <c r="AJ32" s="267" t="s">
        <v>297</v>
      </c>
      <c r="AK32" s="268">
        <v>4663333</v>
      </c>
      <c r="AL32" s="269">
        <f t="shared" si="17"/>
        <v>388611.08</v>
      </c>
      <c r="AM32" s="296"/>
      <c r="AN32" s="269">
        <f t="shared" si="18"/>
        <v>0</v>
      </c>
      <c r="AO32" s="269">
        <f t="shared" si="19"/>
        <v>-388611.08</v>
      </c>
      <c r="AP32" s="269">
        <f t="shared" si="20"/>
        <v>4663332.96</v>
      </c>
      <c r="AQ32" s="269">
        <f t="shared" si="21"/>
        <v>-4663332.96</v>
      </c>
      <c r="AR32" s="270" t="e">
        <f t="shared" si="22"/>
        <v>#DIV/0!</v>
      </c>
      <c r="AS32" s="271" t="str">
        <f t="shared" si="10"/>
        <v>OK</v>
      </c>
    </row>
    <row r="33" spans="1:45" x14ac:dyDescent="0.25">
      <c r="A33" s="450"/>
      <c r="B33" s="97" t="s">
        <v>282</v>
      </c>
      <c r="C33" s="97" t="s">
        <v>298</v>
      </c>
      <c r="D33" s="118">
        <f t="shared" si="2"/>
        <v>1539715</v>
      </c>
      <c r="E33" s="99">
        <f t="shared" si="27"/>
        <v>128309.58</v>
      </c>
      <c r="F33" s="182">
        <v>0</v>
      </c>
      <c r="G33" s="218">
        <f t="shared" si="23"/>
        <v>128309.58</v>
      </c>
      <c r="H33" s="455"/>
      <c r="I33" s="458"/>
      <c r="J33" s="458"/>
      <c r="K33" s="460"/>
      <c r="L33" s="527"/>
      <c r="M33" s="524"/>
      <c r="N33" s="101"/>
      <c r="O33" s="110"/>
      <c r="P33" s="97"/>
      <c r="Q33" s="110"/>
      <c r="R33" s="499"/>
      <c r="S33" s="111"/>
      <c r="T33" s="56"/>
      <c r="U33" s="492"/>
      <c r="V33" s="22"/>
      <c r="W33" s="56"/>
      <c r="X33" s="56"/>
      <c r="Y33" s="56"/>
      <c r="Z33" s="56"/>
      <c r="AA33" s="56"/>
      <c r="AB33" s="56"/>
      <c r="AC33" s="56"/>
      <c r="AD33" s="56"/>
      <c r="AE33" s="56"/>
      <c r="AF33" s="264">
        <v>51450</v>
      </c>
      <c r="AG33" s="264">
        <v>54000</v>
      </c>
      <c r="AH33" s="265">
        <v>10</v>
      </c>
      <c r="AI33" s="266" t="s">
        <v>282</v>
      </c>
      <c r="AJ33" s="267" t="s">
        <v>298</v>
      </c>
      <c r="AK33" s="268">
        <v>1539715</v>
      </c>
      <c r="AL33" s="269">
        <f t="shared" si="17"/>
        <v>128309.58</v>
      </c>
      <c r="AM33" s="296"/>
      <c r="AN33" s="269">
        <f t="shared" si="18"/>
        <v>0</v>
      </c>
      <c r="AO33" s="269">
        <f t="shared" si="19"/>
        <v>-128309.58</v>
      </c>
      <c r="AP33" s="269">
        <f t="shared" si="20"/>
        <v>1539714.96</v>
      </c>
      <c r="AQ33" s="269">
        <f t="shared" si="21"/>
        <v>-1539714.96</v>
      </c>
      <c r="AR33" s="270" t="e">
        <f t="shared" si="22"/>
        <v>#DIV/0!</v>
      </c>
      <c r="AS33" s="271" t="str">
        <f t="shared" si="10"/>
        <v>OK</v>
      </c>
    </row>
    <row r="34" spans="1:45" x14ac:dyDescent="0.25">
      <c r="A34" s="450"/>
      <c r="B34" s="97" t="s">
        <v>282</v>
      </c>
      <c r="C34" s="97" t="s">
        <v>299</v>
      </c>
      <c r="D34" s="98">
        <f t="shared" si="2"/>
        <v>6304236</v>
      </c>
      <c r="E34" s="99">
        <f t="shared" si="27"/>
        <v>525353</v>
      </c>
      <c r="F34" s="182">
        <v>0</v>
      </c>
      <c r="G34" s="218">
        <f t="shared" si="23"/>
        <v>525353</v>
      </c>
      <c r="H34" s="455"/>
      <c r="I34" s="458"/>
      <c r="J34" s="458"/>
      <c r="K34" s="460"/>
      <c r="L34" s="527">
        <f>$K$23*Q9/$U$5</f>
        <v>0</v>
      </c>
      <c r="M34" s="524"/>
      <c r="N34" s="101"/>
      <c r="O34" s="110"/>
      <c r="P34" s="97"/>
      <c r="Q34" s="110"/>
      <c r="R34" s="499"/>
      <c r="S34" s="111"/>
      <c r="T34" s="56"/>
      <c r="U34" s="492"/>
      <c r="V34" s="22"/>
      <c r="W34" s="56"/>
      <c r="X34" s="56"/>
      <c r="Y34" s="56"/>
      <c r="Z34" s="56"/>
      <c r="AA34" s="56"/>
      <c r="AB34" s="56"/>
      <c r="AC34" s="56"/>
      <c r="AD34" s="56"/>
      <c r="AE34" s="56"/>
      <c r="AF34" s="264">
        <v>54000</v>
      </c>
      <c r="AG34" s="264">
        <v>56100</v>
      </c>
      <c r="AH34" s="265">
        <v>10</v>
      </c>
      <c r="AI34" s="266" t="s">
        <v>282</v>
      </c>
      <c r="AJ34" s="267" t="s">
        <v>299</v>
      </c>
      <c r="AK34" s="268">
        <v>6304236</v>
      </c>
      <c r="AL34" s="269">
        <f t="shared" si="17"/>
        <v>525353</v>
      </c>
      <c r="AM34" s="296"/>
      <c r="AN34" s="269">
        <f t="shared" si="18"/>
        <v>0</v>
      </c>
      <c r="AO34" s="269">
        <f t="shared" si="19"/>
        <v>-525353</v>
      </c>
      <c r="AP34" s="269">
        <f t="shared" si="20"/>
        <v>6304236</v>
      </c>
      <c r="AQ34" s="269">
        <f t="shared" si="21"/>
        <v>-6304236</v>
      </c>
      <c r="AR34" s="270" t="e">
        <f t="shared" si="22"/>
        <v>#DIV/0!</v>
      </c>
      <c r="AS34" s="271" t="str">
        <f t="shared" si="10"/>
        <v>OK</v>
      </c>
    </row>
    <row r="35" spans="1:45" x14ac:dyDescent="0.25">
      <c r="A35" s="450"/>
      <c r="B35" s="115" t="s">
        <v>282</v>
      </c>
      <c r="C35" s="115" t="s">
        <v>300</v>
      </c>
      <c r="D35" s="98">
        <f t="shared" si="2"/>
        <v>2378733</v>
      </c>
      <c r="E35" s="99">
        <f t="shared" si="27"/>
        <v>198227.75</v>
      </c>
      <c r="F35" s="183">
        <v>0</v>
      </c>
      <c r="G35" s="411">
        <f t="shared" si="23"/>
        <v>198227.75</v>
      </c>
      <c r="H35" s="455"/>
      <c r="I35" s="458"/>
      <c r="J35" s="458"/>
      <c r="K35" s="460"/>
      <c r="L35" s="528"/>
      <c r="M35" s="525"/>
      <c r="N35" s="102"/>
      <c r="O35" s="116"/>
      <c r="P35" s="115"/>
      <c r="Q35" s="116"/>
      <c r="R35" s="498"/>
      <c r="S35" s="117"/>
      <c r="T35" s="56"/>
      <c r="U35" s="493"/>
      <c r="V35" s="22"/>
      <c r="W35" s="56"/>
      <c r="X35" s="56"/>
      <c r="Y35" s="56"/>
      <c r="Z35" s="56"/>
      <c r="AA35" s="56"/>
      <c r="AB35" s="56"/>
      <c r="AC35" s="56"/>
      <c r="AD35" s="56"/>
      <c r="AE35" s="56"/>
      <c r="AF35" s="264">
        <v>56050</v>
      </c>
      <c r="AG35" s="264">
        <v>56100</v>
      </c>
      <c r="AH35" s="265">
        <v>10</v>
      </c>
      <c r="AI35" s="266" t="s">
        <v>282</v>
      </c>
      <c r="AJ35" s="267" t="s">
        <v>300</v>
      </c>
      <c r="AK35" s="268">
        <v>2378733</v>
      </c>
      <c r="AL35" s="269">
        <f t="shared" si="17"/>
        <v>198227.75</v>
      </c>
      <c r="AM35" s="296"/>
      <c r="AN35" s="269">
        <f t="shared" si="18"/>
        <v>0</v>
      </c>
      <c r="AO35" s="269">
        <f t="shared" si="19"/>
        <v>-198227.75</v>
      </c>
      <c r="AP35" s="269">
        <f t="shared" si="20"/>
        <v>2378733</v>
      </c>
      <c r="AQ35" s="269">
        <f t="shared" si="21"/>
        <v>-2378733</v>
      </c>
      <c r="AR35" s="270" t="e">
        <f t="shared" si="22"/>
        <v>#DIV/0!</v>
      </c>
      <c r="AS35" s="271" t="str">
        <f t="shared" si="10"/>
        <v>OK</v>
      </c>
    </row>
    <row r="36" spans="1:45" x14ac:dyDescent="0.25">
      <c r="A36" s="452"/>
      <c r="B36" s="115" t="s">
        <v>257</v>
      </c>
      <c r="C36" s="115" t="s">
        <v>301</v>
      </c>
      <c r="D36" s="120">
        <f t="shared" si="2"/>
        <v>5693950</v>
      </c>
      <c r="E36" s="94">
        <f t="shared" si="27"/>
        <v>474495.83</v>
      </c>
      <c r="F36" s="184">
        <v>0</v>
      </c>
      <c r="G36" s="121">
        <f t="shared" si="23"/>
        <v>474495.83</v>
      </c>
      <c r="H36" s="456"/>
      <c r="I36" s="459"/>
      <c r="J36" s="458"/>
      <c r="K36" s="461"/>
      <c r="L36" s="324">
        <f>ROUND(-E53+F53,2)</f>
        <v>0</v>
      </c>
      <c r="M36" s="300">
        <f>IF(((G36)-L36)&lt;0,0,((G36)-L36))</f>
        <v>474495.83</v>
      </c>
      <c r="N36" s="101"/>
      <c r="O36" s="116"/>
      <c r="P36" s="115"/>
      <c r="Q36" s="116"/>
      <c r="R36" s="102"/>
      <c r="S36" s="119">
        <f>M36</f>
        <v>474495.83</v>
      </c>
      <c r="T36" s="75"/>
      <c r="U36" s="222">
        <f>ROUND(IF(M36=0,L36-(G36),0),2)</f>
        <v>0</v>
      </c>
      <c r="V36" s="22"/>
      <c r="W36" s="56"/>
      <c r="X36" s="56"/>
      <c r="Y36" s="56"/>
      <c r="Z36" s="56"/>
      <c r="AA36" s="56"/>
      <c r="AB36" s="56"/>
      <c r="AC36" s="56"/>
      <c r="AD36" s="56"/>
      <c r="AE36" s="56"/>
      <c r="AF36" s="278">
        <v>6182</v>
      </c>
      <c r="AG36" s="278">
        <v>6440</v>
      </c>
      <c r="AH36" s="279" t="s">
        <v>386</v>
      </c>
      <c r="AI36" s="280" t="s">
        <v>257</v>
      </c>
      <c r="AJ36" s="281" t="s">
        <v>301</v>
      </c>
      <c r="AK36" s="399">
        <v>5693950</v>
      </c>
      <c r="AL36" s="269">
        <f t="shared" si="17"/>
        <v>474495.83</v>
      </c>
      <c r="AM36" s="296"/>
      <c r="AN36" s="269">
        <f t="shared" si="18"/>
        <v>0</v>
      </c>
      <c r="AO36" s="269">
        <f t="shared" si="19"/>
        <v>-474495.83</v>
      </c>
      <c r="AP36" s="269">
        <f t="shared" si="20"/>
        <v>5693949.96</v>
      </c>
      <c r="AQ36" s="269">
        <f t="shared" si="21"/>
        <v>-5693949.96</v>
      </c>
      <c r="AR36" s="270" t="e">
        <f t="shared" si="22"/>
        <v>#DIV/0!</v>
      </c>
      <c r="AS36" s="271" t="str">
        <f t="shared" si="10"/>
        <v>OK</v>
      </c>
    </row>
    <row r="37" spans="1:45" x14ac:dyDescent="0.25">
      <c r="A37" s="22"/>
      <c r="B37" s="22"/>
      <c r="C37" s="122" t="s">
        <v>302</v>
      </c>
      <c r="D37" s="123">
        <f t="shared" ref="D37:E37" si="29">SUM(D23:D36)</f>
        <v>41154530</v>
      </c>
      <c r="E37" s="123">
        <f t="shared" si="29"/>
        <v>3429544.16</v>
      </c>
      <c r="F37" s="207">
        <v>0</v>
      </c>
      <c r="G37" s="208">
        <f>SUM(G23:G36)</f>
        <v>3429544.16</v>
      </c>
      <c r="H37" s="225">
        <f t="shared" ref="H37:I37" si="30">SUM(H23:H36)</f>
        <v>0</v>
      </c>
      <c r="I37" s="197">
        <f t="shared" si="30"/>
        <v>0</v>
      </c>
      <c r="J37" s="199">
        <f>SUM(J23)</f>
        <v>0</v>
      </c>
      <c r="K37" s="322">
        <f t="shared" ref="K37" si="31">SUM(K23:K36)</f>
        <v>0</v>
      </c>
      <c r="L37" s="323">
        <f>SUM(L23:L36)</f>
        <v>0</v>
      </c>
      <c r="M37" s="323">
        <f t="shared" ref="M37:S37" si="32">SUM(M23:M36)</f>
        <v>3429544.16</v>
      </c>
      <c r="N37" s="126">
        <f t="shared" si="32"/>
        <v>536773.57999999996</v>
      </c>
      <c r="O37" s="125">
        <f t="shared" si="32"/>
        <v>602952.16999999993</v>
      </c>
      <c r="P37" s="124">
        <f t="shared" si="32"/>
        <v>320097.5</v>
      </c>
      <c r="Q37" s="125">
        <f t="shared" si="32"/>
        <v>254723.67</v>
      </c>
      <c r="R37" s="124">
        <f t="shared" si="32"/>
        <v>1240501.4100000001</v>
      </c>
      <c r="S37" s="126">
        <f t="shared" si="32"/>
        <v>474495.83</v>
      </c>
      <c r="T37" s="91"/>
      <c r="U37" s="223">
        <f>ROUND(SUM(U23:U36),2)</f>
        <v>0</v>
      </c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272"/>
      <c r="AG37" s="272"/>
      <c r="AH37" s="273"/>
      <c r="AI37" s="272"/>
      <c r="AJ37" s="282" t="s">
        <v>715</v>
      </c>
      <c r="AK37" s="283">
        <f>SUM(AK23:AK36)</f>
        <v>41154530</v>
      </c>
      <c r="AL37" s="283">
        <f t="shared" ref="AL37:AR37" si="33">SUM(AL23:AL36)</f>
        <v>3429544.16</v>
      </c>
      <c r="AM37" s="283">
        <f t="shared" si="33"/>
        <v>0</v>
      </c>
      <c r="AN37" s="283">
        <f t="shared" si="33"/>
        <v>0</v>
      </c>
      <c r="AO37" s="283">
        <f t="shared" si="33"/>
        <v>-3429544.16</v>
      </c>
      <c r="AP37" s="283">
        <f t="shared" si="33"/>
        <v>41154529.920000002</v>
      </c>
      <c r="AQ37" s="283">
        <f t="shared" si="33"/>
        <v>-41154529.920000002</v>
      </c>
      <c r="AR37" s="283" t="e">
        <f t="shared" si="33"/>
        <v>#DIV/0!</v>
      </c>
      <c r="AS37" s="284" t="str">
        <f t="shared" si="10"/>
        <v>OK</v>
      </c>
    </row>
    <row r="38" spans="1:45" ht="15.75" thickBot="1" x14ac:dyDescent="0.3">
      <c r="A38" s="22"/>
      <c r="B38" s="22"/>
      <c r="C38" s="127" t="s">
        <v>303</v>
      </c>
      <c r="D38" s="128">
        <f t="shared" ref="D38:E38" si="34">+D22+D37</f>
        <v>64410578</v>
      </c>
      <c r="E38" s="128">
        <f t="shared" si="34"/>
        <v>5367548.1400000006</v>
      </c>
      <c r="F38" s="128">
        <f>SUM(F23:F37)</f>
        <v>0</v>
      </c>
      <c r="G38" s="412">
        <f>+G22+G37</f>
        <v>5367548.1400000006</v>
      </c>
      <c r="H38" s="128"/>
      <c r="I38" s="128"/>
      <c r="J38" s="198"/>
      <c r="K38" s="201"/>
      <c r="L38" s="201"/>
      <c r="M38" s="320">
        <f>ROUND(+M22+M37,2)</f>
        <v>4428448.71</v>
      </c>
      <c r="N38" s="129"/>
      <c r="O38" s="57"/>
      <c r="P38" s="57"/>
      <c r="Q38" s="57"/>
      <c r="R38" s="57"/>
      <c r="S38" s="57"/>
      <c r="T38" s="22"/>
      <c r="U38" s="223">
        <f>ROUND(IF(M38-G38&lt;0,0,M38-G38),2)</f>
        <v>0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85"/>
      <c r="AG38" s="285"/>
      <c r="AH38" s="286"/>
      <c r="AI38" s="285"/>
      <c r="AJ38" s="287" t="s">
        <v>9</v>
      </c>
      <c r="AK38" s="288">
        <f>SUM(AK37,AK22)</f>
        <v>64410578</v>
      </c>
      <c r="AL38" s="288">
        <f t="shared" ref="AL38:AR38" si="35">SUM(AL37,AL22)</f>
        <v>5367548.1400000006</v>
      </c>
      <c r="AM38" s="288">
        <f t="shared" si="35"/>
        <v>0</v>
      </c>
      <c r="AN38" s="288">
        <f t="shared" si="35"/>
        <v>0</v>
      </c>
      <c r="AO38" s="288">
        <f t="shared" si="35"/>
        <v>-5367548.1400000006</v>
      </c>
      <c r="AP38" s="288">
        <f t="shared" si="35"/>
        <v>64410577.680000007</v>
      </c>
      <c r="AQ38" s="288">
        <f t="shared" si="35"/>
        <v>-64410577.680000007</v>
      </c>
      <c r="AR38" s="288" t="e">
        <f t="shared" si="35"/>
        <v>#DIV/0!</v>
      </c>
      <c r="AS38" s="289" t="str">
        <f t="shared" si="10"/>
        <v>OK</v>
      </c>
    </row>
    <row r="39" spans="1:45" ht="16.5" thickTop="1" thickBot="1" x14ac:dyDescent="0.3">
      <c r="A39" s="22"/>
      <c r="B39" s="22"/>
      <c r="C39" s="22"/>
      <c r="D39" s="22"/>
      <c r="E39" s="130">
        <f>E38*6</f>
        <v>32205288.840000004</v>
      </c>
      <c r="F39" s="57"/>
      <c r="G39" s="22"/>
      <c r="H39" s="57"/>
      <c r="I39" s="57"/>
      <c r="J39" s="22"/>
      <c r="K39" s="57"/>
      <c r="L39" s="345"/>
      <c r="M39" s="343"/>
      <c r="N39" s="343"/>
      <c r="O39" s="131"/>
      <c r="P39" s="131"/>
      <c r="Q39" s="131"/>
      <c r="R39" s="131"/>
      <c r="S39" s="131"/>
      <c r="T39" s="22"/>
      <c r="U39" s="1"/>
      <c r="V39" s="16"/>
      <c r="W39" s="1"/>
      <c r="X39" s="1"/>
      <c r="Y39" s="1"/>
      <c r="Z39" s="1"/>
      <c r="AA39" s="1"/>
      <c r="AB39" s="1"/>
      <c r="AC39" s="1"/>
      <c r="AD39" s="1"/>
      <c r="AE39" s="1"/>
      <c r="AF39" s="285"/>
      <c r="AG39" s="285"/>
      <c r="AH39" s="285"/>
      <c r="AI39" s="285"/>
      <c r="AJ39" s="290"/>
      <c r="AK39" s="291"/>
      <c r="AL39" s="292"/>
      <c r="AM39" s="292"/>
      <c r="AN39" s="293"/>
      <c r="AO39" s="292"/>
      <c r="AP39" s="483">
        <f>SUM(AP38:AQ38)</f>
        <v>0</v>
      </c>
      <c r="AQ39" s="484"/>
      <c r="AR39" s="294"/>
      <c r="AS39" s="295"/>
    </row>
    <row r="40" spans="1:45" x14ac:dyDescent="0.25">
      <c r="A40" s="22"/>
      <c r="B40" s="22"/>
      <c r="C40" s="40" t="s">
        <v>934</v>
      </c>
      <c r="D40" s="162"/>
      <c r="E40" s="22"/>
      <c r="F40" s="11"/>
      <c r="G40" s="11"/>
      <c r="H40" s="1"/>
      <c r="I40" s="1"/>
      <c r="J40" s="1"/>
      <c r="K40" s="1"/>
      <c r="L40" s="1"/>
      <c r="M40" s="1"/>
      <c r="N40" s="22"/>
      <c r="O40" s="22"/>
      <c r="P40" s="22"/>
      <c r="Q40" s="22"/>
      <c r="R40" s="22"/>
      <c r="S40" s="22"/>
      <c r="T40" s="22"/>
      <c r="U40" s="1"/>
      <c r="V40" s="16"/>
      <c r="W40" s="1"/>
      <c r="X40" s="1"/>
      <c r="Y40" s="1"/>
      <c r="Z40" s="1"/>
      <c r="AA40" s="1"/>
      <c r="AB40" s="1"/>
      <c r="AC40" s="1"/>
      <c r="AD40" s="1"/>
      <c r="AE40" s="1"/>
      <c r="AJ40" s="297" t="s">
        <v>268</v>
      </c>
      <c r="AK40" s="298">
        <f>SUMIFS(AK$9:AK$37,$AI$9:$AI$37,$AJ40)</f>
        <v>10621702</v>
      </c>
      <c r="AL40" s="298">
        <f t="shared" ref="AL40:AN45" si="36">SUMIFS(AL$9:AL$37,$AI$9:$AI$37,$AJ40)</f>
        <v>885141.83</v>
      </c>
      <c r="AM40" s="298">
        <f t="shared" si="36"/>
        <v>0</v>
      </c>
      <c r="AN40" s="298">
        <f t="shared" si="36"/>
        <v>0</v>
      </c>
      <c r="AO40" s="179"/>
      <c r="AP40" s="485" t="s">
        <v>718</v>
      </c>
      <c r="AQ40" s="486"/>
      <c r="AR40" s="22"/>
    </row>
    <row r="41" spans="1:45" ht="18" x14ac:dyDescent="0.25">
      <c r="A41" s="1"/>
      <c r="B41" s="22"/>
      <c r="C41" s="192" t="s">
        <v>937</v>
      </c>
      <c r="D41" s="22"/>
      <c r="E41" s="204"/>
      <c r="F41" s="11"/>
      <c r="G41" s="11"/>
      <c r="H41" s="1"/>
      <c r="I41" s="1"/>
      <c r="J41" s="1"/>
      <c r="K41" s="435" t="s">
        <v>304</v>
      </c>
      <c r="L41" s="436"/>
      <c r="M41" s="436"/>
      <c r="N41" s="436"/>
      <c r="O41" s="436"/>
      <c r="P41" s="436"/>
      <c r="Q41" s="436"/>
      <c r="R41" s="436"/>
      <c r="S41" s="437"/>
      <c r="U41" s="1"/>
      <c r="V41" s="16"/>
      <c r="W41" s="1"/>
      <c r="X41" s="1"/>
      <c r="Y41" s="1"/>
      <c r="Z41" s="1"/>
      <c r="AA41" s="1"/>
      <c r="AB41" s="1"/>
      <c r="AC41" s="1"/>
      <c r="AD41" s="1"/>
      <c r="AE41" s="1"/>
      <c r="AJ41" s="297" t="s">
        <v>272</v>
      </c>
      <c r="AK41" s="298">
        <f t="shared" ref="AK41:AK45" si="37">SUMIFS(AK$9:AK$37,$AI$9:$AI$37,$AJ41)</f>
        <v>10311607</v>
      </c>
      <c r="AL41" s="298">
        <f t="shared" si="36"/>
        <v>859300.58</v>
      </c>
      <c r="AM41" s="298">
        <f t="shared" si="36"/>
        <v>0</v>
      </c>
      <c r="AN41" s="298">
        <f t="shared" si="36"/>
        <v>0</v>
      </c>
      <c r="AO41" s="179"/>
      <c r="AP41" s="179"/>
      <c r="AQ41" s="22"/>
      <c r="AR41" s="132"/>
    </row>
    <row r="42" spans="1:45" ht="15" customHeight="1" x14ac:dyDescent="0.25">
      <c r="A42" s="11"/>
      <c r="B42" s="22"/>
      <c r="C42" s="462" t="s">
        <v>862</v>
      </c>
      <c r="D42" s="462"/>
      <c r="E42" s="462"/>
      <c r="F42" s="462"/>
      <c r="G42" s="462"/>
      <c r="H42" s="462"/>
      <c r="I42" s="462"/>
      <c r="J42" s="463"/>
      <c r="K42" s="438" t="s">
        <v>305</v>
      </c>
      <c r="L42" s="439"/>
      <c r="M42" s="440"/>
      <c r="N42" s="154" t="s">
        <v>10</v>
      </c>
      <c r="O42" s="155" t="s">
        <v>11</v>
      </c>
      <c r="P42" s="156" t="s">
        <v>12</v>
      </c>
      <c r="Q42" s="155" t="s">
        <v>13</v>
      </c>
      <c r="R42" s="156" t="s">
        <v>14</v>
      </c>
      <c r="S42" s="156" t="s">
        <v>20</v>
      </c>
      <c r="U42" s="242"/>
      <c r="V42" s="16"/>
      <c r="W42" s="1"/>
      <c r="X42" s="1"/>
      <c r="Y42" s="1"/>
      <c r="Z42" s="1"/>
      <c r="AA42" s="1"/>
      <c r="AB42" s="1"/>
      <c r="AC42" s="1"/>
      <c r="AD42" s="1"/>
      <c r="AE42" s="1"/>
      <c r="AH42" s="257"/>
      <c r="AJ42" s="297" t="s">
        <v>275</v>
      </c>
      <c r="AK42" s="298">
        <f t="shared" si="37"/>
        <v>8593962</v>
      </c>
      <c r="AL42" s="298">
        <f t="shared" si="36"/>
        <v>716163.5</v>
      </c>
      <c r="AM42" s="298">
        <f t="shared" si="36"/>
        <v>0</v>
      </c>
      <c r="AN42" s="298">
        <f t="shared" si="36"/>
        <v>0</v>
      </c>
      <c r="AO42" s="179"/>
      <c r="AP42" s="179"/>
      <c r="AQ42" s="22"/>
      <c r="AR42" s="22"/>
    </row>
    <row r="43" spans="1:45" x14ac:dyDescent="0.25">
      <c r="A43" s="22"/>
      <c r="B43" s="22"/>
      <c r="C43" s="462"/>
      <c r="D43" s="462"/>
      <c r="E43" s="462"/>
      <c r="F43" s="462"/>
      <c r="G43" s="462"/>
      <c r="H43" s="462"/>
      <c r="I43" s="462"/>
      <c r="J43" s="463"/>
      <c r="K43" s="441" t="s">
        <v>5</v>
      </c>
      <c r="L43" s="442"/>
      <c r="M43" s="443"/>
      <c r="N43" s="133">
        <f>+(G22-K22)/U5</f>
        <v>0.22094270383137127</v>
      </c>
      <c r="O43" s="134">
        <f>+(G22-K22)/U5</f>
        <v>0.22094270383137127</v>
      </c>
      <c r="P43" s="135">
        <f>+(G22-K22)/U5</f>
        <v>0.22094270383137127</v>
      </c>
      <c r="Q43" s="134">
        <f>+(G22-K22)/U5</f>
        <v>0.22094270383137127</v>
      </c>
      <c r="R43" s="135">
        <f>+(G22-K22)/U5</f>
        <v>0.22094270383137127</v>
      </c>
      <c r="S43" s="134">
        <f>+(G22-K22)/U5</f>
        <v>0.22094270383137127</v>
      </c>
      <c r="U43" s="1"/>
      <c r="V43" s="16"/>
      <c r="W43" s="22"/>
      <c r="X43" s="22"/>
      <c r="Y43" s="22"/>
      <c r="Z43" s="22"/>
      <c r="AA43" s="22"/>
      <c r="AB43" s="22"/>
      <c r="AC43" s="22"/>
      <c r="AD43" s="22"/>
      <c r="AE43" s="22"/>
      <c r="AH43" s="257"/>
      <c r="AJ43" s="297" t="s">
        <v>279</v>
      </c>
      <c r="AK43" s="298">
        <f t="shared" si="37"/>
        <v>9005503</v>
      </c>
      <c r="AL43" s="298">
        <f t="shared" si="36"/>
        <v>750458.58000000007</v>
      </c>
      <c r="AM43" s="298">
        <f t="shared" si="36"/>
        <v>0</v>
      </c>
      <c r="AN43" s="298">
        <f t="shared" si="36"/>
        <v>0</v>
      </c>
      <c r="AO43" s="179"/>
      <c r="AP43" s="179"/>
      <c r="AQ43" s="22"/>
      <c r="AR43" s="22"/>
    </row>
    <row r="44" spans="1:45" x14ac:dyDescent="0.25">
      <c r="A44" s="11"/>
      <c r="B44" s="22"/>
      <c r="C44" s="236"/>
      <c r="D44" s="22"/>
      <c r="E44" s="22"/>
      <c r="F44" s="22"/>
      <c r="G44" s="22"/>
      <c r="H44" s="22"/>
      <c r="I44" s="22"/>
      <c r="J44" s="11"/>
      <c r="K44" s="444" t="s">
        <v>288</v>
      </c>
      <c r="L44" s="445"/>
      <c r="M44" s="446"/>
      <c r="N44" s="137">
        <f t="shared" ref="N44:S44" si="38">+N37/N5</f>
        <v>0.54812391657006743</v>
      </c>
      <c r="O44" s="137">
        <f t="shared" si="38"/>
        <v>1.056502491355938</v>
      </c>
      <c r="P44" s="137">
        <f t="shared" si="38"/>
        <v>0.36571962052847401</v>
      </c>
      <c r="Q44" s="137">
        <f t="shared" si="38"/>
        <v>0.64313831199107041</v>
      </c>
      <c r="R44" s="137">
        <f t="shared" si="38"/>
        <v>1.525956027693919</v>
      </c>
      <c r="S44" s="138">
        <f t="shared" si="38"/>
        <v>0.53503346058589663</v>
      </c>
      <c r="U44" s="1"/>
      <c r="V44" s="16"/>
      <c r="W44" s="22"/>
      <c r="X44" s="22"/>
      <c r="Y44" s="22"/>
      <c r="Z44" s="22"/>
      <c r="AA44" s="22"/>
      <c r="AB44" s="22"/>
      <c r="AC44" s="22"/>
      <c r="AD44" s="22"/>
      <c r="AE44" s="22"/>
      <c r="AH44" s="257"/>
      <c r="AJ44" s="297" t="s">
        <v>282</v>
      </c>
      <c r="AK44" s="298">
        <f t="shared" si="37"/>
        <v>20013516</v>
      </c>
      <c r="AL44" s="298">
        <f t="shared" si="36"/>
        <v>1667792.99</v>
      </c>
      <c r="AM44" s="298">
        <f t="shared" si="36"/>
        <v>0</v>
      </c>
      <c r="AN44" s="298">
        <f t="shared" si="36"/>
        <v>0</v>
      </c>
      <c r="AO44" s="179"/>
      <c r="AP44" s="179"/>
      <c r="AQ44" s="22"/>
      <c r="AR44" s="22"/>
    </row>
    <row r="45" spans="1:45" ht="15.75" x14ac:dyDescent="0.25">
      <c r="A45" s="11"/>
      <c r="B45" s="22"/>
      <c r="C45" s="236"/>
      <c r="D45" s="162"/>
      <c r="E45" s="162"/>
      <c r="F45" s="162"/>
      <c r="G45" s="22"/>
      <c r="H45" s="204"/>
      <c r="I45" s="204"/>
      <c r="J45" s="11"/>
      <c r="K45" s="426" t="s">
        <v>306</v>
      </c>
      <c r="L45" s="427"/>
      <c r="M45" s="428"/>
      <c r="N45" s="139">
        <f t="shared" ref="N45:S45" si="39">+N43+N44</f>
        <v>0.76906662040143869</v>
      </c>
      <c r="O45" s="140">
        <f t="shared" si="39"/>
        <v>1.2774451951873091</v>
      </c>
      <c r="P45" s="141">
        <f t="shared" si="39"/>
        <v>0.58666232435984522</v>
      </c>
      <c r="Q45" s="140">
        <f t="shared" si="39"/>
        <v>0.86408101582244168</v>
      </c>
      <c r="R45" s="141">
        <f t="shared" si="39"/>
        <v>1.7468987315252904</v>
      </c>
      <c r="S45" s="140">
        <f t="shared" si="39"/>
        <v>0.75597616441726789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H45" s="257"/>
      <c r="AJ45" s="297" t="s">
        <v>257</v>
      </c>
      <c r="AK45" s="298">
        <f t="shared" si="37"/>
        <v>5864288</v>
      </c>
      <c r="AL45" s="298">
        <f t="shared" si="36"/>
        <v>488690.66000000003</v>
      </c>
      <c r="AM45" s="298">
        <f t="shared" si="36"/>
        <v>0</v>
      </c>
      <c r="AN45" s="298">
        <f t="shared" si="36"/>
        <v>0</v>
      </c>
      <c r="AO45" s="179"/>
      <c r="AP45" s="179"/>
      <c r="AQ45" s="22"/>
      <c r="AR45" s="22"/>
    </row>
    <row r="46" spans="1:45" ht="15.75" thickBot="1" x14ac:dyDescent="0.3">
      <c r="A46" s="11"/>
      <c r="B46" s="22"/>
      <c r="C46" s="40" t="s">
        <v>684</v>
      </c>
      <c r="D46" s="22"/>
      <c r="E46" s="22"/>
      <c r="F46" s="22"/>
      <c r="G46" s="22"/>
      <c r="H46" s="204"/>
      <c r="I46" s="204"/>
      <c r="J46" s="11"/>
      <c r="K46" s="11"/>
      <c r="L46" s="11"/>
      <c r="M46" s="22"/>
      <c r="N46" s="204"/>
      <c r="O46" s="204"/>
      <c r="P46" s="204"/>
      <c r="Q46" s="204"/>
      <c r="R46" s="204"/>
      <c r="S46" s="20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J46" s="299" t="s">
        <v>9</v>
      </c>
      <c r="AK46" s="288">
        <f>SUM(AK40:AK45)</f>
        <v>64410578</v>
      </c>
      <c r="AL46" s="288">
        <f t="shared" ref="AL46:AN46" si="40">SUM(AL40:AL45)</f>
        <v>5367548.1400000006</v>
      </c>
      <c r="AM46" s="288">
        <f>SUM(AM40:AM45)</f>
        <v>0</v>
      </c>
      <c r="AN46" s="288">
        <f t="shared" si="40"/>
        <v>0</v>
      </c>
      <c r="AO46" s="179"/>
      <c r="AP46" s="179"/>
      <c r="AQ46" s="22"/>
      <c r="AR46" s="22"/>
    </row>
    <row r="47" spans="1:45" ht="43.5" customHeight="1" thickTop="1" x14ac:dyDescent="0.35">
      <c r="A47" s="22"/>
      <c r="B47" s="22"/>
      <c r="C47" s="221" t="s">
        <v>412</v>
      </c>
      <c r="D47" s="221" t="s">
        <v>477</v>
      </c>
      <c r="E47" s="221" t="s">
        <v>423</v>
      </c>
      <c r="F47" s="221" t="s">
        <v>413</v>
      </c>
      <c r="G47" s="221" t="s">
        <v>481</v>
      </c>
      <c r="H47" s="204"/>
      <c r="I47" s="204"/>
      <c r="J47" s="11"/>
      <c r="K47" s="11"/>
      <c r="L47" s="344"/>
      <c r="M47" s="372"/>
      <c r="N47" s="346"/>
      <c r="O47" s="13"/>
      <c r="P47" s="13"/>
      <c r="Q47" s="13"/>
      <c r="R47" s="13"/>
      <c r="S47" s="13"/>
      <c r="T47" s="22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J47" s="136"/>
      <c r="AK47" s="136"/>
      <c r="AL47" s="22"/>
      <c r="AM47" s="22"/>
      <c r="AN47" s="22"/>
      <c r="AO47" s="179"/>
      <c r="AP47" s="179"/>
      <c r="AQ47" s="22"/>
      <c r="AR47" s="22"/>
    </row>
    <row r="48" spans="1:45" x14ac:dyDescent="0.25">
      <c r="A48" s="22"/>
      <c r="B48" s="22"/>
      <c r="C48" s="202" t="s">
        <v>311</v>
      </c>
      <c r="D48" s="405">
        <v>0</v>
      </c>
      <c r="E48" s="405">
        <f>ROUND(+D48/6,2)</f>
        <v>0</v>
      </c>
      <c r="F48" s="405">
        <f>ROUND(IF(E48&gt;0,0,((O5*$E$54)/(IF($E$48&gt;0,0,$O$5)+(IF($E$49&gt;0,0,$P$5))+(IF($E$50&gt;0,0,$Q$5))+(IF($E$51&gt;0,0,$R$5))+(IF($E$52&gt;0,0,$S$5))+(IF($E$53&gt;0,0,$T$5))))),2)</f>
        <v>0</v>
      </c>
      <c r="G48" s="406">
        <f>(IF($E$48&gt;0,0,$N$5)+(IF($E$49&gt;0,0,$O$5))+(IF($E$50&gt;0,0,$P$5))+(IF($E$51&gt;0,0,$Q$5))+(IF($E$52&gt;0,0,$R$5))+(IF($E$53&gt;0,0,$S$5)))</f>
        <v>4521102.2255000006</v>
      </c>
      <c r="H48" s="204"/>
      <c r="I48" s="204"/>
      <c r="J48" s="11"/>
      <c r="K48" s="186"/>
      <c r="L48" s="186"/>
      <c r="M48" s="224"/>
      <c r="N48" s="244"/>
      <c r="O48" s="244"/>
      <c r="P48" s="244"/>
      <c r="Q48" s="244"/>
      <c r="R48" s="244"/>
      <c r="S48" s="244"/>
      <c r="T48" s="176"/>
      <c r="U48" s="186"/>
      <c r="V48" s="1"/>
      <c r="W48" s="1"/>
      <c r="X48" s="1"/>
      <c r="Y48" s="1"/>
      <c r="Z48" s="1"/>
      <c r="AA48" s="1"/>
      <c r="AB48" s="1"/>
      <c r="AC48" s="1"/>
      <c r="AD48" s="1"/>
      <c r="AE48" s="1"/>
      <c r="AJ48" s="136"/>
      <c r="AK48" s="136"/>
      <c r="AL48" s="22"/>
      <c r="AM48" s="22"/>
      <c r="AN48" s="22"/>
      <c r="AO48" s="179"/>
      <c r="AP48" s="179"/>
      <c r="AQ48" s="22"/>
      <c r="AR48" s="22"/>
    </row>
    <row r="49" spans="1:44" x14ac:dyDescent="0.25">
      <c r="A49" s="22"/>
      <c r="B49" s="22"/>
      <c r="C49" s="202" t="s">
        <v>312</v>
      </c>
      <c r="D49" s="405">
        <v>0</v>
      </c>
      <c r="E49" s="405">
        <f t="shared" ref="E49:E50" si="41">ROUND(+D49/6,2)</f>
        <v>0</v>
      </c>
      <c r="F49" s="405">
        <f>ROUND(IF(E49&gt;0,0,((P5*$E$54)/(IF($E$48&gt;0,0,$O$5)+(IF($E$49&gt;0,0,$P$5))+(IF($E$50&gt;0,0,$Q$5))+(IF($E$51&gt;0,0,$R$5))+(IF($E$52&gt;0,0,$S$5))+(IF($E$53&gt;0,0,$T$5))))),2)</f>
        <v>0</v>
      </c>
      <c r="G49" s="249"/>
      <c r="H49" s="204"/>
      <c r="I49" s="204"/>
      <c r="J49" s="11"/>
      <c r="K49" s="185"/>
      <c r="L49" s="186"/>
      <c r="M49" s="224"/>
      <c r="N49" s="243"/>
      <c r="O49" s="243"/>
      <c r="P49" s="243"/>
      <c r="Q49" s="243"/>
      <c r="R49" s="243"/>
      <c r="S49" s="243"/>
      <c r="T49" s="243"/>
      <c r="U49" s="186"/>
      <c r="V49" s="1"/>
      <c r="W49" s="1"/>
      <c r="X49" s="1"/>
      <c r="Y49" s="1"/>
      <c r="Z49" s="1"/>
      <c r="AA49" s="1"/>
      <c r="AB49" s="1"/>
      <c r="AC49" s="1"/>
      <c r="AD49" s="1"/>
      <c r="AE49" s="1"/>
      <c r="AJ49" s="136"/>
      <c r="AK49" s="136"/>
      <c r="AL49" s="22"/>
      <c r="AM49" s="22"/>
      <c r="AN49" s="22"/>
      <c r="AO49" s="179"/>
      <c r="AP49" s="179"/>
      <c r="AQ49" s="22"/>
      <c r="AR49" s="22"/>
    </row>
    <row r="50" spans="1:44" x14ac:dyDescent="0.25">
      <c r="A50" s="22"/>
      <c r="B50" s="22"/>
      <c r="C50" s="202" t="s">
        <v>313</v>
      </c>
      <c r="D50" s="405">
        <v>0</v>
      </c>
      <c r="E50" s="405">
        <f t="shared" si="41"/>
        <v>0</v>
      </c>
      <c r="F50" s="405">
        <f>ROUND(IF(E50&gt;0,0,((Q5*$E$54)/(IF($E$48&gt;0,0,$O$5)+(IF($E$49&gt;0,0,$P$5))+(IF($E$50&gt;0,0,$Q$5))+(IF($E$51&gt;0,0,$R$5))+(IF($E$52&gt;0,0,$S$5))+(IF($E$53&gt;0,0,$T$5))))),2)</f>
        <v>0</v>
      </c>
      <c r="G50" s="391"/>
      <c r="H50" s="204"/>
      <c r="I50" s="204"/>
      <c r="J50" s="11"/>
      <c r="K50" s="238"/>
      <c r="L50" s="186"/>
      <c r="M50" s="224"/>
      <c r="N50" s="239"/>
      <c r="O50" s="239"/>
      <c r="P50" s="240"/>
      <c r="Q50" s="238"/>
      <c r="R50" s="238"/>
      <c r="S50" s="238"/>
      <c r="T50" s="176"/>
      <c r="U50" s="186"/>
      <c r="V50" s="1"/>
      <c r="W50" s="1"/>
      <c r="X50" s="1"/>
      <c r="Y50" s="1"/>
      <c r="Z50" s="1"/>
      <c r="AA50" s="1"/>
      <c r="AB50" s="1"/>
      <c r="AC50" s="1"/>
      <c r="AD50" s="1"/>
      <c r="AE50" s="1"/>
      <c r="AJ50" s="136"/>
      <c r="AK50" s="136"/>
      <c r="AL50" s="22"/>
      <c r="AM50" s="22"/>
      <c r="AN50" s="22"/>
      <c r="AO50" s="179"/>
      <c r="AP50" s="179"/>
      <c r="AQ50" s="22"/>
      <c r="AR50" s="22"/>
    </row>
    <row r="51" spans="1:44" x14ac:dyDescent="0.25">
      <c r="A51" s="22"/>
      <c r="B51" s="22"/>
      <c r="C51" s="203" t="s">
        <v>314</v>
      </c>
      <c r="D51" s="405">
        <v>0</v>
      </c>
      <c r="E51" s="405">
        <f>ROUND(+D51/6,2)</f>
        <v>0</v>
      </c>
      <c r="F51" s="405">
        <f>ROUND(IF(E51&gt;0,0,((R5*$E$54)/(IF($E$48&gt;0,0,$O$5)+(IF($E$49&gt;0,0,$P$5))+(IF($E$50&gt;0,0,$Q$5))+(IF($E$51&gt;0,0,$R$5))+(IF($E$52&gt;0,0,$S$5))+(IF($E$53&gt;0,0,$T$5))))),2)</f>
        <v>0</v>
      </c>
      <c r="G51" s="249"/>
      <c r="H51" s="206"/>
      <c r="I51" s="22"/>
      <c r="J51" s="11"/>
      <c r="K51" s="241"/>
      <c r="L51" s="186"/>
      <c r="M51" s="224"/>
      <c r="N51" s="239"/>
      <c r="O51" s="239"/>
      <c r="P51" s="240"/>
      <c r="Q51" s="187"/>
      <c r="R51" s="187"/>
      <c r="S51" s="187"/>
      <c r="T51" s="176"/>
      <c r="U51" s="176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J51" s="136"/>
      <c r="AK51" s="136"/>
      <c r="AL51" s="22"/>
      <c r="AM51" s="22"/>
      <c r="AN51" s="22"/>
      <c r="AO51" s="179"/>
      <c r="AP51" s="179"/>
      <c r="AQ51" s="22"/>
      <c r="AR51" s="22"/>
    </row>
    <row r="52" spans="1:44" x14ac:dyDescent="0.25">
      <c r="A52" s="22"/>
      <c r="B52" s="22"/>
      <c r="C52" s="203" t="s">
        <v>315</v>
      </c>
      <c r="D52" s="405">
        <v>0</v>
      </c>
      <c r="E52" s="405">
        <f t="shared" ref="E52:E53" si="42">ROUND(+D52/6,2)</f>
        <v>0</v>
      </c>
      <c r="F52" s="405">
        <f>ROUND(IF(E52&gt;0,0,((S5*$E$54)/(IF($E$48&gt;0,0,$O$5)+(IF($E$49&gt;0,0,$P$5))+(IF($E$50&gt;0,0,$Q$5))+(IF($E$51&gt;0,0,$R$5))+(IF($E$52&gt;0,0,$S$5))+(IF($E$53&gt;0,0,$T$5))))),2)</f>
        <v>0</v>
      </c>
      <c r="G52" s="249"/>
      <c r="I52" s="22"/>
      <c r="J52" s="11"/>
      <c r="K52" s="238"/>
      <c r="L52" s="186"/>
      <c r="M52" s="224"/>
      <c r="N52" s="239"/>
      <c r="O52" s="239"/>
      <c r="P52" s="240"/>
      <c r="Q52" s="188"/>
      <c r="R52" s="188"/>
      <c r="S52" s="188"/>
      <c r="T52" s="176"/>
      <c r="U52" s="176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J52" s="136"/>
      <c r="AK52" s="136"/>
      <c r="AL52" s="22"/>
      <c r="AM52" s="22"/>
      <c r="AN52" s="22"/>
      <c r="AO52" s="179"/>
      <c r="AP52" s="179"/>
      <c r="AQ52" s="22"/>
      <c r="AR52" s="22"/>
    </row>
    <row r="53" spans="1:44" x14ac:dyDescent="0.25">
      <c r="A53" s="22"/>
      <c r="B53" s="22"/>
      <c r="C53" s="203" t="s">
        <v>316</v>
      </c>
      <c r="D53" s="405">
        <v>0</v>
      </c>
      <c r="E53" s="405">
        <f t="shared" si="42"/>
        <v>0</v>
      </c>
      <c r="F53" s="405">
        <f>ROUND(IF(E53&gt;0,0,((T5*$E$54)/(IF($E$48&gt;0,0,$O$5)+(IF($E$49&gt;0,0,$P$5))+(IF($E$50&gt;0,0,$Q$5))+(IF($E$51&gt;0,0,$R$5))+(IF($E$52&gt;0,0,$S$5))+(IF($E$53&gt;0,0,$T$5))))),2)</f>
        <v>0</v>
      </c>
      <c r="G53" s="249"/>
      <c r="I53" s="22"/>
      <c r="J53" s="185"/>
      <c r="K53" s="238"/>
      <c r="L53" s="186"/>
      <c r="M53" s="224"/>
      <c r="N53" s="239"/>
      <c r="O53" s="239"/>
      <c r="P53" s="240"/>
      <c r="Q53" s="188"/>
      <c r="R53" s="188"/>
      <c r="S53" s="188"/>
      <c r="T53" s="176"/>
      <c r="U53" s="176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J53" s="136"/>
      <c r="AK53" s="136"/>
      <c r="AL53" s="22"/>
      <c r="AM53" s="22"/>
      <c r="AN53" s="22"/>
      <c r="AO53" s="179"/>
      <c r="AP53" s="179"/>
      <c r="AQ53" s="22"/>
      <c r="AR53" s="22"/>
    </row>
    <row r="54" spans="1:44" ht="15.75" x14ac:dyDescent="0.25">
      <c r="A54" s="22"/>
      <c r="B54" s="22"/>
      <c r="C54" s="407" t="s">
        <v>285</v>
      </c>
      <c r="D54" s="408">
        <f>SUM(D48:D53)</f>
        <v>0</v>
      </c>
      <c r="E54" s="409">
        <f>SUM(E48:E53)</f>
        <v>0</v>
      </c>
      <c r="F54" s="409">
        <f>SUM(F48:F53)</f>
        <v>0</v>
      </c>
      <c r="G54" s="142"/>
      <c r="H54" s="29"/>
      <c r="I54" s="29"/>
      <c r="J54" s="176"/>
      <c r="K54" s="425"/>
      <c r="L54" s="425"/>
      <c r="M54" s="425"/>
      <c r="N54" s="189"/>
      <c r="O54" s="189"/>
      <c r="P54" s="189"/>
      <c r="Q54" s="189"/>
      <c r="R54" s="189"/>
      <c r="S54" s="189"/>
      <c r="T54" s="176"/>
      <c r="U54" s="176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J54" s="136"/>
      <c r="AK54" s="136"/>
      <c r="AL54" s="22"/>
      <c r="AM54" s="22"/>
      <c r="AN54" s="22"/>
      <c r="AO54" s="179"/>
      <c r="AP54" s="179"/>
      <c r="AQ54" s="22"/>
      <c r="AR54" s="22"/>
    </row>
    <row r="55" spans="1:44" x14ac:dyDescent="0.25">
      <c r="A55" s="22"/>
      <c r="B55" s="22"/>
      <c r="C55" s="29"/>
      <c r="D55" s="29"/>
      <c r="E55" s="29"/>
      <c r="F55" s="29"/>
      <c r="G55" s="29"/>
      <c r="H55" s="29"/>
      <c r="I55" s="29"/>
      <c r="J55" s="176"/>
      <c r="K55" s="185"/>
      <c r="L55" s="185"/>
      <c r="M55" s="176"/>
      <c r="N55" s="176"/>
      <c r="O55" s="176"/>
      <c r="P55" s="176"/>
      <c r="Q55" s="176"/>
      <c r="R55" s="176"/>
      <c r="S55" s="176"/>
      <c r="T55" s="176"/>
      <c r="U55" s="176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J55" s="136"/>
      <c r="AK55" s="136"/>
      <c r="AL55" s="22"/>
      <c r="AM55" s="22"/>
      <c r="AN55" s="22"/>
      <c r="AO55" s="179"/>
      <c r="AP55" s="179"/>
      <c r="AQ55" s="22"/>
      <c r="AR55" s="22"/>
    </row>
    <row r="56" spans="1:44" x14ac:dyDescent="0.25">
      <c r="A56" s="22"/>
      <c r="B56" s="22"/>
      <c r="C56" s="29"/>
      <c r="D56" s="29"/>
      <c r="E56" s="29"/>
      <c r="F56" s="29"/>
      <c r="G56" s="29"/>
      <c r="H56" s="29"/>
      <c r="I56" s="29"/>
      <c r="J56" s="11"/>
      <c r="K56" s="11"/>
      <c r="L56" s="11"/>
      <c r="M56" s="143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J56" s="136"/>
      <c r="AK56" s="136"/>
      <c r="AL56" s="22"/>
      <c r="AM56" s="22"/>
      <c r="AN56" s="22"/>
      <c r="AO56" s="179"/>
      <c r="AP56" s="179"/>
      <c r="AQ56" s="22"/>
      <c r="AR56" s="22"/>
    </row>
    <row r="57" spans="1:44" x14ac:dyDescent="0.25">
      <c r="A57" s="22"/>
      <c r="B57" s="22"/>
      <c r="C57" s="29"/>
      <c r="D57" s="29"/>
      <c r="E57" s="229"/>
      <c r="F57" s="29"/>
      <c r="G57" s="228"/>
      <c r="H57" s="29"/>
      <c r="I57" s="29"/>
      <c r="J57" s="11"/>
      <c r="K57" s="1"/>
      <c r="L57" s="1"/>
      <c r="M57" s="143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J57" s="136"/>
      <c r="AK57" s="136"/>
      <c r="AL57" s="22"/>
      <c r="AM57" s="22"/>
      <c r="AN57" s="22"/>
      <c r="AO57" s="179"/>
      <c r="AP57" s="179"/>
      <c r="AQ57" s="22"/>
      <c r="AR57" s="22"/>
    </row>
    <row r="58" spans="1:44" x14ac:dyDescent="0.25">
      <c r="A58" s="22"/>
      <c r="B58" s="22"/>
      <c r="C58" s="29"/>
      <c r="D58" s="29"/>
      <c r="E58" s="29"/>
      <c r="F58" s="29"/>
      <c r="G58" s="29"/>
      <c r="H58" s="29"/>
      <c r="I58" s="29"/>
      <c r="J58" s="11"/>
      <c r="K58" s="1"/>
      <c r="L58" s="1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J58" s="136"/>
      <c r="AK58" s="136"/>
      <c r="AL58" s="22"/>
      <c r="AM58" s="22"/>
      <c r="AN58" s="22"/>
      <c r="AO58" s="179"/>
      <c r="AP58" s="179"/>
      <c r="AQ58" s="22"/>
      <c r="AR58" s="22"/>
    </row>
    <row r="59" spans="1:44" x14ac:dyDescent="0.25">
      <c r="A59" s="22"/>
      <c r="B59" s="22"/>
      <c r="C59" s="29"/>
      <c r="D59" s="29"/>
      <c r="E59" s="29"/>
      <c r="F59" s="29"/>
      <c r="G59" s="29"/>
      <c r="H59" s="29"/>
      <c r="I59" s="29"/>
      <c r="J59" s="11"/>
      <c r="K59" s="1"/>
      <c r="L59" s="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J59" s="136"/>
      <c r="AK59" s="136"/>
      <c r="AL59" s="22"/>
      <c r="AM59" s="22"/>
      <c r="AN59" s="22"/>
      <c r="AO59" s="179"/>
      <c r="AP59" s="179"/>
      <c r="AQ59" s="22"/>
      <c r="AR59" s="22"/>
    </row>
    <row r="60" spans="1:44" x14ac:dyDescent="0.25">
      <c r="A60" s="22"/>
      <c r="B60" s="214" t="s">
        <v>478</v>
      </c>
      <c r="C60" s="215" t="s">
        <v>479</v>
      </c>
      <c r="D60" s="29"/>
      <c r="E60" s="29"/>
      <c r="F60" s="29"/>
      <c r="G60" s="29"/>
      <c r="H60" s="29"/>
      <c r="I60" s="29"/>
      <c r="J60" s="11"/>
      <c r="K60" s="1"/>
      <c r="L60" s="1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J60" s="136"/>
      <c r="AK60" s="136"/>
      <c r="AL60" s="22"/>
      <c r="AM60" s="22"/>
      <c r="AN60" s="22"/>
      <c r="AO60" s="179"/>
      <c r="AP60" s="179"/>
      <c r="AQ60" s="22"/>
      <c r="AR60" s="22"/>
    </row>
    <row r="61" spans="1:44" x14ac:dyDescent="0.25">
      <c r="A61" s="22"/>
      <c r="B61" s="214" t="s">
        <v>480</v>
      </c>
      <c r="C61" s="29" t="s">
        <v>871</v>
      </c>
      <c r="D61" s="29"/>
      <c r="E61" s="29"/>
      <c r="F61" s="29"/>
      <c r="G61" s="29"/>
      <c r="H61" s="29"/>
      <c r="I61" s="29"/>
      <c r="J61" s="11"/>
      <c r="K61" s="1"/>
      <c r="L61" s="1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J61" s="136"/>
      <c r="AK61" s="136"/>
      <c r="AL61" s="22"/>
      <c r="AM61" s="22"/>
      <c r="AN61" s="22"/>
      <c r="AO61" s="179"/>
      <c r="AP61" s="179"/>
      <c r="AQ61" s="22"/>
      <c r="AR61" s="22"/>
    </row>
    <row r="62" spans="1:44" x14ac:dyDescent="0.25">
      <c r="A62" s="22"/>
      <c r="B62" s="22"/>
      <c r="C62" s="29"/>
      <c r="D62" s="29"/>
      <c r="E62" s="29"/>
      <c r="F62" s="29"/>
      <c r="G62" s="29"/>
      <c r="H62" s="29"/>
      <c r="I62" s="29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J62" s="136"/>
      <c r="AK62" s="136"/>
      <c r="AL62" s="22"/>
      <c r="AM62" s="22"/>
      <c r="AN62" s="22"/>
      <c r="AO62" s="179"/>
      <c r="AP62" s="179"/>
      <c r="AQ62" s="22"/>
      <c r="AR62" s="22"/>
    </row>
    <row r="63" spans="1:44" x14ac:dyDescent="0.25">
      <c r="A63" s="22"/>
      <c r="B63" s="22"/>
      <c r="C63" s="29"/>
      <c r="D63" s="29"/>
      <c r="E63" s="29"/>
      <c r="F63" s="29"/>
      <c r="G63" s="29"/>
      <c r="H63" s="29"/>
      <c r="I63" s="29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J63" s="136"/>
      <c r="AK63" s="136"/>
      <c r="AL63" s="22"/>
      <c r="AM63" s="22"/>
      <c r="AN63" s="22"/>
      <c r="AO63" s="179"/>
      <c r="AP63" s="179"/>
      <c r="AQ63" s="22"/>
      <c r="AR63" s="22"/>
    </row>
    <row r="64" spans="1:44" x14ac:dyDescent="0.25">
      <c r="A64" s="22"/>
      <c r="B64" s="22"/>
      <c r="C64" s="29"/>
      <c r="D64" s="29"/>
      <c r="E64" s="29"/>
      <c r="F64" s="29"/>
      <c r="G64" s="29"/>
      <c r="H64" s="29"/>
      <c r="I64" s="29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J64" s="136"/>
      <c r="AK64" s="136"/>
      <c r="AL64" s="22"/>
      <c r="AM64" s="22"/>
      <c r="AN64" s="22"/>
      <c r="AO64" s="179"/>
      <c r="AP64" s="179"/>
      <c r="AQ64" s="22"/>
      <c r="AR64" s="22"/>
    </row>
    <row r="65" spans="1:44" x14ac:dyDescent="0.25">
      <c r="A65" s="22"/>
      <c r="B65" s="22"/>
      <c r="C65" s="29"/>
      <c r="D65" s="29"/>
      <c r="E65" s="29"/>
      <c r="F65" s="29"/>
      <c r="G65" s="29"/>
      <c r="H65" s="29"/>
      <c r="I65" s="29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J65" s="136"/>
      <c r="AK65" s="136"/>
      <c r="AL65" s="22"/>
      <c r="AM65" s="22"/>
      <c r="AN65" s="22"/>
      <c r="AO65" s="179"/>
      <c r="AP65" s="179"/>
      <c r="AQ65" s="22"/>
      <c r="AR65" s="22"/>
    </row>
    <row r="66" spans="1:44" x14ac:dyDescent="0.25">
      <c r="A66" s="22"/>
      <c r="B66" s="22"/>
      <c r="C66" s="29"/>
      <c r="D66" s="29"/>
      <c r="E66" s="29"/>
      <c r="F66" s="29"/>
      <c r="G66" s="29"/>
      <c r="H66" s="29"/>
      <c r="I66" s="29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J66" s="136"/>
      <c r="AK66" s="136"/>
      <c r="AL66" s="22"/>
      <c r="AM66" s="22"/>
      <c r="AN66" s="22"/>
      <c r="AO66" s="179"/>
      <c r="AP66" s="179"/>
      <c r="AQ66" s="22"/>
      <c r="AR66" s="22"/>
    </row>
    <row r="67" spans="1:44" x14ac:dyDescent="0.25">
      <c r="A67" s="22"/>
      <c r="B67" s="22"/>
      <c r="C67" s="29"/>
      <c r="D67" s="29"/>
      <c r="E67" s="29"/>
      <c r="F67" s="29"/>
      <c r="G67" s="29"/>
      <c r="H67" s="29"/>
      <c r="I67" s="29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J67" s="136"/>
      <c r="AK67" s="136"/>
      <c r="AL67" s="22"/>
      <c r="AM67" s="22"/>
      <c r="AN67" s="22"/>
      <c r="AO67" s="179"/>
      <c r="AP67" s="179"/>
      <c r="AQ67" s="22"/>
      <c r="AR67" s="22"/>
    </row>
    <row r="68" spans="1:44" x14ac:dyDescent="0.25">
      <c r="A68" s="22"/>
      <c r="B68" s="22"/>
      <c r="C68" s="29"/>
      <c r="D68" s="29"/>
      <c r="E68" s="29"/>
      <c r="F68" s="29"/>
      <c r="G68" s="29"/>
      <c r="H68" s="29"/>
      <c r="I68" s="29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J68" s="22"/>
      <c r="AK68" s="22"/>
      <c r="AL68" s="22"/>
      <c r="AM68" s="22"/>
      <c r="AN68" s="22"/>
      <c r="AO68" s="179"/>
      <c r="AP68" s="179"/>
      <c r="AQ68" s="22"/>
      <c r="AR68" s="22"/>
    </row>
    <row r="69" spans="1:44" x14ac:dyDescent="0.25">
      <c r="A69" s="22"/>
      <c r="B69" s="22"/>
      <c r="C69" s="29"/>
      <c r="D69" s="29"/>
      <c r="E69" s="29"/>
      <c r="F69" s="29"/>
      <c r="G69" s="29"/>
      <c r="H69" s="29"/>
      <c r="I69" s="29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J69" s="22"/>
      <c r="AK69" s="22"/>
      <c r="AL69" s="22"/>
      <c r="AM69" s="22"/>
      <c r="AN69" s="22"/>
      <c r="AO69" s="179"/>
      <c r="AP69" s="179"/>
      <c r="AQ69" s="22"/>
      <c r="AR69" s="22"/>
    </row>
    <row r="70" spans="1:44" x14ac:dyDescent="0.25">
      <c r="A70" s="22"/>
      <c r="B70" s="22"/>
      <c r="C70" s="29"/>
      <c r="D70" s="29"/>
      <c r="E70" s="29"/>
      <c r="F70" s="29"/>
      <c r="G70" s="29"/>
      <c r="H70" s="29"/>
      <c r="I70" s="29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J70" s="22"/>
      <c r="AK70" s="22"/>
      <c r="AL70" s="22"/>
      <c r="AM70" s="22"/>
      <c r="AN70" s="22"/>
      <c r="AO70" s="179"/>
      <c r="AP70" s="179"/>
      <c r="AQ70" s="22"/>
      <c r="AR70" s="22"/>
    </row>
    <row r="71" spans="1:44" x14ac:dyDescent="0.25">
      <c r="A71" s="22"/>
      <c r="B71" s="22"/>
      <c r="C71" s="29"/>
      <c r="D71" s="29"/>
      <c r="E71" s="29"/>
      <c r="F71" s="29"/>
      <c r="G71" s="29"/>
      <c r="H71" s="29"/>
      <c r="I71" s="29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J71" s="22"/>
      <c r="AK71" s="22"/>
      <c r="AL71" s="22"/>
      <c r="AM71" s="22"/>
      <c r="AN71" s="22"/>
      <c r="AO71" s="179"/>
      <c r="AP71" s="179"/>
      <c r="AQ71" s="22"/>
      <c r="AR71" s="22"/>
    </row>
    <row r="72" spans="1:44" x14ac:dyDescent="0.25">
      <c r="A72" s="22"/>
      <c r="B72" s="22"/>
      <c r="C72" s="29"/>
      <c r="D72" s="29"/>
      <c r="E72" s="29"/>
      <c r="F72" s="29"/>
      <c r="G72" s="29"/>
      <c r="H72" s="29"/>
      <c r="I72" s="29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J72" s="22"/>
      <c r="AK72" s="22"/>
      <c r="AL72" s="22"/>
      <c r="AM72" s="22"/>
      <c r="AN72" s="22"/>
      <c r="AO72" s="179"/>
      <c r="AP72" s="179"/>
      <c r="AQ72" s="22"/>
      <c r="AR72" s="22"/>
    </row>
    <row r="73" spans="1:44" x14ac:dyDescent="0.25">
      <c r="A73" s="22"/>
      <c r="B73" s="22"/>
      <c r="C73" s="29"/>
      <c r="D73" s="29"/>
      <c r="E73" s="144"/>
      <c r="F73" s="29"/>
      <c r="G73" s="29"/>
      <c r="H73" s="144"/>
      <c r="I73" s="29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J73" s="22"/>
      <c r="AK73" s="22"/>
      <c r="AL73" s="22"/>
      <c r="AM73" s="22"/>
      <c r="AN73" s="22"/>
      <c r="AO73" s="179"/>
      <c r="AP73" s="179"/>
      <c r="AQ73" s="22"/>
      <c r="AR73" s="22"/>
    </row>
    <row r="74" spans="1:44" x14ac:dyDescent="0.25">
      <c r="A74" s="22"/>
      <c r="B74" s="22"/>
      <c r="C74" s="29"/>
      <c r="D74" s="29"/>
      <c r="E74" s="144"/>
      <c r="F74" s="144"/>
      <c r="G74" s="144"/>
      <c r="H74" s="144"/>
      <c r="I74" s="29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J74" s="22"/>
      <c r="AK74" s="22"/>
      <c r="AL74" s="22"/>
      <c r="AM74" s="22"/>
      <c r="AN74" s="22"/>
      <c r="AO74" s="179"/>
      <c r="AP74" s="179"/>
      <c r="AQ74" s="22"/>
      <c r="AR74" s="22"/>
    </row>
    <row r="75" spans="1:44" x14ac:dyDescent="0.25">
      <c r="A75" s="22"/>
      <c r="B75" s="22"/>
      <c r="C75" s="29"/>
      <c r="D75" s="29"/>
      <c r="E75" s="29"/>
      <c r="F75" s="29"/>
      <c r="G75" s="29"/>
      <c r="H75" s="29"/>
      <c r="I75" s="29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J75" s="22"/>
      <c r="AK75" s="22"/>
      <c r="AL75" s="22"/>
      <c r="AM75" s="22"/>
      <c r="AN75" s="22"/>
      <c r="AO75" s="179"/>
      <c r="AP75" s="179"/>
      <c r="AQ75" s="22"/>
      <c r="AR75" s="22"/>
    </row>
    <row r="76" spans="1:44" x14ac:dyDescent="0.25">
      <c r="A76" s="22"/>
      <c r="B76" s="22"/>
      <c r="C76" s="29"/>
      <c r="D76" s="29"/>
      <c r="E76" s="29"/>
      <c r="F76" s="29"/>
      <c r="G76" s="29"/>
      <c r="H76" s="29"/>
      <c r="I76" s="29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J76" s="22"/>
      <c r="AK76" s="22"/>
      <c r="AL76" s="22"/>
      <c r="AM76" s="22"/>
      <c r="AN76" s="22"/>
      <c r="AO76" s="179"/>
      <c r="AP76" s="179"/>
      <c r="AQ76" s="22"/>
      <c r="AR76" s="22"/>
    </row>
    <row r="77" spans="1:44" x14ac:dyDescent="0.25">
      <c r="A77" s="22"/>
      <c r="B77" s="22"/>
      <c r="C77" s="29"/>
      <c r="D77" s="29"/>
      <c r="E77" s="29"/>
      <c r="F77" s="29"/>
      <c r="G77" s="29"/>
      <c r="H77" s="29"/>
      <c r="I77" s="29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J77" s="22"/>
      <c r="AK77" s="22"/>
      <c r="AL77" s="22"/>
      <c r="AM77" s="22"/>
      <c r="AN77" s="22"/>
      <c r="AO77" s="179"/>
      <c r="AP77" s="179"/>
      <c r="AQ77" s="22"/>
      <c r="AR77" s="22"/>
    </row>
    <row r="78" spans="1:44" x14ac:dyDescent="0.25">
      <c r="A78" s="22"/>
      <c r="B78" s="22"/>
      <c r="C78" s="29"/>
      <c r="D78" s="29"/>
      <c r="E78" s="29"/>
      <c r="F78" s="29"/>
      <c r="G78" s="29"/>
      <c r="H78" s="29"/>
      <c r="I78" s="145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J78" s="22"/>
      <c r="AK78" s="22"/>
      <c r="AL78" s="22"/>
      <c r="AM78" s="22"/>
      <c r="AN78" s="22"/>
      <c r="AO78" s="179"/>
      <c r="AP78" s="179"/>
      <c r="AQ78" s="22"/>
      <c r="AR78" s="22"/>
    </row>
    <row r="79" spans="1:44" x14ac:dyDescent="0.25">
      <c r="A79" s="22"/>
      <c r="B79" s="22"/>
      <c r="C79" s="29"/>
      <c r="D79" s="29"/>
      <c r="E79" s="29"/>
      <c r="F79" s="29"/>
      <c r="G79" s="29"/>
      <c r="H79" s="29"/>
      <c r="I79" s="145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J79" s="22"/>
      <c r="AK79" s="22"/>
      <c r="AL79" s="22"/>
      <c r="AM79" s="22"/>
      <c r="AN79" s="22"/>
      <c r="AO79" s="179"/>
      <c r="AP79" s="179"/>
      <c r="AQ79" s="22"/>
      <c r="AR79" s="22"/>
    </row>
    <row r="80" spans="1:44" x14ac:dyDescent="0.25">
      <c r="A80" s="22"/>
      <c r="B80" s="22"/>
      <c r="C80" s="29"/>
      <c r="D80" s="29"/>
      <c r="E80" s="29"/>
      <c r="F80" s="29"/>
      <c r="G80" s="29"/>
      <c r="H80" s="29"/>
      <c r="I80" s="145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J80" s="22"/>
      <c r="AK80" s="22"/>
      <c r="AL80" s="22"/>
      <c r="AM80" s="22"/>
      <c r="AN80" s="22"/>
      <c r="AO80" s="179"/>
      <c r="AP80" s="179"/>
      <c r="AQ80" s="22"/>
      <c r="AR80" s="22"/>
    </row>
    <row r="81" spans="1:44" x14ac:dyDescent="0.25">
      <c r="A81" s="22"/>
      <c r="B81" s="22"/>
      <c r="C81" s="29"/>
      <c r="D81" s="29"/>
      <c r="E81" s="29"/>
      <c r="F81" s="29"/>
      <c r="G81" s="29"/>
      <c r="H81" s="29"/>
      <c r="I81" s="145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J81" s="22"/>
      <c r="AK81" s="22"/>
      <c r="AL81" s="22"/>
      <c r="AM81" s="22"/>
      <c r="AN81" s="22"/>
      <c r="AO81" s="179"/>
      <c r="AP81" s="179"/>
      <c r="AQ81" s="22"/>
      <c r="AR81" s="22"/>
    </row>
    <row r="82" spans="1:44" x14ac:dyDescent="0.25">
      <c r="A82" s="22"/>
      <c r="B82" s="22"/>
      <c r="C82" s="29"/>
      <c r="D82" s="29"/>
      <c r="E82" s="29"/>
      <c r="F82" s="29"/>
      <c r="G82" s="29"/>
      <c r="H82" s="29"/>
      <c r="I82" s="145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J82" s="22"/>
      <c r="AK82" s="22"/>
      <c r="AL82" s="22"/>
      <c r="AM82" s="22"/>
      <c r="AN82" s="22"/>
      <c r="AO82" s="179"/>
      <c r="AP82" s="179"/>
      <c r="AQ82" s="22"/>
      <c r="AR82" s="22"/>
    </row>
    <row r="83" spans="1:44" x14ac:dyDescent="0.25">
      <c r="A83" s="22"/>
      <c r="B83" s="22"/>
      <c r="C83" s="29"/>
      <c r="D83" s="29"/>
      <c r="E83" s="29"/>
      <c r="F83" s="29"/>
      <c r="G83" s="29"/>
      <c r="H83" s="29"/>
      <c r="I83" s="29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J83" s="22"/>
      <c r="AK83" s="22"/>
      <c r="AL83" s="22"/>
      <c r="AM83" s="22"/>
      <c r="AN83" s="22"/>
      <c r="AO83" s="179"/>
      <c r="AP83" s="179"/>
      <c r="AQ83" s="22"/>
      <c r="AR83" s="22"/>
    </row>
    <row r="84" spans="1:44" x14ac:dyDescent="0.25">
      <c r="A84" s="22"/>
      <c r="B84" s="22"/>
      <c r="C84" s="29"/>
      <c r="D84" s="29"/>
      <c r="E84" s="29"/>
      <c r="F84" s="29"/>
      <c r="G84" s="29"/>
      <c r="H84" s="29"/>
      <c r="I84" s="29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J84" s="22"/>
      <c r="AK84" s="22"/>
      <c r="AL84" s="22"/>
      <c r="AM84" s="22"/>
      <c r="AN84" s="22"/>
      <c r="AO84" s="179"/>
      <c r="AP84" s="179"/>
      <c r="AQ84" s="22"/>
      <c r="AR84" s="22"/>
    </row>
    <row r="85" spans="1:44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J85" s="22"/>
      <c r="AK85" s="22"/>
      <c r="AL85" s="22"/>
      <c r="AM85" s="22"/>
      <c r="AN85" s="22"/>
      <c r="AO85" s="179"/>
      <c r="AP85" s="179"/>
      <c r="AQ85" s="22"/>
      <c r="AR85" s="22"/>
    </row>
    <row r="86" spans="1:44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J86" s="22"/>
      <c r="AK86" s="22"/>
      <c r="AL86" s="22"/>
      <c r="AM86" s="22"/>
      <c r="AN86" s="22"/>
      <c r="AO86" s="179"/>
      <c r="AP86" s="179"/>
      <c r="AQ86" s="22"/>
      <c r="AR86" s="22"/>
    </row>
    <row r="87" spans="1:44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J87" s="22"/>
      <c r="AK87" s="22"/>
      <c r="AL87" s="22"/>
      <c r="AM87" s="22"/>
      <c r="AN87" s="22"/>
      <c r="AO87" s="179"/>
      <c r="AP87" s="179"/>
      <c r="AQ87" s="22"/>
      <c r="AR87" s="22"/>
    </row>
    <row r="88" spans="1:44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J88" s="22"/>
      <c r="AK88" s="22"/>
      <c r="AL88" s="22"/>
      <c r="AM88" s="22"/>
      <c r="AN88" s="22"/>
      <c r="AO88" s="179"/>
      <c r="AP88" s="179"/>
      <c r="AQ88" s="22"/>
      <c r="AR88" s="22"/>
    </row>
    <row r="89" spans="1:44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J89" s="22"/>
      <c r="AK89" s="22"/>
      <c r="AL89" s="22"/>
      <c r="AM89" s="22"/>
      <c r="AN89" s="22"/>
      <c r="AO89" s="179"/>
      <c r="AP89" s="179"/>
      <c r="AQ89" s="22"/>
      <c r="AR89" s="22"/>
    </row>
    <row r="90" spans="1:44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J90" s="22"/>
      <c r="AK90" s="22"/>
      <c r="AL90" s="22"/>
      <c r="AM90" s="22"/>
      <c r="AN90" s="22"/>
      <c r="AO90" s="179"/>
      <c r="AP90" s="179"/>
      <c r="AQ90" s="22"/>
      <c r="AR90" s="22"/>
    </row>
    <row r="91" spans="1:44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J91" s="22"/>
      <c r="AK91" s="22"/>
      <c r="AL91" s="22"/>
      <c r="AM91" s="22"/>
      <c r="AN91" s="22"/>
      <c r="AO91" s="179"/>
      <c r="AP91" s="179"/>
      <c r="AQ91" s="22"/>
      <c r="AR91" s="22"/>
    </row>
    <row r="92" spans="1:44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J92" s="22"/>
      <c r="AK92" s="22"/>
      <c r="AL92" s="22"/>
      <c r="AM92" s="22"/>
      <c r="AN92" s="22"/>
      <c r="AO92" s="179"/>
      <c r="AP92" s="179"/>
      <c r="AQ92" s="22"/>
      <c r="AR92" s="22"/>
    </row>
    <row r="93" spans="1:44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J93" s="22"/>
      <c r="AK93" s="22"/>
      <c r="AL93" s="22"/>
      <c r="AM93" s="22"/>
      <c r="AN93" s="22"/>
      <c r="AO93" s="179"/>
      <c r="AP93" s="179"/>
      <c r="AQ93" s="22"/>
      <c r="AR93" s="22"/>
    </row>
    <row r="94" spans="1:44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J94" s="22"/>
      <c r="AK94" s="22"/>
      <c r="AL94" s="22"/>
      <c r="AM94" s="22"/>
      <c r="AN94" s="22"/>
      <c r="AO94" s="179"/>
      <c r="AP94" s="179"/>
      <c r="AQ94" s="22"/>
      <c r="AR94" s="22"/>
    </row>
    <row r="95" spans="1:44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J95" s="22"/>
      <c r="AK95" s="22"/>
      <c r="AL95" s="22"/>
      <c r="AM95" s="22"/>
      <c r="AN95" s="22"/>
      <c r="AO95" s="179"/>
      <c r="AP95" s="179"/>
      <c r="AQ95" s="22"/>
      <c r="AR95" s="22"/>
    </row>
    <row r="96" spans="1:44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J96" s="22"/>
      <c r="AK96" s="22"/>
      <c r="AL96" s="22"/>
      <c r="AM96" s="22"/>
      <c r="AN96" s="22"/>
      <c r="AO96" s="179"/>
      <c r="AP96" s="179"/>
      <c r="AQ96" s="22"/>
      <c r="AR96" s="22"/>
    </row>
    <row r="97" spans="1:44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J97" s="22"/>
      <c r="AK97" s="22"/>
      <c r="AL97" s="22"/>
      <c r="AM97" s="22"/>
      <c r="AN97" s="22"/>
      <c r="AO97" s="179"/>
      <c r="AP97" s="179"/>
      <c r="AQ97" s="22"/>
      <c r="AR97" s="22"/>
    </row>
    <row r="98" spans="1:44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J98" s="22"/>
      <c r="AK98" s="22"/>
      <c r="AL98" s="22"/>
      <c r="AM98" s="22"/>
      <c r="AN98" s="22"/>
      <c r="AO98" s="179"/>
      <c r="AP98" s="179"/>
      <c r="AQ98" s="22"/>
      <c r="AR98" s="22"/>
    </row>
    <row r="99" spans="1:44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J99" s="22"/>
      <c r="AK99" s="22"/>
      <c r="AL99" s="22"/>
      <c r="AM99" s="22"/>
      <c r="AN99" s="22"/>
      <c r="AO99" s="179"/>
      <c r="AP99" s="179"/>
      <c r="AQ99" s="22"/>
      <c r="AR99" s="22"/>
    </row>
    <row r="100" spans="1:44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J100" s="22"/>
      <c r="AK100" s="22"/>
      <c r="AL100" s="22"/>
      <c r="AM100" s="22"/>
      <c r="AN100" s="22"/>
      <c r="AO100" s="179"/>
      <c r="AP100" s="179"/>
      <c r="AQ100" s="22"/>
      <c r="AR100" s="22"/>
    </row>
    <row r="101" spans="1:44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J101" s="22"/>
      <c r="AK101" s="22"/>
      <c r="AL101" s="22"/>
      <c r="AM101" s="22"/>
      <c r="AN101" s="22"/>
      <c r="AO101" s="179"/>
      <c r="AP101" s="179"/>
      <c r="AQ101" s="22"/>
      <c r="AR101" s="22"/>
    </row>
    <row r="102" spans="1:44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J102" s="22"/>
      <c r="AK102" s="22"/>
      <c r="AL102" s="22"/>
      <c r="AM102" s="22"/>
      <c r="AN102" s="22"/>
      <c r="AO102" s="179"/>
      <c r="AP102" s="179"/>
      <c r="AQ102" s="22"/>
      <c r="AR102" s="22"/>
    </row>
    <row r="103" spans="1:44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J103" s="22"/>
      <c r="AK103" s="22"/>
      <c r="AL103" s="22"/>
      <c r="AM103" s="22"/>
      <c r="AN103" s="22"/>
      <c r="AO103" s="179"/>
      <c r="AP103" s="179"/>
      <c r="AQ103" s="22"/>
      <c r="AR103" s="22"/>
    </row>
    <row r="104" spans="1:44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J104" s="22"/>
      <c r="AK104" s="22"/>
      <c r="AL104" s="22"/>
      <c r="AM104" s="22"/>
      <c r="AN104" s="22"/>
      <c r="AO104" s="179"/>
      <c r="AP104" s="179"/>
      <c r="AQ104" s="22"/>
      <c r="AR104" s="22"/>
    </row>
    <row r="105" spans="1:44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J105" s="22"/>
      <c r="AK105" s="22"/>
      <c r="AL105" s="22"/>
      <c r="AM105" s="22"/>
      <c r="AN105" s="22"/>
      <c r="AO105" s="179"/>
      <c r="AP105" s="179"/>
      <c r="AQ105" s="22"/>
      <c r="AR105" s="22"/>
    </row>
    <row r="106" spans="1:44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J106" s="22"/>
      <c r="AK106" s="22"/>
      <c r="AL106" s="22"/>
      <c r="AM106" s="22"/>
      <c r="AN106" s="22"/>
      <c r="AO106" s="179"/>
      <c r="AP106" s="179"/>
      <c r="AQ106" s="22"/>
      <c r="AR106" s="22"/>
    </row>
    <row r="107" spans="1:44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J107" s="22"/>
      <c r="AK107" s="22"/>
      <c r="AL107" s="22"/>
      <c r="AM107" s="22"/>
      <c r="AN107" s="22"/>
      <c r="AO107" s="179"/>
      <c r="AP107" s="179"/>
      <c r="AQ107" s="22"/>
      <c r="AR107" s="22"/>
    </row>
    <row r="108" spans="1:44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J108" s="22"/>
      <c r="AK108" s="22"/>
      <c r="AL108" s="22"/>
      <c r="AM108" s="22"/>
      <c r="AN108" s="22"/>
      <c r="AO108" s="179"/>
      <c r="AP108" s="179"/>
      <c r="AQ108" s="22"/>
      <c r="AR108" s="22"/>
    </row>
    <row r="109" spans="1:44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J109" s="22"/>
      <c r="AK109" s="22"/>
      <c r="AL109" s="22"/>
      <c r="AM109" s="22"/>
      <c r="AN109" s="22"/>
      <c r="AO109" s="179"/>
      <c r="AP109" s="179"/>
      <c r="AQ109" s="22"/>
      <c r="AR109" s="22"/>
    </row>
    <row r="110" spans="1:44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J110" s="22"/>
      <c r="AK110" s="22"/>
      <c r="AL110" s="22"/>
      <c r="AM110" s="22"/>
      <c r="AN110" s="22"/>
      <c r="AO110" s="179"/>
      <c r="AP110" s="179"/>
      <c r="AQ110" s="22"/>
      <c r="AR110" s="22"/>
    </row>
    <row r="111" spans="1:44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J111" s="22"/>
      <c r="AK111" s="22"/>
      <c r="AL111" s="22"/>
      <c r="AM111" s="22"/>
      <c r="AN111" s="22"/>
      <c r="AO111" s="179"/>
      <c r="AP111" s="179"/>
      <c r="AQ111" s="22"/>
      <c r="AR111" s="22"/>
    </row>
    <row r="112" spans="1:44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J112" s="22"/>
      <c r="AK112" s="22"/>
      <c r="AL112" s="22"/>
      <c r="AM112" s="22"/>
      <c r="AN112" s="22"/>
      <c r="AO112" s="179"/>
      <c r="AP112" s="179"/>
      <c r="AQ112" s="22"/>
      <c r="AR112" s="22"/>
    </row>
    <row r="113" spans="1:44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J113" s="22"/>
      <c r="AK113" s="22"/>
      <c r="AL113" s="22"/>
      <c r="AM113" s="22"/>
      <c r="AN113" s="22"/>
      <c r="AO113" s="179"/>
      <c r="AP113" s="179"/>
      <c r="AQ113" s="22"/>
      <c r="AR113" s="22"/>
    </row>
    <row r="114" spans="1:44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J114" s="22"/>
      <c r="AK114" s="22"/>
      <c r="AL114" s="22"/>
      <c r="AM114" s="22"/>
      <c r="AN114" s="22"/>
      <c r="AO114" s="179"/>
      <c r="AP114" s="179"/>
      <c r="AQ114" s="22"/>
      <c r="AR114" s="22"/>
    </row>
    <row r="115" spans="1:44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J115" s="22"/>
      <c r="AK115" s="22"/>
      <c r="AL115" s="22"/>
      <c r="AM115" s="22"/>
      <c r="AN115" s="22"/>
      <c r="AO115" s="179"/>
      <c r="AP115" s="179"/>
      <c r="AQ115" s="22"/>
      <c r="AR115" s="22"/>
    </row>
    <row r="116" spans="1:44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J116" s="22"/>
      <c r="AK116" s="22"/>
      <c r="AL116" s="22"/>
      <c r="AM116" s="22"/>
      <c r="AN116" s="22"/>
      <c r="AO116" s="179"/>
      <c r="AP116" s="179"/>
      <c r="AQ116" s="22"/>
      <c r="AR116" s="22"/>
    </row>
    <row r="117" spans="1:44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J117" s="22"/>
      <c r="AK117" s="22"/>
      <c r="AL117" s="22"/>
      <c r="AM117" s="22"/>
      <c r="AN117" s="22"/>
      <c r="AO117" s="179"/>
      <c r="AP117" s="179"/>
      <c r="AQ117" s="22"/>
      <c r="AR117" s="22"/>
    </row>
    <row r="118" spans="1:44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J118" s="22"/>
      <c r="AK118" s="22"/>
      <c r="AL118" s="22"/>
      <c r="AM118" s="22"/>
      <c r="AN118" s="22"/>
      <c r="AO118" s="179"/>
      <c r="AP118" s="179"/>
      <c r="AQ118" s="22"/>
      <c r="AR118" s="22"/>
    </row>
    <row r="119" spans="1:44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J119" s="22"/>
      <c r="AK119" s="22"/>
      <c r="AL119" s="22"/>
      <c r="AM119" s="22"/>
      <c r="AN119" s="22"/>
      <c r="AO119" s="179"/>
      <c r="AP119" s="179"/>
      <c r="AQ119" s="22"/>
      <c r="AR119" s="22"/>
    </row>
    <row r="120" spans="1:44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J120" s="22"/>
      <c r="AK120" s="22"/>
      <c r="AL120" s="22"/>
      <c r="AM120" s="22"/>
      <c r="AN120" s="22"/>
      <c r="AO120" s="179"/>
      <c r="AP120" s="179"/>
      <c r="AQ120" s="22"/>
      <c r="AR120" s="22"/>
    </row>
    <row r="121" spans="1:44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J121" s="22"/>
      <c r="AK121" s="22"/>
      <c r="AL121" s="22"/>
      <c r="AM121" s="22"/>
      <c r="AN121" s="22"/>
      <c r="AO121" s="179"/>
      <c r="AP121" s="179"/>
      <c r="AQ121" s="22"/>
      <c r="AR121" s="22"/>
    </row>
    <row r="122" spans="1:44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J122" s="22"/>
      <c r="AK122" s="22"/>
      <c r="AL122" s="22"/>
      <c r="AM122" s="22"/>
      <c r="AN122" s="22"/>
      <c r="AO122" s="179"/>
      <c r="AP122" s="179"/>
      <c r="AQ122" s="22"/>
      <c r="AR122" s="22"/>
    </row>
    <row r="123" spans="1:44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J123" s="22"/>
      <c r="AK123" s="22"/>
      <c r="AL123" s="22"/>
      <c r="AM123" s="22"/>
      <c r="AN123" s="22"/>
      <c r="AO123" s="179"/>
      <c r="AP123" s="179"/>
      <c r="AQ123" s="22"/>
      <c r="AR123" s="22"/>
    </row>
    <row r="124" spans="1:44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J124" s="22"/>
      <c r="AK124" s="22"/>
      <c r="AL124" s="22"/>
      <c r="AM124" s="22"/>
      <c r="AN124" s="22"/>
      <c r="AO124" s="179"/>
      <c r="AP124" s="179"/>
      <c r="AQ124" s="22"/>
      <c r="AR124" s="22"/>
    </row>
    <row r="125" spans="1:44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J125" s="22"/>
      <c r="AK125" s="22"/>
      <c r="AL125" s="22"/>
      <c r="AM125" s="22"/>
      <c r="AN125" s="22"/>
      <c r="AO125" s="179"/>
      <c r="AP125" s="179"/>
      <c r="AQ125" s="22"/>
      <c r="AR125" s="22"/>
    </row>
    <row r="126" spans="1:44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J126" s="22"/>
      <c r="AK126" s="22"/>
      <c r="AL126" s="22"/>
      <c r="AM126" s="22"/>
      <c r="AN126" s="22"/>
      <c r="AO126" s="179"/>
      <c r="AP126" s="179"/>
      <c r="AQ126" s="22"/>
      <c r="AR126" s="22"/>
    </row>
    <row r="127" spans="1:44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J127" s="22"/>
      <c r="AK127" s="22"/>
      <c r="AL127" s="22"/>
      <c r="AM127" s="22"/>
      <c r="AN127" s="22"/>
      <c r="AO127" s="179"/>
      <c r="AP127" s="179"/>
      <c r="AQ127" s="22"/>
      <c r="AR127" s="22"/>
    </row>
    <row r="128" spans="1:44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J128" s="22"/>
      <c r="AK128" s="22"/>
      <c r="AL128" s="22"/>
      <c r="AM128" s="22"/>
      <c r="AN128" s="22"/>
      <c r="AO128" s="179"/>
      <c r="AP128" s="179"/>
      <c r="AQ128" s="22"/>
      <c r="AR128" s="22"/>
    </row>
    <row r="129" spans="1:44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J129" s="22"/>
      <c r="AK129" s="22"/>
      <c r="AL129" s="22"/>
      <c r="AM129" s="22"/>
      <c r="AN129" s="22"/>
      <c r="AO129" s="179"/>
      <c r="AP129" s="179"/>
      <c r="AQ129" s="22"/>
      <c r="AR129" s="22"/>
    </row>
    <row r="130" spans="1:44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J130" s="22"/>
      <c r="AK130" s="22"/>
      <c r="AL130" s="22"/>
      <c r="AM130" s="22"/>
      <c r="AN130" s="22"/>
      <c r="AO130" s="179"/>
      <c r="AP130" s="179"/>
      <c r="AQ130" s="22"/>
      <c r="AR130" s="22"/>
    </row>
    <row r="131" spans="1:44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J131" s="22"/>
      <c r="AK131" s="22"/>
      <c r="AL131" s="22"/>
      <c r="AM131" s="22"/>
      <c r="AN131" s="22"/>
      <c r="AO131" s="179"/>
      <c r="AP131" s="179"/>
      <c r="AQ131" s="22"/>
      <c r="AR131" s="22"/>
    </row>
    <row r="132" spans="1:44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J132" s="22"/>
      <c r="AK132" s="22"/>
      <c r="AL132" s="22"/>
      <c r="AM132" s="22"/>
      <c r="AN132" s="22"/>
      <c r="AO132" s="179"/>
      <c r="AP132" s="179"/>
      <c r="AQ132" s="22"/>
      <c r="AR132" s="22"/>
    </row>
    <row r="133" spans="1:44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J133" s="22"/>
      <c r="AK133" s="22"/>
      <c r="AL133" s="22"/>
      <c r="AM133" s="22"/>
      <c r="AN133" s="22"/>
      <c r="AO133" s="179"/>
      <c r="AP133" s="179"/>
      <c r="AQ133" s="22"/>
      <c r="AR133" s="22"/>
    </row>
    <row r="134" spans="1:44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J134" s="22"/>
      <c r="AK134" s="22"/>
      <c r="AL134" s="22"/>
      <c r="AM134" s="22"/>
      <c r="AN134" s="22"/>
      <c r="AO134" s="179"/>
      <c r="AP134" s="179"/>
      <c r="AQ134" s="22"/>
      <c r="AR134" s="22"/>
    </row>
    <row r="135" spans="1:44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J135" s="22"/>
      <c r="AK135" s="22"/>
      <c r="AL135" s="22"/>
      <c r="AM135" s="22"/>
      <c r="AN135" s="22"/>
      <c r="AO135" s="179"/>
      <c r="AP135" s="179"/>
      <c r="AQ135" s="22"/>
      <c r="AR135" s="22"/>
    </row>
    <row r="136" spans="1:44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J136" s="22"/>
      <c r="AK136" s="22"/>
      <c r="AL136" s="22"/>
      <c r="AM136" s="22"/>
      <c r="AN136" s="22"/>
      <c r="AO136" s="179"/>
      <c r="AP136" s="179"/>
      <c r="AQ136" s="22"/>
      <c r="AR136" s="22"/>
    </row>
    <row r="137" spans="1:44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J137" s="22"/>
      <c r="AK137" s="22"/>
      <c r="AL137" s="22"/>
      <c r="AM137" s="22"/>
      <c r="AN137" s="22"/>
      <c r="AO137" s="179"/>
      <c r="AP137" s="179"/>
      <c r="AQ137" s="22"/>
      <c r="AR137" s="22"/>
    </row>
    <row r="138" spans="1:44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J138" s="22"/>
      <c r="AK138" s="22"/>
      <c r="AL138" s="22"/>
      <c r="AM138" s="22"/>
      <c r="AN138" s="22"/>
      <c r="AO138" s="179"/>
      <c r="AP138" s="179"/>
      <c r="AQ138" s="22"/>
      <c r="AR138" s="22"/>
    </row>
    <row r="139" spans="1:44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J139" s="22"/>
      <c r="AK139" s="22"/>
      <c r="AL139" s="22"/>
      <c r="AM139" s="22"/>
      <c r="AN139" s="22"/>
      <c r="AO139" s="179"/>
      <c r="AP139" s="179"/>
      <c r="AQ139" s="22"/>
      <c r="AR139" s="22"/>
    </row>
    <row r="140" spans="1:44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J140" s="22"/>
      <c r="AK140" s="22"/>
      <c r="AL140" s="22"/>
      <c r="AM140" s="22"/>
      <c r="AN140" s="22"/>
      <c r="AO140" s="179"/>
      <c r="AP140" s="179"/>
      <c r="AQ140" s="22"/>
      <c r="AR140" s="22"/>
    </row>
    <row r="141" spans="1:44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J141" s="22"/>
      <c r="AK141" s="22"/>
      <c r="AL141" s="22"/>
      <c r="AM141" s="22"/>
      <c r="AN141" s="22"/>
      <c r="AO141" s="179"/>
      <c r="AP141" s="179"/>
      <c r="AQ141" s="22"/>
      <c r="AR141" s="22"/>
    </row>
    <row r="142" spans="1:44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J142" s="22"/>
      <c r="AK142" s="22"/>
      <c r="AL142" s="22"/>
      <c r="AM142" s="22"/>
      <c r="AN142" s="22"/>
      <c r="AO142" s="179"/>
      <c r="AP142" s="179"/>
      <c r="AQ142" s="22"/>
      <c r="AR142" s="22"/>
    </row>
    <row r="143" spans="1:44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J143" s="22"/>
      <c r="AK143" s="22"/>
      <c r="AL143" s="22"/>
      <c r="AM143" s="22"/>
      <c r="AN143" s="22"/>
      <c r="AO143" s="179"/>
      <c r="AP143" s="179"/>
      <c r="AQ143" s="22"/>
      <c r="AR143" s="22"/>
    </row>
    <row r="144" spans="1:44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J144" s="22"/>
      <c r="AK144" s="22"/>
      <c r="AL144" s="22"/>
      <c r="AM144" s="22"/>
      <c r="AN144" s="22"/>
      <c r="AO144" s="179"/>
      <c r="AP144" s="179"/>
      <c r="AQ144" s="22"/>
      <c r="AR144" s="22"/>
    </row>
    <row r="145" spans="1:44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J145" s="22"/>
      <c r="AK145" s="22"/>
      <c r="AL145" s="22"/>
      <c r="AM145" s="22"/>
      <c r="AN145" s="22"/>
      <c r="AO145" s="179"/>
      <c r="AP145" s="179"/>
      <c r="AQ145" s="22"/>
      <c r="AR145" s="22"/>
    </row>
    <row r="146" spans="1:44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J146" s="22"/>
      <c r="AK146" s="22"/>
      <c r="AL146" s="22"/>
      <c r="AM146" s="22"/>
      <c r="AN146" s="22"/>
      <c r="AO146" s="179"/>
      <c r="AP146" s="179"/>
      <c r="AQ146" s="22"/>
      <c r="AR146" s="22"/>
    </row>
    <row r="147" spans="1:44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J147" s="22"/>
      <c r="AK147" s="22"/>
      <c r="AL147" s="22"/>
      <c r="AM147" s="22"/>
      <c r="AN147" s="22"/>
      <c r="AO147" s="179"/>
      <c r="AP147" s="179"/>
      <c r="AQ147" s="22"/>
      <c r="AR147" s="22"/>
    </row>
    <row r="148" spans="1:44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J148" s="22"/>
      <c r="AK148" s="22"/>
      <c r="AL148" s="22"/>
      <c r="AM148" s="22"/>
      <c r="AN148" s="22"/>
      <c r="AO148" s="179"/>
      <c r="AP148" s="179"/>
      <c r="AQ148" s="22"/>
      <c r="AR148" s="22"/>
    </row>
    <row r="149" spans="1:44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J149" s="22"/>
      <c r="AK149" s="22"/>
      <c r="AL149" s="22"/>
      <c r="AM149" s="22"/>
      <c r="AN149" s="22"/>
      <c r="AO149" s="179"/>
      <c r="AP149" s="179"/>
      <c r="AQ149" s="22"/>
      <c r="AR149" s="22"/>
    </row>
    <row r="150" spans="1:44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J150" s="22"/>
      <c r="AK150" s="22"/>
      <c r="AL150" s="22"/>
      <c r="AM150" s="22"/>
      <c r="AN150" s="22"/>
      <c r="AO150" s="179"/>
      <c r="AP150" s="179"/>
      <c r="AQ150" s="22"/>
      <c r="AR150" s="22"/>
    </row>
    <row r="151" spans="1:44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J151" s="22"/>
      <c r="AK151" s="22"/>
      <c r="AL151" s="22"/>
      <c r="AM151" s="22"/>
      <c r="AN151" s="22"/>
      <c r="AO151" s="179"/>
      <c r="AP151" s="179"/>
      <c r="AQ151" s="22"/>
      <c r="AR151" s="22"/>
    </row>
    <row r="152" spans="1:44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J152" s="22"/>
      <c r="AK152" s="22"/>
      <c r="AL152" s="22"/>
      <c r="AM152" s="22"/>
      <c r="AN152" s="22"/>
      <c r="AO152" s="179"/>
      <c r="AP152" s="179"/>
      <c r="AQ152" s="22"/>
      <c r="AR152" s="22"/>
    </row>
    <row r="153" spans="1:44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J153" s="22"/>
      <c r="AK153" s="22"/>
      <c r="AL153" s="22"/>
      <c r="AM153" s="22"/>
      <c r="AN153" s="22"/>
      <c r="AO153" s="179"/>
      <c r="AP153" s="179"/>
      <c r="AQ153" s="22"/>
      <c r="AR153" s="22"/>
    </row>
    <row r="154" spans="1:44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J154" s="22"/>
      <c r="AK154" s="22"/>
      <c r="AL154" s="22"/>
      <c r="AM154" s="22"/>
      <c r="AN154" s="22"/>
      <c r="AO154" s="179"/>
      <c r="AP154" s="179"/>
      <c r="AQ154" s="22"/>
      <c r="AR154" s="22"/>
    </row>
    <row r="155" spans="1:44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J155" s="22"/>
      <c r="AK155" s="22"/>
      <c r="AL155" s="22"/>
      <c r="AM155" s="22"/>
      <c r="AN155" s="22"/>
      <c r="AO155" s="179"/>
      <c r="AP155" s="179"/>
      <c r="AQ155" s="22"/>
      <c r="AR155" s="22"/>
    </row>
    <row r="156" spans="1:44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J156" s="22"/>
      <c r="AK156" s="22"/>
      <c r="AL156" s="22"/>
      <c r="AM156" s="22"/>
      <c r="AN156" s="22"/>
      <c r="AO156" s="179"/>
      <c r="AP156" s="179"/>
      <c r="AQ156" s="22"/>
      <c r="AR156" s="22"/>
    </row>
    <row r="157" spans="1:44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J157" s="22"/>
      <c r="AK157" s="22"/>
      <c r="AL157" s="22"/>
      <c r="AM157" s="22"/>
      <c r="AN157" s="22"/>
      <c r="AO157" s="179"/>
      <c r="AP157" s="179"/>
      <c r="AQ157" s="22"/>
      <c r="AR157" s="22"/>
    </row>
    <row r="158" spans="1:44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J158" s="22"/>
      <c r="AK158" s="22"/>
      <c r="AL158" s="22"/>
      <c r="AM158" s="22"/>
      <c r="AN158" s="22"/>
      <c r="AO158" s="179"/>
      <c r="AP158" s="179"/>
      <c r="AQ158" s="22"/>
      <c r="AR158" s="22"/>
    </row>
    <row r="159" spans="1:44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J159" s="22"/>
      <c r="AK159" s="22"/>
      <c r="AL159" s="22"/>
      <c r="AM159" s="22"/>
      <c r="AN159" s="22"/>
      <c r="AO159" s="179"/>
      <c r="AP159" s="179"/>
      <c r="AQ159" s="22"/>
      <c r="AR159" s="22"/>
    </row>
    <row r="160" spans="1:44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J160" s="22"/>
      <c r="AK160" s="22"/>
      <c r="AL160" s="22"/>
      <c r="AM160" s="22"/>
      <c r="AN160" s="22"/>
      <c r="AO160" s="179"/>
      <c r="AP160" s="179"/>
      <c r="AQ160" s="22"/>
      <c r="AR160" s="22"/>
    </row>
    <row r="161" spans="1:44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J161" s="22"/>
      <c r="AK161" s="22"/>
      <c r="AL161" s="22"/>
      <c r="AM161" s="22"/>
      <c r="AN161" s="22"/>
      <c r="AO161" s="179"/>
      <c r="AP161" s="179"/>
      <c r="AQ161" s="22"/>
      <c r="AR161" s="22"/>
    </row>
    <row r="162" spans="1:44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J162" s="22"/>
      <c r="AK162" s="22"/>
      <c r="AL162" s="22"/>
      <c r="AM162" s="22"/>
      <c r="AN162" s="22"/>
      <c r="AO162" s="179"/>
      <c r="AP162" s="179"/>
      <c r="AQ162" s="22"/>
      <c r="AR162" s="22"/>
    </row>
    <row r="163" spans="1:44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J163" s="22"/>
      <c r="AK163" s="22"/>
      <c r="AL163" s="22"/>
      <c r="AM163" s="22"/>
      <c r="AN163" s="22"/>
      <c r="AO163" s="179"/>
      <c r="AP163" s="179"/>
      <c r="AQ163" s="22"/>
      <c r="AR163" s="22"/>
    </row>
    <row r="164" spans="1:44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J164" s="22"/>
      <c r="AK164" s="22"/>
      <c r="AL164" s="22"/>
      <c r="AM164" s="22"/>
      <c r="AN164" s="22"/>
      <c r="AO164" s="179"/>
      <c r="AP164" s="179"/>
      <c r="AQ164" s="22"/>
      <c r="AR164" s="22"/>
    </row>
    <row r="165" spans="1:44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J165" s="22"/>
      <c r="AK165" s="22"/>
      <c r="AL165" s="22"/>
      <c r="AM165" s="22"/>
      <c r="AN165" s="22"/>
      <c r="AO165" s="179"/>
      <c r="AP165" s="179"/>
      <c r="AQ165" s="22"/>
      <c r="AR165" s="22"/>
    </row>
    <row r="166" spans="1:44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J166" s="22"/>
      <c r="AK166" s="22"/>
      <c r="AL166" s="22"/>
      <c r="AM166" s="22"/>
      <c r="AN166" s="22"/>
      <c r="AO166" s="179"/>
      <c r="AP166" s="179"/>
      <c r="AQ166" s="22"/>
      <c r="AR166" s="22"/>
    </row>
    <row r="167" spans="1:44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J167" s="22"/>
      <c r="AK167" s="22"/>
      <c r="AL167" s="22"/>
      <c r="AM167" s="22"/>
      <c r="AN167" s="22"/>
      <c r="AO167" s="179"/>
      <c r="AP167" s="179"/>
      <c r="AQ167" s="22"/>
      <c r="AR167" s="22"/>
    </row>
    <row r="168" spans="1:44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J168" s="22"/>
      <c r="AK168" s="22"/>
      <c r="AL168" s="22"/>
      <c r="AM168" s="22"/>
      <c r="AN168" s="22"/>
      <c r="AO168" s="179"/>
      <c r="AP168" s="179"/>
      <c r="AQ168" s="22"/>
      <c r="AR168" s="22"/>
    </row>
    <row r="169" spans="1:44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J169" s="22"/>
      <c r="AK169" s="22"/>
      <c r="AL169" s="22"/>
      <c r="AM169" s="22"/>
      <c r="AN169" s="22"/>
      <c r="AO169" s="179"/>
      <c r="AP169" s="179"/>
      <c r="AQ169" s="22"/>
      <c r="AR169" s="22"/>
    </row>
    <row r="170" spans="1:44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J170" s="22"/>
      <c r="AK170" s="22"/>
      <c r="AL170" s="22"/>
      <c r="AM170" s="22"/>
      <c r="AN170" s="22"/>
      <c r="AO170" s="179"/>
      <c r="AP170" s="179"/>
      <c r="AQ170" s="22"/>
      <c r="AR170" s="22"/>
    </row>
    <row r="171" spans="1:44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J171" s="22"/>
      <c r="AK171" s="22"/>
      <c r="AL171" s="22"/>
      <c r="AM171" s="22"/>
      <c r="AN171" s="22"/>
      <c r="AO171" s="179"/>
      <c r="AP171" s="179"/>
      <c r="AQ171" s="22"/>
      <c r="AR171" s="22"/>
    </row>
    <row r="172" spans="1:44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J172" s="22"/>
      <c r="AK172" s="22"/>
      <c r="AL172" s="22"/>
      <c r="AM172" s="22"/>
      <c r="AN172" s="22"/>
      <c r="AO172" s="179"/>
      <c r="AP172" s="179"/>
      <c r="AQ172" s="22"/>
      <c r="AR172" s="22"/>
    </row>
    <row r="173" spans="1:44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J173" s="22"/>
      <c r="AK173" s="22"/>
      <c r="AL173" s="22"/>
      <c r="AM173" s="22"/>
      <c r="AN173" s="22"/>
      <c r="AO173" s="179"/>
      <c r="AP173" s="179"/>
      <c r="AQ173" s="22"/>
      <c r="AR173" s="22"/>
    </row>
    <row r="174" spans="1:44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J174" s="22"/>
      <c r="AK174" s="22"/>
      <c r="AL174" s="22"/>
      <c r="AM174" s="22"/>
      <c r="AN174" s="22"/>
      <c r="AO174" s="179"/>
      <c r="AP174" s="179"/>
      <c r="AQ174" s="22"/>
      <c r="AR174" s="22"/>
    </row>
    <row r="175" spans="1:44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J175" s="22"/>
      <c r="AK175" s="22"/>
      <c r="AL175" s="22"/>
      <c r="AM175" s="22"/>
      <c r="AN175" s="22"/>
      <c r="AO175" s="179"/>
      <c r="AP175" s="179"/>
      <c r="AQ175" s="22"/>
      <c r="AR175" s="22"/>
    </row>
    <row r="176" spans="1:44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J176" s="22"/>
      <c r="AK176" s="22"/>
      <c r="AL176" s="22"/>
      <c r="AM176" s="22"/>
      <c r="AN176" s="22"/>
      <c r="AO176" s="179"/>
      <c r="AP176" s="179"/>
      <c r="AQ176" s="22"/>
      <c r="AR176" s="22"/>
    </row>
    <row r="177" spans="1:44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J177" s="22"/>
      <c r="AK177" s="22"/>
      <c r="AL177" s="22"/>
      <c r="AM177" s="22"/>
      <c r="AN177" s="22"/>
      <c r="AO177" s="179"/>
      <c r="AP177" s="179"/>
      <c r="AQ177" s="22"/>
      <c r="AR177" s="22"/>
    </row>
    <row r="178" spans="1:44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J178" s="22"/>
      <c r="AK178" s="22"/>
      <c r="AL178" s="22"/>
      <c r="AM178" s="22"/>
      <c r="AN178" s="22"/>
      <c r="AO178" s="179"/>
      <c r="AP178" s="179"/>
      <c r="AQ178" s="22"/>
      <c r="AR178" s="22"/>
    </row>
    <row r="179" spans="1:44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J179" s="22"/>
      <c r="AK179" s="22"/>
      <c r="AL179" s="22"/>
      <c r="AM179" s="22"/>
      <c r="AN179" s="22"/>
      <c r="AO179" s="179"/>
      <c r="AP179" s="179"/>
      <c r="AQ179" s="22"/>
      <c r="AR179" s="22"/>
    </row>
    <row r="180" spans="1:44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J180" s="22"/>
      <c r="AK180" s="22"/>
      <c r="AL180" s="22"/>
      <c r="AM180" s="22"/>
      <c r="AN180" s="22"/>
      <c r="AO180" s="179"/>
      <c r="AP180" s="179"/>
      <c r="AQ180" s="22"/>
      <c r="AR180" s="22"/>
    </row>
    <row r="181" spans="1:44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J181" s="22"/>
      <c r="AK181" s="22"/>
      <c r="AL181" s="22"/>
      <c r="AM181" s="22"/>
      <c r="AN181" s="22"/>
      <c r="AO181" s="179"/>
      <c r="AP181" s="179"/>
      <c r="AQ181" s="22"/>
      <c r="AR181" s="22"/>
    </row>
    <row r="182" spans="1:44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J182" s="22"/>
      <c r="AK182" s="22"/>
      <c r="AL182" s="22"/>
      <c r="AM182" s="22"/>
      <c r="AN182" s="22"/>
      <c r="AO182" s="179"/>
      <c r="AP182" s="179"/>
      <c r="AQ182" s="22"/>
      <c r="AR182" s="22"/>
    </row>
    <row r="183" spans="1:44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J183" s="22"/>
      <c r="AK183" s="22"/>
      <c r="AL183" s="22"/>
      <c r="AM183" s="22"/>
      <c r="AN183" s="22"/>
      <c r="AO183" s="179"/>
      <c r="AP183" s="179"/>
      <c r="AQ183" s="22"/>
      <c r="AR183" s="22"/>
    </row>
    <row r="184" spans="1:44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J184" s="22"/>
      <c r="AK184" s="22"/>
      <c r="AL184" s="22"/>
      <c r="AM184" s="22"/>
      <c r="AN184" s="22"/>
      <c r="AO184" s="179"/>
      <c r="AP184" s="179"/>
      <c r="AQ184" s="22"/>
      <c r="AR184" s="22"/>
    </row>
    <row r="185" spans="1:44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J185" s="22"/>
      <c r="AK185" s="22"/>
      <c r="AL185" s="22"/>
      <c r="AM185" s="22"/>
      <c r="AN185" s="22"/>
      <c r="AO185" s="179"/>
      <c r="AP185" s="179"/>
      <c r="AQ185" s="22"/>
      <c r="AR185" s="22"/>
    </row>
    <row r="186" spans="1:44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J186" s="22"/>
      <c r="AK186" s="22"/>
      <c r="AL186" s="22"/>
      <c r="AM186" s="22"/>
      <c r="AN186" s="22"/>
      <c r="AO186" s="179"/>
      <c r="AP186" s="179"/>
      <c r="AQ186" s="22"/>
      <c r="AR186" s="22"/>
    </row>
    <row r="187" spans="1:44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J187" s="22"/>
      <c r="AK187" s="22"/>
      <c r="AL187" s="22"/>
      <c r="AM187" s="22"/>
      <c r="AN187" s="22"/>
      <c r="AO187" s="179"/>
      <c r="AP187" s="179"/>
      <c r="AQ187" s="22"/>
      <c r="AR187" s="22"/>
    </row>
    <row r="188" spans="1:44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J188" s="22"/>
      <c r="AK188" s="22"/>
      <c r="AL188" s="22"/>
      <c r="AM188" s="22"/>
      <c r="AN188" s="22"/>
      <c r="AO188" s="179"/>
      <c r="AP188" s="179"/>
      <c r="AQ188" s="22"/>
      <c r="AR188" s="22"/>
    </row>
    <row r="189" spans="1:44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J189" s="22"/>
      <c r="AK189" s="22"/>
      <c r="AL189" s="22"/>
      <c r="AM189" s="22"/>
      <c r="AN189" s="22"/>
      <c r="AO189" s="179"/>
      <c r="AP189" s="179"/>
      <c r="AQ189" s="22"/>
      <c r="AR189" s="22"/>
    </row>
    <row r="190" spans="1:44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J190" s="22"/>
      <c r="AK190" s="22"/>
      <c r="AL190" s="22"/>
      <c r="AM190" s="22"/>
      <c r="AN190" s="22"/>
      <c r="AO190" s="179"/>
      <c r="AP190" s="179"/>
      <c r="AQ190" s="22"/>
      <c r="AR190" s="22"/>
    </row>
    <row r="191" spans="1:44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J191" s="22"/>
      <c r="AK191" s="22"/>
      <c r="AL191" s="22"/>
      <c r="AM191" s="22"/>
      <c r="AN191" s="22"/>
      <c r="AO191" s="179"/>
      <c r="AP191" s="179"/>
      <c r="AQ191" s="22"/>
      <c r="AR191" s="22"/>
    </row>
    <row r="192" spans="1:44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J192" s="22"/>
      <c r="AK192" s="22"/>
      <c r="AL192" s="22"/>
      <c r="AM192" s="22"/>
      <c r="AN192" s="22"/>
      <c r="AO192" s="179"/>
      <c r="AP192" s="179"/>
      <c r="AQ192" s="22"/>
      <c r="AR192" s="22"/>
    </row>
    <row r="193" spans="1:44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J193" s="22"/>
      <c r="AK193" s="22"/>
      <c r="AL193" s="22"/>
      <c r="AM193" s="22"/>
      <c r="AN193" s="22"/>
      <c r="AO193" s="179"/>
      <c r="AP193" s="179"/>
      <c r="AQ193" s="22"/>
      <c r="AR193" s="22"/>
    </row>
    <row r="194" spans="1:44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J194" s="22"/>
      <c r="AK194" s="22"/>
      <c r="AL194" s="22"/>
      <c r="AM194" s="22"/>
      <c r="AN194" s="22"/>
      <c r="AO194" s="179"/>
      <c r="AP194" s="179"/>
      <c r="AQ194" s="22"/>
      <c r="AR194" s="22"/>
    </row>
    <row r="195" spans="1:44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J195" s="22"/>
      <c r="AK195" s="22"/>
      <c r="AL195" s="22"/>
      <c r="AM195" s="22"/>
      <c r="AN195" s="22"/>
      <c r="AO195" s="179"/>
      <c r="AP195" s="179"/>
      <c r="AQ195" s="22"/>
      <c r="AR195" s="22"/>
    </row>
    <row r="196" spans="1:44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J196" s="22"/>
      <c r="AK196" s="22"/>
      <c r="AL196" s="22"/>
      <c r="AM196" s="22"/>
      <c r="AN196" s="22"/>
      <c r="AO196" s="179"/>
      <c r="AP196" s="179"/>
      <c r="AQ196" s="22"/>
      <c r="AR196" s="22"/>
    </row>
    <row r="197" spans="1:44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J197" s="22"/>
      <c r="AK197" s="22"/>
      <c r="AL197" s="22"/>
      <c r="AM197" s="22"/>
      <c r="AN197" s="22"/>
      <c r="AO197" s="179"/>
      <c r="AP197" s="179"/>
      <c r="AQ197" s="22"/>
      <c r="AR197" s="22"/>
    </row>
    <row r="198" spans="1:44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J198" s="22"/>
      <c r="AK198" s="22"/>
      <c r="AL198" s="22"/>
      <c r="AM198" s="22"/>
      <c r="AN198" s="22"/>
      <c r="AO198" s="179"/>
      <c r="AP198" s="179"/>
      <c r="AQ198" s="22"/>
      <c r="AR198" s="22"/>
    </row>
    <row r="199" spans="1:44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J199" s="22"/>
      <c r="AK199" s="22"/>
      <c r="AL199" s="22"/>
      <c r="AM199" s="22"/>
      <c r="AN199" s="22"/>
      <c r="AO199" s="179"/>
      <c r="AP199" s="179"/>
      <c r="AQ199" s="22"/>
      <c r="AR199" s="22"/>
    </row>
    <row r="200" spans="1:44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J200" s="22"/>
      <c r="AK200" s="22"/>
      <c r="AL200" s="22"/>
      <c r="AM200" s="22"/>
      <c r="AN200" s="22"/>
      <c r="AO200" s="179"/>
      <c r="AP200" s="179"/>
      <c r="AQ200" s="22"/>
      <c r="AR200" s="22"/>
    </row>
    <row r="201" spans="1:44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J201" s="22"/>
      <c r="AK201" s="22"/>
      <c r="AL201" s="22"/>
      <c r="AM201" s="22"/>
      <c r="AN201" s="22"/>
      <c r="AO201" s="179"/>
      <c r="AP201" s="179"/>
      <c r="AQ201" s="22"/>
      <c r="AR201" s="22"/>
    </row>
    <row r="202" spans="1:44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J202" s="22"/>
      <c r="AK202" s="22"/>
      <c r="AL202" s="22"/>
      <c r="AM202" s="22"/>
      <c r="AN202" s="22"/>
      <c r="AO202" s="179"/>
      <c r="AP202" s="179"/>
      <c r="AQ202" s="22"/>
      <c r="AR202" s="22"/>
    </row>
    <row r="203" spans="1:44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J203" s="22"/>
      <c r="AK203" s="22"/>
      <c r="AL203" s="22"/>
      <c r="AM203" s="22"/>
      <c r="AN203" s="22"/>
      <c r="AO203" s="179"/>
      <c r="AP203" s="179"/>
      <c r="AQ203" s="22"/>
      <c r="AR203" s="22"/>
    </row>
    <row r="204" spans="1:44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J204" s="22"/>
      <c r="AK204" s="22"/>
      <c r="AL204" s="22"/>
      <c r="AM204" s="22"/>
      <c r="AN204" s="22"/>
      <c r="AO204" s="179"/>
      <c r="AP204" s="179"/>
      <c r="AQ204" s="22"/>
      <c r="AR204" s="22"/>
    </row>
    <row r="205" spans="1:44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J205" s="22"/>
      <c r="AK205" s="22"/>
      <c r="AL205" s="22"/>
      <c r="AM205" s="22"/>
      <c r="AN205" s="22"/>
      <c r="AO205" s="179"/>
      <c r="AP205" s="179"/>
      <c r="AQ205" s="22"/>
      <c r="AR205" s="22"/>
    </row>
    <row r="206" spans="1:44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J206" s="22"/>
      <c r="AK206" s="22"/>
      <c r="AL206" s="22"/>
      <c r="AM206" s="22"/>
      <c r="AN206" s="22"/>
      <c r="AO206" s="179"/>
      <c r="AP206" s="179"/>
      <c r="AQ206" s="22"/>
      <c r="AR206" s="22"/>
    </row>
    <row r="207" spans="1:44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J207" s="22"/>
      <c r="AK207" s="22"/>
      <c r="AL207" s="22"/>
      <c r="AM207" s="22"/>
      <c r="AN207" s="22"/>
      <c r="AO207" s="179"/>
      <c r="AP207" s="179"/>
      <c r="AQ207" s="22"/>
      <c r="AR207" s="22"/>
    </row>
    <row r="208" spans="1:44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J208" s="22"/>
      <c r="AK208" s="22"/>
      <c r="AL208" s="22"/>
      <c r="AM208" s="22"/>
      <c r="AN208" s="22"/>
      <c r="AO208" s="179"/>
      <c r="AP208" s="179"/>
      <c r="AQ208" s="22"/>
      <c r="AR208" s="22"/>
    </row>
    <row r="209" spans="1:44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J209" s="22"/>
      <c r="AK209" s="22"/>
      <c r="AL209" s="22"/>
      <c r="AM209" s="22"/>
      <c r="AN209" s="22"/>
      <c r="AO209" s="179"/>
      <c r="AP209" s="179"/>
      <c r="AQ209" s="22"/>
      <c r="AR209" s="22"/>
    </row>
    <row r="210" spans="1:44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J210" s="22"/>
      <c r="AK210" s="22"/>
      <c r="AL210" s="22"/>
      <c r="AM210" s="22"/>
      <c r="AN210" s="22"/>
      <c r="AO210" s="179"/>
      <c r="AP210" s="179"/>
      <c r="AQ210" s="22"/>
      <c r="AR210" s="22"/>
    </row>
    <row r="211" spans="1:44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J211" s="22"/>
      <c r="AK211" s="22"/>
      <c r="AL211" s="22"/>
      <c r="AM211" s="22"/>
      <c r="AN211" s="22"/>
      <c r="AO211" s="179"/>
      <c r="AP211" s="179"/>
      <c r="AQ211" s="22"/>
      <c r="AR211" s="22"/>
    </row>
    <row r="212" spans="1:44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J212" s="22"/>
      <c r="AK212" s="22"/>
      <c r="AL212" s="22"/>
      <c r="AM212" s="22"/>
      <c r="AN212" s="22"/>
      <c r="AO212" s="179"/>
      <c r="AP212" s="179"/>
      <c r="AQ212" s="22"/>
      <c r="AR212" s="22"/>
    </row>
    <row r="213" spans="1:44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J213" s="22"/>
      <c r="AK213" s="22"/>
      <c r="AL213" s="22"/>
      <c r="AM213" s="22"/>
      <c r="AN213" s="22"/>
      <c r="AO213" s="179"/>
      <c r="AP213" s="179"/>
      <c r="AQ213" s="22"/>
      <c r="AR213" s="22"/>
    </row>
    <row r="214" spans="1:44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J214" s="22"/>
      <c r="AK214" s="22"/>
      <c r="AL214" s="22"/>
      <c r="AM214" s="22"/>
      <c r="AN214" s="22"/>
      <c r="AO214" s="179"/>
      <c r="AP214" s="179"/>
      <c r="AQ214" s="22"/>
      <c r="AR214" s="22"/>
    </row>
    <row r="215" spans="1:44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J215" s="22"/>
      <c r="AK215" s="22"/>
      <c r="AL215" s="22"/>
      <c r="AM215" s="22"/>
      <c r="AN215" s="22"/>
      <c r="AO215" s="179"/>
      <c r="AP215" s="179"/>
      <c r="AQ215" s="22"/>
      <c r="AR215" s="22"/>
    </row>
    <row r="216" spans="1:44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J216" s="22"/>
      <c r="AK216" s="22"/>
      <c r="AL216" s="22"/>
      <c r="AM216" s="22"/>
      <c r="AN216" s="22"/>
      <c r="AO216" s="179"/>
      <c r="AP216" s="179"/>
      <c r="AQ216" s="22"/>
      <c r="AR216" s="22"/>
    </row>
    <row r="217" spans="1:44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J217" s="22"/>
      <c r="AK217" s="22"/>
      <c r="AL217" s="22"/>
      <c r="AM217" s="22"/>
      <c r="AN217" s="22"/>
      <c r="AO217" s="179"/>
      <c r="AP217" s="179"/>
      <c r="AQ217" s="22"/>
      <c r="AR217" s="22"/>
    </row>
    <row r="218" spans="1:44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J218" s="22"/>
      <c r="AK218" s="22"/>
      <c r="AL218" s="22"/>
      <c r="AM218" s="22"/>
      <c r="AN218" s="22"/>
      <c r="AO218" s="179"/>
      <c r="AP218" s="179"/>
      <c r="AQ218" s="22"/>
      <c r="AR218" s="22"/>
    </row>
    <row r="219" spans="1:44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J219" s="22"/>
      <c r="AK219" s="22"/>
      <c r="AL219" s="22"/>
      <c r="AM219" s="22"/>
      <c r="AN219" s="22"/>
      <c r="AO219" s="179"/>
      <c r="AP219" s="179"/>
      <c r="AQ219" s="22"/>
      <c r="AR219" s="22"/>
    </row>
    <row r="220" spans="1:44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J220" s="22"/>
      <c r="AK220" s="22"/>
      <c r="AL220" s="22"/>
      <c r="AM220" s="22"/>
      <c r="AN220" s="22"/>
      <c r="AO220" s="179"/>
      <c r="AP220" s="179"/>
      <c r="AQ220" s="22"/>
      <c r="AR220" s="22"/>
    </row>
    <row r="221" spans="1:44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J221" s="22"/>
      <c r="AK221" s="22"/>
      <c r="AL221" s="22"/>
      <c r="AM221" s="22"/>
      <c r="AN221" s="22"/>
      <c r="AO221" s="179"/>
      <c r="AP221" s="179"/>
      <c r="AQ221" s="22"/>
      <c r="AR221" s="22"/>
    </row>
    <row r="222" spans="1:44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J222" s="22"/>
      <c r="AK222" s="22"/>
      <c r="AL222" s="22"/>
      <c r="AM222" s="22"/>
      <c r="AN222" s="22"/>
      <c r="AO222" s="179"/>
      <c r="AP222" s="179"/>
      <c r="AQ222" s="22"/>
      <c r="AR222" s="22"/>
    </row>
    <row r="223" spans="1:44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J223" s="22"/>
      <c r="AK223" s="22"/>
      <c r="AL223" s="22"/>
      <c r="AM223" s="22"/>
      <c r="AN223" s="22"/>
      <c r="AO223" s="179"/>
      <c r="AP223" s="179"/>
      <c r="AQ223" s="22"/>
      <c r="AR223" s="22"/>
    </row>
    <row r="224" spans="1:44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J224" s="22"/>
      <c r="AK224" s="22"/>
      <c r="AL224" s="22"/>
      <c r="AM224" s="22"/>
      <c r="AN224" s="22"/>
      <c r="AO224" s="179"/>
      <c r="AP224" s="179"/>
      <c r="AQ224" s="22"/>
      <c r="AR224" s="22"/>
    </row>
    <row r="225" spans="1:44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J225" s="22"/>
      <c r="AK225" s="22"/>
      <c r="AL225" s="22"/>
      <c r="AM225" s="22"/>
      <c r="AN225" s="22"/>
      <c r="AO225" s="179"/>
      <c r="AP225" s="179"/>
      <c r="AQ225" s="22"/>
      <c r="AR225" s="22"/>
    </row>
    <row r="226" spans="1:44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J226" s="22"/>
      <c r="AK226" s="22"/>
      <c r="AL226" s="22"/>
      <c r="AM226" s="22"/>
      <c r="AN226" s="22"/>
      <c r="AO226" s="179"/>
      <c r="AP226" s="179"/>
      <c r="AQ226" s="22"/>
      <c r="AR226" s="22"/>
    </row>
    <row r="227" spans="1:44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J227" s="22"/>
      <c r="AK227" s="22"/>
      <c r="AL227" s="22"/>
      <c r="AM227" s="22"/>
      <c r="AN227" s="22"/>
      <c r="AO227" s="179"/>
      <c r="AP227" s="179"/>
      <c r="AQ227" s="22"/>
      <c r="AR227" s="22"/>
    </row>
    <row r="228" spans="1:44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J228" s="22"/>
      <c r="AK228" s="22"/>
      <c r="AL228" s="22"/>
      <c r="AM228" s="22"/>
      <c r="AN228" s="22"/>
      <c r="AO228" s="179"/>
      <c r="AP228" s="179"/>
      <c r="AQ228" s="22"/>
      <c r="AR228" s="22"/>
    </row>
    <row r="229" spans="1:44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J229" s="22"/>
      <c r="AK229" s="22"/>
      <c r="AL229" s="22"/>
      <c r="AM229" s="22"/>
      <c r="AN229" s="22"/>
      <c r="AO229" s="179"/>
      <c r="AP229" s="179"/>
      <c r="AQ229" s="22"/>
      <c r="AR229" s="22"/>
    </row>
    <row r="230" spans="1:44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J230" s="22"/>
      <c r="AK230" s="22"/>
      <c r="AL230" s="22"/>
      <c r="AM230" s="22"/>
      <c r="AN230" s="22"/>
      <c r="AO230" s="179"/>
      <c r="AP230" s="179"/>
      <c r="AQ230" s="22"/>
      <c r="AR230" s="22"/>
    </row>
    <row r="231" spans="1:44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J231" s="22"/>
      <c r="AK231" s="22"/>
      <c r="AL231" s="22"/>
      <c r="AM231" s="22"/>
      <c r="AN231" s="22"/>
      <c r="AO231" s="179"/>
      <c r="AP231" s="179"/>
      <c r="AQ231" s="22"/>
      <c r="AR231" s="22"/>
    </row>
    <row r="232" spans="1:44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J232" s="22"/>
      <c r="AK232" s="22"/>
      <c r="AL232" s="22"/>
      <c r="AM232" s="22"/>
      <c r="AN232" s="22"/>
      <c r="AO232" s="179"/>
      <c r="AP232" s="179"/>
      <c r="AQ232" s="22"/>
      <c r="AR232" s="22"/>
    </row>
    <row r="233" spans="1:44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J233" s="22"/>
      <c r="AK233" s="22"/>
      <c r="AL233" s="22"/>
      <c r="AM233" s="22"/>
      <c r="AN233" s="22"/>
      <c r="AO233" s="179"/>
      <c r="AP233" s="179"/>
      <c r="AQ233" s="22"/>
      <c r="AR233" s="22"/>
    </row>
    <row r="234" spans="1:44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J234" s="22"/>
      <c r="AK234" s="22"/>
      <c r="AL234" s="22"/>
      <c r="AM234" s="22"/>
      <c r="AN234" s="22"/>
      <c r="AO234" s="179"/>
      <c r="AP234" s="179"/>
      <c r="AQ234" s="22"/>
      <c r="AR234" s="22"/>
    </row>
    <row r="235" spans="1:44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J235" s="22"/>
      <c r="AK235" s="22"/>
      <c r="AL235" s="22"/>
      <c r="AM235" s="22"/>
      <c r="AN235" s="22"/>
      <c r="AO235" s="179"/>
      <c r="AP235" s="179"/>
      <c r="AQ235" s="22"/>
      <c r="AR235" s="22"/>
    </row>
    <row r="236" spans="1:44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J236" s="22"/>
      <c r="AK236" s="22"/>
      <c r="AL236" s="22"/>
      <c r="AM236" s="22"/>
      <c r="AN236" s="22"/>
      <c r="AO236" s="179"/>
      <c r="AP236" s="179"/>
      <c r="AQ236" s="22"/>
      <c r="AR236" s="22"/>
    </row>
    <row r="237" spans="1:44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J237" s="22"/>
      <c r="AK237" s="22"/>
      <c r="AL237" s="22"/>
      <c r="AM237" s="22"/>
      <c r="AN237" s="22"/>
      <c r="AO237" s="179"/>
      <c r="AP237" s="179"/>
      <c r="AQ237" s="22"/>
      <c r="AR237" s="22"/>
    </row>
    <row r="238" spans="1:44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J238" s="22"/>
      <c r="AK238" s="22"/>
      <c r="AL238" s="22"/>
      <c r="AM238" s="22"/>
      <c r="AN238" s="22"/>
      <c r="AO238" s="179"/>
      <c r="AP238" s="179"/>
      <c r="AQ238" s="22"/>
      <c r="AR238" s="22"/>
    </row>
    <row r="239" spans="1:44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J239" s="22"/>
      <c r="AK239" s="22"/>
      <c r="AL239" s="22"/>
      <c r="AM239" s="22"/>
      <c r="AN239" s="22"/>
      <c r="AO239" s="179"/>
      <c r="AP239" s="179"/>
      <c r="AQ239" s="22"/>
      <c r="AR239" s="22"/>
    </row>
    <row r="240" spans="1:44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J240" s="22"/>
      <c r="AK240" s="22"/>
      <c r="AL240" s="22"/>
      <c r="AM240" s="22"/>
      <c r="AN240" s="22"/>
      <c r="AO240" s="179"/>
      <c r="AP240" s="179"/>
      <c r="AQ240" s="22"/>
      <c r="AR240" s="22"/>
    </row>
    <row r="241" spans="1:44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J241" s="22"/>
      <c r="AK241" s="22"/>
      <c r="AL241" s="22"/>
      <c r="AM241" s="22"/>
      <c r="AN241" s="22"/>
      <c r="AO241" s="179"/>
      <c r="AP241" s="179"/>
      <c r="AQ241" s="22"/>
      <c r="AR241" s="22"/>
    </row>
    <row r="242" spans="1:44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J242" s="22"/>
      <c r="AK242" s="22"/>
      <c r="AL242" s="22"/>
      <c r="AM242" s="22"/>
      <c r="AN242" s="22"/>
      <c r="AO242" s="179"/>
      <c r="AP242" s="179"/>
      <c r="AQ242" s="22"/>
      <c r="AR242" s="22"/>
    </row>
    <row r="243" spans="1:44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J243" s="22"/>
      <c r="AK243" s="22"/>
      <c r="AL243" s="22"/>
      <c r="AM243" s="22"/>
      <c r="AN243" s="22"/>
      <c r="AO243" s="179"/>
      <c r="AP243" s="179"/>
      <c r="AQ243" s="22"/>
      <c r="AR243" s="22"/>
    </row>
    <row r="244" spans="1:44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J244" s="22"/>
      <c r="AK244" s="22"/>
      <c r="AL244" s="22"/>
      <c r="AM244" s="22"/>
      <c r="AN244" s="22"/>
      <c r="AO244" s="179"/>
      <c r="AP244" s="179"/>
      <c r="AQ244" s="22"/>
      <c r="AR244" s="22"/>
    </row>
    <row r="245" spans="1:44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J245" s="22"/>
      <c r="AK245" s="22"/>
      <c r="AL245" s="22"/>
      <c r="AM245" s="22"/>
      <c r="AN245" s="22"/>
      <c r="AO245" s="179"/>
      <c r="AP245" s="179"/>
      <c r="AQ245" s="22"/>
      <c r="AR245" s="22"/>
    </row>
    <row r="246" spans="1:44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J246" s="22"/>
      <c r="AK246" s="22"/>
      <c r="AL246" s="22"/>
      <c r="AM246" s="22"/>
      <c r="AN246" s="22"/>
      <c r="AO246" s="179"/>
      <c r="AP246" s="179"/>
      <c r="AQ246" s="22"/>
      <c r="AR246" s="22"/>
    </row>
    <row r="247" spans="1:44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J247" s="22"/>
      <c r="AK247" s="22"/>
      <c r="AL247" s="22"/>
      <c r="AM247" s="22"/>
      <c r="AN247" s="22"/>
      <c r="AO247" s="179"/>
      <c r="AP247" s="179"/>
      <c r="AQ247" s="22"/>
      <c r="AR247" s="22"/>
    </row>
    <row r="248" spans="1:44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J248" s="22"/>
      <c r="AK248" s="22"/>
      <c r="AL248" s="22"/>
      <c r="AM248" s="22"/>
      <c r="AN248" s="22"/>
      <c r="AO248" s="179"/>
      <c r="AP248" s="179"/>
      <c r="AQ248" s="22"/>
      <c r="AR248" s="22"/>
    </row>
    <row r="249" spans="1:44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J249" s="22"/>
      <c r="AK249" s="22"/>
      <c r="AL249" s="22"/>
      <c r="AM249" s="22"/>
      <c r="AN249" s="22"/>
      <c r="AO249" s="179"/>
      <c r="AP249" s="179"/>
      <c r="AQ249" s="22"/>
      <c r="AR249" s="22"/>
    </row>
    <row r="250" spans="1:44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J250" s="22"/>
      <c r="AK250" s="22"/>
      <c r="AL250" s="22"/>
      <c r="AM250" s="22"/>
      <c r="AN250" s="22"/>
      <c r="AO250" s="179"/>
      <c r="AP250" s="179"/>
      <c r="AQ250" s="22"/>
      <c r="AR250" s="22"/>
    </row>
    <row r="251" spans="1:44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J251" s="22"/>
      <c r="AK251" s="22"/>
      <c r="AL251" s="22"/>
      <c r="AM251" s="22"/>
      <c r="AN251" s="22"/>
      <c r="AO251" s="179"/>
      <c r="AP251" s="179"/>
      <c r="AQ251" s="22"/>
      <c r="AR251" s="22"/>
    </row>
    <row r="252" spans="1:44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J252" s="22"/>
      <c r="AK252" s="22"/>
      <c r="AL252" s="22"/>
      <c r="AM252" s="22"/>
      <c r="AN252" s="22"/>
      <c r="AO252" s="179"/>
      <c r="AP252" s="179"/>
      <c r="AQ252" s="22"/>
      <c r="AR252" s="22"/>
    </row>
    <row r="253" spans="1:44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J253" s="22"/>
      <c r="AK253" s="22"/>
      <c r="AL253" s="22"/>
      <c r="AM253" s="22"/>
      <c r="AN253" s="22"/>
      <c r="AO253" s="179"/>
      <c r="AP253" s="179"/>
      <c r="AQ253" s="22"/>
      <c r="AR253" s="22"/>
    </row>
    <row r="254" spans="1:44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J254" s="22"/>
      <c r="AK254" s="22"/>
      <c r="AL254" s="22"/>
      <c r="AM254" s="22"/>
      <c r="AN254" s="22"/>
      <c r="AO254" s="179"/>
      <c r="AP254" s="179"/>
      <c r="AQ254" s="22"/>
      <c r="AR254" s="22"/>
    </row>
    <row r="255" spans="1:44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J255" s="22"/>
      <c r="AK255" s="22"/>
      <c r="AL255" s="22"/>
      <c r="AM255" s="22"/>
      <c r="AN255" s="22"/>
      <c r="AO255" s="179"/>
      <c r="AP255" s="179"/>
      <c r="AQ255" s="22"/>
      <c r="AR255" s="22"/>
    </row>
    <row r="256" spans="1:44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J256" s="22"/>
      <c r="AK256" s="22"/>
      <c r="AL256" s="22"/>
      <c r="AM256" s="22"/>
      <c r="AN256" s="22"/>
      <c r="AO256" s="179"/>
      <c r="AP256" s="179"/>
      <c r="AQ256" s="22"/>
      <c r="AR256" s="22"/>
    </row>
    <row r="257" spans="1:44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J257" s="22"/>
      <c r="AK257" s="22"/>
      <c r="AL257" s="22"/>
      <c r="AM257" s="22"/>
      <c r="AN257" s="22"/>
      <c r="AO257" s="179"/>
      <c r="AP257" s="179"/>
      <c r="AQ257" s="22"/>
      <c r="AR257" s="22"/>
    </row>
    <row r="258" spans="1:44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J258" s="22"/>
      <c r="AK258" s="22"/>
      <c r="AL258" s="22"/>
      <c r="AM258" s="22"/>
      <c r="AN258" s="22"/>
      <c r="AO258" s="179"/>
      <c r="AP258" s="179"/>
      <c r="AQ258" s="22"/>
      <c r="AR258" s="22"/>
    </row>
    <row r="259" spans="1:44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J259" s="22"/>
      <c r="AK259" s="22"/>
      <c r="AL259" s="22"/>
      <c r="AM259" s="22"/>
      <c r="AN259" s="22"/>
      <c r="AO259" s="179"/>
      <c r="AP259" s="179"/>
      <c r="AQ259" s="22"/>
      <c r="AR259" s="22"/>
    </row>
    <row r="260" spans="1:44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J260" s="22"/>
      <c r="AK260" s="22"/>
      <c r="AL260" s="22"/>
      <c r="AM260" s="22"/>
      <c r="AN260" s="22"/>
      <c r="AO260" s="179"/>
      <c r="AP260" s="179"/>
      <c r="AQ260" s="22"/>
      <c r="AR260" s="22"/>
    </row>
    <row r="261" spans="1:44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J261" s="22"/>
      <c r="AK261" s="22"/>
      <c r="AL261" s="22"/>
      <c r="AM261" s="22"/>
      <c r="AN261" s="22"/>
      <c r="AO261" s="179"/>
      <c r="AP261" s="179"/>
      <c r="AQ261" s="22"/>
      <c r="AR261" s="22"/>
    </row>
    <row r="262" spans="1:44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J262" s="22"/>
      <c r="AK262" s="22"/>
      <c r="AL262" s="22"/>
      <c r="AM262" s="22"/>
      <c r="AN262" s="22"/>
      <c r="AO262" s="179"/>
      <c r="AP262" s="179"/>
      <c r="AQ262" s="22"/>
      <c r="AR262" s="22"/>
    </row>
    <row r="263" spans="1:44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J263" s="22"/>
      <c r="AK263" s="22"/>
      <c r="AL263" s="22"/>
      <c r="AM263" s="22"/>
      <c r="AN263" s="22"/>
      <c r="AO263" s="179"/>
      <c r="AP263" s="179"/>
      <c r="AQ263" s="22"/>
      <c r="AR263" s="22"/>
    </row>
    <row r="264" spans="1:44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J264" s="22"/>
      <c r="AK264" s="22"/>
      <c r="AL264" s="22"/>
      <c r="AM264" s="22"/>
      <c r="AN264" s="22"/>
      <c r="AO264" s="179"/>
      <c r="AP264" s="179"/>
      <c r="AQ264" s="22"/>
      <c r="AR264" s="22"/>
    </row>
    <row r="265" spans="1:44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J265" s="22"/>
      <c r="AK265" s="22"/>
      <c r="AL265" s="22"/>
      <c r="AM265" s="22"/>
      <c r="AN265" s="22"/>
      <c r="AO265" s="179"/>
      <c r="AP265" s="179"/>
      <c r="AQ265" s="22"/>
      <c r="AR265" s="22"/>
    </row>
    <row r="266" spans="1:44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J266" s="22"/>
      <c r="AK266" s="22"/>
      <c r="AL266" s="22"/>
      <c r="AM266" s="22"/>
      <c r="AN266" s="22"/>
      <c r="AO266" s="179"/>
      <c r="AP266" s="179"/>
      <c r="AQ266" s="22"/>
      <c r="AR266" s="22"/>
    </row>
    <row r="267" spans="1:44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J267" s="22"/>
      <c r="AK267" s="22"/>
      <c r="AL267" s="22"/>
      <c r="AM267" s="22"/>
      <c r="AN267" s="22"/>
      <c r="AO267" s="179"/>
      <c r="AP267" s="179"/>
      <c r="AQ267" s="22"/>
      <c r="AR267" s="22"/>
    </row>
    <row r="268" spans="1:44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J268" s="22"/>
      <c r="AK268" s="22"/>
      <c r="AL268" s="22"/>
      <c r="AM268" s="22"/>
      <c r="AN268" s="22"/>
      <c r="AO268" s="179"/>
      <c r="AP268" s="179"/>
      <c r="AQ268" s="22"/>
      <c r="AR268" s="22"/>
    </row>
    <row r="269" spans="1:44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J269" s="22"/>
      <c r="AK269" s="22"/>
      <c r="AL269" s="22"/>
      <c r="AM269" s="22"/>
      <c r="AN269" s="22"/>
      <c r="AO269" s="179"/>
      <c r="AP269" s="179"/>
      <c r="AQ269" s="22"/>
      <c r="AR269" s="22"/>
    </row>
    <row r="270" spans="1:44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J270" s="22"/>
      <c r="AK270" s="22"/>
      <c r="AL270" s="22"/>
      <c r="AM270" s="22"/>
      <c r="AN270" s="22"/>
      <c r="AO270" s="179"/>
      <c r="AP270" s="179"/>
      <c r="AQ270" s="22"/>
      <c r="AR270" s="22"/>
    </row>
    <row r="271" spans="1:44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J271" s="22"/>
      <c r="AK271" s="22"/>
      <c r="AL271" s="22"/>
      <c r="AM271" s="22"/>
      <c r="AN271" s="22"/>
      <c r="AO271" s="179"/>
      <c r="AP271" s="179"/>
      <c r="AQ271" s="22"/>
      <c r="AR271" s="22"/>
    </row>
    <row r="272" spans="1:44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J272" s="22"/>
      <c r="AK272" s="22"/>
      <c r="AL272" s="22"/>
      <c r="AM272" s="22"/>
      <c r="AN272" s="22"/>
      <c r="AO272" s="179"/>
      <c r="AP272" s="179"/>
      <c r="AQ272" s="22"/>
      <c r="AR272" s="22"/>
    </row>
    <row r="273" spans="1:44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J273" s="22"/>
      <c r="AK273" s="22"/>
      <c r="AL273" s="22"/>
      <c r="AM273" s="22"/>
      <c r="AN273" s="22"/>
      <c r="AO273" s="179"/>
      <c r="AP273" s="179"/>
      <c r="AQ273" s="22"/>
      <c r="AR273" s="22"/>
    </row>
    <row r="274" spans="1:44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J274" s="22"/>
      <c r="AK274" s="22"/>
      <c r="AL274" s="22"/>
      <c r="AM274" s="22"/>
      <c r="AN274" s="22"/>
      <c r="AO274" s="179"/>
      <c r="AP274" s="179"/>
      <c r="AQ274" s="22"/>
      <c r="AR274" s="22"/>
    </row>
    <row r="275" spans="1:44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J275" s="22"/>
      <c r="AK275" s="22"/>
      <c r="AL275" s="22"/>
      <c r="AM275" s="22"/>
      <c r="AN275" s="22"/>
      <c r="AO275" s="179"/>
      <c r="AP275" s="179"/>
      <c r="AQ275" s="22"/>
      <c r="AR275" s="22"/>
    </row>
    <row r="276" spans="1:44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J276" s="22"/>
      <c r="AK276" s="22"/>
      <c r="AL276" s="22"/>
      <c r="AM276" s="22"/>
      <c r="AN276" s="22"/>
      <c r="AO276" s="179"/>
      <c r="AP276" s="179"/>
      <c r="AQ276" s="22"/>
      <c r="AR276" s="22"/>
    </row>
    <row r="277" spans="1:44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J277" s="22"/>
      <c r="AK277" s="22"/>
      <c r="AL277" s="22"/>
      <c r="AM277" s="22"/>
      <c r="AN277" s="22"/>
      <c r="AO277" s="179"/>
      <c r="AP277" s="179"/>
      <c r="AQ277" s="22"/>
      <c r="AR277" s="22"/>
    </row>
    <row r="278" spans="1:44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J278" s="22"/>
      <c r="AK278" s="22"/>
      <c r="AL278" s="22"/>
      <c r="AM278" s="22"/>
      <c r="AN278" s="22"/>
      <c r="AO278" s="179"/>
      <c r="AP278" s="179"/>
      <c r="AQ278" s="22"/>
      <c r="AR278" s="22"/>
    </row>
    <row r="279" spans="1:44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J279" s="22"/>
      <c r="AK279" s="22"/>
      <c r="AL279" s="22"/>
      <c r="AM279" s="22"/>
      <c r="AN279" s="22"/>
      <c r="AO279" s="179"/>
      <c r="AP279" s="179"/>
      <c r="AQ279" s="22"/>
      <c r="AR279" s="22"/>
    </row>
    <row r="280" spans="1:44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J280" s="22"/>
      <c r="AK280" s="22"/>
      <c r="AL280" s="22"/>
      <c r="AM280" s="22"/>
      <c r="AN280" s="22"/>
      <c r="AO280" s="179"/>
      <c r="AP280" s="179"/>
      <c r="AQ280" s="22"/>
      <c r="AR280" s="22"/>
    </row>
    <row r="281" spans="1:44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J281" s="22"/>
      <c r="AK281" s="22"/>
      <c r="AL281" s="22"/>
      <c r="AM281" s="22"/>
      <c r="AN281" s="22"/>
      <c r="AO281" s="179"/>
      <c r="AP281" s="179"/>
      <c r="AQ281" s="22"/>
      <c r="AR281" s="22"/>
    </row>
    <row r="282" spans="1:44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J282" s="22"/>
      <c r="AK282" s="22"/>
      <c r="AL282" s="22"/>
      <c r="AM282" s="22"/>
      <c r="AN282" s="22"/>
      <c r="AO282" s="179"/>
      <c r="AP282" s="179"/>
      <c r="AQ282" s="22"/>
      <c r="AR282" s="22"/>
    </row>
    <row r="283" spans="1:44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J283" s="22"/>
      <c r="AK283" s="22"/>
      <c r="AL283" s="22"/>
      <c r="AM283" s="22"/>
      <c r="AN283" s="22"/>
      <c r="AO283" s="179"/>
      <c r="AP283" s="179"/>
      <c r="AQ283" s="22"/>
      <c r="AR283" s="22"/>
    </row>
    <row r="284" spans="1:44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J284" s="22"/>
      <c r="AK284" s="22"/>
      <c r="AL284" s="22"/>
      <c r="AM284" s="22"/>
      <c r="AN284" s="22"/>
      <c r="AO284" s="179"/>
      <c r="AP284" s="179"/>
      <c r="AQ284" s="22"/>
      <c r="AR284" s="22"/>
    </row>
    <row r="285" spans="1:44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J285" s="22"/>
      <c r="AK285" s="22"/>
      <c r="AL285" s="22"/>
      <c r="AM285" s="22"/>
      <c r="AN285" s="22"/>
      <c r="AO285" s="179"/>
      <c r="AP285" s="179"/>
      <c r="AQ285" s="22"/>
      <c r="AR285" s="22"/>
    </row>
    <row r="286" spans="1:44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J286" s="22"/>
      <c r="AK286" s="22"/>
      <c r="AL286" s="22"/>
      <c r="AM286" s="22"/>
      <c r="AN286" s="22"/>
      <c r="AO286" s="179"/>
      <c r="AP286" s="179"/>
      <c r="AQ286" s="22"/>
      <c r="AR286" s="22"/>
    </row>
    <row r="287" spans="1:44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J287" s="22"/>
      <c r="AK287" s="22"/>
      <c r="AL287" s="22"/>
      <c r="AM287" s="22"/>
      <c r="AN287" s="22"/>
      <c r="AO287" s="179"/>
      <c r="AP287" s="179"/>
      <c r="AQ287" s="22"/>
      <c r="AR287" s="22"/>
    </row>
    <row r="288" spans="1:44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J288" s="22"/>
      <c r="AK288" s="22"/>
      <c r="AL288" s="22"/>
      <c r="AM288" s="22"/>
      <c r="AN288" s="22"/>
      <c r="AO288" s="179"/>
      <c r="AP288" s="179"/>
      <c r="AQ288" s="22"/>
      <c r="AR288" s="22"/>
    </row>
    <row r="289" spans="1:44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J289" s="22"/>
      <c r="AK289" s="22"/>
      <c r="AL289" s="22"/>
      <c r="AM289" s="22"/>
      <c r="AN289" s="22"/>
      <c r="AO289" s="179"/>
      <c r="AP289" s="179"/>
      <c r="AQ289" s="22"/>
      <c r="AR289" s="22"/>
    </row>
    <row r="290" spans="1:44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J290" s="22"/>
      <c r="AK290" s="22"/>
      <c r="AL290" s="22"/>
      <c r="AM290" s="22"/>
      <c r="AN290" s="22"/>
      <c r="AO290" s="179"/>
      <c r="AP290" s="179"/>
      <c r="AQ290" s="22"/>
      <c r="AR290" s="22"/>
    </row>
    <row r="291" spans="1:44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J291" s="22"/>
      <c r="AK291" s="22"/>
      <c r="AL291" s="22"/>
      <c r="AM291" s="22"/>
      <c r="AN291" s="22"/>
      <c r="AO291" s="179"/>
      <c r="AP291" s="179"/>
      <c r="AQ291" s="22"/>
      <c r="AR291" s="22"/>
    </row>
    <row r="292" spans="1:44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J292" s="22"/>
      <c r="AK292" s="22"/>
      <c r="AL292" s="22"/>
      <c r="AM292" s="22"/>
      <c r="AN292" s="22"/>
      <c r="AO292" s="179"/>
      <c r="AP292" s="179"/>
      <c r="AQ292" s="22"/>
      <c r="AR292" s="22"/>
    </row>
    <row r="293" spans="1:44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J293" s="22"/>
      <c r="AK293" s="22"/>
      <c r="AL293" s="22"/>
      <c r="AM293" s="22"/>
      <c r="AN293" s="22"/>
      <c r="AO293" s="179"/>
      <c r="AP293" s="179"/>
      <c r="AQ293" s="22"/>
      <c r="AR293" s="22"/>
    </row>
    <row r="294" spans="1:44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J294" s="22"/>
      <c r="AK294" s="22"/>
      <c r="AL294" s="22"/>
      <c r="AM294" s="22"/>
      <c r="AN294" s="22"/>
      <c r="AO294" s="179"/>
      <c r="AP294" s="179"/>
      <c r="AQ294" s="22"/>
      <c r="AR294" s="22"/>
    </row>
    <row r="295" spans="1:44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J295" s="22"/>
      <c r="AK295" s="22"/>
      <c r="AL295" s="22"/>
      <c r="AM295" s="22"/>
      <c r="AN295" s="22"/>
      <c r="AO295" s="179"/>
      <c r="AP295" s="179"/>
      <c r="AQ295" s="22"/>
      <c r="AR295" s="22"/>
    </row>
    <row r="296" spans="1:44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J296" s="22"/>
      <c r="AK296" s="22"/>
      <c r="AL296" s="22"/>
      <c r="AM296" s="22"/>
      <c r="AN296" s="22"/>
      <c r="AO296" s="179"/>
      <c r="AP296" s="179"/>
      <c r="AQ296" s="22"/>
      <c r="AR296" s="22"/>
    </row>
    <row r="297" spans="1:44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J297" s="22"/>
      <c r="AK297" s="22"/>
      <c r="AL297" s="22"/>
      <c r="AM297" s="22"/>
      <c r="AN297" s="22"/>
      <c r="AO297" s="179"/>
      <c r="AP297" s="179"/>
      <c r="AQ297" s="22"/>
      <c r="AR297" s="22"/>
    </row>
    <row r="298" spans="1:44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J298" s="22"/>
      <c r="AK298" s="22"/>
      <c r="AL298" s="22"/>
      <c r="AM298" s="22"/>
      <c r="AN298" s="22"/>
      <c r="AO298" s="179"/>
      <c r="AP298" s="179"/>
      <c r="AQ298" s="22"/>
      <c r="AR298" s="22"/>
    </row>
    <row r="299" spans="1:44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J299" s="22"/>
      <c r="AK299" s="22"/>
      <c r="AL299" s="22"/>
      <c r="AM299" s="22"/>
      <c r="AN299" s="22"/>
      <c r="AO299" s="179"/>
      <c r="AP299" s="179"/>
      <c r="AQ299" s="22"/>
      <c r="AR299" s="22"/>
    </row>
    <row r="300" spans="1:44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J300" s="22"/>
      <c r="AK300" s="22"/>
      <c r="AL300" s="22"/>
      <c r="AM300" s="22"/>
      <c r="AN300" s="22"/>
      <c r="AO300" s="179"/>
      <c r="AP300" s="179"/>
      <c r="AQ300" s="22"/>
      <c r="AR300" s="22"/>
    </row>
    <row r="301" spans="1:44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J301" s="22"/>
      <c r="AK301" s="22"/>
      <c r="AL301" s="22"/>
      <c r="AM301" s="22"/>
      <c r="AN301" s="22"/>
      <c r="AO301" s="179"/>
      <c r="AP301" s="179"/>
      <c r="AQ301" s="22"/>
      <c r="AR301" s="22"/>
    </row>
    <row r="302" spans="1:44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J302" s="22"/>
      <c r="AK302" s="22"/>
      <c r="AL302" s="22"/>
      <c r="AM302" s="22"/>
      <c r="AN302" s="22"/>
      <c r="AO302" s="179"/>
      <c r="AP302" s="179"/>
      <c r="AQ302" s="22"/>
      <c r="AR302" s="22"/>
    </row>
    <row r="303" spans="1:44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J303" s="22"/>
      <c r="AK303" s="22"/>
      <c r="AL303" s="22"/>
      <c r="AM303" s="22"/>
      <c r="AN303" s="22"/>
      <c r="AO303" s="179"/>
      <c r="AP303" s="179"/>
      <c r="AQ303" s="22"/>
      <c r="AR303" s="22"/>
    </row>
    <row r="304" spans="1:44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J304" s="22"/>
      <c r="AK304" s="22"/>
      <c r="AL304" s="22"/>
      <c r="AM304" s="22"/>
      <c r="AN304" s="22"/>
      <c r="AO304" s="179"/>
      <c r="AP304" s="179"/>
      <c r="AQ304" s="22"/>
      <c r="AR304" s="22"/>
    </row>
    <row r="305" spans="1:44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J305" s="22"/>
      <c r="AK305" s="22"/>
      <c r="AL305" s="22"/>
      <c r="AM305" s="22"/>
      <c r="AN305" s="22"/>
      <c r="AO305" s="179"/>
      <c r="AP305" s="179"/>
      <c r="AQ305" s="22"/>
      <c r="AR305" s="22"/>
    </row>
    <row r="306" spans="1:44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J306" s="22"/>
      <c r="AK306" s="22"/>
      <c r="AL306" s="22"/>
      <c r="AM306" s="22"/>
      <c r="AN306" s="22"/>
      <c r="AO306" s="179"/>
      <c r="AP306" s="179"/>
      <c r="AQ306" s="22"/>
      <c r="AR306" s="22"/>
    </row>
    <row r="307" spans="1:44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J307" s="22"/>
      <c r="AK307" s="22"/>
      <c r="AL307" s="22"/>
      <c r="AM307" s="22"/>
      <c r="AN307" s="22"/>
      <c r="AO307" s="179"/>
      <c r="AP307" s="179"/>
      <c r="AQ307" s="22"/>
      <c r="AR307" s="22"/>
    </row>
    <row r="308" spans="1:44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J308" s="22"/>
      <c r="AK308" s="22"/>
      <c r="AL308" s="22"/>
      <c r="AM308" s="22"/>
      <c r="AN308" s="22"/>
      <c r="AO308" s="179"/>
      <c r="AP308" s="179"/>
      <c r="AQ308" s="22"/>
      <c r="AR308" s="22"/>
    </row>
    <row r="309" spans="1:44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J309" s="22"/>
      <c r="AK309" s="22"/>
      <c r="AL309" s="22"/>
      <c r="AM309" s="22"/>
      <c r="AN309" s="22"/>
      <c r="AO309" s="179"/>
      <c r="AP309" s="179"/>
      <c r="AQ309" s="22"/>
      <c r="AR309" s="22"/>
    </row>
    <row r="310" spans="1:44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J310" s="22"/>
      <c r="AK310" s="22"/>
      <c r="AL310" s="22"/>
      <c r="AM310" s="22"/>
      <c r="AN310" s="22"/>
      <c r="AO310" s="179"/>
      <c r="AP310" s="179"/>
      <c r="AQ310" s="22"/>
      <c r="AR310" s="22"/>
    </row>
    <row r="311" spans="1:44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J311" s="22"/>
      <c r="AK311" s="22"/>
      <c r="AL311" s="22"/>
      <c r="AM311" s="22"/>
      <c r="AN311" s="22"/>
      <c r="AO311" s="179"/>
      <c r="AP311" s="179"/>
      <c r="AQ311" s="22"/>
      <c r="AR311" s="22"/>
    </row>
    <row r="312" spans="1:44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J312" s="22"/>
      <c r="AK312" s="22"/>
      <c r="AL312" s="22"/>
      <c r="AM312" s="22"/>
      <c r="AN312" s="22"/>
      <c r="AO312" s="179"/>
      <c r="AP312" s="179"/>
      <c r="AQ312" s="22"/>
      <c r="AR312" s="22"/>
    </row>
    <row r="313" spans="1:44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J313" s="22"/>
      <c r="AK313" s="22"/>
      <c r="AL313" s="22"/>
      <c r="AM313" s="22"/>
      <c r="AN313" s="22"/>
      <c r="AO313" s="179"/>
      <c r="AP313" s="179"/>
      <c r="AQ313" s="22"/>
      <c r="AR313" s="22"/>
    </row>
    <row r="314" spans="1:44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J314" s="22"/>
      <c r="AK314" s="22"/>
      <c r="AL314" s="22"/>
      <c r="AM314" s="22"/>
      <c r="AN314" s="22"/>
      <c r="AO314" s="179"/>
      <c r="AP314" s="179"/>
      <c r="AQ314" s="22"/>
      <c r="AR314" s="22"/>
    </row>
    <row r="315" spans="1:44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J315" s="22"/>
      <c r="AK315" s="22"/>
      <c r="AL315" s="22"/>
      <c r="AM315" s="22"/>
      <c r="AN315" s="22"/>
      <c r="AO315" s="179"/>
      <c r="AP315" s="179"/>
      <c r="AQ315" s="22"/>
      <c r="AR315" s="22"/>
    </row>
    <row r="316" spans="1:44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J316" s="22"/>
      <c r="AK316" s="22"/>
      <c r="AL316" s="22"/>
      <c r="AM316" s="22"/>
      <c r="AN316" s="22"/>
      <c r="AO316" s="179"/>
      <c r="AP316" s="179"/>
      <c r="AQ316" s="22"/>
      <c r="AR316" s="22"/>
    </row>
    <row r="317" spans="1:44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J317" s="22"/>
      <c r="AK317" s="22"/>
      <c r="AL317" s="22"/>
      <c r="AM317" s="22"/>
      <c r="AN317" s="22"/>
      <c r="AO317" s="179"/>
      <c r="AP317" s="179"/>
      <c r="AQ317" s="22"/>
      <c r="AR317" s="22"/>
    </row>
    <row r="318" spans="1:44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J318" s="22"/>
      <c r="AK318" s="22"/>
      <c r="AL318" s="22"/>
      <c r="AM318" s="22"/>
      <c r="AN318" s="22"/>
      <c r="AO318" s="179"/>
      <c r="AP318" s="179"/>
      <c r="AQ318" s="22"/>
      <c r="AR318" s="22"/>
    </row>
    <row r="319" spans="1:44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J319" s="22"/>
      <c r="AK319" s="22"/>
      <c r="AL319" s="22"/>
      <c r="AM319" s="22"/>
      <c r="AN319" s="22"/>
      <c r="AO319" s="179"/>
      <c r="AP319" s="179"/>
      <c r="AQ319" s="22"/>
      <c r="AR319" s="22"/>
    </row>
    <row r="320" spans="1:44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J320" s="22"/>
      <c r="AK320" s="22"/>
      <c r="AL320" s="22"/>
      <c r="AM320" s="22"/>
      <c r="AN320" s="22"/>
      <c r="AO320" s="179"/>
      <c r="AP320" s="179"/>
      <c r="AQ320" s="22"/>
      <c r="AR320" s="22"/>
    </row>
    <row r="321" spans="1:44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J321" s="22"/>
      <c r="AK321" s="22"/>
      <c r="AL321" s="22"/>
      <c r="AM321" s="22"/>
      <c r="AN321" s="22"/>
      <c r="AO321" s="179"/>
      <c r="AP321" s="179"/>
      <c r="AQ321" s="22"/>
      <c r="AR321" s="22"/>
    </row>
    <row r="322" spans="1:44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J322" s="22"/>
      <c r="AK322" s="22"/>
      <c r="AL322" s="22"/>
      <c r="AM322" s="22"/>
      <c r="AN322" s="22"/>
      <c r="AO322" s="179"/>
      <c r="AP322" s="179"/>
      <c r="AQ322" s="22"/>
      <c r="AR322" s="22"/>
    </row>
    <row r="323" spans="1:44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J323" s="22"/>
      <c r="AK323" s="22"/>
      <c r="AL323" s="22"/>
      <c r="AM323" s="22"/>
      <c r="AN323" s="22"/>
      <c r="AO323" s="179"/>
      <c r="AP323" s="179"/>
      <c r="AQ323" s="22"/>
      <c r="AR323" s="22"/>
    </row>
    <row r="324" spans="1:44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J324" s="22"/>
      <c r="AK324" s="22"/>
      <c r="AL324" s="22"/>
      <c r="AM324" s="22"/>
      <c r="AN324" s="22"/>
      <c r="AO324" s="179"/>
      <c r="AP324" s="179"/>
      <c r="AQ324" s="22"/>
      <c r="AR324" s="22"/>
    </row>
    <row r="325" spans="1:44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J325" s="22"/>
      <c r="AK325" s="22"/>
      <c r="AL325" s="22"/>
      <c r="AM325" s="22"/>
      <c r="AN325" s="22"/>
      <c r="AO325" s="179"/>
      <c r="AP325" s="179"/>
      <c r="AQ325" s="22"/>
      <c r="AR325" s="22"/>
    </row>
    <row r="326" spans="1:44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J326" s="22"/>
      <c r="AK326" s="22"/>
      <c r="AL326" s="22"/>
      <c r="AM326" s="22"/>
      <c r="AN326" s="22"/>
      <c r="AO326" s="179"/>
      <c r="AP326" s="179"/>
      <c r="AQ326" s="22"/>
      <c r="AR326" s="22"/>
    </row>
    <row r="327" spans="1:44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J327" s="22"/>
      <c r="AK327" s="22"/>
      <c r="AL327" s="22"/>
      <c r="AM327" s="22"/>
      <c r="AN327" s="22"/>
      <c r="AO327" s="179"/>
      <c r="AP327" s="179"/>
      <c r="AQ327" s="22"/>
      <c r="AR327" s="22"/>
    </row>
    <row r="328" spans="1:44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J328" s="22"/>
      <c r="AK328" s="22"/>
      <c r="AL328" s="22"/>
      <c r="AM328" s="22"/>
      <c r="AN328" s="22"/>
      <c r="AO328" s="179"/>
      <c r="AP328" s="179"/>
      <c r="AQ328" s="22"/>
      <c r="AR328" s="22"/>
    </row>
    <row r="329" spans="1:44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J329" s="22"/>
      <c r="AK329" s="22"/>
      <c r="AL329" s="22"/>
      <c r="AM329" s="22"/>
      <c r="AN329" s="22"/>
      <c r="AO329" s="179"/>
      <c r="AP329" s="179"/>
      <c r="AQ329" s="22"/>
      <c r="AR329" s="22"/>
    </row>
    <row r="330" spans="1:44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J330" s="22"/>
      <c r="AK330" s="22"/>
      <c r="AL330" s="22"/>
      <c r="AM330" s="22"/>
      <c r="AN330" s="22"/>
      <c r="AO330" s="179"/>
      <c r="AP330" s="179"/>
      <c r="AQ330" s="22"/>
      <c r="AR330" s="22"/>
    </row>
    <row r="331" spans="1:44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J331" s="22"/>
      <c r="AK331" s="22"/>
      <c r="AL331" s="22"/>
      <c r="AM331" s="22"/>
      <c r="AN331" s="22"/>
      <c r="AO331" s="179"/>
      <c r="AP331" s="179"/>
      <c r="AQ331" s="22"/>
      <c r="AR331" s="22"/>
    </row>
    <row r="332" spans="1:44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J332" s="22"/>
      <c r="AK332" s="22"/>
      <c r="AL332" s="22"/>
      <c r="AM332" s="22"/>
      <c r="AN332" s="22"/>
      <c r="AO332" s="179"/>
      <c r="AP332" s="179"/>
      <c r="AQ332" s="22"/>
      <c r="AR332" s="22"/>
    </row>
    <row r="333" spans="1:44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J333" s="22"/>
      <c r="AK333" s="22"/>
      <c r="AL333" s="22"/>
      <c r="AM333" s="22"/>
      <c r="AN333" s="22"/>
      <c r="AO333" s="179"/>
      <c r="AP333" s="179"/>
      <c r="AQ333" s="22"/>
      <c r="AR333" s="22"/>
    </row>
    <row r="334" spans="1:44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J334" s="22"/>
      <c r="AK334" s="22"/>
      <c r="AL334" s="22"/>
      <c r="AM334" s="22"/>
      <c r="AN334" s="22"/>
      <c r="AO334" s="179"/>
      <c r="AP334" s="179"/>
      <c r="AQ334" s="22"/>
      <c r="AR334" s="22"/>
    </row>
    <row r="335" spans="1:44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J335" s="22"/>
      <c r="AK335" s="22"/>
      <c r="AL335" s="22"/>
      <c r="AM335" s="22"/>
      <c r="AN335" s="22"/>
      <c r="AO335" s="179"/>
      <c r="AP335" s="179"/>
      <c r="AQ335" s="22"/>
      <c r="AR335" s="22"/>
    </row>
    <row r="336" spans="1:44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J336" s="22"/>
      <c r="AK336" s="22"/>
      <c r="AL336" s="22"/>
      <c r="AM336" s="22"/>
      <c r="AN336" s="22"/>
      <c r="AO336" s="179"/>
      <c r="AP336" s="179"/>
      <c r="AQ336" s="22"/>
      <c r="AR336" s="22"/>
    </row>
    <row r="337" spans="1:44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J337" s="22"/>
      <c r="AK337" s="22"/>
      <c r="AL337" s="22"/>
      <c r="AM337" s="22"/>
      <c r="AN337" s="22"/>
      <c r="AO337" s="179"/>
      <c r="AP337" s="179"/>
      <c r="AQ337" s="22"/>
      <c r="AR337" s="22"/>
    </row>
    <row r="338" spans="1:44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J338" s="22"/>
      <c r="AK338" s="22"/>
      <c r="AL338" s="22"/>
      <c r="AM338" s="22"/>
      <c r="AN338" s="22"/>
      <c r="AO338" s="179"/>
      <c r="AP338" s="179"/>
      <c r="AQ338" s="22"/>
      <c r="AR338" s="22"/>
    </row>
    <row r="339" spans="1:44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J339" s="22"/>
      <c r="AK339" s="22"/>
      <c r="AL339" s="22"/>
      <c r="AM339" s="22"/>
      <c r="AN339" s="22"/>
      <c r="AO339" s="179"/>
      <c r="AP339" s="179"/>
      <c r="AQ339" s="22"/>
      <c r="AR339" s="22"/>
    </row>
    <row r="340" spans="1:44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J340" s="22"/>
      <c r="AK340" s="22"/>
      <c r="AL340" s="22"/>
      <c r="AM340" s="22"/>
      <c r="AN340" s="22"/>
      <c r="AO340" s="179"/>
      <c r="AP340" s="179"/>
      <c r="AQ340" s="22"/>
      <c r="AR340" s="22"/>
    </row>
    <row r="341" spans="1:44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J341" s="22"/>
      <c r="AK341" s="22"/>
      <c r="AL341" s="22"/>
      <c r="AM341" s="22"/>
      <c r="AN341" s="22"/>
      <c r="AO341" s="179"/>
      <c r="AP341" s="179"/>
      <c r="AQ341" s="22"/>
      <c r="AR341" s="22"/>
    </row>
    <row r="342" spans="1:44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J342" s="22"/>
      <c r="AK342" s="22"/>
      <c r="AL342" s="22"/>
      <c r="AM342" s="22"/>
      <c r="AN342" s="22"/>
      <c r="AO342" s="179"/>
      <c r="AP342" s="179"/>
      <c r="AQ342" s="22"/>
      <c r="AR342" s="22"/>
    </row>
    <row r="343" spans="1:44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J343" s="22"/>
      <c r="AK343" s="22"/>
      <c r="AL343" s="22"/>
      <c r="AM343" s="22"/>
      <c r="AN343" s="22"/>
      <c r="AO343" s="179"/>
      <c r="AP343" s="179"/>
      <c r="AQ343" s="22"/>
      <c r="AR343" s="22"/>
    </row>
    <row r="344" spans="1:44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J344" s="22"/>
      <c r="AK344" s="22"/>
      <c r="AL344" s="22"/>
      <c r="AM344" s="22"/>
      <c r="AN344" s="22"/>
      <c r="AO344" s="179"/>
      <c r="AP344" s="179"/>
      <c r="AQ344" s="22"/>
      <c r="AR344" s="22"/>
    </row>
    <row r="345" spans="1:44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J345" s="22"/>
      <c r="AK345" s="22"/>
      <c r="AL345" s="22"/>
      <c r="AM345" s="22"/>
      <c r="AN345" s="22"/>
      <c r="AO345" s="179"/>
      <c r="AP345" s="179"/>
      <c r="AQ345" s="22"/>
      <c r="AR345" s="22"/>
    </row>
    <row r="346" spans="1:44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J346" s="22"/>
      <c r="AK346" s="22"/>
      <c r="AL346" s="22"/>
      <c r="AM346" s="22"/>
      <c r="AN346" s="22"/>
      <c r="AO346" s="179"/>
      <c r="AP346" s="179"/>
      <c r="AQ346" s="22"/>
      <c r="AR346" s="22"/>
    </row>
    <row r="347" spans="1:44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J347" s="22"/>
      <c r="AK347" s="22"/>
      <c r="AL347" s="22"/>
      <c r="AM347" s="22"/>
      <c r="AN347" s="22"/>
      <c r="AO347" s="179"/>
      <c r="AP347" s="179"/>
      <c r="AQ347" s="22"/>
      <c r="AR347" s="22"/>
    </row>
    <row r="348" spans="1:44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J348" s="22"/>
      <c r="AK348" s="22"/>
      <c r="AL348" s="22"/>
      <c r="AM348" s="22"/>
      <c r="AN348" s="22"/>
      <c r="AO348" s="179"/>
      <c r="AP348" s="179"/>
      <c r="AQ348" s="22"/>
      <c r="AR348" s="22"/>
    </row>
    <row r="349" spans="1:44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J349" s="22"/>
      <c r="AK349" s="22"/>
      <c r="AL349" s="22"/>
      <c r="AM349" s="22"/>
      <c r="AN349" s="22"/>
      <c r="AO349" s="179"/>
      <c r="AP349" s="179"/>
      <c r="AQ349" s="22"/>
      <c r="AR349" s="22"/>
    </row>
    <row r="350" spans="1:44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J350" s="22"/>
      <c r="AK350" s="22"/>
      <c r="AL350" s="22"/>
      <c r="AM350" s="22"/>
      <c r="AN350" s="22"/>
      <c r="AO350" s="179"/>
      <c r="AP350" s="179"/>
      <c r="AQ350" s="22"/>
      <c r="AR350" s="22"/>
    </row>
    <row r="351" spans="1:44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J351" s="22"/>
      <c r="AK351" s="22"/>
      <c r="AL351" s="22"/>
      <c r="AM351" s="22"/>
      <c r="AN351" s="22"/>
      <c r="AO351" s="179"/>
      <c r="AP351" s="179"/>
      <c r="AQ351" s="22"/>
      <c r="AR351" s="22"/>
    </row>
    <row r="352" spans="1:44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J352" s="22"/>
      <c r="AK352" s="22"/>
      <c r="AL352" s="22"/>
      <c r="AM352" s="22"/>
      <c r="AN352" s="22"/>
      <c r="AO352" s="179"/>
      <c r="AP352" s="179"/>
      <c r="AQ352" s="22"/>
      <c r="AR352" s="22"/>
    </row>
    <row r="353" spans="1:44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J353" s="22"/>
      <c r="AK353" s="22"/>
      <c r="AL353" s="22"/>
      <c r="AM353" s="22"/>
      <c r="AN353" s="22"/>
      <c r="AO353" s="179"/>
      <c r="AP353" s="179"/>
      <c r="AQ353" s="22"/>
      <c r="AR353" s="22"/>
    </row>
    <row r="354" spans="1:44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J354" s="22"/>
      <c r="AK354" s="22"/>
      <c r="AL354" s="22"/>
      <c r="AM354" s="22"/>
      <c r="AN354" s="22"/>
      <c r="AO354" s="179"/>
      <c r="AP354" s="179"/>
      <c r="AQ354" s="22"/>
      <c r="AR354" s="22"/>
    </row>
    <row r="355" spans="1:44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J355" s="22"/>
      <c r="AK355" s="22"/>
      <c r="AL355" s="22"/>
      <c r="AM355" s="22"/>
      <c r="AN355" s="22"/>
      <c r="AO355" s="179"/>
      <c r="AP355" s="179"/>
      <c r="AQ355" s="22"/>
      <c r="AR355" s="22"/>
    </row>
    <row r="356" spans="1:44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J356" s="22"/>
      <c r="AK356" s="22"/>
      <c r="AL356" s="22"/>
      <c r="AM356" s="22"/>
      <c r="AN356" s="22"/>
      <c r="AO356" s="179"/>
      <c r="AP356" s="179"/>
      <c r="AQ356" s="22"/>
      <c r="AR356" s="22"/>
    </row>
    <row r="357" spans="1:44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J357" s="22"/>
      <c r="AK357" s="22"/>
      <c r="AL357" s="22"/>
      <c r="AM357" s="22"/>
      <c r="AN357" s="22"/>
      <c r="AO357" s="179"/>
      <c r="AP357" s="179"/>
      <c r="AQ357" s="22"/>
      <c r="AR357" s="22"/>
    </row>
    <row r="358" spans="1:44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J358" s="22"/>
      <c r="AK358" s="22"/>
      <c r="AL358" s="22"/>
      <c r="AM358" s="22"/>
      <c r="AN358" s="22"/>
      <c r="AO358" s="179"/>
      <c r="AP358" s="179"/>
      <c r="AQ358" s="22"/>
      <c r="AR358" s="22"/>
    </row>
    <row r="359" spans="1:44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J359" s="22"/>
      <c r="AK359" s="22"/>
      <c r="AL359" s="22"/>
      <c r="AM359" s="22"/>
      <c r="AN359" s="22"/>
      <c r="AO359" s="179"/>
      <c r="AP359" s="179"/>
      <c r="AQ359" s="22"/>
      <c r="AR359" s="22"/>
    </row>
    <row r="360" spans="1:44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J360" s="22"/>
      <c r="AK360" s="22"/>
      <c r="AL360" s="22"/>
      <c r="AM360" s="22"/>
      <c r="AN360" s="22"/>
      <c r="AO360" s="179"/>
      <c r="AP360" s="179"/>
      <c r="AQ360" s="22"/>
      <c r="AR360" s="22"/>
    </row>
    <row r="361" spans="1:44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J361" s="22"/>
      <c r="AK361" s="22"/>
      <c r="AL361" s="22"/>
      <c r="AM361" s="22"/>
      <c r="AN361" s="22"/>
      <c r="AO361" s="179"/>
      <c r="AP361" s="179"/>
      <c r="AQ361" s="22"/>
      <c r="AR361" s="22"/>
    </row>
    <row r="362" spans="1:44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J362" s="22"/>
      <c r="AK362" s="22"/>
      <c r="AL362" s="22"/>
      <c r="AM362" s="22"/>
      <c r="AN362" s="22"/>
      <c r="AO362" s="179"/>
      <c r="AP362" s="179"/>
      <c r="AQ362" s="22"/>
      <c r="AR362" s="22"/>
    </row>
    <row r="363" spans="1:44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J363" s="22"/>
      <c r="AK363" s="22"/>
      <c r="AL363" s="22"/>
      <c r="AM363" s="22"/>
      <c r="AN363" s="22"/>
      <c r="AO363" s="179"/>
      <c r="AP363" s="179"/>
      <c r="AQ363" s="22"/>
      <c r="AR363" s="22"/>
    </row>
    <row r="364" spans="1:44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J364" s="22"/>
      <c r="AK364" s="22"/>
      <c r="AL364" s="22"/>
      <c r="AM364" s="22"/>
      <c r="AN364" s="22"/>
      <c r="AO364" s="179"/>
      <c r="AP364" s="179"/>
      <c r="AQ364" s="22"/>
      <c r="AR364" s="22"/>
    </row>
    <row r="365" spans="1:44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J365" s="22"/>
      <c r="AK365" s="22"/>
      <c r="AL365" s="22"/>
      <c r="AM365" s="22"/>
      <c r="AN365" s="22"/>
      <c r="AO365" s="179"/>
      <c r="AP365" s="179"/>
      <c r="AQ365" s="22"/>
      <c r="AR365" s="22"/>
    </row>
    <row r="366" spans="1:44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J366" s="22"/>
      <c r="AK366" s="22"/>
      <c r="AL366" s="22"/>
      <c r="AM366" s="22"/>
      <c r="AN366" s="22"/>
      <c r="AO366" s="179"/>
      <c r="AP366" s="179"/>
      <c r="AQ366" s="22"/>
      <c r="AR366" s="22"/>
    </row>
    <row r="367" spans="1:44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J367" s="22"/>
      <c r="AK367" s="22"/>
      <c r="AL367" s="22"/>
      <c r="AM367" s="22"/>
      <c r="AN367" s="22"/>
      <c r="AO367" s="179"/>
      <c r="AP367" s="179"/>
      <c r="AQ367" s="22"/>
      <c r="AR367" s="22"/>
    </row>
    <row r="368" spans="1:44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J368" s="22"/>
      <c r="AK368" s="22"/>
      <c r="AL368" s="22"/>
      <c r="AM368" s="22"/>
      <c r="AN368" s="22"/>
      <c r="AO368" s="179"/>
      <c r="AP368" s="179"/>
      <c r="AQ368" s="22"/>
      <c r="AR368" s="22"/>
    </row>
    <row r="369" spans="1:44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J369" s="22"/>
      <c r="AK369" s="22"/>
      <c r="AL369" s="22"/>
      <c r="AM369" s="22"/>
      <c r="AN369" s="22"/>
      <c r="AO369" s="179"/>
      <c r="AP369" s="179"/>
      <c r="AQ369" s="22"/>
      <c r="AR369" s="22"/>
    </row>
    <row r="370" spans="1:44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J370" s="22"/>
      <c r="AK370" s="22"/>
      <c r="AL370" s="22"/>
      <c r="AM370" s="22"/>
      <c r="AN370" s="22"/>
      <c r="AO370" s="179"/>
      <c r="AP370" s="179"/>
      <c r="AQ370" s="22"/>
      <c r="AR370" s="22"/>
    </row>
    <row r="371" spans="1:44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J371" s="22"/>
      <c r="AK371" s="22"/>
      <c r="AL371" s="22"/>
      <c r="AM371" s="22"/>
      <c r="AN371" s="22"/>
      <c r="AO371" s="179"/>
      <c r="AP371" s="179"/>
      <c r="AQ371" s="22"/>
      <c r="AR371" s="22"/>
    </row>
    <row r="372" spans="1:44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J372" s="22"/>
      <c r="AK372" s="22"/>
      <c r="AL372" s="22"/>
      <c r="AM372" s="22"/>
      <c r="AN372" s="22"/>
      <c r="AO372" s="179"/>
      <c r="AP372" s="179"/>
      <c r="AQ372" s="22"/>
      <c r="AR372" s="22"/>
    </row>
    <row r="373" spans="1:44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J373" s="22"/>
      <c r="AK373" s="22"/>
      <c r="AL373" s="22"/>
      <c r="AM373" s="22"/>
      <c r="AN373" s="22"/>
      <c r="AO373" s="179"/>
      <c r="AP373" s="179"/>
      <c r="AQ373" s="22"/>
      <c r="AR373" s="22"/>
    </row>
    <row r="374" spans="1:44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J374" s="22"/>
      <c r="AK374" s="22"/>
      <c r="AL374" s="22"/>
      <c r="AM374" s="22"/>
      <c r="AN374" s="22"/>
      <c r="AO374" s="179"/>
      <c r="AP374" s="179"/>
      <c r="AQ374" s="22"/>
      <c r="AR374" s="22"/>
    </row>
    <row r="375" spans="1:44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J375" s="22"/>
      <c r="AK375" s="22"/>
      <c r="AL375" s="22"/>
      <c r="AM375" s="22"/>
      <c r="AN375" s="22"/>
      <c r="AO375" s="179"/>
      <c r="AP375" s="179"/>
      <c r="AQ375" s="22"/>
      <c r="AR375" s="22"/>
    </row>
    <row r="376" spans="1:44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J376" s="22"/>
      <c r="AK376" s="22"/>
      <c r="AL376" s="22"/>
      <c r="AM376" s="22"/>
      <c r="AN376" s="22"/>
      <c r="AO376" s="179"/>
      <c r="AP376" s="179"/>
      <c r="AQ376" s="22"/>
      <c r="AR376" s="22"/>
    </row>
    <row r="377" spans="1:44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J377" s="22"/>
      <c r="AK377" s="22"/>
      <c r="AL377" s="22"/>
      <c r="AM377" s="22"/>
      <c r="AN377" s="22"/>
      <c r="AO377" s="179"/>
      <c r="AP377" s="179"/>
      <c r="AQ377" s="22"/>
      <c r="AR377" s="22"/>
    </row>
    <row r="378" spans="1:44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J378" s="22"/>
      <c r="AK378" s="22"/>
      <c r="AL378" s="22"/>
      <c r="AM378" s="22"/>
      <c r="AN378" s="22"/>
      <c r="AO378" s="179"/>
      <c r="AP378" s="179"/>
      <c r="AQ378" s="22"/>
      <c r="AR378" s="22"/>
    </row>
    <row r="379" spans="1:44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J379" s="22"/>
      <c r="AK379" s="22"/>
      <c r="AL379" s="22"/>
      <c r="AM379" s="22"/>
      <c r="AN379" s="22"/>
      <c r="AO379" s="179"/>
      <c r="AP379" s="179"/>
      <c r="AQ379" s="22"/>
      <c r="AR379" s="22"/>
    </row>
    <row r="380" spans="1:44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J380" s="22"/>
      <c r="AK380" s="22"/>
      <c r="AL380" s="22"/>
      <c r="AM380" s="22"/>
      <c r="AN380" s="22"/>
      <c r="AO380" s="179"/>
      <c r="AP380" s="179"/>
      <c r="AQ380" s="22"/>
      <c r="AR380" s="22"/>
    </row>
    <row r="381" spans="1:44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J381" s="22"/>
      <c r="AK381" s="22"/>
      <c r="AL381" s="22"/>
      <c r="AM381" s="22"/>
      <c r="AN381" s="22"/>
      <c r="AO381" s="179"/>
      <c r="AP381" s="179"/>
      <c r="AQ381" s="22"/>
      <c r="AR381" s="22"/>
    </row>
    <row r="382" spans="1:44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J382" s="22"/>
      <c r="AK382" s="22"/>
      <c r="AL382" s="22"/>
      <c r="AM382" s="22"/>
      <c r="AN382" s="22"/>
      <c r="AO382" s="179"/>
      <c r="AP382" s="179"/>
      <c r="AQ382" s="22"/>
      <c r="AR382" s="22"/>
    </row>
    <row r="383" spans="1:44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J383" s="22"/>
      <c r="AK383" s="22"/>
      <c r="AL383" s="22"/>
      <c r="AM383" s="22"/>
      <c r="AN383" s="22"/>
      <c r="AO383" s="179"/>
      <c r="AP383" s="179"/>
      <c r="AQ383" s="22"/>
      <c r="AR383" s="22"/>
    </row>
    <row r="384" spans="1:44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J384" s="22"/>
      <c r="AK384" s="22"/>
      <c r="AL384" s="22"/>
      <c r="AM384" s="22"/>
      <c r="AN384" s="22"/>
      <c r="AO384" s="179"/>
      <c r="AP384" s="179"/>
      <c r="AQ384" s="22"/>
      <c r="AR384" s="22"/>
    </row>
    <row r="385" spans="1:44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J385" s="22"/>
      <c r="AK385" s="22"/>
      <c r="AL385" s="22"/>
      <c r="AM385" s="22"/>
      <c r="AN385" s="22"/>
      <c r="AO385" s="179"/>
      <c r="AP385" s="179"/>
      <c r="AQ385" s="22"/>
      <c r="AR385" s="22"/>
    </row>
    <row r="386" spans="1:44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J386" s="22"/>
      <c r="AK386" s="22"/>
      <c r="AL386" s="22"/>
      <c r="AM386" s="22"/>
      <c r="AN386" s="22"/>
      <c r="AO386" s="179"/>
      <c r="AP386" s="179"/>
      <c r="AQ386" s="22"/>
      <c r="AR386" s="22"/>
    </row>
    <row r="387" spans="1:44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J387" s="22"/>
      <c r="AK387" s="22"/>
      <c r="AL387" s="22"/>
      <c r="AM387" s="22"/>
      <c r="AN387" s="22"/>
      <c r="AO387" s="179"/>
      <c r="AP387" s="179"/>
      <c r="AQ387" s="22"/>
      <c r="AR387" s="22"/>
    </row>
    <row r="388" spans="1:44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J388" s="22"/>
      <c r="AK388" s="22"/>
      <c r="AL388" s="22"/>
      <c r="AM388" s="22"/>
      <c r="AN388" s="22"/>
      <c r="AO388" s="179"/>
      <c r="AP388" s="179"/>
      <c r="AQ388" s="22"/>
      <c r="AR388" s="22"/>
    </row>
    <row r="389" spans="1:44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J389" s="22"/>
      <c r="AK389" s="22"/>
      <c r="AL389" s="22"/>
      <c r="AM389" s="22"/>
      <c r="AN389" s="22"/>
      <c r="AO389" s="179"/>
      <c r="AP389" s="179"/>
      <c r="AQ389" s="22"/>
      <c r="AR389" s="22"/>
    </row>
    <row r="390" spans="1:44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J390" s="22"/>
      <c r="AK390" s="22"/>
      <c r="AL390" s="22"/>
      <c r="AM390" s="22"/>
      <c r="AN390" s="22"/>
      <c r="AO390" s="179"/>
      <c r="AP390" s="179"/>
      <c r="AQ390" s="22"/>
      <c r="AR390" s="22"/>
    </row>
    <row r="391" spans="1:44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J391" s="22"/>
      <c r="AK391" s="22"/>
      <c r="AL391" s="22"/>
      <c r="AM391" s="22"/>
      <c r="AN391" s="22"/>
      <c r="AO391" s="179"/>
      <c r="AP391" s="179"/>
      <c r="AQ391" s="22"/>
      <c r="AR391" s="22"/>
    </row>
    <row r="392" spans="1:44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J392" s="22"/>
      <c r="AK392" s="22"/>
      <c r="AL392" s="22"/>
      <c r="AM392" s="22"/>
      <c r="AN392" s="22"/>
      <c r="AO392" s="179"/>
      <c r="AP392" s="179"/>
      <c r="AQ392" s="22"/>
      <c r="AR392" s="22"/>
    </row>
    <row r="393" spans="1:44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J393" s="22"/>
      <c r="AK393" s="22"/>
      <c r="AL393" s="22"/>
      <c r="AM393" s="22"/>
      <c r="AN393" s="22"/>
      <c r="AO393" s="179"/>
      <c r="AP393" s="179"/>
      <c r="AQ393" s="22"/>
      <c r="AR393" s="22"/>
    </row>
    <row r="394" spans="1:44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J394" s="22"/>
      <c r="AK394" s="22"/>
      <c r="AL394" s="22"/>
      <c r="AM394" s="22"/>
      <c r="AN394" s="22"/>
      <c r="AO394" s="179"/>
      <c r="AP394" s="179"/>
      <c r="AQ394" s="22"/>
      <c r="AR394" s="22"/>
    </row>
    <row r="395" spans="1:44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J395" s="22"/>
      <c r="AK395" s="22"/>
      <c r="AL395" s="22"/>
      <c r="AM395" s="22"/>
      <c r="AN395" s="22"/>
      <c r="AO395" s="179"/>
      <c r="AP395" s="179"/>
      <c r="AQ395" s="22"/>
      <c r="AR395" s="22"/>
    </row>
    <row r="396" spans="1:44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J396" s="22"/>
      <c r="AK396" s="22"/>
      <c r="AL396" s="22"/>
      <c r="AM396" s="22"/>
      <c r="AN396" s="22"/>
      <c r="AO396" s="179"/>
      <c r="AP396" s="179"/>
      <c r="AQ396" s="22"/>
      <c r="AR396" s="22"/>
    </row>
    <row r="397" spans="1:44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J397" s="22"/>
      <c r="AK397" s="22"/>
      <c r="AL397" s="22"/>
      <c r="AM397" s="22"/>
      <c r="AN397" s="22"/>
      <c r="AO397" s="179"/>
      <c r="AP397" s="179"/>
      <c r="AQ397" s="22"/>
      <c r="AR397" s="22"/>
    </row>
    <row r="398" spans="1:44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J398" s="22"/>
      <c r="AK398" s="22"/>
      <c r="AL398" s="22"/>
      <c r="AM398" s="22"/>
      <c r="AN398" s="22"/>
      <c r="AO398" s="179"/>
      <c r="AP398" s="179"/>
      <c r="AQ398" s="22"/>
      <c r="AR398" s="22"/>
    </row>
    <row r="399" spans="1:44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J399" s="22"/>
      <c r="AK399" s="22"/>
      <c r="AL399" s="22"/>
      <c r="AM399" s="22"/>
      <c r="AN399" s="22"/>
      <c r="AO399" s="179"/>
      <c r="AP399" s="179"/>
      <c r="AQ399" s="22"/>
      <c r="AR399" s="22"/>
    </row>
    <row r="400" spans="1:44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J400" s="22"/>
      <c r="AK400" s="22"/>
      <c r="AL400" s="22"/>
      <c r="AM400" s="22"/>
      <c r="AN400" s="22"/>
      <c r="AO400" s="179"/>
      <c r="AP400" s="179"/>
      <c r="AQ400" s="22"/>
      <c r="AR400" s="22"/>
    </row>
    <row r="401" spans="1:44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J401" s="22"/>
      <c r="AK401" s="22"/>
      <c r="AL401" s="22"/>
      <c r="AM401" s="22"/>
      <c r="AN401" s="22"/>
      <c r="AO401" s="179"/>
      <c r="AP401" s="179"/>
      <c r="AQ401" s="22"/>
      <c r="AR401" s="22"/>
    </row>
    <row r="402" spans="1:44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J402" s="22"/>
      <c r="AK402" s="22"/>
      <c r="AL402" s="22"/>
      <c r="AM402" s="22"/>
      <c r="AN402" s="22"/>
      <c r="AO402" s="179"/>
      <c r="AP402" s="179"/>
      <c r="AQ402" s="22"/>
      <c r="AR402" s="22"/>
    </row>
    <row r="403" spans="1:44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J403" s="22"/>
      <c r="AK403" s="22"/>
      <c r="AL403" s="22"/>
      <c r="AM403" s="22"/>
      <c r="AN403" s="22"/>
      <c r="AO403" s="179"/>
      <c r="AP403" s="179"/>
      <c r="AQ403" s="22"/>
      <c r="AR403" s="22"/>
    </row>
    <row r="404" spans="1:44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J404" s="22"/>
      <c r="AK404" s="22"/>
      <c r="AL404" s="22"/>
      <c r="AM404" s="22"/>
      <c r="AN404" s="22"/>
      <c r="AO404" s="179"/>
      <c r="AP404" s="179"/>
      <c r="AQ404" s="22"/>
      <c r="AR404" s="22"/>
    </row>
    <row r="405" spans="1:44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J405" s="22"/>
      <c r="AK405" s="22"/>
      <c r="AL405" s="22"/>
      <c r="AM405" s="22"/>
      <c r="AN405" s="22"/>
      <c r="AO405" s="179"/>
      <c r="AP405" s="179"/>
      <c r="AQ405" s="22"/>
      <c r="AR405" s="22"/>
    </row>
    <row r="406" spans="1:44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J406" s="22"/>
      <c r="AK406" s="22"/>
      <c r="AL406" s="22"/>
      <c r="AM406" s="22"/>
      <c r="AN406" s="22"/>
      <c r="AO406" s="179"/>
      <c r="AP406" s="179"/>
      <c r="AQ406" s="22"/>
      <c r="AR406" s="22"/>
    </row>
    <row r="407" spans="1:44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J407" s="22"/>
      <c r="AK407" s="22"/>
      <c r="AL407" s="22"/>
      <c r="AM407" s="22"/>
      <c r="AN407" s="22"/>
      <c r="AO407" s="179"/>
      <c r="AP407" s="179"/>
      <c r="AQ407" s="22"/>
      <c r="AR407" s="22"/>
    </row>
    <row r="408" spans="1:44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J408" s="22"/>
      <c r="AK408" s="22"/>
      <c r="AL408" s="22"/>
      <c r="AM408" s="22"/>
      <c r="AN408" s="22"/>
      <c r="AO408" s="179"/>
      <c r="AP408" s="179"/>
      <c r="AQ408" s="22"/>
      <c r="AR408" s="22"/>
    </row>
    <row r="409" spans="1:44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J409" s="22"/>
      <c r="AK409" s="22"/>
      <c r="AL409" s="22"/>
      <c r="AM409" s="22"/>
      <c r="AN409" s="22"/>
      <c r="AO409" s="179"/>
      <c r="AP409" s="179"/>
      <c r="AQ409" s="22"/>
      <c r="AR409" s="22"/>
    </row>
    <row r="410" spans="1:44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J410" s="22"/>
      <c r="AK410" s="22"/>
      <c r="AL410" s="22"/>
      <c r="AM410" s="22"/>
      <c r="AN410" s="22"/>
      <c r="AO410" s="179"/>
      <c r="AP410" s="179"/>
      <c r="AQ410" s="22"/>
      <c r="AR410" s="22"/>
    </row>
    <row r="411" spans="1:44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J411" s="22"/>
      <c r="AK411" s="22"/>
      <c r="AL411" s="22"/>
      <c r="AM411" s="22"/>
      <c r="AN411" s="22"/>
      <c r="AO411" s="179"/>
      <c r="AP411" s="179"/>
      <c r="AQ411" s="22"/>
      <c r="AR411" s="22"/>
    </row>
    <row r="412" spans="1:44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J412" s="22"/>
      <c r="AK412" s="22"/>
      <c r="AL412" s="22"/>
      <c r="AM412" s="22"/>
      <c r="AN412" s="22"/>
      <c r="AO412" s="179"/>
      <c r="AP412" s="179"/>
      <c r="AQ412" s="22"/>
      <c r="AR412" s="22"/>
    </row>
    <row r="413" spans="1:44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J413" s="22"/>
      <c r="AK413" s="22"/>
      <c r="AL413" s="22"/>
      <c r="AM413" s="22"/>
      <c r="AN413" s="22"/>
      <c r="AO413" s="179"/>
      <c r="AP413" s="179"/>
      <c r="AQ413" s="22"/>
      <c r="AR413" s="22"/>
    </row>
    <row r="414" spans="1:44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J414" s="22"/>
      <c r="AK414" s="22"/>
      <c r="AL414" s="22"/>
      <c r="AM414" s="22"/>
      <c r="AN414" s="22"/>
      <c r="AO414" s="179"/>
      <c r="AP414" s="179"/>
      <c r="AQ414" s="22"/>
      <c r="AR414" s="22"/>
    </row>
    <row r="415" spans="1:44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J415" s="22"/>
      <c r="AK415" s="22"/>
      <c r="AL415" s="22"/>
      <c r="AM415" s="22"/>
      <c r="AN415" s="22"/>
      <c r="AO415" s="179"/>
      <c r="AP415" s="179"/>
      <c r="AQ415" s="22"/>
      <c r="AR415" s="22"/>
    </row>
    <row r="416" spans="1:44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J416" s="22"/>
      <c r="AK416" s="22"/>
      <c r="AL416" s="22"/>
      <c r="AM416" s="22"/>
      <c r="AN416" s="22"/>
      <c r="AO416" s="179"/>
      <c r="AP416" s="179"/>
      <c r="AQ416" s="22"/>
      <c r="AR416" s="22"/>
    </row>
    <row r="417" spans="1:44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J417" s="22"/>
      <c r="AK417" s="22"/>
      <c r="AL417" s="22"/>
      <c r="AM417" s="22"/>
      <c r="AN417" s="22"/>
      <c r="AO417" s="179"/>
      <c r="AP417" s="179"/>
      <c r="AQ417" s="22"/>
      <c r="AR417" s="22"/>
    </row>
    <row r="418" spans="1:44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J418" s="22"/>
      <c r="AK418" s="22"/>
      <c r="AL418" s="22"/>
      <c r="AM418" s="22"/>
      <c r="AN418" s="22"/>
      <c r="AO418" s="179"/>
      <c r="AP418" s="179"/>
      <c r="AQ418" s="22"/>
      <c r="AR418" s="22"/>
    </row>
    <row r="419" spans="1:44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J419" s="22"/>
      <c r="AK419" s="22"/>
      <c r="AL419" s="22"/>
      <c r="AM419" s="22"/>
      <c r="AN419" s="22"/>
      <c r="AO419" s="179"/>
      <c r="AP419" s="179"/>
      <c r="AQ419" s="22"/>
      <c r="AR419" s="22"/>
    </row>
    <row r="420" spans="1:44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J420" s="22"/>
      <c r="AK420" s="22"/>
      <c r="AL420" s="22"/>
      <c r="AM420" s="22"/>
      <c r="AN420" s="22"/>
      <c r="AO420" s="179"/>
      <c r="AP420" s="179"/>
      <c r="AQ420" s="22"/>
      <c r="AR420" s="22"/>
    </row>
    <row r="421" spans="1:44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J421" s="22"/>
      <c r="AK421" s="22"/>
      <c r="AL421" s="22"/>
      <c r="AM421" s="22"/>
      <c r="AN421" s="22"/>
      <c r="AO421" s="179"/>
      <c r="AP421" s="179"/>
      <c r="AQ421" s="22"/>
      <c r="AR421" s="22"/>
    </row>
    <row r="422" spans="1:44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J422" s="22"/>
      <c r="AK422" s="22"/>
      <c r="AL422" s="22"/>
      <c r="AM422" s="22"/>
      <c r="AN422" s="22"/>
      <c r="AO422" s="179"/>
      <c r="AP422" s="179"/>
      <c r="AQ422" s="22"/>
      <c r="AR422" s="22"/>
    </row>
    <row r="423" spans="1:44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J423" s="22"/>
      <c r="AK423" s="22"/>
      <c r="AL423" s="22"/>
      <c r="AM423" s="22"/>
      <c r="AN423" s="22"/>
      <c r="AO423" s="179"/>
      <c r="AP423" s="179"/>
      <c r="AQ423" s="22"/>
      <c r="AR423" s="22"/>
    </row>
    <row r="424" spans="1:44" x14ac:dyDescent="0.2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J424" s="22"/>
      <c r="AK424" s="22"/>
      <c r="AL424" s="22"/>
      <c r="AM424" s="22"/>
      <c r="AN424" s="22"/>
      <c r="AO424" s="179"/>
      <c r="AP424" s="179"/>
      <c r="AQ424" s="22"/>
      <c r="AR424" s="22"/>
    </row>
    <row r="425" spans="1:44" x14ac:dyDescent="0.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J425" s="22"/>
      <c r="AK425" s="22"/>
      <c r="AL425" s="22"/>
      <c r="AM425" s="22"/>
      <c r="AN425" s="22"/>
      <c r="AO425" s="179"/>
      <c r="AP425" s="179"/>
      <c r="AQ425" s="22"/>
      <c r="AR425" s="22"/>
    </row>
    <row r="426" spans="1:44" x14ac:dyDescent="0.2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J426" s="22"/>
      <c r="AK426" s="22"/>
      <c r="AL426" s="22"/>
      <c r="AM426" s="22"/>
      <c r="AN426" s="22"/>
      <c r="AO426" s="179"/>
      <c r="AP426" s="179"/>
      <c r="AQ426" s="22"/>
      <c r="AR426" s="22"/>
    </row>
    <row r="427" spans="1:44" x14ac:dyDescent="0.2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J427" s="22"/>
      <c r="AK427" s="22"/>
      <c r="AL427" s="22"/>
      <c r="AM427" s="22"/>
      <c r="AN427" s="22"/>
      <c r="AO427" s="179"/>
      <c r="AP427" s="179"/>
      <c r="AQ427" s="22"/>
      <c r="AR427" s="22"/>
    </row>
    <row r="428" spans="1:44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J428" s="22"/>
      <c r="AK428" s="22"/>
      <c r="AL428" s="22"/>
      <c r="AM428" s="22"/>
      <c r="AN428" s="22"/>
      <c r="AO428" s="179"/>
      <c r="AP428" s="179"/>
      <c r="AQ428" s="22"/>
      <c r="AR428" s="22"/>
    </row>
    <row r="429" spans="1:44" x14ac:dyDescent="0.2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J429" s="22"/>
      <c r="AK429" s="22"/>
      <c r="AL429" s="22"/>
      <c r="AM429" s="22"/>
      <c r="AN429" s="22"/>
      <c r="AO429" s="179"/>
      <c r="AP429" s="179"/>
      <c r="AQ429" s="22"/>
      <c r="AR429" s="22"/>
    </row>
    <row r="430" spans="1:44" x14ac:dyDescent="0.2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J430" s="22"/>
      <c r="AK430" s="22"/>
      <c r="AL430" s="22"/>
      <c r="AM430" s="22"/>
      <c r="AN430" s="22"/>
      <c r="AO430" s="179"/>
      <c r="AP430" s="179"/>
      <c r="AQ430" s="22"/>
      <c r="AR430" s="22"/>
    </row>
    <row r="431" spans="1:44" x14ac:dyDescent="0.2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J431" s="22"/>
      <c r="AK431" s="22"/>
      <c r="AL431" s="22"/>
      <c r="AM431" s="22"/>
      <c r="AN431" s="22"/>
      <c r="AO431" s="179"/>
      <c r="AP431" s="179"/>
      <c r="AQ431" s="22"/>
      <c r="AR431" s="22"/>
    </row>
    <row r="432" spans="1:44" x14ac:dyDescent="0.2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J432" s="22"/>
      <c r="AK432" s="22"/>
      <c r="AL432" s="22"/>
      <c r="AM432" s="22"/>
      <c r="AN432" s="22"/>
      <c r="AO432" s="179"/>
      <c r="AP432" s="179"/>
      <c r="AQ432" s="22"/>
      <c r="AR432" s="22"/>
    </row>
    <row r="433" spans="1:44" x14ac:dyDescent="0.2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J433" s="22"/>
      <c r="AK433" s="22"/>
      <c r="AL433" s="22"/>
      <c r="AM433" s="22"/>
      <c r="AN433" s="22"/>
      <c r="AO433" s="179"/>
      <c r="AP433" s="179"/>
      <c r="AQ433" s="22"/>
      <c r="AR433" s="22"/>
    </row>
    <row r="434" spans="1:44" x14ac:dyDescent="0.2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J434" s="22"/>
      <c r="AK434" s="22"/>
      <c r="AL434" s="22"/>
      <c r="AM434" s="22"/>
      <c r="AN434" s="22"/>
      <c r="AO434" s="179"/>
      <c r="AP434" s="179"/>
      <c r="AQ434" s="22"/>
      <c r="AR434" s="22"/>
    </row>
    <row r="435" spans="1:44" x14ac:dyDescent="0.2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J435" s="22"/>
      <c r="AK435" s="22"/>
      <c r="AL435" s="22"/>
      <c r="AM435" s="22"/>
      <c r="AN435" s="22"/>
      <c r="AO435" s="179"/>
      <c r="AP435" s="179"/>
      <c r="AQ435" s="22"/>
      <c r="AR435" s="22"/>
    </row>
    <row r="436" spans="1:44" x14ac:dyDescent="0.2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J436" s="22"/>
      <c r="AK436" s="22"/>
      <c r="AL436" s="22"/>
      <c r="AM436" s="22"/>
      <c r="AN436" s="22"/>
      <c r="AO436" s="179"/>
      <c r="AP436" s="179"/>
      <c r="AQ436" s="22"/>
      <c r="AR436" s="22"/>
    </row>
    <row r="437" spans="1:44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J437" s="22"/>
      <c r="AK437" s="22"/>
      <c r="AL437" s="22"/>
      <c r="AM437" s="22"/>
      <c r="AN437" s="22"/>
      <c r="AO437" s="179"/>
      <c r="AP437" s="179"/>
      <c r="AQ437" s="22"/>
      <c r="AR437" s="22"/>
    </row>
    <row r="438" spans="1:44" x14ac:dyDescent="0.2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J438" s="22"/>
      <c r="AK438" s="22"/>
      <c r="AL438" s="22"/>
      <c r="AM438" s="22"/>
      <c r="AN438" s="22"/>
      <c r="AO438" s="179"/>
      <c r="AP438" s="179"/>
      <c r="AQ438" s="22"/>
      <c r="AR438" s="22"/>
    </row>
    <row r="439" spans="1:44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J439" s="22"/>
      <c r="AK439" s="22"/>
      <c r="AL439" s="22"/>
      <c r="AM439" s="22"/>
      <c r="AN439" s="22"/>
      <c r="AO439" s="179"/>
      <c r="AP439" s="179"/>
      <c r="AQ439" s="22"/>
      <c r="AR439" s="22"/>
    </row>
    <row r="440" spans="1:44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J440" s="22"/>
      <c r="AK440" s="22"/>
      <c r="AL440" s="22"/>
      <c r="AM440" s="22"/>
      <c r="AN440" s="22"/>
      <c r="AO440" s="179"/>
      <c r="AP440" s="179"/>
      <c r="AQ440" s="22"/>
      <c r="AR440" s="22"/>
    </row>
    <row r="441" spans="1:44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J441" s="22"/>
      <c r="AK441" s="22"/>
      <c r="AL441" s="22"/>
      <c r="AM441" s="22"/>
      <c r="AN441" s="22"/>
      <c r="AO441" s="179"/>
      <c r="AP441" s="179"/>
      <c r="AQ441" s="22"/>
      <c r="AR441" s="22"/>
    </row>
    <row r="442" spans="1:44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J442" s="22"/>
      <c r="AK442" s="22"/>
      <c r="AL442" s="22"/>
      <c r="AM442" s="22"/>
      <c r="AN442" s="22"/>
      <c r="AO442" s="179"/>
      <c r="AP442" s="179"/>
      <c r="AQ442" s="22"/>
      <c r="AR442" s="22"/>
    </row>
    <row r="443" spans="1:44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J443" s="22"/>
      <c r="AK443" s="22"/>
      <c r="AL443" s="22"/>
      <c r="AM443" s="22"/>
      <c r="AN443" s="22"/>
      <c r="AO443" s="179"/>
      <c r="AP443" s="179"/>
      <c r="AQ443" s="22"/>
      <c r="AR443" s="22"/>
    </row>
    <row r="444" spans="1:44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J444" s="22"/>
      <c r="AK444" s="22"/>
      <c r="AL444" s="22"/>
      <c r="AM444" s="22"/>
      <c r="AN444" s="22"/>
      <c r="AO444" s="179"/>
      <c r="AP444" s="179"/>
      <c r="AQ444" s="22"/>
      <c r="AR444" s="22"/>
    </row>
    <row r="445" spans="1:44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J445" s="22"/>
      <c r="AK445" s="22"/>
      <c r="AL445" s="22"/>
      <c r="AM445" s="22"/>
      <c r="AN445" s="22"/>
      <c r="AO445" s="179"/>
      <c r="AP445" s="179"/>
      <c r="AQ445" s="22"/>
      <c r="AR445" s="22"/>
    </row>
    <row r="446" spans="1:44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J446" s="22"/>
      <c r="AK446" s="22"/>
      <c r="AL446" s="22"/>
      <c r="AM446" s="22"/>
      <c r="AN446" s="22"/>
      <c r="AO446" s="179"/>
      <c r="AP446" s="179"/>
      <c r="AQ446" s="22"/>
      <c r="AR446" s="22"/>
    </row>
    <row r="447" spans="1:44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J447" s="22"/>
      <c r="AK447" s="22"/>
      <c r="AL447" s="22"/>
      <c r="AM447" s="22"/>
      <c r="AN447" s="22"/>
      <c r="AO447" s="179"/>
      <c r="AP447" s="179"/>
      <c r="AQ447" s="22"/>
      <c r="AR447" s="22"/>
    </row>
    <row r="448" spans="1:44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J448" s="22"/>
      <c r="AK448" s="22"/>
      <c r="AL448" s="22"/>
      <c r="AM448" s="22"/>
      <c r="AN448" s="22"/>
      <c r="AO448" s="179"/>
      <c r="AP448" s="179"/>
      <c r="AQ448" s="22"/>
      <c r="AR448" s="22"/>
    </row>
    <row r="449" spans="1:44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J449" s="22"/>
      <c r="AK449" s="22"/>
      <c r="AL449" s="22"/>
      <c r="AM449" s="22"/>
      <c r="AN449" s="22"/>
      <c r="AO449" s="179"/>
      <c r="AP449" s="179"/>
      <c r="AQ449" s="22"/>
      <c r="AR449" s="22"/>
    </row>
    <row r="450" spans="1:44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J450" s="22"/>
      <c r="AK450" s="22"/>
      <c r="AL450" s="22"/>
      <c r="AM450" s="22"/>
      <c r="AN450" s="22"/>
      <c r="AO450" s="179"/>
      <c r="AP450" s="179"/>
      <c r="AQ450" s="22"/>
      <c r="AR450" s="22"/>
    </row>
    <row r="451" spans="1:44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J451" s="22"/>
      <c r="AK451" s="22"/>
      <c r="AL451" s="22"/>
      <c r="AM451" s="22"/>
      <c r="AN451" s="22"/>
      <c r="AO451" s="179"/>
      <c r="AP451" s="179"/>
      <c r="AQ451" s="22"/>
      <c r="AR451" s="22"/>
    </row>
    <row r="452" spans="1:44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J452" s="22"/>
      <c r="AK452" s="22"/>
      <c r="AL452" s="22"/>
      <c r="AM452" s="22"/>
      <c r="AN452" s="22"/>
      <c r="AO452" s="179"/>
      <c r="AP452" s="179"/>
      <c r="AQ452" s="22"/>
      <c r="AR452" s="22"/>
    </row>
    <row r="453" spans="1:44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J453" s="22"/>
      <c r="AK453" s="22"/>
      <c r="AL453" s="22"/>
      <c r="AM453" s="22"/>
      <c r="AN453" s="22"/>
      <c r="AO453" s="179"/>
      <c r="AP453" s="179"/>
      <c r="AQ453" s="22"/>
      <c r="AR453" s="22"/>
    </row>
    <row r="454" spans="1:44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J454" s="22"/>
      <c r="AK454" s="22"/>
      <c r="AL454" s="22"/>
      <c r="AM454" s="22"/>
      <c r="AN454" s="22"/>
      <c r="AO454" s="179"/>
      <c r="AP454" s="179"/>
      <c r="AQ454" s="22"/>
      <c r="AR454" s="22"/>
    </row>
    <row r="455" spans="1:44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J455" s="22"/>
      <c r="AK455" s="22"/>
      <c r="AL455" s="22"/>
      <c r="AM455" s="22"/>
      <c r="AN455" s="22"/>
      <c r="AO455" s="179"/>
      <c r="AP455" s="179"/>
      <c r="AQ455" s="22"/>
      <c r="AR455" s="22"/>
    </row>
    <row r="456" spans="1:44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J456" s="22"/>
      <c r="AK456" s="22"/>
      <c r="AL456" s="22"/>
      <c r="AM456" s="22"/>
      <c r="AN456" s="22"/>
      <c r="AO456" s="179"/>
      <c r="AP456" s="179"/>
      <c r="AQ456" s="22"/>
      <c r="AR456" s="22"/>
    </row>
    <row r="457" spans="1:44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J457" s="22"/>
      <c r="AK457" s="22"/>
      <c r="AL457" s="22"/>
      <c r="AM457" s="22"/>
      <c r="AN457" s="22"/>
      <c r="AO457" s="179"/>
      <c r="AP457" s="179"/>
      <c r="AQ457" s="22"/>
      <c r="AR457" s="22"/>
    </row>
    <row r="458" spans="1:44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J458" s="22"/>
      <c r="AK458" s="22"/>
      <c r="AL458" s="22"/>
      <c r="AM458" s="22"/>
      <c r="AN458" s="22"/>
      <c r="AO458" s="179"/>
      <c r="AP458" s="179"/>
      <c r="AQ458" s="22"/>
      <c r="AR458" s="22"/>
    </row>
    <row r="459" spans="1:44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J459" s="22"/>
      <c r="AK459" s="22"/>
      <c r="AL459" s="22"/>
      <c r="AM459" s="22"/>
      <c r="AN459" s="22"/>
      <c r="AO459" s="179"/>
      <c r="AP459" s="179"/>
      <c r="AQ459" s="22"/>
      <c r="AR459" s="22"/>
    </row>
    <row r="460" spans="1:44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J460" s="22"/>
      <c r="AK460" s="22"/>
      <c r="AL460" s="22"/>
      <c r="AM460" s="22"/>
      <c r="AN460" s="22"/>
      <c r="AO460" s="179"/>
      <c r="AP460" s="179"/>
      <c r="AQ460" s="22"/>
      <c r="AR460" s="22"/>
    </row>
    <row r="461" spans="1:44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J461" s="22"/>
      <c r="AK461" s="22"/>
      <c r="AL461" s="22"/>
      <c r="AM461" s="22"/>
      <c r="AN461" s="22"/>
      <c r="AO461" s="179"/>
      <c r="AP461" s="179"/>
      <c r="AQ461" s="22"/>
      <c r="AR461" s="22"/>
    </row>
    <row r="462" spans="1:44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J462" s="22"/>
      <c r="AK462" s="22"/>
      <c r="AL462" s="22"/>
      <c r="AM462" s="22"/>
      <c r="AN462" s="22"/>
      <c r="AO462" s="179"/>
      <c r="AP462" s="179"/>
      <c r="AQ462" s="22"/>
      <c r="AR462" s="22"/>
    </row>
    <row r="463" spans="1:44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J463" s="22"/>
      <c r="AK463" s="22"/>
      <c r="AL463" s="22"/>
      <c r="AM463" s="22"/>
      <c r="AN463" s="22"/>
      <c r="AO463" s="179"/>
      <c r="AP463" s="179"/>
      <c r="AQ463" s="22"/>
      <c r="AR463" s="22"/>
    </row>
    <row r="464" spans="1:44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J464" s="22"/>
      <c r="AK464" s="22"/>
      <c r="AL464" s="22"/>
      <c r="AM464" s="22"/>
      <c r="AN464" s="22"/>
      <c r="AO464" s="179"/>
      <c r="AP464" s="179"/>
      <c r="AQ464" s="22"/>
      <c r="AR464" s="22"/>
    </row>
    <row r="465" spans="1:44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J465" s="22"/>
      <c r="AK465" s="22"/>
      <c r="AL465" s="22"/>
      <c r="AM465" s="22"/>
      <c r="AN465" s="22"/>
      <c r="AO465" s="179"/>
      <c r="AP465" s="179"/>
      <c r="AQ465" s="22"/>
      <c r="AR465" s="22"/>
    </row>
    <row r="466" spans="1:44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J466" s="22"/>
      <c r="AK466" s="22"/>
      <c r="AL466" s="22"/>
      <c r="AM466" s="22"/>
      <c r="AN466" s="22"/>
      <c r="AO466" s="179"/>
      <c r="AP466" s="179"/>
      <c r="AQ466" s="22"/>
      <c r="AR466" s="22"/>
    </row>
    <row r="467" spans="1:44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J467" s="22"/>
      <c r="AK467" s="22"/>
      <c r="AL467" s="22"/>
      <c r="AM467" s="22"/>
      <c r="AN467" s="22"/>
      <c r="AO467" s="179"/>
      <c r="AP467" s="179"/>
      <c r="AQ467" s="22"/>
      <c r="AR467" s="22"/>
    </row>
    <row r="468" spans="1:44" x14ac:dyDescent="0.2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J468" s="22"/>
      <c r="AK468" s="22"/>
      <c r="AL468" s="22"/>
      <c r="AM468" s="22"/>
      <c r="AN468" s="22"/>
      <c r="AO468" s="179"/>
      <c r="AP468" s="179"/>
      <c r="AQ468" s="22"/>
      <c r="AR468" s="22"/>
    </row>
    <row r="469" spans="1:44" x14ac:dyDescent="0.2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J469" s="22"/>
      <c r="AK469" s="22"/>
      <c r="AL469" s="22"/>
      <c r="AM469" s="22"/>
      <c r="AN469" s="22"/>
      <c r="AO469" s="179"/>
      <c r="AP469" s="179"/>
      <c r="AQ469" s="22"/>
      <c r="AR469" s="22"/>
    </row>
    <row r="470" spans="1:44" x14ac:dyDescent="0.2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J470" s="22"/>
      <c r="AK470" s="22"/>
      <c r="AL470" s="22"/>
      <c r="AM470" s="22"/>
      <c r="AN470" s="22"/>
      <c r="AO470" s="179"/>
      <c r="AP470" s="179"/>
      <c r="AQ470" s="22"/>
      <c r="AR470" s="22"/>
    </row>
    <row r="471" spans="1:44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J471" s="22"/>
      <c r="AK471" s="22"/>
      <c r="AL471" s="22"/>
      <c r="AM471" s="22"/>
      <c r="AN471" s="22"/>
      <c r="AO471" s="179"/>
      <c r="AP471" s="179"/>
      <c r="AQ471" s="22"/>
      <c r="AR471" s="22"/>
    </row>
    <row r="472" spans="1:44" x14ac:dyDescent="0.2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J472" s="22"/>
      <c r="AK472" s="22"/>
      <c r="AL472" s="22"/>
      <c r="AM472" s="22"/>
      <c r="AN472" s="22"/>
      <c r="AO472" s="179"/>
      <c r="AP472" s="179"/>
      <c r="AQ472" s="22"/>
      <c r="AR472" s="22"/>
    </row>
    <row r="473" spans="1:44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J473" s="22"/>
      <c r="AK473" s="22"/>
      <c r="AL473" s="22"/>
      <c r="AM473" s="22"/>
      <c r="AN473" s="22"/>
      <c r="AO473" s="179"/>
      <c r="AP473" s="179"/>
      <c r="AQ473" s="22"/>
      <c r="AR473" s="22"/>
    </row>
    <row r="474" spans="1:44" x14ac:dyDescent="0.2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J474" s="22"/>
      <c r="AK474" s="22"/>
      <c r="AL474" s="22"/>
      <c r="AM474" s="22"/>
      <c r="AN474" s="22"/>
      <c r="AO474" s="179"/>
      <c r="AP474" s="179"/>
      <c r="AQ474" s="22"/>
      <c r="AR474" s="22"/>
    </row>
    <row r="475" spans="1:44" x14ac:dyDescent="0.2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J475" s="22"/>
      <c r="AK475" s="22"/>
      <c r="AL475" s="22"/>
      <c r="AM475" s="22"/>
      <c r="AN475" s="22"/>
      <c r="AO475" s="179"/>
      <c r="AP475" s="179"/>
      <c r="AQ475" s="22"/>
      <c r="AR475" s="22"/>
    </row>
    <row r="476" spans="1:44" x14ac:dyDescent="0.2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J476" s="22"/>
      <c r="AK476" s="22"/>
      <c r="AL476" s="22"/>
      <c r="AM476" s="22"/>
      <c r="AN476" s="22"/>
      <c r="AO476" s="179"/>
      <c r="AP476" s="179"/>
      <c r="AQ476" s="22"/>
      <c r="AR476" s="22"/>
    </row>
    <row r="477" spans="1:44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J477" s="22"/>
      <c r="AK477" s="22"/>
      <c r="AL477" s="22"/>
      <c r="AM477" s="22"/>
      <c r="AN477" s="22"/>
      <c r="AO477" s="179"/>
      <c r="AP477" s="179"/>
      <c r="AQ477" s="22"/>
      <c r="AR477" s="22"/>
    </row>
    <row r="478" spans="1:44" x14ac:dyDescent="0.2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J478" s="22"/>
      <c r="AK478" s="22"/>
      <c r="AL478" s="22"/>
      <c r="AM478" s="22"/>
      <c r="AN478" s="22"/>
      <c r="AO478" s="179"/>
      <c r="AP478" s="179"/>
      <c r="AQ478" s="22"/>
      <c r="AR478" s="22"/>
    </row>
    <row r="479" spans="1:44" x14ac:dyDescent="0.2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J479" s="22"/>
      <c r="AK479" s="22"/>
      <c r="AL479" s="22"/>
      <c r="AM479" s="22"/>
      <c r="AN479" s="22"/>
      <c r="AO479" s="179"/>
      <c r="AP479" s="179"/>
      <c r="AQ479" s="22"/>
      <c r="AR479" s="22"/>
    </row>
    <row r="480" spans="1:44" x14ac:dyDescent="0.2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J480" s="22"/>
      <c r="AK480" s="22"/>
      <c r="AL480" s="22"/>
      <c r="AM480" s="22"/>
      <c r="AN480" s="22"/>
      <c r="AO480" s="179"/>
      <c r="AP480" s="179"/>
      <c r="AQ480" s="22"/>
      <c r="AR480" s="22"/>
    </row>
    <row r="481" spans="1:44" x14ac:dyDescent="0.2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J481" s="22"/>
      <c r="AK481" s="22"/>
      <c r="AL481" s="22"/>
      <c r="AM481" s="22"/>
      <c r="AN481" s="22"/>
      <c r="AO481" s="179"/>
      <c r="AP481" s="179"/>
      <c r="AQ481" s="22"/>
      <c r="AR481" s="22"/>
    </row>
    <row r="482" spans="1:44" x14ac:dyDescent="0.2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J482" s="22"/>
      <c r="AK482" s="22"/>
      <c r="AL482" s="22"/>
      <c r="AM482" s="22"/>
      <c r="AN482" s="22"/>
      <c r="AO482" s="179"/>
      <c r="AP482" s="179"/>
      <c r="AQ482" s="22"/>
      <c r="AR482" s="22"/>
    </row>
    <row r="483" spans="1:44" x14ac:dyDescent="0.2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J483" s="22"/>
      <c r="AK483" s="22"/>
      <c r="AL483" s="22"/>
      <c r="AM483" s="22"/>
      <c r="AN483" s="22"/>
      <c r="AO483" s="179"/>
      <c r="AP483" s="179"/>
      <c r="AQ483" s="22"/>
      <c r="AR483" s="22"/>
    </row>
    <row r="484" spans="1:44" x14ac:dyDescent="0.2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J484" s="22"/>
      <c r="AK484" s="22"/>
      <c r="AL484" s="22"/>
      <c r="AM484" s="22"/>
      <c r="AN484" s="22"/>
      <c r="AO484" s="179"/>
      <c r="AP484" s="179"/>
      <c r="AQ484" s="22"/>
      <c r="AR484" s="22"/>
    </row>
    <row r="485" spans="1:44" x14ac:dyDescent="0.2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J485" s="22"/>
      <c r="AK485" s="22"/>
      <c r="AL485" s="22"/>
      <c r="AM485" s="22"/>
      <c r="AN485" s="22"/>
      <c r="AO485" s="179"/>
      <c r="AP485" s="179"/>
      <c r="AQ485" s="22"/>
      <c r="AR485" s="22"/>
    </row>
    <row r="486" spans="1:44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J486" s="22"/>
      <c r="AK486" s="22"/>
      <c r="AL486" s="22"/>
      <c r="AM486" s="22"/>
      <c r="AN486" s="22"/>
      <c r="AO486" s="179"/>
      <c r="AP486" s="179"/>
      <c r="AQ486" s="22"/>
      <c r="AR486" s="22"/>
    </row>
    <row r="487" spans="1:44" x14ac:dyDescent="0.2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J487" s="22"/>
      <c r="AK487" s="22"/>
      <c r="AL487" s="22"/>
      <c r="AM487" s="22"/>
      <c r="AN487" s="22"/>
      <c r="AO487" s="179"/>
      <c r="AP487" s="179"/>
      <c r="AQ487" s="22"/>
      <c r="AR487" s="22"/>
    </row>
    <row r="488" spans="1:44" x14ac:dyDescent="0.2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J488" s="22"/>
      <c r="AK488" s="22"/>
      <c r="AL488" s="22"/>
      <c r="AM488" s="22"/>
      <c r="AN488" s="22"/>
      <c r="AO488" s="179"/>
      <c r="AP488" s="179"/>
      <c r="AQ488" s="22"/>
      <c r="AR488" s="22"/>
    </row>
    <row r="489" spans="1:44" x14ac:dyDescent="0.2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J489" s="22"/>
      <c r="AK489" s="22"/>
      <c r="AL489" s="22"/>
      <c r="AM489" s="22"/>
      <c r="AN489" s="22"/>
      <c r="AO489" s="179"/>
      <c r="AP489" s="179"/>
      <c r="AQ489" s="22"/>
      <c r="AR489" s="22"/>
    </row>
    <row r="490" spans="1:44" x14ac:dyDescent="0.2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J490" s="22"/>
      <c r="AK490" s="22"/>
      <c r="AL490" s="22"/>
      <c r="AM490" s="22"/>
      <c r="AN490" s="22"/>
      <c r="AO490" s="179"/>
      <c r="AP490" s="179"/>
      <c r="AQ490" s="22"/>
      <c r="AR490" s="22"/>
    </row>
    <row r="491" spans="1:44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J491" s="22"/>
      <c r="AK491" s="22"/>
      <c r="AL491" s="22"/>
      <c r="AM491" s="22"/>
      <c r="AN491" s="22"/>
      <c r="AO491" s="179"/>
      <c r="AP491" s="179"/>
      <c r="AQ491" s="22"/>
      <c r="AR491" s="22"/>
    </row>
    <row r="492" spans="1:44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J492" s="22"/>
      <c r="AK492" s="22"/>
      <c r="AL492" s="22"/>
      <c r="AM492" s="22"/>
      <c r="AN492" s="22"/>
      <c r="AO492" s="179"/>
      <c r="AP492" s="179"/>
      <c r="AQ492" s="22"/>
      <c r="AR492" s="22"/>
    </row>
    <row r="493" spans="1:44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J493" s="22"/>
      <c r="AK493" s="22"/>
      <c r="AL493" s="22"/>
      <c r="AM493" s="22"/>
      <c r="AN493" s="22"/>
      <c r="AO493" s="179"/>
      <c r="AP493" s="179"/>
      <c r="AQ493" s="22"/>
      <c r="AR493" s="22"/>
    </row>
    <row r="494" spans="1:44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J494" s="22"/>
      <c r="AK494" s="22"/>
      <c r="AL494" s="22"/>
      <c r="AM494" s="22"/>
      <c r="AN494" s="22"/>
      <c r="AO494" s="179"/>
      <c r="AP494" s="179"/>
      <c r="AQ494" s="22"/>
      <c r="AR494" s="22"/>
    </row>
    <row r="495" spans="1:44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J495" s="22"/>
      <c r="AK495" s="22"/>
      <c r="AL495" s="22"/>
      <c r="AM495" s="22"/>
      <c r="AN495" s="22"/>
      <c r="AO495" s="179"/>
      <c r="AP495" s="179"/>
      <c r="AQ495" s="22"/>
      <c r="AR495" s="22"/>
    </row>
    <row r="496" spans="1:44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J496" s="22"/>
      <c r="AK496" s="22"/>
      <c r="AL496" s="22"/>
      <c r="AM496" s="22"/>
      <c r="AN496" s="22"/>
      <c r="AO496" s="179"/>
      <c r="AP496" s="179"/>
      <c r="AQ496" s="22"/>
      <c r="AR496" s="22"/>
    </row>
    <row r="497" spans="1:44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J497" s="22"/>
      <c r="AK497" s="22"/>
      <c r="AL497" s="22"/>
      <c r="AM497" s="22"/>
      <c r="AN497" s="22"/>
      <c r="AO497" s="179"/>
      <c r="AP497" s="179"/>
      <c r="AQ497" s="22"/>
      <c r="AR497" s="22"/>
    </row>
    <row r="498" spans="1:44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J498" s="22"/>
      <c r="AK498" s="22"/>
      <c r="AL498" s="22"/>
      <c r="AM498" s="22"/>
      <c r="AN498" s="22"/>
      <c r="AO498" s="179"/>
      <c r="AP498" s="179"/>
      <c r="AQ498" s="22"/>
      <c r="AR498" s="22"/>
    </row>
    <row r="499" spans="1:44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J499" s="22"/>
      <c r="AK499" s="22"/>
      <c r="AL499" s="22"/>
      <c r="AM499" s="22"/>
      <c r="AN499" s="22"/>
      <c r="AO499" s="179"/>
      <c r="AP499" s="179"/>
      <c r="AQ499" s="22"/>
      <c r="AR499" s="22"/>
    </row>
    <row r="500" spans="1:44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J500" s="22"/>
      <c r="AK500" s="22"/>
      <c r="AL500" s="22"/>
      <c r="AM500" s="22"/>
      <c r="AN500" s="22"/>
      <c r="AO500" s="179"/>
      <c r="AP500" s="179"/>
      <c r="AQ500" s="22"/>
      <c r="AR500" s="22"/>
    </row>
    <row r="501" spans="1:44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J501" s="22"/>
      <c r="AK501" s="22"/>
      <c r="AL501" s="22"/>
      <c r="AM501" s="22"/>
      <c r="AN501" s="22"/>
      <c r="AO501" s="179"/>
      <c r="AP501" s="179"/>
      <c r="AQ501" s="22"/>
      <c r="AR501" s="22"/>
    </row>
    <row r="502" spans="1:44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J502" s="22"/>
      <c r="AK502" s="22"/>
      <c r="AL502" s="22"/>
      <c r="AM502" s="22"/>
      <c r="AN502" s="22"/>
      <c r="AO502" s="179"/>
      <c r="AP502" s="179"/>
      <c r="AQ502" s="22"/>
      <c r="AR502" s="22"/>
    </row>
    <row r="503" spans="1:44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J503" s="22"/>
      <c r="AK503" s="22"/>
      <c r="AL503" s="22"/>
      <c r="AM503" s="22"/>
      <c r="AN503" s="22"/>
      <c r="AO503" s="179"/>
      <c r="AP503" s="179"/>
      <c r="AQ503" s="22"/>
      <c r="AR503" s="22"/>
    </row>
    <row r="504" spans="1:44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J504" s="22"/>
      <c r="AK504" s="22"/>
      <c r="AL504" s="22"/>
      <c r="AM504" s="22"/>
      <c r="AN504" s="22"/>
      <c r="AO504" s="179"/>
      <c r="AP504" s="179"/>
      <c r="AQ504" s="22"/>
      <c r="AR504" s="22"/>
    </row>
    <row r="505" spans="1:44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J505" s="22"/>
      <c r="AK505" s="22"/>
      <c r="AL505" s="22"/>
      <c r="AM505" s="22"/>
      <c r="AN505" s="22"/>
      <c r="AO505" s="179"/>
      <c r="AP505" s="179"/>
      <c r="AQ505" s="22"/>
      <c r="AR505" s="22"/>
    </row>
    <row r="506" spans="1:44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J506" s="22"/>
      <c r="AK506" s="22"/>
      <c r="AL506" s="22"/>
      <c r="AM506" s="22"/>
      <c r="AN506" s="22"/>
      <c r="AO506" s="179"/>
      <c r="AP506" s="179"/>
      <c r="AQ506" s="22"/>
      <c r="AR506" s="22"/>
    </row>
    <row r="507" spans="1:44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J507" s="22"/>
      <c r="AK507" s="22"/>
      <c r="AL507" s="22"/>
      <c r="AM507" s="22"/>
      <c r="AN507" s="22"/>
      <c r="AO507" s="179"/>
      <c r="AP507" s="179"/>
      <c r="AQ507" s="22"/>
      <c r="AR507" s="22"/>
    </row>
    <row r="508" spans="1:44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J508" s="22"/>
      <c r="AK508" s="22"/>
      <c r="AL508" s="22"/>
      <c r="AM508" s="22"/>
      <c r="AN508" s="22"/>
      <c r="AO508" s="179"/>
      <c r="AP508" s="179"/>
      <c r="AQ508" s="22"/>
      <c r="AR508" s="22"/>
    </row>
    <row r="509" spans="1:44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J509" s="22"/>
      <c r="AK509" s="22"/>
      <c r="AL509" s="22"/>
      <c r="AM509" s="22"/>
      <c r="AN509" s="22"/>
      <c r="AO509" s="179"/>
      <c r="AP509" s="179"/>
      <c r="AQ509" s="22"/>
      <c r="AR509" s="22"/>
    </row>
    <row r="510" spans="1:44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J510" s="22"/>
      <c r="AK510" s="22"/>
      <c r="AL510" s="22"/>
      <c r="AM510" s="22"/>
      <c r="AN510" s="22"/>
      <c r="AO510" s="179"/>
      <c r="AP510" s="179"/>
      <c r="AQ510" s="22"/>
      <c r="AR510" s="22"/>
    </row>
    <row r="511" spans="1:44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J511" s="22"/>
      <c r="AK511" s="22"/>
      <c r="AL511" s="22"/>
      <c r="AM511" s="22"/>
      <c r="AN511" s="22"/>
      <c r="AO511" s="179"/>
      <c r="AP511" s="179"/>
      <c r="AQ511" s="22"/>
      <c r="AR511" s="22"/>
    </row>
    <row r="512" spans="1:44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J512" s="22"/>
      <c r="AK512" s="22"/>
      <c r="AL512" s="22"/>
      <c r="AM512" s="22"/>
      <c r="AN512" s="22"/>
      <c r="AO512" s="179"/>
      <c r="AP512" s="179"/>
      <c r="AQ512" s="22"/>
      <c r="AR512" s="22"/>
    </row>
    <row r="513" spans="1:44" x14ac:dyDescent="0.2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J513" s="22"/>
      <c r="AK513" s="22"/>
      <c r="AL513" s="22"/>
      <c r="AM513" s="22"/>
      <c r="AN513" s="22"/>
      <c r="AO513" s="179"/>
      <c r="AP513" s="179"/>
      <c r="AQ513" s="22"/>
      <c r="AR513" s="22"/>
    </row>
    <row r="514" spans="1:44" x14ac:dyDescent="0.2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J514" s="22"/>
      <c r="AK514" s="22"/>
      <c r="AL514" s="22"/>
      <c r="AM514" s="22"/>
      <c r="AN514" s="22"/>
      <c r="AO514" s="179"/>
      <c r="AP514" s="179"/>
      <c r="AQ514" s="22"/>
      <c r="AR514" s="22"/>
    </row>
    <row r="515" spans="1:44" x14ac:dyDescent="0.2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J515" s="22"/>
      <c r="AK515" s="22"/>
      <c r="AL515" s="22"/>
      <c r="AM515" s="22"/>
      <c r="AN515" s="22"/>
      <c r="AO515" s="179"/>
      <c r="AP515" s="179"/>
      <c r="AQ515" s="22"/>
      <c r="AR515" s="22"/>
    </row>
    <row r="516" spans="1:44" x14ac:dyDescent="0.2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J516" s="22"/>
      <c r="AK516" s="22"/>
      <c r="AL516" s="22"/>
      <c r="AM516" s="22"/>
      <c r="AN516" s="22"/>
      <c r="AO516" s="179"/>
      <c r="AP516" s="179"/>
      <c r="AQ516" s="22"/>
      <c r="AR516" s="22"/>
    </row>
    <row r="517" spans="1:44" x14ac:dyDescent="0.2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J517" s="22"/>
      <c r="AK517" s="22"/>
      <c r="AL517" s="22"/>
      <c r="AM517" s="22"/>
      <c r="AN517" s="22"/>
      <c r="AO517" s="179"/>
      <c r="AP517" s="179"/>
      <c r="AQ517" s="22"/>
      <c r="AR517" s="22"/>
    </row>
    <row r="518" spans="1:44" x14ac:dyDescent="0.2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J518" s="22"/>
      <c r="AK518" s="22"/>
      <c r="AL518" s="22"/>
      <c r="AM518" s="22"/>
      <c r="AN518" s="22"/>
      <c r="AO518" s="179"/>
      <c r="AP518" s="179"/>
      <c r="AQ518" s="22"/>
      <c r="AR518" s="22"/>
    </row>
    <row r="519" spans="1:44" x14ac:dyDescent="0.2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J519" s="22"/>
      <c r="AK519" s="22"/>
      <c r="AL519" s="22"/>
      <c r="AM519" s="22"/>
      <c r="AN519" s="22"/>
      <c r="AO519" s="179"/>
      <c r="AP519" s="179"/>
      <c r="AQ519" s="22"/>
      <c r="AR519" s="22"/>
    </row>
    <row r="520" spans="1:44" x14ac:dyDescent="0.2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J520" s="22"/>
      <c r="AK520" s="22"/>
      <c r="AL520" s="22"/>
      <c r="AM520" s="22"/>
      <c r="AN520" s="22"/>
      <c r="AO520" s="179"/>
      <c r="AP520" s="179"/>
      <c r="AQ520" s="22"/>
      <c r="AR520" s="22"/>
    </row>
    <row r="521" spans="1:44" x14ac:dyDescent="0.2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J521" s="22"/>
      <c r="AK521" s="22"/>
      <c r="AL521" s="22"/>
      <c r="AM521" s="22"/>
      <c r="AN521" s="22"/>
      <c r="AO521" s="179"/>
      <c r="AP521" s="179"/>
      <c r="AQ521" s="22"/>
      <c r="AR521" s="22"/>
    </row>
    <row r="522" spans="1:44" x14ac:dyDescent="0.2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J522" s="22"/>
      <c r="AK522" s="22"/>
      <c r="AL522" s="22"/>
      <c r="AM522" s="22"/>
      <c r="AN522" s="22"/>
      <c r="AO522" s="179"/>
      <c r="AP522" s="179"/>
      <c r="AQ522" s="22"/>
      <c r="AR522" s="22"/>
    </row>
    <row r="523" spans="1:44" x14ac:dyDescent="0.2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J523" s="22"/>
      <c r="AK523" s="22"/>
      <c r="AL523" s="22"/>
      <c r="AM523" s="22"/>
      <c r="AN523" s="22"/>
      <c r="AO523" s="179"/>
      <c r="AP523" s="179"/>
      <c r="AQ523" s="22"/>
      <c r="AR523" s="22"/>
    </row>
    <row r="524" spans="1:44" x14ac:dyDescent="0.2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J524" s="22"/>
      <c r="AK524" s="22"/>
      <c r="AL524" s="22"/>
      <c r="AM524" s="22"/>
      <c r="AN524" s="22"/>
      <c r="AO524" s="179"/>
      <c r="AP524" s="179"/>
      <c r="AQ524" s="22"/>
      <c r="AR524" s="22"/>
    </row>
    <row r="525" spans="1:44" x14ac:dyDescent="0.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J525" s="22"/>
      <c r="AK525" s="22"/>
      <c r="AL525" s="22"/>
      <c r="AM525" s="22"/>
      <c r="AN525" s="22"/>
      <c r="AO525" s="179"/>
      <c r="AP525" s="179"/>
      <c r="AQ525" s="22"/>
      <c r="AR525" s="22"/>
    </row>
    <row r="526" spans="1:44" x14ac:dyDescent="0.2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J526" s="22"/>
      <c r="AK526" s="22"/>
      <c r="AL526" s="22"/>
      <c r="AM526" s="22"/>
      <c r="AN526" s="22"/>
      <c r="AO526" s="179"/>
      <c r="AP526" s="179"/>
      <c r="AQ526" s="22"/>
      <c r="AR526" s="22"/>
    </row>
    <row r="527" spans="1:44" x14ac:dyDescent="0.2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J527" s="22"/>
      <c r="AK527" s="22"/>
      <c r="AL527" s="22"/>
      <c r="AM527" s="22"/>
      <c r="AN527" s="22"/>
      <c r="AO527" s="179"/>
      <c r="AP527" s="179"/>
      <c r="AQ527" s="22"/>
      <c r="AR527" s="22"/>
    </row>
    <row r="528" spans="1:44" x14ac:dyDescent="0.2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J528" s="22"/>
      <c r="AK528" s="22"/>
      <c r="AL528" s="22"/>
      <c r="AM528" s="22"/>
      <c r="AN528" s="22"/>
      <c r="AO528" s="179"/>
      <c r="AP528" s="179"/>
      <c r="AQ528" s="22"/>
      <c r="AR528" s="22"/>
    </row>
    <row r="529" spans="1:44" x14ac:dyDescent="0.2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J529" s="22"/>
      <c r="AK529" s="22"/>
      <c r="AL529" s="22"/>
      <c r="AM529" s="22"/>
      <c r="AN529" s="22"/>
      <c r="AO529" s="179"/>
      <c r="AP529" s="179"/>
      <c r="AQ529" s="22"/>
      <c r="AR529" s="22"/>
    </row>
    <row r="530" spans="1:44" x14ac:dyDescent="0.2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J530" s="22"/>
      <c r="AK530" s="22"/>
      <c r="AL530" s="22"/>
      <c r="AM530" s="22"/>
      <c r="AN530" s="22"/>
      <c r="AO530" s="179"/>
      <c r="AP530" s="179"/>
      <c r="AQ530" s="22"/>
      <c r="AR530" s="22"/>
    </row>
    <row r="531" spans="1:44" x14ac:dyDescent="0.2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J531" s="22"/>
      <c r="AK531" s="22"/>
      <c r="AL531" s="22"/>
      <c r="AM531" s="22"/>
      <c r="AN531" s="22"/>
      <c r="AO531" s="179"/>
      <c r="AP531" s="179"/>
      <c r="AQ531" s="22"/>
      <c r="AR531" s="22"/>
    </row>
    <row r="532" spans="1:44" x14ac:dyDescent="0.2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J532" s="22"/>
      <c r="AK532" s="22"/>
      <c r="AL532" s="22"/>
      <c r="AM532" s="22"/>
      <c r="AN532" s="22"/>
      <c r="AO532" s="179"/>
      <c r="AP532" s="179"/>
      <c r="AQ532" s="22"/>
      <c r="AR532" s="22"/>
    </row>
    <row r="533" spans="1:44" x14ac:dyDescent="0.2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J533" s="22"/>
      <c r="AK533" s="22"/>
      <c r="AL533" s="22"/>
      <c r="AM533" s="22"/>
      <c r="AN533" s="22"/>
      <c r="AO533" s="179"/>
      <c r="AP533" s="179"/>
      <c r="AQ533" s="22"/>
      <c r="AR533" s="22"/>
    </row>
    <row r="534" spans="1:44" x14ac:dyDescent="0.2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J534" s="22"/>
      <c r="AK534" s="22"/>
      <c r="AL534" s="22"/>
      <c r="AM534" s="22"/>
      <c r="AN534" s="22"/>
      <c r="AO534" s="179"/>
      <c r="AP534" s="179"/>
      <c r="AQ534" s="22"/>
      <c r="AR534" s="22"/>
    </row>
    <row r="535" spans="1:44" x14ac:dyDescent="0.2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J535" s="22"/>
      <c r="AK535" s="22"/>
      <c r="AL535" s="22"/>
      <c r="AM535" s="22"/>
      <c r="AN535" s="22"/>
      <c r="AO535" s="179"/>
      <c r="AP535" s="179"/>
      <c r="AQ535" s="22"/>
      <c r="AR535" s="22"/>
    </row>
    <row r="536" spans="1:44" x14ac:dyDescent="0.2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J536" s="22"/>
      <c r="AK536" s="22"/>
      <c r="AL536" s="22"/>
      <c r="AM536" s="22"/>
      <c r="AN536" s="22"/>
      <c r="AO536" s="179"/>
      <c r="AP536" s="179"/>
      <c r="AQ536" s="22"/>
      <c r="AR536" s="22"/>
    </row>
    <row r="537" spans="1:44" x14ac:dyDescent="0.2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J537" s="22"/>
      <c r="AK537" s="22"/>
      <c r="AL537" s="22"/>
      <c r="AM537" s="22"/>
      <c r="AN537" s="22"/>
      <c r="AO537" s="179"/>
      <c r="AP537" s="179"/>
      <c r="AQ537" s="22"/>
      <c r="AR537" s="22"/>
    </row>
    <row r="538" spans="1:44" x14ac:dyDescent="0.2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J538" s="22"/>
      <c r="AK538" s="22"/>
      <c r="AL538" s="22"/>
      <c r="AM538" s="22"/>
      <c r="AN538" s="22"/>
      <c r="AO538" s="179"/>
      <c r="AP538" s="179"/>
      <c r="AQ538" s="22"/>
      <c r="AR538" s="22"/>
    </row>
    <row r="539" spans="1:44" x14ac:dyDescent="0.2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J539" s="22"/>
      <c r="AK539" s="22"/>
      <c r="AL539" s="22"/>
      <c r="AM539" s="22"/>
      <c r="AN539" s="22"/>
      <c r="AO539" s="179"/>
      <c r="AP539" s="179"/>
      <c r="AQ539" s="22"/>
      <c r="AR539" s="22"/>
    </row>
    <row r="540" spans="1:44" x14ac:dyDescent="0.2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J540" s="22"/>
      <c r="AK540" s="22"/>
      <c r="AL540" s="22"/>
      <c r="AM540" s="22"/>
      <c r="AN540" s="22"/>
      <c r="AO540" s="179"/>
      <c r="AP540" s="179"/>
      <c r="AQ540" s="22"/>
      <c r="AR540" s="22"/>
    </row>
    <row r="541" spans="1:44" x14ac:dyDescent="0.2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J541" s="22"/>
      <c r="AK541" s="22"/>
      <c r="AL541" s="22"/>
      <c r="AM541" s="22"/>
      <c r="AN541" s="22"/>
      <c r="AO541" s="179"/>
      <c r="AP541" s="179"/>
      <c r="AQ541" s="22"/>
      <c r="AR541" s="22"/>
    </row>
    <row r="542" spans="1:44" x14ac:dyDescent="0.2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J542" s="22"/>
      <c r="AK542" s="22"/>
      <c r="AL542" s="22"/>
      <c r="AM542" s="22"/>
      <c r="AN542" s="22"/>
      <c r="AO542" s="179"/>
      <c r="AP542" s="179"/>
      <c r="AQ542" s="22"/>
      <c r="AR542" s="22"/>
    </row>
    <row r="543" spans="1:44" x14ac:dyDescent="0.2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J543" s="22"/>
      <c r="AK543" s="22"/>
      <c r="AL543" s="22"/>
      <c r="AM543" s="22"/>
      <c r="AN543" s="22"/>
      <c r="AO543" s="179"/>
      <c r="AP543" s="179"/>
      <c r="AQ543" s="22"/>
      <c r="AR543" s="22"/>
    </row>
    <row r="544" spans="1:44" x14ac:dyDescent="0.2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J544" s="22"/>
      <c r="AK544" s="22"/>
      <c r="AL544" s="22"/>
      <c r="AM544" s="22"/>
      <c r="AN544" s="22"/>
      <c r="AO544" s="179"/>
      <c r="AP544" s="179"/>
      <c r="AQ544" s="22"/>
      <c r="AR544" s="22"/>
    </row>
    <row r="545" spans="1:44" x14ac:dyDescent="0.2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J545" s="22"/>
      <c r="AK545" s="22"/>
      <c r="AL545" s="22"/>
      <c r="AM545" s="22"/>
      <c r="AN545" s="22"/>
      <c r="AO545" s="179"/>
      <c r="AP545" s="179"/>
      <c r="AQ545" s="22"/>
      <c r="AR545" s="22"/>
    </row>
    <row r="546" spans="1:44" x14ac:dyDescent="0.2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J546" s="22"/>
      <c r="AK546" s="22"/>
      <c r="AL546" s="22"/>
      <c r="AM546" s="22"/>
      <c r="AN546" s="22"/>
      <c r="AO546" s="179"/>
      <c r="AP546" s="179"/>
      <c r="AQ546" s="22"/>
      <c r="AR546" s="22"/>
    </row>
    <row r="547" spans="1:44" x14ac:dyDescent="0.2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J547" s="22"/>
      <c r="AK547" s="22"/>
      <c r="AL547" s="22"/>
      <c r="AM547" s="22"/>
      <c r="AN547" s="22"/>
      <c r="AO547" s="179"/>
      <c r="AP547" s="179"/>
      <c r="AQ547" s="22"/>
      <c r="AR547" s="22"/>
    </row>
    <row r="548" spans="1:44" x14ac:dyDescent="0.2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J548" s="22"/>
      <c r="AK548" s="22"/>
      <c r="AL548" s="22"/>
      <c r="AM548" s="22"/>
      <c r="AN548" s="22"/>
      <c r="AO548" s="179"/>
      <c r="AP548" s="179"/>
      <c r="AQ548" s="22"/>
      <c r="AR548" s="22"/>
    </row>
    <row r="549" spans="1:44" x14ac:dyDescent="0.2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J549" s="22"/>
      <c r="AK549" s="22"/>
      <c r="AL549" s="22"/>
      <c r="AM549" s="22"/>
      <c r="AN549" s="22"/>
      <c r="AO549" s="179"/>
      <c r="AP549" s="179"/>
      <c r="AQ549" s="22"/>
      <c r="AR549" s="22"/>
    </row>
    <row r="550" spans="1:44" x14ac:dyDescent="0.2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J550" s="22"/>
      <c r="AK550" s="22"/>
      <c r="AL550" s="22"/>
      <c r="AM550" s="22"/>
      <c r="AN550" s="22"/>
      <c r="AO550" s="179"/>
      <c r="AP550" s="179"/>
      <c r="AQ550" s="22"/>
      <c r="AR550" s="22"/>
    </row>
    <row r="551" spans="1:44" x14ac:dyDescent="0.2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J551" s="22"/>
      <c r="AK551" s="22"/>
      <c r="AL551" s="22"/>
      <c r="AM551" s="22"/>
      <c r="AN551" s="22"/>
      <c r="AO551" s="179"/>
      <c r="AP551" s="179"/>
      <c r="AQ551" s="22"/>
      <c r="AR551" s="22"/>
    </row>
    <row r="552" spans="1:44" x14ac:dyDescent="0.2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J552" s="22"/>
      <c r="AK552" s="22"/>
      <c r="AL552" s="22"/>
      <c r="AM552" s="22"/>
      <c r="AN552" s="22"/>
      <c r="AO552" s="179"/>
      <c r="AP552" s="179"/>
      <c r="AQ552" s="22"/>
      <c r="AR552" s="22"/>
    </row>
    <row r="553" spans="1:44" x14ac:dyDescent="0.2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J553" s="22"/>
      <c r="AK553" s="22"/>
      <c r="AL553" s="22"/>
      <c r="AM553" s="22"/>
      <c r="AN553" s="22"/>
      <c r="AO553" s="179"/>
      <c r="AP553" s="179"/>
      <c r="AQ553" s="22"/>
      <c r="AR553" s="22"/>
    </row>
    <row r="554" spans="1:44" x14ac:dyDescent="0.2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J554" s="22"/>
      <c r="AK554" s="22"/>
      <c r="AL554" s="22"/>
      <c r="AM554" s="22"/>
      <c r="AN554" s="22"/>
      <c r="AO554" s="179"/>
      <c r="AP554" s="179"/>
      <c r="AQ554" s="22"/>
      <c r="AR554" s="22"/>
    </row>
    <row r="555" spans="1:44" x14ac:dyDescent="0.2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J555" s="22"/>
      <c r="AK555" s="22"/>
      <c r="AL555" s="22"/>
      <c r="AM555" s="22"/>
      <c r="AN555" s="22"/>
      <c r="AO555" s="179"/>
      <c r="AP555" s="179"/>
      <c r="AQ555" s="22"/>
      <c r="AR555" s="22"/>
    </row>
    <row r="556" spans="1:44" x14ac:dyDescent="0.2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J556" s="22"/>
      <c r="AK556" s="22"/>
      <c r="AL556" s="22"/>
      <c r="AM556" s="22"/>
      <c r="AN556" s="22"/>
      <c r="AO556" s="179"/>
      <c r="AP556" s="179"/>
      <c r="AQ556" s="22"/>
      <c r="AR556" s="22"/>
    </row>
    <row r="557" spans="1:44" x14ac:dyDescent="0.2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J557" s="22"/>
      <c r="AK557" s="22"/>
      <c r="AL557" s="22"/>
      <c r="AM557" s="22"/>
      <c r="AN557" s="22"/>
      <c r="AO557" s="179"/>
      <c r="AP557" s="179"/>
      <c r="AQ557" s="22"/>
      <c r="AR557" s="22"/>
    </row>
    <row r="558" spans="1:44" x14ac:dyDescent="0.2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J558" s="22"/>
      <c r="AK558" s="22"/>
      <c r="AL558" s="22"/>
      <c r="AM558" s="22"/>
      <c r="AN558" s="22"/>
      <c r="AO558" s="179"/>
      <c r="AP558" s="179"/>
      <c r="AQ558" s="22"/>
      <c r="AR558" s="22"/>
    </row>
    <row r="559" spans="1:44" x14ac:dyDescent="0.2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J559" s="22"/>
      <c r="AK559" s="22"/>
      <c r="AL559" s="22"/>
      <c r="AM559" s="22"/>
      <c r="AN559" s="22"/>
      <c r="AO559" s="179"/>
      <c r="AP559" s="179"/>
      <c r="AQ559" s="22"/>
      <c r="AR559" s="22"/>
    </row>
    <row r="560" spans="1:44" x14ac:dyDescent="0.2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J560" s="22"/>
      <c r="AK560" s="22"/>
      <c r="AL560" s="22"/>
      <c r="AM560" s="22"/>
      <c r="AN560" s="22"/>
      <c r="AO560" s="179"/>
      <c r="AP560" s="179"/>
      <c r="AQ560" s="22"/>
      <c r="AR560" s="22"/>
    </row>
    <row r="561" spans="1:44" x14ac:dyDescent="0.2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J561" s="22"/>
      <c r="AK561" s="22"/>
      <c r="AL561" s="22"/>
      <c r="AM561" s="22"/>
      <c r="AN561" s="22"/>
      <c r="AO561" s="179"/>
      <c r="AP561" s="179"/>
      <c r="AQ561" s="22"/>
      <c r="AR561" s="22"/>
    </row>
    <row r="562" spans="1:44" x14ac:dyDescent="0.2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J562" s="22"/>
      <c r="AK562" s="22"/>
      <c r="AL562" s="22"/>
      <c r="AM562" s="22"/>
      <c r="AN562" s="22"/>
      <c r="AO562" s="179"/>
      <c r="AP562" s="179"/>
      <c r="AQ562" s="22"/>
      <c r="AR562" s="22"/>
    </row>
    <row r="563" spans="1:44" x14ac:dyDescent="0.2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J563" s="22"/>
      <c r="AK563" s="22"/>
      <c r="AL563" s="22"/>
      <c r="AM563" s="22"/>
      <c r="AN563" s="22"/>
      <c r="AO563" s="179"/>
      <c r="AP563" s="179"/>
      <c r="AQ563" s="22"/>
      <c r="AR563" s="22"/>
    </row>
    <row r="564" spans="1:44" x14ac:dyDescent="0.2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J564" s="22"/>
      <c r="AK564" s="22"/>
      <c r="AL564" s="22"/>
      <c r="AM564" s="22"/>
      <c r="AN564" s="22"/>
      <c r="AO564" s="179"/>
      <c r="AP564" s="179"/>
      <c r="AQ564" s="22"/>
      <c r="AR564" s="22"/>
    </row>
    <row r="565" spans="1:44" x14ac:dyDescent="0.2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J565" s="22"/>
      <c r="AK565" s="22"/>
      <c r="AL565" s="22"/>
      <c r="AM565" s="22"/>
      <c r="AN565" s="22"/>
      <c r="AO565" s="179"/>
      <c r="AP565" s="179"/>
      <c r="AQ565" s="22"/>
      <c r="AR565" s="22"/>
    </row>
    <row r="566" spans="1:44" x14ac:dyDescent="0.2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J566" s="22"/>
      <c r="AK566" s="22"/>
      <c r="AL566" s="22"/>
      <c r="AM566" s="22"/>
      <c r="AN566" s="22"/>
      <c r="AO566" s="179"/>
      <c r="AP566" s="179"/>
      <c r="AQ566" s="22"/>
      <c r="AR566" s="22"/>
    </row>
    <row r="567" spans="1:44" x14ac:dyDescent="0.2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J567" s="22"/>
      <c r="AK567" s="22"/>
      <c r="AL567" s="22"/>
      <c r="AM567" s="22"/>
      <c r="AN567" s="22"/>
      <c r="AO567" s="179"/>
      <c r="AP567" s="179"/>
      <c r="AQ567" s="22"/>
      <c r="AR567" s="22"/>
    </row>
    <row r="568" spans="1:44" x14ac:dyDescent="0.2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J568" s="22"/>
      <c r="AK568" s="22"/>
      <c r="AL568" s="22"/>
      <c r="AM568" s="22"/>
      <c r="AN568" s="22"/>
      <c r="AO568" s="179"/>
      <c r="AP568" s="179"/>
      <c r="AQ568" s="22"/>
      <c r="AR568" s="22"/>
    </row>
    <row r="569" spans="1:44" x14ac:dyDescent="0.2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J569" s="22"/>
      <c r="AK569" s="22"/>
      <c r="AL569" s="22"/>
      <c r="AM569" s="22"/>
      <c r="AN569" s="22"/>
      <c r="AO569" s="179"/>
      <c r="AP569" s="179"/>
      <c r="AQ569" s="22"/>
      <c r="AR569" s="22"/>
    </row>
    <row r="570" spans="1:44" x14ac:dyDescent="0.2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J570" s="22"/>
      <c r="AK570" s="22"/>
      <c r="AL570" s="22"/>
      <c r="AM570" s="22"/>
      <c r="AN570" s="22"/>
      <c r="AO570" s="179"/>
      <c r="AP570" s="179"/>
      <c r="AQ570" s="22"/>
      <c r="AR570" s="22"/>
    </row>
    <row r="571" spans="1:44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J571" s="22"/>
      <c r="AK571" s="22"/>
      <c r="AL571" s="22"/>
      <c r="AM571" s="22"/>
      <c r="AN571" s="22"/>
      <c r="AO571" s="179"/>
      <c r="AP571" s="179"/>
      <c r="AQ571" s="22"/>
      <c r="AR571" s="22"/>
    </row>
    <row r="572" spans="1:44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J572" s="22"/>
      <c r="AK572" s="22"/>
      <c r="AL572" s="22"/>
      <c r="AM572" s="22"/>
      <c r="AN572" s="22"/>
      <c r="AO572" s="179"/>
      <c r="AP572" s="179"/>
      <c r="AQ572" s="22"/>
      <c r="AR572" s="22"/>
    </row>
    <row r="573" spans="1:44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J573" s="22"/>
      <c r="AK573" s="22"/>
      <c r="AL573" s="22"/>
      <c r="AM573" s="22"/>
      <c r="AN573" s="22"/>
      <c r="AO573" s="179"/>
      <c r="AP573" s="179"/>
      <c r="AQ573" s="22"/>
      <c r="AR573" s="22"/>
    </row>
    <row r="574" spans="1:44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J574" s="22"/>
      <c r="AK574" s="22"/>
      <c r="AL574" s="22"/>
      <c r="AM574" s="22"/>
      <c r="AN574" s="22"/>
      <c r="AO574" s="179"/>
      <c r="AP574" s="179"/>
      <c r="AQ574" s="22"/>
      <c r="AR574" s="22"/>
    </row>
    <row r="575" spans="1:44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J575" s="22"/>
      <c r="AK575" s="22"/>
      <c r="AL575" s="22"/>
      <c r="AM575" s="22"/>
      <c r="AN575" s="22"/>
      <c r="AO575" s="179"/>
      <c r="AP575" s="179"/>
      <c r="AQ575" s="22"/>
      <c r="AR575" s="22"/>
    </row>
    <row r="576" spans="1:44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J576" s="22"/>
      <c r="AK576" s="22"/>
      <c r="AL576" s="22"/>
      <c r="AM576" s="22"/>
      <c r="AN576" s="22"/>
      <c r="AO576" s="179"/>
      <c r="AP576" s="179"/>
      <c r="AQ576" s="22"/>
      <c r="AR576" s="22"/>
    </row>
    <row r="577" spans="1:44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J577" s="22"/>
      <c r="AK577" s="22"/>
      <c r="AL577" s="22"/>
      <c r="AM577" s="22"/>
      <c r="AN577" s="22"/>
      <c r="AO577" s="179"/>
      <c r="AP577" s="179"/>
      <c r="AQ577" s="22"/>
      <c r="AR577" s="22"/>
    </row>
    <row r="578" spans="1:44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J578" s="22"/>
      <c r="AK578" s="22"/>
      <c r="AL578" s="22"/>
      <c r="AM578" s="22"/>
      <c r="AN578" s="22"/>
      <c r="AO578" s="179"/>
      <c r="AP578" s="179"/>
      <c r="AQ578" s="22"/>
      <c r="AR578" s="22"/>
    </row>
    <row r="579" spans="1:44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J579" s="22"/>
      <c r="AK579" s="22"/>
      <c r="AL579" s="22"/>
      <c r="AM579" s="22"/>
      <c r="AN579" s="22"/>
      <c r="AO579" s="179"/>
      <c r="AP579" s="179"/>
      <c r="AQ579" s="22"/>
      <c r="AR579" s="22"/>
    </row>
    <row r="580" spans="1:44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J580" s="22"/>
      <c r="AK580" s="22"/>
      <c r="AL580" s="22"/>
      <c r="AM580" s="22"/>
      <c r="AN580" s="22"/>
      <c r="AO580" s="179"/>
      <c r="AP580" s="179"/>
      <c r="AQ580" s="22"/>
      <c r="AR580" s="22"/>
    </row>
    <row r="581" spans="1:44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J581" s="22"/>
      <c r="AK581" s="22"/>
      <c r="AL581" s="22"/>
      <c r="AM581" s="22"/>
      <c r="AN581" s="22"/>
      <c r="AO581" s="179"/>
      <c r="AP581" s="179"/>
      <c r="AQ581" s="22"/>
      <c r="AR581" s="22"/>
    </row>
    <row r="582" spans="1:44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J582" s="22"/>
      <c r="AK582" s="22"/>
      <c r="AL582" s="22"/>
      <c r="AM582" s="22"/>
      <c r="AN582" s="22"/>
      <c r="AO582" s="179"/>
      <c r="AP582" s="179"/>
      <c r="AQ582" s="22"/>
      <c r="AR582" s="22"/>
    </row>
    <row r="583" spans="1:44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J583" s="22"/>
      <c r="AK583" s="22"/>
      <c r="AL583" s="22"/>
      <c r="AM583" s="22"/>
      <c r="AN583" s="22"/>
      <c r="AO583" s="179"/>
      <c r="AP583" s="179"/>
      <c r="AQ583" s="22"/>
      <c r="AR583" s="22"/>
    </row>
    <row r="584" spans="1:44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J584" s="22"/>
      <c r="AK584" s="22"/>
      <c r="AL584" s="22"/>
      <c r="AM584" s="22"/>
      <c r="AN584" s="22"/>
      <c r="AO584" s="179"/>
      <c r="AP584" s="179"/>
      <c r="AQ584" s="22"/>
      <c r="AR584" s="22"/>
    </row>
    <row r="585" spans="1:44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J585" s="22"/>
      <c r="AK585" s="22"/>
      <c r="AL585" s="22"/>
      <c r="AM585" s="22"/>
      <c r="AN585" s="22"/>
      <c r="AO585" s="179"/>
      <c r="AP585" s="179"/>
      <c r="AQ585" s="22"/>
      <c r="AR585" s="22"/>
    </row>
    <row r="586" spans="1:44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J586" s="22"/>
      <c r="AK586" s="22"/>
      <c r="AL586" s="22"/>
      <c r="AM586" s="22"/>
      <c r="AN586" s="22"/>
      <c r="AO586" s="179"/>
      <c r="AP586" s="179"/>
      <c r="AQ586" s="22"/>
      <c r="AR586" s="22"/>
    </row>
    <row r="587" spans="1:44" x14ac:dyDescent="0.2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J587" s="22"/>
      <c r="AK587" s="22"/>
      <c r="AL587" s="22"/>
      <c r="AM587" s="22"/>
      <c r="AN587" s="22"/>
      <c r="AO587" s="179"/>
      <c r="AP587" s="179"/>
      <c r="AQ587" s="22"/>
      <c r="AR587" s="22"/>
    </row>
    <row r="588" spans="1:44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J588" s="22"/>
      <c r="AK588" s="22"/>
      <c r="AL588" s="22"/>
      <c r="AM588" s="22"/>
      <c r="AN588" s="22"/>
      <c r="AO588" s="179"/>
      <c r="AP588" s="179"/>
      <c r="AQ588" s="22"/>
      <c r="AR588" s="22"/>
    </row>
    <row r="589" spans="1:44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J589" s="22"/>
      <c r="AK589" s="22"/>
      <c r="AL589" s="22"/>
      <c r="AM589" s="22"/>
      <c r="AN589" s="22"/>
      <c r="AO589" s="179"/>
      <c r="AP589" s="179"/>
      <c r="AQ589" s="22"/>
      <c r="AR589" s="22"/>
    </row>
    <row r="590" spans="1:44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J590" s="22"/>
      <c r="AK590" s="22"/>
      <c r="AL590" s="22"/>
      <c r="AM590" s="22"/>
      <c r="AN590" s="22"/>
      <c r="AO590" s="179"/>
      <c r="AP590" s="179"/>
      <c r="AQ590" s="22"/>
      <c r="AR590" s="22"/>
    </row>
    <row r="591" spans="1:44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J591" s="22"/>
      <c r="AK591" s="22"/>
      <c r="AL591" s="22"/>
      <c r="AM591" s="22"/>
      <c r="AN591" s="22"/>
      <c r="AO591" s="179"/>
      <c r="AP591" s="179"/>
      <c r="AQ591" s="22"/>
      <c r="AR591" s="22"/>
    </row>
    <row r="592" spans="1:44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J592" s="22"/>
      <c r="AK592" s="22"/>
      <c r="AL592" s="22"/>
      <c r="AM592" s="22"/>
      <c r="AN592" s="22"/>
      <c r="AO592" s="179"/>
      <c r="AP592" s="179"/>
      <c r="AQ592" s="22"/>
      <c r="AR592" s="22"/>
    </row>
    <row r="593" spans="1:44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J593" s="22"/>
      <c r="AK593" s="22"/>
      <c r="AL593" s="22"/>
      <c r="AM593" s="22"/>
      <c r="AN593" s="22"/>
      <c r="AO593" s="179"/>
      <c r="AP593" s="179"/>
      <c r="AQ593" s="22"/>
      <c r="AR593" s="22"/>
    </row>
    <row r="594" spans="1:44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J594" s="22"/>
      <c r="AK594" s="22"/>
      <c r="AL594" s="22"/>
      <c r="AM594" s="22"/>
      <c r="AN594" s="22"/>
      <c r="AO594" s="179"/>
      <c r="AP594" s="179"/>
      <c r="AQ594" s="22"/>
      <c r="AR594" s="22"/>
    </row>
    <row r="595" spans="1:44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J595" s="22"/>
      <c r="AK595" s="22"/>
      <c r="AL595" s="22"/>
      <c r="AM595" s="22"/>
      <c r="AN595" s="22"/>
      <c r="AO595" s="179"/>
      <c r="AP595" s="179"/>
      <c r="AQ595" s="22"/>
      <c r="AR595" s="22"/>
    </row>
    <row r="596" spans="1:44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J596" s="22"/>
      <c r="AK596" s="22"/>
      <c r="AL596" s="22"/>
      <c r="AM596" s="22"/>
      <c r="AN596" s="22"/>
      <c r="AO596" s="179"/>
      <c r="AP596" s="179"/>
      <c r="AQ596" s="22"/>
      <c r="AR596" s="22"/>
    </row>
    <row r="597" spans="1:44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J597" s="22"/>
      <c r="AK597" s="22"/>
      <c r="AL597" s="22"/>
      <c r="AM597" s="22"/>
      <c r="AN597" s="22"/>
      <c r="AO597" s="179"/>
      <c r="AP597" s="179"/>
      <c r="AQ597" s="22"/>
      <c r="AR597" s="22"/>
    </row>
    <row r="598" spans="1:44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J598" s="22"/>
      <c r="AK598" s="22"/>
      <c r="AL598" s="22"/>
      <c r="AM598" s="22"/>
      <c r="AN598" s="22"/>
      <c r="AO598" s="179"/>
      <c r="AP598" s="179"/>
      <c r="AQ598" s="22"/>
      <c r="AR598" s="22"/>
    </row>
    <row r="599" spans="1:44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J599" s="22"/>
      <c r="AK599" s="22"/>
      <c r="AL599" s="22"/>
      <c r="AM599" s="22"/>
      <c r="AN599" s="22"/>
      <c r="AO599" s="179"/>
      <c r="AP599" s="179"/>
      <c r="AQ599" s="22"/>
      <c r="AR599" s="22"/>
    </row>
    <row r="600" spans="1:44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J600" s="22"/>
      <c r="AK600" s="22"/>
      <c r="AL600" s="22"/>
      <c r="AM600" s="22"/>
      <c r="AN600" s="22"/>
      <c r="AO600" s="179"/>
      <c r="AP600" s="179"/>
      <c r="AQ600" s="22"/>
      <c r="AR600" s="22"/>
    </row>
    <row r="601" spans="1:44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J601" s="22"/>
      <c r="AK601" s="22"/>
      <c r="AL601" s="22"/>
      <c r="AM601" s="22"/>
      <c r="AN601" s="22"/>
      <c r="AO601" s="179"/>
      <c r="AP601" s="179"/>
      <c r="AQ601" s="22"/>
      <c r="AR601" s="22"/>
    </row>
    <row r="602" spans="1:44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J602" s="22"/>
      <c r="AK602" s="22"/>
      <c r="AL602" s="22"/>
      <c r="AM602" s="22"/>
      <c r="AN602" s="22"/>
      <c r="AO602" s="179"/>
      <c r="AP602" s="179"/>
      <c r="AQ602" s="22"/>
      <c r="AR602" s="22"/>
    </row>
    <row r="603" spans="1:44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J603" s="22"/>
      <c r="AK603" s="22"/>
      <c r="AL603" s="22"/>
      <c r="AM603" s="22"/>
      <c r="AN603" s="22"/>
      <c r="AO603" s="179"/>
      <c r="AP603" s="179"/>
      <c r="AQ603" s="22"/>
      <c r="AR603" s="22"/>
    </row>
    <row r="604" spans="1:44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J604" s="22"/>
      <c r="AK604" s="22"/>
      <c r="AL604" s="22"/>
      <c r="AM604" s="22"/>
      <c r="AN604" s="22"/>
      <c r="AO604" s="179"/>
      <c r="AP604" s="179"/>
      <c r="AQ604" s="22"/>
      <c r="AR604" s="22"/>
    </row>
    <row r="605" spans="1:44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J605" s="22"/>
      <c r="AK605" s="22"/>
      <c r="AL605" s="22"/>
      <c r="AM605" s="22"/>
      <c r="AN605" s="22"/>
      <c r="AO605" s="179"/>
      <c r="AP605" s="179"/>
      <c r="AQ605" s="22"/>
      <c r="AR605" s="22"/>
    </row>
    <row r="606" spans="1:44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J606" s="22"/>
      <c r="AK606" s="22"/>
      <c r="AL606" s="22"/>
      <c r="AM606" s="22"/>
      <c r="AN606" s="22"/>
      <c r="AO606" s="179"/>
      <c r="AP606" s="179"/>
      <c r="AQ606" s="22"/>
      <c r="AR606" s="22"/>
    </row>
    <row r="607" spans="1:44" x14ac:dyDescent="0.2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J607" s="22"/>
      <c r="AK607" s="22"/>
      <c r="AL607" s="22"/>
      <c r="AM607" s="22"/>
      <c r="AN607" s="22"/>
      <c r="AO607" s="179"/>
      <c r="AP607" s="179"/>
      <c r="AQ607" s="22"/>
      <c r="AR607" s="22"/>
    </row>
    <row r="608" spans="1:44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J608" s="22"/>
      <c r="AK608" s="22"/>
      <c r="AL608" s="22"/>
      <c r="AM608" s="22"/>
      <c r="AN608" s="22"/>
      <c r="AO608" s="179"/>
      <c r="AP608" s="179"/>
      <c r="AQ608" s="22"/>
      <c r="AR608" s="22"/>
    </row>
    <row r="609" spans="1:44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J609" s="22"/>
      <c r="AK609" s="22"/>
      <c r="AL609" s="22"/>
      <c r="AM609" s="22"/>
      <c r="AN609" s="22"/>
      <c r="AO609" s="179"/>
      <c r="AP609" s="179"/>
      <c r="AQ609" s="22"/>
      <c r="AR609" s="22"/>
    </row>
    <row r="610" spans="1:44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J610" s="22"/>
      <c r="AK610" s="22"/>
      <c r="AL610" s="22"/>
      <c r="AM610" s="22"/>
      <c r="AN610" s="22"/>
      <c r="AO610" s="179"/>
      <c r="AP610" s="179"/>
      <c r="AQ610" s="22"/>
      <c r="AR610" s="22"/>
    </row>
    <row r="611" spans="1:44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J611" s="22"/>
      <c r="AK611" s="22"/>
      <c r="AL611" s="22"/>
      <c r="AM611" s="22"/>
      <c r="AN611" s="22"/>
      <c r="AO611" s="179"/>
      <c r="AP611" s="179"/>
      <c r="AQ611" s="22"/>
      <c r="AR611" s="22"/>
    </row>
    <row r="612" spans="1:44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J612" s="22"/>
      <c r="AK612" s="22"/>
      <c r="AL612" s="22"/>
      <c r="AM612" s="22"/>
      <c r="AN612" s="22"/>
      <c r="AO612" s="179"/>
      <c r="AP612" s="179"/>
      <c r="AQ612" s="22"/>
      <c r="AR612" s="22"/>
    </row>
    <row r="613" spans="1:44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J613" s="22"/>
      <c r="AK613" s="22"/>
      <c r="AL613" s="22"/>
      <c r="AM613" s="22"/>
      <c r="AN613" s="22"/>
      <c r="AO613" s="179"/>
      <c r="AP613" s="179"/>
      <c r="AQ613" s="22"/>
      <c r="AR613" s="22"/>
    </row>
    <row r="614" spans="1:44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J614" s="22"/>
      <c r="AK614" s="22"/>
      <c r="AL614" s="22"/>
      <c r="AM614" s="22"/>
      <c r="AN614" s="22"/>
      <c r="AO614" s="179"/>
      <c r="AP614" s="179"/>
      <c r="AQ614" s="22"/>
      <c r="AR614" s="22"/>
    </row>
    <row r="615" spans="1:44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J615" s="22"/>
      <c r="AK615" s="22"/>
      <c r="AL615" s="22"/>
      <c r="AM615" s="22"/>
      <c r="AN615" s="22"/>
      <c r="AO615" s="179"/>
      <c r="AP615" s="179"/>
      <c r="AQ615" s="22"/>
      <c r="AR615" s="22"/>
    </row>
    <row r="616" spans="1:44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J616" s="22"/>
      <c r="AK616" s="22"/>
      <c r="AL616" s="22"/>
      <c r="AM616" s="22"/>
      <c r="AN616" s="22"/>
      <c r="AO616" s="179"/>
      <c r="AP616" s="179"/>
      <c r="AQ616" s="22"/>
      <c r="AR616" s="22"/>
    </row>
    <row r="617" spans="1:44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J617" s="22"/>
      <c r="AK617" s="22"/>
      <c r="AL617" s="22"/>
      <c r="AM617" s="22"/>
      <c r="AN617" s="22"/>
      <c r="AO617" s="179"/>
      <c r="AP617" s="179"/>
      <c r="AQ617" s="22"/>
      <c r="AR617" s="22"/>
    </row>
    <row r="618" spans="1:44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J618" s="22"/>
      <c r="AK618" s="22"/>
      <c r="AL618" s="22"/>
      <c r="AM618" s="22"/>
      <c r="AN618" s="22"/>
      <c r="AO618" s="179"/>
      <c r="AP618" s="179"/>
      <c r="AQ618" s="22"/>
      <c r="AR618" s="22"/>
    </row>
    <row r="619" spans="1:44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J619" s="22"/>
      <c r="AK619" s="22"/>
      <c r="AL619" s="22"/>
      <c r="AM619" s="22"/>
      <c r="AN619" s="22"/>
      <c r="AO619" s="179"/>
      <c r="AP619" s="179"/>
      <c r="AQ619" s="22"/>
      <c r="AR619" s="22"/>
    </row>
    <row r="620" spans="1:44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J620" s="22"/>
      <c r="AK620" s="22"/>
      <c r="AL620" s="22"/>
      <c r="AM620" s="22"/>
      <c r="AN620" s="22"/>
      <c r="AO620" s="179"/>
      <c r="AP620" s="179"/>
      <c r="AQ620" s="22"/>
      <c r="AR620" s="22"/>
    </row>
    <row r="621" spans="1:44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J621" s="22"/>
      <c r="AK621" s="22"/>
      <c r="AL621" s="22"/>
      <c r="AM621" s="22"/>
      <c r="AN621" s="22"/>
      <c r="AO621" s="179"/>
      <c r="AP621" s="179"/>
      <c r="AQ621" s="22"/>
      <c r="AR621" s="22"/>
    </row>
    <row r="622" spans="1:44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J622" s="22"/>
      <c r="AK622" s="22"/>
      <c r="AL622" s="22"/>
      <c r="AM622" s="22"/>
      <c r="AN622" s="22"/>
      <c r="AO622" s="179"/>
      <c r="AP622" s="179"/>
      <c r="AQ622" s="22"/>
      <c r="AR622" s="22"/>
    </row>
    <row r="623" spans="1:44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J623" s="22"/>
      <c r="AK623" s="22"/>
      <c r="AL623" s="22"/>
      <c r="AM623" s="22"/>
      <c r="AN623" s="22"/>
      <c r="AO623" s="179"/>
      <c r="AP623" s="179"/>
      <c r="AQ623" s="22"/>
      <c r="AR623" s="22"/>
    </row>
    <row r="624" spans="1:44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J624" s="22"/>
      <c r="AK624" s="22"/>
      <c r="AL624" s="22"/>
      <c r="AM624" s="22"/>
      <c r="AN624" s="22"/>
      <c r="AO624" s="179"/>
      <c r="AP624" s="179"/>
      <c r="AQ624" s="22"/>
      <c r="AR624" s="22"/>
    </row>
    <row r="625" spans="1:44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J625" s="22"/>
      <c r="AK625" s="22"/>
      <c r="AL625" s="22"/>
      <c r="AM625" s="22"/>
      <c r="AN625" s="22"/>
      <c r="AO625" s="179"/>
      <c r="AP625" s="179"/>
      <c r="AQ625" s="22"/>
      <c r="AR625" s="22"/>
    </row>
    <row r="626" spans="1:44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J626" s="22"/>
      <c r="AK626" s="22"/>
      <c r="AL626" s="22"/>
      <c r="AM626" s="22"/>
      <c r="AN626" s="22"/>
      <c r="AO626" s="179"/>
      <c r="AP626" s="179"/>
      <c r="AQ626" s="22"/>
      <c r="AR626" s="22"/>
    </row>
    <row r="627" spans="1:44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J627" s="22"/>
      <c r="AK627" s="22"/>
      <c r="AL627" s="22"/>
      <c r="AM627" s="22"/>
      <c r="AN627" s="22"/>
      <c r="AO627" s="179"/>
      <c r="AP627" s="179"/>
      <c r="AQ627" s="22"/>
      <c r="AR627" s="22"/>
    </row>
    <row r="628" spans="1:44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J628" s="22"/>
      <c r="AK628" s="22"/>
      <c r="AL628" s="22"/>
      <c r="AM628" s="22"/>
      <c r="AN628" s="22"/>
      <c r="AO628" s="179"/>
      <c r="AP628" s="179"/>
      <c r="AQ628" s="22"/>
      <c r="AR628" s="22"/>
    </row>
    <row r="629" spans="1:44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J629" s="22"/>
      <c r="AK629" s="22"/>
      <c r="AL629" s="22"/>
      <c r="AM629" s="22"/>
      <c r="AN629" s="22"/>
      <c r="AO629" s="179"/>
      <c r="AP629" s="179"/>
      <c r="AQ629" s="22"/>
      <c r="AR629" s="22"/>
    </row>
    <row r="630" spans="1:44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J630" s="22"/>
      <c r="AK630" s="22"/>
      <c r="AL630" s="22"/>
      <c r="AM630" s="22"/>
      <c r="AN630" s="22"/>
      <c r="AO630" s="179"/>
      <c r="AP630" s="179"/>
      <c r="AQ630" s="22"/>
      <c r="AR630" s="22"/>
    </row>
    <row r="631" spans="1:44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J631" s="22"/>
      <c r="AK631" s="22"/>
      <c r="AL631" s="22"/>
      <c r="AM631" s="22"/>
      <c r="AN631" s="22"/>
      <c r="AO631" s="179"/>
      <c r="AP631" s="179"/>
      <c r="AQ631" s="22"/>
      <c r="AR631" s="22"/>
    </row>
    <row r="632" spans="1:44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J632" s="22"/>
      <c r="AK632" s="22"/>
      <c r="AL632" s="22"/>
      <c r="AM632" s="22"/>
      <c r="AN632" s="22"/>
      <c r="AO632" s="179"/>
      <c r="AP632" s="179"/>
      <c r="AQ632" s="22"/>
      <c r="AR632" s="22"/>
    </row>
    <row r="633" spans="1:44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J633" s="22"/>
      <c r="AK633" s="22"/>
      <c r="AL633" s="22"/>
      <c r="AM633" s="22"/>
      <c r="AN633" s="22"/>
      <c r="AO633" s="179"/>
      <c r="AP633" s="179"/>
      <c r="AQ633" s="22"/>
      <c r="AR633" s="22"/>
    </row>
    <row r="634" spans="1:44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J634" s="22"/>
      <c r="AK634" s="22"/>
      <c r="AL634" s="22"/>
      <c r="AM634" s="22"/>
      <c r="AN634" s="22"/>
      <c r="AO634" s="179"/>
      <c r="AP634" s="179"/>
      <c r="AQ634" s="22"/>
      <c r="AR634" s="22"/>
    </row>
    <row r="635" spans="1:44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J635" s="22"/>
      <c r="AK635" s="22"/>
      <c r="AL635" s="22"/>
      <c r="AM635" s="22"/>
      <c r="AN635" s="22"/>
      <c r="AO635" s="179"/>
      <c r="AP635" s="179"/>
      <c r="AQ635" s="22"/>
      <c r="AR635" s="22"/>
    </row>
    <row r="636" spans="1:44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J636" s="22"/>
      <c r="AK636" s="22"/>
      <c r="AL636" s="22"/>
      <c r="AM636" s="22"/>
      <c r="AN636" s="22"/>
      <c r="AO636" s="179"/>
      <c r="AP636" s="179"/>
      <c r="AQ636" s="22"/>
      <c r="AR636" s="22"/>
    </row>
    <row r="637" spans="1:44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J637" s="22"/>
      <c r="AK637" s="22"/>
      <c r="AL637" s="22"/>
      <c r="AM637" s="22"/>
      <c r="AN637" s="22"/>
      <c r="AO637" s="179"/>
      <c r="AP637" s="179"/>
      <c r="AQ637" s="22"/>
      <c r="AR637" s="22"/>
    </row>
    <row r="638" spans="1:44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J638" s="22"/>
      <c r="AK638" s="22"/>
      <c r="AL638" s="22"/>
      <c r="AM638" s="22"/>
      <c r="AN638" s="22"/>
      <c r="AO638" s="179"/>
      <c r="AP638" s="179"/>
      <c r="AQ638" s="22"/>
      <c r="AR638" s="22"/>
    </row>
    <row r="639" spans="1:44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J639" s="22"/>
      <c r="AK639" s="22"/>
      <c r="AL639" s="22"/>
      <c r="AM639" s="22"/>
      <c r="AN639" s="22"/>
      <c r="AO639" s="179"/>
      <c r="AP639" s="179"/>
      <c r="AQ639" s="22"/>
      <c r="AR639" s="22"/>
    </row>
    <row r="640" spans="1:44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J640" s="22"/>
      <c r="AK640" s="22"/>
      <c r="AL640" s="22"/>
      <c r="AM640" s="22"/>
      <c r="AN640" s="22"/>
      <c r="AO640" s="179"/>
      <c r="AP640" s="179"/>
      <c r="AQ640" s="22"/>
      <c r="AR640" s="22"/>
    </row>
    <row r="641" spans="1:44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J641" s="22"/>
      <c r="AK641" s="22"/>
      <c r="AL641" s="22"/>
      <c r="AM641" s="22"/>
      <c r="AN641" s="22"/>
      <c r="AO641" s="179"/>
      <c r="AP641" s="179"/>
      <c r="AQ641" s="22"/>
      <c r="AR641" s="22"/>
    </row>
    <row r="642" spans="1:44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J642" s="22"/>
      <c r="AK642" s="22"/>
      <c r="AL642" s="22"/>
      <c r="AM642" s="22"/>
      <c r="AN642" s="22"/>
      <c r="AO642" s="179"/>
      <c r="AP642" s="179"/>
      <c r="AQ642" s="22"/>
      <c r="AR642" s="22"/>
    </row>
    <row r="643" spans="1:44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J643" s="22"/>
      <c r="AK643" s="22"/>
      <c r="AL643" s="22"/>
      <c r="AM643" s="22"/>
      <c r="AN643" s="22"/>
      <c r="AO643" s="179"/>
      <c r="AP643" s="179"/>
      <c r="AQ643" s="22"/>
      <c r="AR643" s="22"/>
    </row>
    <row r="644" spans="1:44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J644" s="22"/>
      <c r="AK644" s="22"/>
      <c r="AL644" s="22"/>
      <c r="AM644" s="22"/>
      <c r="AN644" s="22"/>
      <c r="AO644" s="179"/>
      <c r="AP644" s="179"/>
      <c r="AQ644" s="22"/>
      <c r="AR644" s="22"/>
    </row>
    <row r="645" spans="1:44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J645" s="22"/>
      <c r="AK645" s="22"/>
      <c r="AL645" s="22"/>
      <c r="AM645" s="22"/>
      <c r="AN645" s="22"/>
      <c r="AO645" s="179"/>
      <c r="AP645" s="179"/>
      <c r="AQ645" s="22"/>
      <c r="AR645" s="22"/>
    </row>
    <row r="646" spans="1:44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J646" s="22"/>
      <c r="AK646" s="22"/>
      <c r="AL646" s="22"/>
      <c r="AM646" s="22"/>
      <c r="AN646" s="22"/>
      <c r="AO646" s="179"/>
      <c r="AP646" s="179"/>
      <c r="AQ646" s="22"/>
      <c r="AR646" s="22"/>
    </row>
    <row r="647" spans="1:44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J647" s="22"/>
      <c r="AK647" s="22"/>
      <c r="AL647" s="22"/>
      <c r="AM647" s="22"/>
      <c r="AN647" s="22"/>
      <c r="AO647" s="179"/>
      <c r="AP647" s="179"/>
      <c r="AQ647" s="22"/>
      <c r="AR647" s="22"/>
    </row>
    <row r="648" spans="1:44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J648" s="22"/>
      <c r="AK648" s="22"/>
      <c r="AL648" s="22"/>
      <c r="AM648" s="22"/>
      <c r="AN648" s="22"/>
      <c r="AO648" s="179"/>
      <c r="AP648" s="179"/>
      <c r="AQ648" s="22"/>
      <c r="AR648" s="22"/>
    </row>
    <row r="649" spans="1:44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J649" s="22"/>
      <c r="AK649" s="22"/>
      <c r="AL649" s="22"/>
      <c r="AM649" s="22"/>
      <c r="AN649" s="22"/>
      <c r="AO649" s="179"/>
      <c r="AP649" s="179"/>
      <c r="AQ649" s="22"/>
      <c r="AR649" s="22"/>
    </row>
    <row r="650" spans="1:44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J650" s="22"/>
      <c r="AK650" s="22"/>
      <c r="AL650" s="22"/>
      <c r="AM650" s="22"/>
      <c r="AN650" s="22"/>
      <c r="AO650" s="179"/>
      <c r="AP650" s="179"/>
      <c r="AQ650" s="22"/>
      <c r="AR650" s="22"/>
    </row>
    <row r="651" spans="1:44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J651" s="22"/>
      <c r="AK651" s="22"/>
      <c r="AL651" s="22"/>
      <c r="AM651" s="22"/>
      <c r="AN651" s="22"/>
      <c r="AO651" s="179"/>
      <c r="AP651" s="179"/>
      <c r="AQ651" s="22"/>
      <c r="AR651" s="22"/>
    </row>
    <row r="652" spans="1:44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J652" s="22"/>
      <c r="AK652" s="22"/>
      <c r="AL652" s="22"/>
      <c r="AM652" s="22"/>
      <c r="AN652" s="22"/>
      <c r="AO652" s="179"/>
      <c r="AP652" s="179"/>
      <c r="AQ652" s="22"/>
      <c r="AR652" s="22"/>
    </row>
    <row r="653" spans="1:44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J653" s="22"/>
      <c r="AK653" s="22"/>
      <c r="AL653" s="22"/>
      <c r="AM653" s="22"/>
      <c r="AN653" s="22"/>
      <c r="AO653" s="179"/>
      <c r="AP653" s="179"/>
      <c r="AQ653" s="22"/>
      <c r="AR653" s="22"/>
    </row>
    <row r="654" spans="1:44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J654" s="22"/>
      <c r="AK654" s="22"/>
      <c r="AL654" s="22"/>
      <c r="AM654" s="22"/>
      <c r="AN654" s="22"/>
      <c r="AO654" s="179"/>
      <c r="AP654" s="179"/>
      <c r="AQ654" s="22"/>
      <c r="AR654" s="22"/>
    </row>
    <row r="655" spans="1:44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J655" s="22"/>
      <c r="AK655" s="22"/>
      <c r="AL655" s="22"/>
      <c r="AM655" s="22"/>
      <c r="AN655" s="22"/>
      <c r="AO655" s="179"/>
      <c r="AP655" s="179"/>
      <c r="AQ655" s="22"/>
      <c r="AR655" s="22"/>
    </row>
    <row r="656" spans="1:44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J656" s="22"/>
      <c r="AK656" s="22"/>
      <c r="AL656" s="22"/>
      <c r="AM656" s="22"/>
      <c r="AN656" s="22"/>
      <c r="AO656" s="179"/>
      <c r="AP656" s="179"/>
      <c r="AQ656" s="22"/>
      <c r="AR656" s="22"/>
    </row>
    <row r="657" spans="1:44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J657" s="22"/>
      <c r="AK657" s="22"/>
      <c r="AL657" s="22"/>
      <c r="AM657" s="22"/>
      <c r="AN657" s="22"/>
      <c r="AO657" s="179"/>
      <c r="AP657" s="179"/>
      <c r="AQ657" s="22"/>
      <c r="AR657" s="22"/>
    </row>
    <row r="658" spans="1:44" x14ac:dyDescent="0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J658" s="22"/>
      <c r="AK658" s="22"/>
      <c r="AL658" s="22"/>
      <c r="AM658" s="22"/>
      <c r="AN658" s="22"/>
      <c r="AO658" s="179"/>
      <c r="AP658" s="179"/>
      <c r="AQ658" s="22"/>
      <c r="AR658" s="22"/>
    </row>
    <row r="659" spans="1:44" x14ac:dyDescent="0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J659" s="22"/>
      <c r="AK659" s="22"/>
      <c r="AL659" s="22"/>
      <c r="AM659" s="22"/>
      <c r="AN659" s="22"/>
      <c r="AO659" s="179"/>
      <c r="AP659" s="179"/>
      <c r="AQ659" s="22"/>
      <c r="AR659" s="22"/>
    </row>
    <row r="660" spans="1:44" x14ac:dyDescent="0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J660" s="22"/>
      <c r="AK660" s="22"/>
      <c r="AL660" s="22"/>
      <c r="AM660" s="22"/>
      <c r="AN660" s="22"/>
      <c r="AO660" s="179"/>
      <c r="AP660" s="179"/>
      <c r="AQ660" s="22"/>
      <c r="AR660" s="22"/>
    </row>
    <row r="661" spans="1:44" x14ac:dyDescent="0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J661" s="22"/>
      <c r="AK661" s="22"/>
      <c r="AL661" s="22"/>
      <c r="AM661" s="22"/>
      <c r="AN661" s="22"/>
      <c r="AO661" s="179"/>
      <c r="AP661" s="179"/>
      <c r="AQ661" s="22"/>
      <c r="AR661" s="22"/>
    </row>
    <row r="662" spans="1:44" x14ac:dyDescent="0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J662" s="22"/>
      <c r="AK662" s="22"/>
      <c r="AL662" s="22"/>
      <c r="AM662" s="22"/>
      <c r="AN662" s="22"/>
      <c r="AO662" s="179"/>
      <c r="AP662" s="179"/>
      <c r="AQ662" s="22"/>
      <c r="AR662" s="22"/>
    </row>
    <row r="663" spans="1:44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J663" s="22"/>
      <c r="AK663" s="22"/>
      <c r="AL663" s="22"/>
      <c r="AM663" s="22"/>
      <c r="AN663" s="22"/>
      <c r="AO663" s="179"/>
      <c r="AP663" s="179"/>
      <c r="AQ663" s="22"/>
      <c r="AR663" s="22"/>
    </row>
    <row r="664" spans="1:44" x14ac:dyDescent="0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J664" s="22"/>
      <c r="AK664" s="22"/>
      <c r="AL664" s="22"/>
      <c r="AM664" s="22"/>
      <c r="AN664" s="22"/>
      <c r="AO664" s="179"/>
      <c r="AP664" s="179"/>
      <c r="AQ664" s="22"/>
      <c r="AR664" s="22"/>
    </row>
    <row r="665" spans="1:44" x14ac:dyDescent="0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J665" s="22"/>
      <c r="AK665" s="22"/>
      <c r="AL665" s="22"/>
      <c r="AM665" s="22"/>
      <c r="AN665" s="22"/>
      <c r="AO665" s="179"/>
      <c r="AP665" s="179"/>
      <c r="AQ665" s="22"/>
      <c r="AR665" s="22"/>
    </row>
    <row r="666" spans="1:44" x14ac:dyDescent="0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J666" s="22"/>
      <c r="AK666" s="22"/>
      <c r="AL666" s="22"/>
      <c r="AM666" s="22"/>
      <c r="AN666" s="22"/>
      <c r="AO666" s="179"/>
      <c r="AP666" s="179"/>
      <c r="AQ666" s="22"/>
      <c r="AR666" s="22"/>
    </row>
    <row r="667" spans="1:44" x14ac:dyDescent="0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J667" s="22"/>
      <c r="AK667" s="22"/>
      <c r="AL667" s="22"/>
      <c r="AM667" s="22"/>
      <c r="AN667" s="22"/>
      <c r="AO667" s="179"/>
      <c r="AP667" s="179"/>
      <c r="AQ667" s="22"/>
      <c r="AR667" s="22"/>
    </row>
    <row r="668" spans="1:44" x14ac:dyDescent="0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J668" s="22"/>
      <c r="AK668" s="22"/>
      <c r="AL668" s="22"/>
      <c r="AM668" s="22"/>
      <c r="AN668" s="22"/>
      <c r="AO668" s="179"/>
      <c r="AP668" s="179"/>
      <c r="AQ668" s="22"/>
      <c r="AR668" s="22"/>
    </row>
    <row r="669" spans="1:44" x14ac:dyDescent="0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J669" s="22"/>
      <c r="AK669" s="22"/>
      <c r="AL669" s="22"/>
      <c r="AM669" s="22"/>
      <c r="AN669" s="22"/>
      <c r="AO669" s="179"/>
      <c r="AP669" s="179"/>
      <c r="AQ669" s="22"/>
      <c r="AR669" s="22"/>
    </row>
    <row r="670" spans="1:44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J670" s="22"/>
      <c r="AK670" s="22"/>
      <c r="AL670" s="22"/>
      <c r="AM670" s="22"/>
      <c r="AN670" s="22"/>
      <c r="AO670" s="179"/>
      <c r="AP670" s="179"/>
      <c r="AQ670" s="22"/>
      <c r="AR670" s="22"/>
    </row>
    <row r="671" spans="1:44" x14ac:dyDescent="0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J671" s="22"/>
      <c r="AK671" s="22"/>
      <c r="AL671" s="22"/>
      <c r="AM671" s="22"/>
      <c r="AN671" s="22"/>
      <c r="AO671" s="179"/>
      <c r="AP671" s="179"/>
      <c r="AQ671" s="22"/>
      <c r="AR671" s="22"/>
    </row>
    <row r="672" spans="1:44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J672" s="22"/>
      <c r="AK672" s="22"/>
      <c r="AL672" s="22"/>
      <c r="AM672" s="22"/>
      <c r="AN672" s="22"/>
      <c r="AO672" s="179"/>
      <c r="AP672" s="179"/>
      <c r="AQ672" s="22"/>
      <c r="AR672" s="22"/>
    </row>
    <row r="673" spans="1:44" x14ac:dyDescent="0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J673" s="22"/>
      <c r="AK673" s="22"/>
      <c r="AL673" s="22"/>
      <c r="AM673" s="22"/>
      <c r="AN673" s="22"/>
      <c r="AO673" s="179"/>
      <c r="AP673" s="179"/>
      <c r="AQ673" s="22"/>
      <c r="AR673" s="22"/>
    </row>
    <row r="674" spans="1:44" x14ac:dyDescent="0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J674" s="22"/>
      <c r="AK674" s="22"/>
      <c r="AL674" s="22"/>
      <c r="AM674" s="22"/>
      <c r="AN674" s="22"/>
      <c r="AO674" s="179"/>
      <c r="AP674" s="179"/>
      <c r="AQ674" s="22"/>
      <c r="AR674" s="22"/>
    </row>
    <row r="675" spans="1:44" x14ac:dyDescent="0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J675" s="22"/>
      <c r="AK675" s="22"/>
      <c r="AL675" s="22"/>
      <c r="AM675" s="22"/>
      <c r="AN675" s="22"/>
      <c r="AO675" s="179"/>
      <c r="AP675" s="179"/>
      <c r="AQ675" s="22"/>
      <c r="AR675" s="22"/>
    </row>
    <row r="676" spans="1:44" x14ac:dyDescent="0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J676" s="22"/>
      <c r="AK676" s="22"/>
      <c r="AL676" s="22"/>
      <c r="AM676" s="22"/>
      <c r="AN676" s="22"/>
      <c r="AO676" s="179"/>
      <c r="AP676" s="179"/>
      <c r="AQ676" s="22"/>
      <c r="AR676" s="22"/>
    </row>
    <row r="677" spans="1:44" x14ac:dyDescent="0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J677" s="22"/>
      <c r="AK677" s="22"/>
      <c r="AL677" s="22"/>
      <c r="AM677" s="22"/>
      <c r="AN677" s="22"/>
      <c r="AO677" s="179"/>
      <c r="AP677" s="179"/>
      <c r="AQ677" s="22"/>
      <c r="AR677" s="22"/>
    </row>
    <row r="678" spans="1:44" x14ac:dyDescent="0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J678" s="22"/>
      <c r="AK678" s="22"/>
      <c r="AL678" s="22"/>
      <c r="AM678" s="22"/>
      <c r="AN678" s="22"/>
      <c r="AO678" s="179"/>
      <c r="AP678" s="179"/>
      <c r="AQ678" s="22"/>
      <c r="AR678" s="22"/>
    </row>
    <row r="679" spans="1:44" x14ac:dyDescent="0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J679" s="22"/>
      <c r="AK679" s="22"/>
      <c r="AL679" s="22"/>
      <c r="AM679" s="22"/>
      <c r="AN679" s="22"/>
      <c r="AO679" s="179"/>
      <c r="AP679" s="179"/>
      <c r="AQ679" s="22"/>
      <c r="AR679" s="22"/>
    </row>
    <row r="680" spans="1:44" x14ac:dyDescent="0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J680" s="22"/>
      <c r="AK680" s="22"/>
      <c r="AL680" s="22"/>
      <c r="AM680" s="22"/>
      <c r="AN680" s="22"/>
      <c r="AO680" s="179"/>
      <c r="AP680" s="179"/>
      <c r="AQ680" s="22"/>
      <c r="AR680" s="22"/>
    </row>
    <row r="681" spans="1:44" x14ac:dyDescent="0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J681" s="22"/>
      <c r="AK681" s="22"/>
      <c r="AL681" s="22"/>
      <c r="AM681" s="22"/>
      <c r="AN681" s="22"/>
      <c r="AO681" s="179"/>
      <c r="AP681" s="179"/>
      <c r="AQ681" s="22"/>
      <c r="AR681" s="22"/>
    </row>
    <row r="682" spans="1:44" x14ac:dyDescent="0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J682" s="22"/>
      <c r="AK682" s="22"/>
      <c r="AL682" s="22"/>
      <c r="AM682" s="22"/>
      <c r="AN682" s="22"/>
      <c r="AO682" s="179"/>
      <c r="AP682" s="179"/>
      <c r="AQ682" s="22"/>
      <c r="AR682" s="22"/>
    </row>
    <row r="683" spans="1:44" x14ac:dyDescent="0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J683" s="22"/>
      <c r="AK683" s="22"/>
      <c r="AL683" s="22"/>
      <c r="AM683" s="22"/>
      <c r="AN683" s="22"/>
      <c r="AO683" s="179"/>
      <c r="AP683" s="179"/>
      <c r="AQ683" s="22"/>
      <c r="AR683" s="22"/>
    </row>
    <row r="684" spans="1:44" x14ac:dyDescent="0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J684" s="22"/>
      <c r="AK684" s="22"/>
      <c r="AL684" s="22"/>
      <c r="AM684" s="22"/>
      <c r="AN684" s="22"/>
      <c r="AO684" s="179"/>
      <c r="AP684" s="179"/>
      <c r="AQ684" s="22"/>
      <c r="AR684" s="22"/>
    </row>
    <row r="685" spans="1:44" x14ac:dyDescent="0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J685" s="22"/>
      <c r="AK685" s="22"/>
      <c r="AL685" s="22"/>
      <c r="AM685" s="22"/>
      <c r="AN685" s="22"/>
      <c r="AO685" s="179"/>
      <c r="AP685" s="179"/>
      <c r="AQ685" s="22"/>
      <c r="AR685" s="22"/>
    </row>
    <row r="686" spans="1:44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J686" s="22"/>
      <c r="AK686" s="22"/>
      <c r="AL686" s="22"/>
      <c r="AM686" s="22"/>
      <c r="AN686" s="22"/>
      <c r="AO686" s="179"/>
      <c r="AP686" s="179"/>
      <c r="AQ686" s="22"/>
      <c r="AR686" s="22"/>
    </row>
    <row r="687" spans="1:44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J687" s="22"/>
      <c r="AK687" s="22"/>
      <c r="AL687" s="22"/>
      <c r="AM687" s="22"/>
      <c r="AN687" s="22"/>
      <c r="AO687" s="179"/>
      <c r="AP687" s="179"/>
      <c r="AQ687" s="22"/>
      <c r="AR687" s="22"/>
    </row>
    <row r="688" spans="1:44" x14ac:dyDescent="0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J688" s="22"/>
      <c r="AK688" s="22"/>
      <c r="AL688" s="22"/>
      <c r="AM688" s="22"/>
      <c r="AN688" s="22"/>
      <c r="AO688" s="179"/>
      <c r="AP688" s="179"/>
      <c r="AQ688" s="22"/>
      <c r="AR688" s="22"/>
    </row>
    <row r="689" spans="1:44" x14ac:dyDescent="0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J689" s="22"/>
      <c r="AK689" s="22"/>
      <c r="AL689" s="22"/>
      <c r="AM689" s="22"/>
      <c r="AN689" s="22"/>
      <c r="AO689" s="179"/>
      <c r="AP689" s="179"/>
      <c r="AQ689" s="22"/>
      <c r="AR689" s="22"/>
    </row>
    <row r="690" spans="1:44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J690" s="22"/>
      <c r="AK690" s="22"/>
      <c r="AL690" s="22"/>
      <c r="AM690" s="22"/>
      <c r="AN690" s="22"/>
      <c r="AO690" s="179"/>
      <c r="AP690" s="179"/>
      <c r="AQ690" s="22"/>
      <c r="AR690" s="22"/>
    </row>
    <row r="691" spans="1:44" x14ac:dyDescent="0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J691" s="22"/>
      <c r="AK691" s="22"/>
      <c r="AL691" s="22"/>
      <c r="AM691" s="22"/>
      <c r="AN691" s="22"/>
      <c r="AO691" s="179"/>
      <c r="AP691" s="179"/>
      <c r="AQ691" s="22"/>
      <c r="AR691" s="22"/>
    </row>
    <row r="692" spans="1:44" x14ac:dyDescent="0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J692" s="22"/>
      <c r="AK692" s="22"/>
      <c r="AL692" s="22"/>
      <c r="AM692" s="22"/>
      <c r="AN692" s="22"/>
      <c r="AO692" s="179"/>
      <c r="AP692" s="179"/>
      <c r="AQ692" s="22"/>
      <c r="AR692" s="22"/>
    </row>
    <row r="693" spans="1:44" x14ac:dyDescent="0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J693" s="22"/>
      <c r="AK693" s="22"/>
      <c r="AL693" s="22"/>
      <c r="AM693" s="22"/>
      <c r="AN693" s="22"/>
      <c r="AO693" s="179"/>
      <c r="AP693" s="179"/>
      <c r="AQ693" s="22"/>
      <c r="AR693" s="22"/>
    </row>
    <row r="694" spans="1:44" x14ac:dyDescent="0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J694" s="22"/>
      <c r="AK694" s="22"/>
      <c r="AL694" s="22"/>
      <c r="AM694" s="22"/>
      <c r="AN694" s="22"/>
      <c r="AO694" s="179"/>
      <c r="AP694" s="179"/>
      <c r="AQ694" s="22"/>
      <c r="AR694" s="22"/>
    </row>
    <row r="695" spans="1:44" x14ac:dyDescent="0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J695" s="22"/>
      <c r="AK695" s="22"/>
      <c r="AL695" s="22"/>
      <c r="AM695" s="22"/>
      <c r="AN695" s="22"/>
      <c r="AO695" s="179"/>
      <c r="AP695" s="179"/>
      <c r="AQ695" s="22"/>
      <c r="AR695" s="22"/>
    </row>
    <row r="696" spans="1:44" x14ac:dyDescent="0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J696" s="22"/>
      <c r="AK696" s="22"/>
      <c r="AL696" s="22"/>
      <c r="AM696" s="22"/>
      <c r="AN696" s="22"/>
      <c r="AO696" s="179"/>
      <c r="AP696" s="179"/>
      <c r="AQ696" s="22"/>
      <c r="AR696" s="22"/>
    </row>
    <row r="697" spans="1:44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J697" s="22"/>
      <c r="AK697" s="22"/>
      <c r="AL697" s="22"/>
      <c r="AM697" s="22"/>
      <c r="AN697" s="22"/>
      <c r="AO697" s="179"/>
      <c r="AP697" s="179"/>
      <c r="AQ697" s="22"/>
      <c r="AR697" s="22"/>
    </row>
    <row r="698" spans="1:44" x14ac:dyDescent="0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J698" s="22"/>
      <c r="AK698" s="22"/>
      <c r="AL698" s="22"/>
      <c r="AM698" s="22"/>
      <c r="AN698" s="22"/>
      <c r="AO698" s="179"/>
      <c r="AP698" s="179"/>
      <c r="AQ698" s="22"/>
      <c r="AR698" s="22"/>
    </row>
    <row r="699" spans="1:44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J699" s="22"/>
      <c r="AK699" s="22"/>
      <c r="AL699" s="22"/>
      <c r="AM699" s="22"/>
      <c r="AN699" s="22"/>
      <c r="AO699" s="179"/>
      <c r="AP699" s="179"/>
      <c r="AQ699" s="22"/>
      <c r="AR699" s="22"/>
    </row>
    <row r="700" spans="1:44" x14ac:dyDescent="0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J700" s="22"/>
      <c r="AK700" s="22"/>
      <c r="AL700" s="22"/>
      <c r="AM700" s="22"/>
      <c r="AN700" s="22"/>
      <c r="AO700" s="179"/>
      <c r="AP700" s="179"/>
      <c r="AQ700" s="22"/>
      <c r="AR700" s="22"/>
    </row>
    <row r="701" spans="1:44" x14ac:dyDescent="0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J701" s="22"/>
      <c r="AK701" s="22"/>
      <c r="AL701" s="22"/>
      <c r="AM701" s="22"/>
      <c r="AN701" s="22"/>
      <c r="AO701" s="179"/>
      <c r="AP701" s="179"/>
      <c r="AQ701" s="22"/>
      <c r="AR701" s="22"/>
    </row>
    <row r="702" spans="1:44" x14ac:dyDescent="0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J702" s="22"/>
      <c r="AK702" s="22"/>
      <c r="AL702" s="22"/>
      <c r="AM702" s="22"/>
      <c r="AN702" s="22"/>
      <c r="AO702" s="179"/>
      <c r="AP702" s="179"/>
      <c r="AQ702" s="22"/>
      <c r="AR702" s="22"/>
    </row>
    <row r="703" spans="1:44" x14ac:dyDescent="0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J703" s="22"/>
      <c r="AK703" s="22"/>
      <c r="AL703" s="22"/>
      <c r="AM703" s="22"/>
      <c r="AN703" s="22"/>
      <c r="AO703" s="179"/>
      <c r="AP703" s="179"/>
      <c r="AQ703" s="22"/>
      <c r="AR703" s="22"/>
    </row>
    <row r="704" spans="1:44" x14ac:dyDescent="0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J704" s="22"/>
      <c r="AK704" s="22"/>
      <c r="AL704" s="22"/>
      <c r="AM704" s="22"/>
      <c r="AN704" s="22"/>
      <c r="AO704" s="179"/>
      <c r="AP704" s="179"/>
      <c r="AQ704" s="22"/>
      <c r="AR704" s="22"/>
    </row>
    <row r="705" spans="1:44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J705" s="22"/>
      <c r="AK705" s="22"/>
      <c r="AL705" s="22"/>
      <c r="AM705" s="22"/>
      <c r="AN705" s="22"/>
      <c r="AO705" s="179"/>
      <c r="AP705" s="179"/>
      <c r="AQ705" s="22"/>
      <c r="AR705" s="22"/>
    </row>
    <row r="706" spans="1:44" x14ac:dyDescent="0.2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J706" s="22"/>
      <c r="AK706" s="22"/>
      <c r="AL706" s="22"/>
      <c r="AM706" s="22"/>
      <c r="AN706" s="22"/>
      <c r="AO706" s="179"/>
      <c r="AP706" s="179"/>
      <c r="AQ706" s="22"/>
      <c r="AR706" s="22"/>
    </row>
    <row r="707" spans="1:44" x14ac:dyDescent="0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J707" s="22"/>
      <c r="AK707" s="22"/>
      <c r="AL707" s="22"/>
      <c r="AM707" s="22"/>
      <c r="AN707" s="22"/>
      <c r="AO707" s="179"/>
      <c r="AP707" s="179"/>
      <c r="AQ707" s="22"/>
      <c r="AR707" s="22"/>
    </row>
    <row r="708" spans="1:44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J708" s="22"/>
      <c r="AK708" s="22"/>
      <c r="AL708" s="22"/>
      <c r="AM708" s="22"/>
      <c r="AN708" s="22"/>
      <c r="AO708" s="179"/>
      <c r="AP708" s="179"/>
      <c r="AQ708" s="22"/>
      <c r="AR708" s="22"/>
    </row>
    <row r="709" spans="1:44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J709" s="22"/>
      <c r="AK709" s="22"/>
      <c r="AL709" s="22"/>
      <c r="AM709" s="22"/>
      <c r="AN709" s="22"/>
      <c r="AO709" s="179"/>
      <c r="AP709" s="179"/>
      <c r="AQ709" s="22"/>
      <c r="AR709" s="22"/>
    </row>
    <row r="710" spans="1:44" x14ac:dyDescent="0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J710" s="22"/>
      <c r="AK710" s="22"/>
      <c r="AL710" s="22"/>
      <c r="AM710" s="22"/>
      <c r="AN710" s="22"/>
      <c r="AO710" s="179"/>
      <c r="AP710" s="179"/>
      <c r="AQ710" s="22"/>
      <c r="AR710" s="22"/>
    </row>
    <row r="711" spans="1:44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J711" s="22"/>
      <c r="AK711" s="22"/>
      <c r="AL711" s="22"/>
      <c r="AM711" s="22"/>
      <c r="AN711" s="22"/>
      <c r="AO711" s="179"/>
      <c r="AP711" s="179"/>
      <c r="AQ711" s="22"/>
      <c r="AR711" s="22"/>
    </row>
    <row r="712" spans="1:44" x14ac:dyDescent="0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J712" s="22"/>
      <c r="AK712" s="22"/>
      <c r="AL712" s="22"/>
      <c r="AM712" s="22"/>
      <c r="AN712" s="22"/>
      <c r="AO712" s="179"/>
      <c r="AP712" s="179"/>
      <c r="AQ712" s="22"/>
      <c r="AR712" s="22"/>
    </row>
    <row r="713" spans="1:44" x14ac:dyDescent="0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J713" s="22"/>
      <c r="AK713" s="22"/>
      <c r="AL713" s="22"/>
      <c r="AM713" s="22"/>
      <c r="AN713" s="22"/>
      <c r="AO713" s="179"/>
      <c r="AP713" s="179"/>
      <c r="AQ713" s="22"/>
      <c r="AR713" s="22"/>
    </row>
    <row r="714" spans="1:44" x14ac:dyDescent="0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J714" s="22"/>
      <c r="AK714" s="22"/>
      <c r="AL714" s="22"/>
      <c r="AM714" s="22"/>
      <c r="AN714" s="22"/>
      <c r="AO714" s="179"/>
      <c r="AP714" s="179"/>
      <c r="AQ714" s="22"/>
      <c r="AR714" s="22"/>
    </row>
    <row r="715" spans="1:44" x14ac:dyDescent="0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J715" s="22"/>
      <c r="AK715" s="22"/>
      <c r="AL715" s="22"/>
      <c r="AM715" s="22"/>
      <c r="AN715" s="22"/>
      <c r="AO715" s="179"/>
      <c r="AP715" s="179"/>
      <c r="AQ715" s="22"/>
      <c r="AR715" s="22"/>
    </row>
    <row r="716" spans="1:44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J716" s="22"/>
      <c r="AK716" s="22"/>
      <c r="AL716" s="22"/>
      <c r="AM716" s="22"/>
      <c r="AN716" s="22"/>
      <c r="AO716" s="179"/>
      <c r="AP716" s="179"/>
      <c r="AQ716" s="22"/>
      <c r="AR716" s="22"/>
    </row>
    <row r="717" spans="1:44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J717" s="22"/>
      <c r="AK717" s="22"/>
      <c r="AL717" s="22"/>
      <c r="AM717" s="22"/>
      <c r="AN717" s="22"/>
      <c r="AO717" s="179"/>
      <c r="AP717" s="179"/>
      <c r="AQ717" s="22"/>
      <c r="AR717" s="22"/>
    </row>
    <row r="718" spans="1:44" x14ac:dyDescent="0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J718" s="22"/>
      <c r="AK718" s="22"/>
      <c r="AL718" s="22"/>
      <c r="AM718" s="22"/>
      <c r="AN718" s="22"/>
      <c r="AO718" s="179"/>
      <c r="AP718" s="179"/>
      <c r="AQ718" s="22"/>
      <c r="AR718" s="22"/>
    </row>
    <row r="719" spans="1:44" x14ac:dyDescent="0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J719" s="22"/>
      <c r="AK719" s="22"/>
      <c r="AL719" s="22"/>
      <c r="AM719" s="22"/>
      <c r="AN719" s="22"/>
      <c r="AO719" s="179"/>
      <c r="AP719" s="179"/>
      <c r="AQ719" s="22"/>
      <c r="AR719" s="22"/>
    </row>
    <row r="720" spans="1:44" x14ac:dyDescent="0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J720" s="22"/>
      <c r="AK720" s="22"/>
      <c r="AL720" s="22"/>
      <c r="AM720" s="22"/>
      <c r="AN720" s="22"/>
      <c r="AO720" s="179"/>
      <c r="AP720" s="179"/>
      <c r="AQ720" s="22"/>
      <c r="AR720" s="22"/>
    </row>
    <row r="721" spans="1:44" x14ac:dyDescent="0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J721" s="22"/>
      <c r="AK721" s="22"/>
      <c r="AL721" s="22"/>
      <c r="AM721" s="22"/>
      <c r="AN721" s="22"/>
      <c r="AO721" s="179"/>
      <c r="AP721" s="179"/>
      <c r="AQ721" s="22"/>
      <c r="AR721" s="22"/>
    </row>
    <row r="722" spans="1:44" x14ac:dyDescent="0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J722" s="22"/>
      <c r="AK722" s="22"/>
      <c r="AL722" s="22"/>
      <c r="AM722" s="22"/>
      <c r="AN722" s="22"/>
      <c r="AO722" s="179"/>
      <c r="AP722" s="179"/>
      <c r="AQ722" s="22"/>
      <c r="AR722" s="22"/>
    </row>
    <row r="723" spans="1:44" x14ac:dyDescent="0.2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J723" s="22"/>
      <c r="AK723" s="22"/>
      <c r="AL723" s="22"/>
      <c r="AM723" s="22"/>
      <c r="AN723" s="22"/>
      <c r="AO723" s="179"/>
      <c r="AP723" s="179"/>
      <c r="AQ723" s="22"/>
      <c r="AR723" s="22"/>
    </row>
    <row r="724" spans="1:44" x14ac:dyDescent="0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J724" s="22"/>
      <c r="AK724" s="22"/>
      <c r="AL724" s="22"/>
      <c r="AM724" s="22"/>
      <c r="AN724" s="22"/>
      <c r="AO724" s="179"/>
      <c r="AP724" s="179"/>
      <c r="AQ724" s="22"/>
      <c r="AR724" s="22"/>
    </row>
    <row r="725" spans="1:44" x14ac:dyDescent="0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J725" s="22"/>
      <c r="AK725" s="22"/>
      <c r="AL725" s="22"/>
      <c r="AM725" s="22"/>
      <c r="AN725" s="22"/>
      <c r="AO725" s="179"/>
      <c r="AP725" s="179"/>
      <c r="AQ725" s="22"/>
      <c r="AR725" s="22"/>
    </row>
    <row r="726" spans="1:44" x14ac:dyDescent="0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J726" s="22"/>
      <c r="AK726" s="22"/>
      <c r="AL726" s="22"/>
      <c r="AM726" s="22"/>
      <c r="AN726" s="22"/>
      <c r="AO726" s="179"/>
      <c r="AP726" s="179"/>
      <c r="AQ726" s="22"/>
      <c r="AR726" s="22"/>
    </row>
    <row r="727" spans="1:44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J727" s="22"/>
      <c r="AK727" s="22"/>
      <c r="AL727" s="22"/>
      <c r="AM727" s="22"/>
      <c r="AN727" s="22"/>
      <c r="AO727" s="179"/>
      <c r="AP727" s="179"/>
      <c r="AQ727" s="22"/>
      <c r="AR727" s="22"/>
    </row>
    <row r="728" spans="1:44" x14ac:dyDescent="0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J728" s="22"/>
      <c r="AK728" s="22"/>
      <c r="AL728" s="22"/>
      <c r="AM728" s="22"/>
      <c r="AN728" s="22"/>
      <c r="AO728" s="179"/>
      <c r="AP728" s="179"/>
      <c r="AQ728" s="22"/>
      <c r="AR728" s="22"/>
    </row>
    <row r="729" spans="1:44" x14ac:dyDescent="0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J729" s="22"/>
      <c r="AK729" s="22"/>
      <c r="AL729" s="22"/>
      <c r="AM729" s="22"/>
      <c r="AN729" s="22"/>
      <c r="AO729" s="179"/>
      <c r="AP729" s="179"/>
      <c r="AQ729" s="22"/>
      <c r="AR729" s="22"/>
    </row>
    <row r="730" spans="1:44" x14ac:dyDescent="0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J730" s="22"/>
      <c r="AK730" s="22"/>
      <c r="AL730" s="22"/>
      <c r="AM730" s="22"/>
      <c r="AN730" s="22"/>
      <c r="AO730" s="179"/>
      <c r="AP730" s="179"/>
      <c r="AQ730" s="22"/>
      <c r="AR730" s="22"/>
    </row>
    <row r="731" spans="1:44" x14ac:dyDescent="0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J731" s="22"/>
      <c r="AK731" s="22"/>
      <c r="AL731" s="22"/>
      <c r="AM731" s="22"/>
      <c r="AN731" s="22"/>
      <c r="AO731" s="179"/>
      <c r="AP731" s="179"/>
      <c r="AQ731" s="22"/>
      <c r="AR731" s="22"/>
    </row>
    <row r="732" spans="1:44" x14ac:dyDescent="0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J732" s="22"/>
      <c r="AK732" s="22"/>
      <c r="AL732" s="22"/>
      <c r="AM732" s="22"/>
      <c r="AN732" s="22"/>
      <c r="AO732" s="179"/>
      <c r="AP732" s="179"/>
      <c r="AQ732" s="22"/>
      <c r="AR732" s="22"/>
    </row>
    <row r="733" spans="1:44" x14ac:dyDescent="0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J733" s="22"/>
      <c r="AK733" s="22"/>
      <c r="AL733" s="22"/>
      <c r="AM733" s="22"/>
      <c r="AN733" s="22"/>
      <c r="AO733" s="179"/>
      <c r="AP733" s="179"/>
      <c r="AQ733" s="22"/>
      <c r="AR733" s="22"/>
    </row>
    <row r="734" spans="1:44" x14ac:dyDescent="0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J734" s="22"/>
      <c r="AK734" s="22"/>
      <c r="AL734" s="22"/>
      <c r="AM734" s="22"/>
      <c r="AN734" s="22"/>
      <c r="AO734" s="179"/>
      <c r="AP734" s="179"/>
      <c r="AQ734" s="22"/>
      <c r="AR734" s="22"/>
    </row>
    <row r="735" spans="1:44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J735" s="22"/>
      <c r="AK735" s="22"/>
      <c r="AL735" s="22"/>
      <c r="AM735" s="22"/>
      <c r="AN735" s="22"/>
      <c r="AO735" s="179"/>
      <c r="AP735" s="179"/>
      <c r="AQ735" s="22"/>
      <c r="AR735" s="22"/>
    </row>
    <row r="736" spans="1:44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J736" s="22"/>
      <c r="AK736" s="22"/>
      <c r="AL736" s="22"/>
      <c r="AM736" s="22"/>
      <c r="AN736" s="22"/>
      <c r="AO736" s="179"/>
      <c r="AP736" s="179"/>
      <c r="AQ736" s="22"/>
      <c r="AR736" s="22"/>
    </row>
    <row r="737" spans="1:44" x14ac:dyDescent="0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J737" s="22"/>
      <c r="AK737" s="22"/>
      <c r="AL737" s="22"/>
      <c r="AM737" s="22"/>
      <c r="AN737" s="22"/>
      <c r="AO737" s="179"/>
      <c r="AP737" s="179"/>
      <c r="AQ737" s="22"/>
      <c r="AR737" s="22"/>
    </row>
    <row r="738" spans="1:44" x14ac:dyDescent="0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J738" s="22"/>
      <c r="AK738" s="22"/>
      <c r="AL738" s="22"/>
      <c r="AM738" s="22"/>
      <c r="AN738" s="22"/>
      <c r="AO738" s="179"/>
      <c r="AP738" s="179"/>
      <c r="AQ738" s="22"/>
      <c r="AR738" s="22"/>
    </row>
    <row r="739" spans="1:44" x14ac:dyDescent="0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J739" s="22"/>
      <c r="AK739" s="22"/>
      <c r="AL739" s="22"/>
      <c r="AM739" s="22"/>
      <c r="AN739" s="22"/>
      <c r="AO739" s="179"/>
      <c r="AP739" s="179"/>
      <c r="AQ739" s="22"/>
      <c r="AR739" s="22"/>
    </row>
    <row r="740" spans="1:44" x14ac:dyDescent="0.2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J740" s="22"/>
      <c r="AK740" s="22"/>
      <c r="AL740" s="22"/>
      <c r="AM740" s="22"/>
      <c r="AN740" s="22"/>
      <c r="AO740" s="179"/>
      <c r="AP740" s="179"/>
      <c r="AQ740" s="22"/>
      <c r="AR740" s="22"/>
    </row>
    <row r="741" spans="1:44" x14ac:dyDescent="0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J741" s="22"/>
      <c r="AK741" s="22"/>
      <c r="AL741" s="22"/>
      <c r="AM741" s="22"/>
      <c r="AN741" s="22"/>
      <c r="AO741" s="179"/>
      <c r="AP741" s="179"/>
      <c r="AQ741" s="22"/>
      <c r="AR741" s="22"/>
    </row>
    <row r="742" spans="1:44" x14ac:dyDescent="0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J742" s="22"/>
      <c r="AK742" s="22"/>
      <c r="AL742" s="22"/>
      <c r="AM742" s="22"/>
      <c r="AN742" s="22"/>
      <c r="AO742" s="179"/>
      <c r="AP742" s="179"/>
      <c r="AQ742" s="22"/>
      <c r="AR742" s="22"/>
    </row>
    <row r="743" spans="1:44" x14ac:dyDescent="0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J743" s="22"/>
      <c r="AK743" s="22"/>
      <c r="AL743" s="22"/>
      <c r="AM743" s="22"/>
      <c r="AN743" s="22"/>
      <c r="AO743" s="179"/>
      <c r="AP743" s="179"/>
      <c r="AQ743" s="22"/>
      <c r="AR743" s="22"/>
    </row>
    <row r="744" spans="1:44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J744" s="22"/>
      <c r="AK744" s="22"/>
      <c r="AL744" s="22"/>
      <c r="AM744" s="22"/>
      <c r="AN744" s="22"/>
      <c r="AO744" s="179"/>
      <c r="AP744" s="179"/>
      <c r="AQ744" s="22"/>
      <c r="AR744" s="22"/>
    </row>
    <row r="745" spans="1:44" x14ac:dyDescent="0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J745" s="22"/>
      <c r="AK745" s="22"/>
      <c r="AL745" s="22"/>
      <c r="AM745" s="22"/>
      <c r="AN745" s="22"/>
      <c r="AO745" s="179"/>
      <c r="AP745" s="179"/>
      <c r="AQ745" s="22"/>
      <c r="AR745" s="22"/>
    </row>
    <row r="746" spans="1:44" x14ac:dyDescent="0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J746" s="22"/>
      <c r="AK746" s="22"/>
      <c r="AL746" s="22"/>
      <c r="AM746" s="22"/>
      <c r="AN746" s="22"/>
      <c r="AO746" s="179"/>
      <c r="AP746" s="179"/>
      <c r="AQ746" s="22"/>
      <c r="AR746" s="22"/>
    </row>
    <row r="747" spans="1:44" x14ac:dyDescent="0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J747" s="22"/>
      <c r="AK747" s="22"/>
      <c r="AL747" s="22"/>
      <c r="AM747" s="22"/>
      <c r="AN747" s="22"/>
      <c r="AO747" s="179"/>
      <c r="AP747" s="179"/>
      <c r="AQ747" s="22"/>
      <c r="AR747" s="22"/>
    </row>
    <row r="748" spans="1:44" x14ac:dyDescent="0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J748" s="22"/>
      <c r="AK748" s="22"/>
      <c r="AL748" s="22"/>
      <c r="AM748" s="22"/>
      <c r="AN748" s="22"/>
      <c r="AO748" s="179"/>
      <c r="AP748" s="179"/>
      <c r="AQ748" s="22"/>
      <c r="AR748" s="22"/>
    </row>
    <row r="749" spans="1:44" x14ac:dyDescent="0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J749" s="22"/>
      <c r="AK749" s="22"/>
      <c r="AL749" s="22"/>
      <c r="AM749" s="22"/>
      <c r="AN749" s="22"/>
      <c r="AO749" s="179"/>
      <c r="AP749" s="179"/>
      <c r="AQ749" s="22"/>
      <c r="AR749" s="22"/>
    </row>
    <row r="750" spans="1:44" x14ac:dyDescent="0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J750" s="22"/>
      <c r="AK750" s="22"/>
      <c r="AL750" s="22"/>
      <c r="AM750" s="22"/>
      <c r="AN750" s="22"/>
      <c r="AO750" s="179"/>
      <c r="AP750" s="179"/>
      <c r="AQ750" s="22"/>
      <c r="AR750" s="22"/>
    </row>
    <row r="751" spans="1:44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J751" s="22"/>
      <c r="AK751" s="22"/>
      <c r="AL751" s="22"/>
      <c r="AM751" s="22"/>
      <c r="AN751" s="22"/>
      <c r="AO751" s="179"/>
      <c r="AP751" s="179"/>
      <c r="AQ751" s="22"/>
      <c r="AR751" s="22"/>
    </row>
    <row r="752" spans="1:44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J752" s="22"/>
      <c r="AK752" s="22"/>
      <c r="AL752" s="22"/>
      <c r="AM752" s="22"/>
      <c r="AN752" s="22"/>
      <c r="AO752" s="179"/>
      <c r="AP752" s="179"/>
      <c r="AQ752" s="22"/>
      <c r="AR752" s="22"/>
    </row>
    <row r="753" spans="1:44" x14ac:dyDescent="0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J753" s="22"/>
      <c r="AK753" s="22"/>
      <c r="AL753" s="22"/>
      <c r="AM753" s="22"/>
      <c r="AN753" s="22"/>
      <c r="AO753" s="179"/>
      <c r="AP753" s="179"/>
      <c r="AQ753" s="22"/>
      <c r="AR753" s="22"/>
    </row>
    <row r="754" spans="1:44" x14ac:dyDescent="0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J754" s="22"/>
      <c r="AK754" s="22"/>
      <c r="AL754" s="22"/>
      <c r="AM754" s="22"/>
      <c r="AN754" s="22"/>
      <c r="AO754" s="179"/>
      <c r="AP754" s="179"/>
      <c r="AQ754" s="22"/>
      <c r="AR754" s="22"/>
    </row>
    <row r="755" spans="1:44" x14ac:dyDescent="0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J755" s="22"/>
      <c r="AK755" s="22"/>
      <c r="AL755" s="22"/>
      <c r="AM755" s="22"/>
      <c r="AN755" s="22"/>
      <c r="AO755" s="179"/>
      <c r="AP755" s="179"/>
      <c r="AQ755" s="22"/>
      <c r="AR755" s="22"/>
    </row>
    <row r="756" spans="1:44" x14ac:dyDescent="0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J756" s="22"/>
      <c r="AK756" s="22"/>
      <c r="AL756" s="22"/>
      <c r="AM756" s="22"/>
      <c r="AN756" s="22"/>
      <c r="AO756" s="179"/>
      <c r="AP756" s="179"/>
      <c r="AQ756" s="22"/>
      <c r="AR756" s="22"/>
    </row>
    <row r="757" spans="1:44" x14ac:dyDescent="0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J757" s="22"/>
      <c r="AK757" s="22"/>
      <c r="AL757" s="22"/>
      <c r="AM757" s="22"/>
      <c r="AN757" s="22"/>
      <c r="AO757" s="179"/>
      <c r="AP757" s="179"/>
      <c r="AQ757" s="22"/>
      <c r="AR757" s="22"/>
    </row>
    <row r="758" spans="1:44" x14ac:dyDescent="0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J758" s="22"/>
      <c r="AK758" s="22"/>
      <c r="AL758" s="22"/>
      <c r="AM758" s="22"/>
      <c r="AN758" s="22"/>
      <c r="AO758" s="179"/>
      <c r="AP758" s="179"/>
      <c r="AQ758" s="22"/>
      <c r="AR758" s="22"/>
    </row>
    <row r="759" spans="1:44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J759" s="22"/>
      <c r="AK759" s="22"/>
      <c r="AL759" s="22"/>
      <c r="AM759" s="22"/>
      <c r="AN759" s="22"/>
      <c r="AO759" s="179"/>
      <c r="AP759" s="179"/>
      <c r="AQ759" s="22"/>
      <c r="AR759" s="22"/>
    </row>
    <row r="760" spans="1:44" x14ac:dyDescent="0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J760" s="22"/>
      <c r="AK760" s="22"/>
      <c r="AL760" s="22"/>
      <c r="AM760" s="22"/>
      <c r="AN760" s="22"/>
      <c r="AO760" s="179"/>
      <c r="AP760" s="179"/>
      <c r="AQ760" s="22"/>
      <c r="AR760" s="22"/>
    </row>
    <row r="761" spans="1:44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J761" s="22"/>
      <c r="AK761" s="22"/>
      <c r="AL761" s="22"/>
      <c r="AM761" s="22"/>
      <c r="AN761" s="22"/>
      <c r="AO761" s="179"/>
      <c r="AP761" s="179"/>
      <c r="AQ761" s="22"/>
      <c r="AR761" s="22"/>
    </row>
    <row r="762" spans="1:44" x14ac:dyDescent="0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J762" s="22"/>
      <c r="AK762" s="22"/>
      <c r="AL762" s="22"/>
      <c r="AM762" s="22"/>
      <c r="AN762" s="22"/>
      <c r="AO762" s="179"/>
      <c r="AP762" s="179"/>
      <c r="AQ762" s="22"/>
      <c r="AR762" s="22"/>
    </row>
    <row r="763" spans="1:44" x14ac:dyDescent="0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J763" s="22"/>
      <c r="AK763" s="22"/>
      <c r="AL763" s="22"/>
      <c r="AM763" s="22"/>
      <c r="AN763" s="22"/>
      <c r="AO763" s="179"/>
      <c r="AP763" s="179"/>
      <c r="AQ763" s="22"/>
      <c r="AR763" s="22"/>
    </row>
    <row r="764" spans="1:44" x14ac:dyDescent="0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J764" s="22"/>
      <c r="AK764" s="22"/>
      <c r="AL764" s="22"/>
      <c r="AM764" s="22"/>
      <c r="AN764" s="22"/>
      <c r="AO764" s="179"/>
      <c r="AP764" s="179"/>
      <c r="AQ764" s="22"/>
      <c r="AR764" s="22"/>
    </row>
    <row r="765" spans="1:44" x14ac:dyDescent="0.2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J765" s="22"/>
      <c r="AK765" s="22"/>
      <c r="AL765" s="22"/>
      <c r="AM765" s="22"/>
      <c r="AN765" s="22"/>
      <c r="AO765" s="179"/>
      <c r="AP765" s="179"/>
      <c r="AQ765" s="22"/>
      <c r="AR765" s="22"/>
    </row>
    <row r="766" spans="1:44" x14ac:dyDescent="0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J766" s="22"/>
      <c r="AK766" s="22"/>
      <c r="AL766" s="22"/>
      <c r="AM766" s="22"/>
      <c r="AN766" s="22"/>
      <c r="AO766" s="179"/>
      <c r="AP766" s="179"/>
      <c r="AQ766" s="22"/>
      <c r="AR766" s="22"/>
    </row>
    <row r="767" spans="1:44" x14ac:dyDescent="0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J767" s="22"/>
      <c r="AK767" s="22"/>
      <c r="AL767" s="22"/>
      <c r="AM767" s="22"/>
      <c r="AN767" s="22"/>
      <c r="AO767" s="179"/>
      <c r="AP767" s="179"/>
      <c r="AQ767" s="22"/>
      <c r="AR767" s="22"/>
    </row>
    <row r="768" spans="1:44" x14ac:dyDescent="0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J768" s="22"/>
      <c r="AK768" s="22"/>
      <c r="AL768" s="22"/>
      <c r="AM768" s="22"/>
      <c r="AN768" s="22"/>
      <c r="AO768" s="179"/>
      <c r="AP768" s="179"/>
      <c r="AQ768" s="22"/>
      <c r="AR768" s="22"/>
    </row>
    <row r="769" spans="1:44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J769" s="22"/>
      <c r="AK769" s="22"/>
      <c r="AL769" s="22"/>
      <c r="AM769" s="22"/>
      <c r="AN769" s="22"/>
      <c r="AO769" s="179"/>
      <c r="AP769" s="179"/>
      <c r="AQ769" s="22"/>
      <c r="AR769" s="22"/>
    </row>
    <row r="770" spans="1:44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J770" s="22"/>
      <c r="AK770" s="22"/>
      <c r="AL770" s="22"/>
      <c r="AM770" s="22"/>
      <c r="AN770" s="22"/>
      <c r="AO770" s="179"/>
      <c r="AP770" s="179"/>
      <c r="AQ770" s="22"/>
      <c r="AR770" s="22"/>
    </row>
    <row r="771" spans="1:44" x14ac:dyDescent="0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J771" s="22"/>
      <c r="AK771" s="22"/>
      <c r="AL771" s="22"/>
      <c r="AM771" s="22"/>
      <c r="AN771" s="22"/>
      <c r="AO771" s="179"/>
      <c r="AP771" s="179"/>
      <c r="AQ771" s="22"/>
      <c r="AR771" s="22"/>
    </row>
    <row r="772" spans="1:44" x14ac:dyDescent="0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J772" s="22"/>
      <c r="AK772" s="22"/>
      <c r="AL772" s="22"/>
      <c r="AM772" s="22"/>
      <c r="AN772" s="22"/>
      <c r="AO772" s="179"/>
      <c r="AP772" s="179"/>
      <c r="AQ772" s="22"/>
      <c r="AR772" s="22"/>
    </row>
    <row r="773" spans="1:44" x14ac:dyDescent="0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J773" s="22"/>
      <c r="AK773" s="22"/>
      <c r="AL773" s="22"/>
      <c r="AM773" s="22"/>
      <c r="AN773" s="22"/>
      <c r="AO773" s="179"/>
      <c r="AP773" s="179"/>
      <c r="AQ773" s="22"/>
      <c r="AR773" s="22"/>
    </row>
    <row r="774" spans="1:44" x14ac:dyDescent="0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J774" s="22"/>
      <c r="AK774" s="22"/>
      <c r="AL774" s="22"/>
      <c r="AM774" s="22"/>
      <c r="AN774" s="22"/>
      <c r="AO774" s="179"/>
      <c r="AP774" s="179"/>
      <c r="AQ774" s="22"/>
      <c r="AR774" s="22"/>
    </row>
    <row r="775" spans="1:44" x14ac:dyDescent="0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J775" s="22"/>
      <c r="AK775" s="22"/>
      <c r="AL775" s="22"/>
      <c r="AM775" s="22"/>
      <c r="AN775" s="22"/>
      <c r="AO775" s="179"/>
      <c r="AP775" s="179"/>
      <c r="AQ775" s="22"/>
      <c r="AR775" s="22"/>
    </row>
    <row r="776" spans="1:44" x14ac:dyDescent="0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J776" s="22"/>
      <c r="AK776" s="22"/>
      <c r="AL776" s="22"/>
      <c r="AM776" s="22"/>
      <c r="AN776" s="22"/>
      <c r="AO776" s="179"/>
      <c r="AP776" s="179"/>
      <c r="AQ776" s="22"/>
      <c r="AR776" s="22"/>
    </row>
    <row r="777" spans="1:44" x14ac:dyDescent="0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J777" s="22"/>
      <c r="AK777" s="22"/>
      <c r="AL777" s="22"/>
      <c r="AM777" s="22"/>
      <c r="AN777" s="22"/>
      <c r="AO777" s="179"/>
      <c r="AP777" s="179"/>
      <c r="AQ777" s="22"/>
      <c r="AR777" s="22"/>
    </row>
    <row r="778" spans="1:44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J778" s="22"/>
      <c r="AK778" s="22"/>
      <c r="AL778" s="22"/>
      <c r="AM778" s="22"/>
      <c r="AN778" s="22"/>
      <c r="AO778" s="179"/>
      <c r="AP778" s="179"/>
      <c r="AQ778" s="22"/>
      <c r="AR778" s="22"/>
    </row>
    <row r="779" spans="1:44" x14ac:dyDescent="0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J779" s="22"/>
      <c r="AK779" s="22"/>
      <c r="AL779" s="22"/>
      <c r="AM779" s="22"/>
      <c r="AN779" s="22"/>
      <c r="AO779" s="179"/>
      <c r="AP779" s="179"/>
      <c r="AQ779" s="22"/>
      <c r="AR779" s="22"/>
    </row>
    <row r="780" spans="1:44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J780" s="22"/>
      <c r="AK780" s="22"/>
      <c r="AL780" s="22"/>
      <c r="AM780" s="22"/>
      <c r="AN780" s="22"/>
      <c r="AO780" s="179"/>
      <c r="AP780" s="179"/>
      <c r="AQ780" s="22"/>
      <c r="AR780" s="22"/>
    </row>
    <row r="781" spans="1:44" x14ac:dyDescent="0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J781" s="22"/>
      <c r="AK781" s="22"/>
      <c r="AL781" s="22"/>
      <c r="AM781" s="22"/>
      <c r="AN781" s="22"/>
      <c r="AO781" s="179"/>
      <c r="AP781" s="179"/>
      <c r="AQ781" s="22"/>
      <c r="AR781" s="22"/>
    </row>
    <row r="782" spans="1:44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J782" s="22"/>
      <c r="AK782" s="22"/>
      <c r="AL782" s="22"/>
      <c r="AM782" s="22"/>
      <c r="AN782" s="22"/>
      <c r="AO782" s="179"/>
      <c r="AP782" s="179"/>
      <c r="AQ782" s="22"/>
      <c r="AR782" s="22"/>
    </row>
    <row r="783" spans="1:44" x14ac:dyDescent="0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J783" s="22"/>
      <c r="AK783" s="22"/>
      <c r="AL783" s="22"/>
      <c r="AM783" s="22"/>
      <c r="AN783" s="22"/>
      <c r="AO783" s="179"/>
      <c r="AP783" s="179"/>
      <c r="AQ783" s="22"/>
      <c r="AR783" s="22"/>
    </row>
    <row r="784" spans="1:44" x14ac:dyDescent="0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J784" s="22"/>
      <c r="AK784" s="22"/>
      <c r="AL784" s="22"/>
      <c r="AM784" s="22"/>
      <c r="AN784" s="22"/>
      <c r="AO784" s="179"/>
      <c r="AP784" s="179"/>
      <c r="AQ784" s="22"/>
      <c r="AR784" s="22"/>
    </row>
    <row r="785" spans="1:44" x14ac:dyDescent="0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J785" s="22"/>
      <c r="AK785" s="22"/>
      <c r="AL785" s="22"/>
      <c r="AM785" s="22"/>
      <c r="AN785" s="22"/>
      <c r="AO785" s="179"/>
      <c r="AP785" s="179"/>
      <c r="AQ785" s="22"/>
      <c r="AR785" s="22"/>
    </row>
    <row r="786" spans="1:44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J786" s="22"/>
      <c r="AK786" s="22"/>
      <c r="AL786" s="22"/>
      <c r="AM786" s="22"/>
      <c r="AN786" s="22"/>
      <c r="AO786" s="179"/>
      <c r="AP786" s="179"/>
      <c r="AQ786" s="22"/>
      <c r="AR786" s="22"/>
    </row>
    <row r="787" spans="1:44" x14ac:dyDescent="0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J787" s="22"/>
      <c r="AK787" s="22"/>
      <c r="AL787" s="22"/>
      <c r="AM787" s="22"/>
      <c r="AN787" s="22"/>
      <c r="AO787" s="179"/>
      <c r="AP787" s="179"/>
      <c r="AQ787" s="22"/>
      <c r="AR787" s="22"/>
    </row>
    <row r="788" spans="1:44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J788" s="22"/>
      <c r="AK788" s="22"/>
      <c r="AL788" s="22"/>
      <c r="AM788" s="22"/>
      <c r="AN788" s="22"/>
      <c r="AO788" s="179"/>
      <c r="AP788" s="179"/>
      <c r="AQ788" s="22"/>
      <c r="AR788" s="22"/>
    </row>
    <row r="789" spans="1:44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J789" s="22"/>
      <c r="AK789" s="22"/>
      <c r="AL789" s="22"/>
      <c r="AM789" s="22"/>
      <c r="AN789" s="22"/>
      <c r="AO789" s="179"/>
      <c r="AP789" s="179"/>
      <c r="AQ789" s="22"/>
      <c r="AR789" s="22"/>
    </row>
    <row r="790" spans="1:44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J790" s="22"/>
      <c r="AK790" s="22"/>
      <c r="AL790" s="22"/>
      <c r="AM790" s="22"/>
      <c r="AN790" s="22"/>
      <c r="AO790" s="179"/>
      <c r="AP790" s="179"/>
      <c r="AQ790" s="22"/>
      <c r="AR790" s="22"/>
    </row>
    <row r="791" spans="1:44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J791" s="22"/>
      <c r="AK791" s="22"/>
      <c r="AL791" s="22"/>
      <c r="AM791" s="22"/>
      <c r="AN791" s="22"/>
      <c r="AO791" s="179"/>
      <c r="AP791" s="179"/>
      <c r="AQ791" s="22"/>
      <c r="AR791" s="22"/>
    </row>
    <row r="792" spans="1:44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J792" s="22"/>
      <c r="AK792" s="22"/>
      <c r="AL792" s="22"/>
      <c r="AM792" s="22"/>
      <c r="AN792" s="22"/>
      <c r="AO792" s="179"/>
      <c r="AP792" s="179"/>
      <c r="AQ792" s="22"/>
      <c r="AR792" s="22"/>
    </row>
    <row r="793" spans="1:44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J793" s="22"/>
      <c r="AK793" s="22"/>
      <c r="AL793" s="22"/>
      <c r="AM793" s="22"/>
      <c r="AN793" s="22"/>
      <c r="AO793" s="179"/>
      <c r="AP793" s="179"/>
      <c r="AQ793" s="22"/>
      <c r="AR793" s="22"/>
    </row>
    <row r="794" spans="1:44" x14ac:dyDescent="0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J794" s="22"/>
      <c r="AK794" s="22"/>
      <c r="AL794" s="22"/>
      <c r="AM794" s="22"/>
      <c r="AN794" s="22"/>
      <c r="AO794" s="179"/>
      <c r="AP794" s="179"/>
      <c r="AQ794" s="22"/>
      <c r="AR794" s="22"/>
    </row>
    <row r="795" spans="1:44" x14ac:dyDescent="0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J795" s="22"/>
      <c r="AK795" s="22"/>
      <c r="AL795" s="22"/>
      <c r="AM795" s="22"/>
      <c r="AN795" s="22"/>
      <c r="AO795" s="179"/>
      <c r="AP795" s="179"/>
      <c r="AQ795" s="22"/>
      <c r="AR795" s="22"/>
    </row>
    <row r="796" spans="1:44" x14ac:dyDescent="0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J796" s="22"/>
      <c r="AK796" s="22"/>
      <c r="AL796" s="22"/>
      <c r="AM796" s="22"/>
      <c r="AN796" s="22"/>
      <c r="AO796" s="179"/>
      <c r="AP796" s="179"/>
      <c r="AQ796" s="22"/>
      <c r="AR796" s="22"/>
    </row>
    <row r="797" spans="1:44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J797" s="22"/>
      <c r="AK797" s="22"/>
      <c r="AL797" s="22"/>
      <c r="AM797" s="22"/>
      <c r="AN797" s="22"/>
      <c r="AO797" s="179"/>
      <c r="AP797" s="179"/>
      <c r="AQ797" s="22"/>
      <c r="AR797" s="22"/>
    </row>
    <row r="798" spans="1:44" x14ac:dyDescent="0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J798" s="22"/>
      <c r="AK798" s="22"/>
      <c r="AL798" s="22"/>
      <c r="AM798" s="22"/>
      <c r="AN798" s="22"/>
      <c r="AO798" s="179"/>
      <c r="AP798" s="179"/>
      <c r="AQ798" s="22"/>
      <c r="AR798" s="22"/>
    </row>
    <row r="799" spans="1:44" x14ac:dyDescent="0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J799" s="22"/>
      <c r="AK799" s="22"/>
      <c r="AL799" s="22"/>
      <c r="AM799" s="22"/>
      <c r="AN799" s="22"/>
      <c r="AO799" s="179"/>
      <c r="AP799" s="179"/>
      <c r="AQ799" s="22"/>
      <c r="AR799" s="22"/>
    </row>
    <row r="800" spans="1:44" x14ac:dyDescent="0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J800" s="22"/>
      <c r="AK800" s="22"/>
      <c r="AL800" s="22"/>
      <c r="AM800" s="22"/>
      <c r="AN800" s="22"/>
      <c r="AO800" s="179"/>
      <c r="AP800" s="179"/>
      <c r="AQ800" s="22"/>
      <c r="AR800" s="22"/>
    </row>
    <row r="801" spans="1:44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J801" s="22"/>
      <c r="AK801" s="22"/>
      <c r="AL801" s="22"/>
      <c r="AM801" s="22"/>
      <c r="AN801" s="22"/>
      <c r="AO801" s="179"/>
      <c r="AP801" s="179"/>
      <c r="AQ801" s="22"/>
      <c r="AR801" s="22"/>
    </row>
    <row r="802" spans="1:44" x14ac:dyDescent="0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J802" s="22"/>
      <c r="AK802" s="22"/>
      <c r="AL802" s="22"/>
      <c r="AM802" s="22"/>
      <c r="AN802" s="22"/>
      <c r="AO802" s="179"/>
      <c r="AP802" s="179"/>
      <c r="AQ802" s="22"/>
      <c r="AR802" s="22"/>
    </row>
    <row r="803" spans="1:44" x14ac:dyDescent="0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J803" s="22"/>
      <c r="AK803" s="22"/>
      <c r="AL803" s="22"/>
      <c r="AM803" s="22"/>
      <c r="AN803" s="22"/>
      <c r="AO803" s="179"/>
      <c r="AP803" s="179"/>
      <c r="AQ803" s="22"/>
      <c r="AR803" s="22"/>
    </row>
    <row r="804" spans="1:44" x14ac:dyDescent="0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J804" s="22"/>
      <c r="AK804" s="22"/>
      <c r="AL804" s="22"/>
      <c r="AM804" s="22"/>
      <c r="AN804" s="22"/>
      <c r="AO804" s="179"/>
      <c r="AP804" s="179"/>
      <c r="AQ804" s="22"/>
      <c r="AR804" s="22"/>
    </row>
    <row r="805" spans="1:44" x14ac:dyDescent="0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J805" s="22"/>
      <c r="AK805" s="22"/>
      <c r="AL805" s="22"/>
      <c r="AM805" s="22"/>
      <c r="AN805" s="22"/>
      <c r="AO805" s="179"/>
      <c r="AP805" s="179"/>
      <c r="AQ805" s="22"/>
      <c r="AR805" s="22"/>
    </row>
    <row r="806" spans="1:44" x14ac:dyDescent="0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J806" s="22"/>
      <c r="AK806" s="22"/>
      <c r="AL806" s="22"/>
      <c r="AM806" s="22"/>
      <c r="AN806" s="22"/>
      <c r="AO806" s="179"/>
      <c r="AP806" s="179"/>
      <c r="AQ806" s="22"/>
      <c r="AR806" s="22"/>
    </row>
    <row r="807" spans="1:44" x14ac:dyDescent="0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J807" s="22"/>
      <c r="AK807" s="22"/>
      <c r="AL807" s="22"/>
      <c r="AM807" s="22"/>
      <c r="AN807" s="22"/>
      <c r="AO807" s="179"/>
      <c r="AP807" s="179"/>
      <c r="AQ807" s="22"/>
      <c r="AR807" s="22"/>
    </row>
    <row r="808" spans="1:44" x14ac:dyDescent="0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J808" s="22"/>
      <c r="AK808" s="22"/>
      <c r="AL808" s="22"/>
      <c r="AM808" s="22"/>
      <c r="AN808" s="22"/>
      <c r="AO808" s="179"/>
      <c r="AP808" s="179"/>
      <c r="AQ808" s="22"/>
      <c r="AR808" s="22"/>
    </row>
    <row r="809" spans="1:44" x14ac:dyDescent="0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J809" s="22"/>
      <c r="AK809" s="22"/>
      <c r="AL809" s="22"/>
      <c r="AM809" s="22"/>
      <c r="AN809" s="22"/>
      <c r="AO809" s="179"/>
      <c r="AP809" s="179"/>
      <c r="AQ809" s="22"/>
      <c r="AR809" s="22"/>
    </row>
    <row r="810" spans="1:44" x14ac:dyDescent="0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J810" s="22"/>
      <c r="AK810" s="22"/>
      <c r="AL810" s="22"/>
      <c r="AM810" s="22"/>
      <c r="AN810" s="22"/>
      <c r="AO810" s="179"/>
      <c r="AP810" s="179"/>
      <c r="AQ810" s="22"/>
      <c r="AR810" s="22"/>
    </row>
    <row r="811" spans="1:44" x14ac:dyDescent="0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J811" s="22"/>
      <c r="AK811" s="22"/>
      <c r="AL811" s="22"/>
      <c r="AM811" s="22"/>
      <c r="AN811" s="22"/>
      <c r="AO811" s="179"/>
      <c r="AP811" s="179"/>
      <c r="AQ811" s="22"/>
      <c r="AR811" s="22"/>
    </row>
    <row r="812" spans="1:44" x14ac:dyDescent="0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J812" s="22"/>
      <c r="AK812" s="22"/>
      <c r="AL812" s="22"/>
      <c r="AM812" s="22"/>
      <c r="AN812" s="22"/>
      <c r="AO812" s="179"/>
      <c r="AP812" s="179"/>
      <c r="AQ812" s="22"/>
      <c r="AR812" s="22"/>
    </row>
    <row r="813" spans="1:44" x14ac:dyDescent="0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J813" s="22"/>
      <c r="AK813" s="22"/>
      <c r="AL813" s="22"/>
      <c r="AM813" s="22"/>
      <c r="AN813" s="22"/>
      <c r="AO813" s="179"/>
      <c r="AP813" s="179"/>
      <c r="AQ813" s="22"/>
      <c r="AR813" s="22"/>
    </row>
    <row r="814" spans="1:44" x14ac:dyDescent="0.2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J814" s="22"/>
      <c r="AK814" s="22"/>
      <c r="AL814" s="22"/>
      <c r="AM814" s="22"/>
      <c r="AN814" s="22"/>
      <c r="AO814" s="179"/>
      <c r="AP814" s="179"/>
      <c r="AQ814" s="22"/>
      <c r="AR814" s="22"/>
    </row>
    <row r="815" spans="1:44" x14ac:dyDescent="0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J815" s="22"/>
      <c r="AK815" s="22"/>
      <c r="AL815" s="22"/>
      <c r="AM815" s="22"/>
      <c r="AN815" s="22"/>
      <c r="AO815" s="179"/>
      <c r="AP815" s="179"/>
      <c r="AQ815" s="22"/>
      <c r="AR815" s="22"/>
    </row>
    <row r="816" spans="1:44" x14ac:dyDescent="0.2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J816" s="22"/>
      <c r="AK816" s="22"/>
      <c r="AL816" s="22"/>
      <c r="AM816" s="22"/>
      <c r="AN816" s="22"/>
      <c r="AO816" s="179"/>
      <c r="AP816" s="179"/>
      <c r="AQ816" s="22"/>
      <c r="AR816" s="22"/>
    </row>
    <row r="817" spans="1:44" x14ac:dyDescent="0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J817" s="22"/>
      <c r="AK817" s="22"/>
      <c r="AL817" s="22"/>
      <c r="AM817" s="22"/>
      <c r="AN817" s="22"/>
      <c r="AO817" s="179"/>
      <c r="AP817" s="179"/>
      <c r="AQ817" s="22"/>
      <c r="AR817" s="22"/>
    </row>
    <row r="818" spans="1:44" x14ac:dyDescent="0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J818" s="22"/>
      <c r="AK818" s="22"/>
      <c r="AL818" s="22"/>
      <c r="AM818" s="22"/>
      <c r="AN818" s="22"/>
      <c r="AO818" s="179"/>
      <c r="AP818" s="179"/>
      <c r="AQ818" s="22"/>
      <c r="AR818" s="22"/>
    </row>
    <row r="819" spans="1:44" x14ac:dyDescent="0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J819" s="22"/>
      <c r="AK819" s="22"/>
      <c r="AL819" s="22"/>
      <c r="AM819" s="22"/>
      <c r="AN819" s="22"/>
      <c r="AO819" s="179"/>
      <c r="AP819" s="179"/>
      <c r="AQ819" s="22"/>
      <c r="AR819" s="22"/>
    </row>
    <row r="820" spans="1:44" x14ac:dyDescent="0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J820" s="22"/>
      <c r="AK820" s="22"/>
      <c r="AL820" s="22"/>
      <c r="AM820" s="22"/>
      <c r="AN820" s="22"/>
      <c r="AO820" s="179"/>
      <c r="AP820" s="179"/>
      <c r="AQ820" s="22"/>
      <c r="AR820" s="22"/>
    </row>
    <row r="821" spans="1:44" x14ac:dyDescent="0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J821" s="22"/>
      <c r="AK821" s="22"/>
      <c r="AL821" s="22"/>
      <c r="AM821" s="22"/>
      <c r="AN821" s="22"/>
      <c r="AO821" s="179"/>
      <c r="AP821" s="179"/>
      <c r="AQ821" s="22"/>
      <c r="AR821" s="22"/>
    </row>
    <row r="822" spans="1:44" x14ac:dyDescent="0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J822" s="22"/>
      <c r="AK822" s="22"/>
      <c r="AL822" s="22"/>
      <c r="AM822" s="22"/>
      <c r="AN822" s="22"/>
      <c r="AO822" s="179"/>
      <c r="AP822" s="179"/>
      <c r="AQ822" s="22"/>
      <c r="AR822" s="22"/>
    </row>
    <row r="823" spans="1:44" x14ac:dyDescent="0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J823" s="22"/>
      <c r="AK823" s="22"/>
      <c r="AL823" s="22"/>
      <c r="AM823" s="22"/>
      <c r="AN823" s="22"/>
      <c r="AO823" s="179"/>
      <c r="AP823" s="179"/>
      <c r="AQ823" s="22"/>
      <c r="AR823" s="22"/>
    </row>
    <row r="824" spans="1:44" x14ac:dyDescent="0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J824" s="22"/>
      <c r="AK824" s="22"/>
      <c r="AL824" s="22"/>
      <c r="AM824" s="22"/>
      <c r="AN824" s="22"/>
      <c r="AO824" s="179"/>
      <c r="AP824" s="179"/>
      <c r="AQ824" s="22"/>
      <c r="AR824" s="22"/>
    </row>
    <row r="825" spans="1:44" x14ac:dyDescent="0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J825" s="22"/>
      <c r="AK825" s="22"/>
      <c r="AL825" s="22"/>
      <c r="AM825" s="22"/>
      <c r="AN825" s="22"/>
      <c r="AO825" s="179"/>
      <c r="AP825" s="179"/>
      <c r="AQ825" s="22"/>
      <c r="AR825" s="22"/>
    </row>
    <row r="826" spans="1:44" x14ac:dyDescent="0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J826" s="22"/>
      <c r="AK826" s="22"/>
      <c r="AL826" s="22"/>
      <c r="AM826" s="22"/>
      <c r="AN826" s="22"/>
      <c r="AO826" s="179"/>
      <c r="AP826" s="179"/>
      <c r="AQ826" s="22"/>
      <c r="AR826" s="22"/>
    </row>
    <row r="827" spans="1:44" x14ac:dyDescent="0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J827" s="22"/>
      <c r="AK827" s="22"/>
      <c r="AL827" s="22"/>
      <c r="AM827" s="22"/>
      <c r="AN827" s="22"/>
      <c r="AO827" s="179"/>
      <c r="AP827" s="179"/>
      <c r="AQ827" s="22"/>
      <c r="AR827" s="22"/>
    </row>
    <row r="828" spans="1:44" x14ac:dyDescent="0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J828" s="22"/>
      <c r="AK828" s="22"/>
      <c r="AL828" s="22"/>
      <c r="AM828" s="22"/>
      <c r="AN828" s="22"/>
      <c r="AO828" s="179"/>
      <c r="AP828" s="179"/>
      <c r="AQ828" s="22"/>
      <c r="AR828" s="22"/>
    </row>
    <row r="829" spans="1:44" x14ac:dyDescent="0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J829" s="22"/>
      <c r="AK829" s="22"/>
      <c r="AL829" s="22"/>
      <c r="AM829" s="22"/>
      <c r="AN829" s="22"/>
      <c r="AO829" s="179"/>
      <c r="AP829" s="179"/>
      <c r="AQ829" s="22"/>
      <c r="AR829" s="22"/>
    </row>
    <row r="830" spans="1:44" x14ac:dyDescent="0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J830" s="22"/>
      <c r="AK830" s="22"/>
      <c r="AL830" s="22"/>
      <c r="AM830" s="22"/>
      <c r="AN830" s="22"/>
      <c r="AO830" s="179"/>
      <c r="AP830" s="179"/>
      <c r="AQ830" s="22"/>
      <c r="AR830" s="22"/>
    </row>
    <row r="831" spans="1:44" x14ac:dyDescent="0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J831" s="22"/>
      <c r="AK831" s="22"/>
      <c r="AL831" s="22"/>
      <c r="AM831" s="22"/>
      <c r="AN831" s="22"/>
      <c r="AO831" s="179"/>
      <c r="AP831" s="179"/>
      <c r="AQ831" s="22"/>
      <c r="AR831" s="22"/>
    </row>
    <row r="832" spans="1:44" x14ac:dyDescent="0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J832" s="22"/>
      <c r="AK832" s="22"/>
      <c r="AL832" s="22"/>
      <c r="AM832" s="22"/>
      <c r="AN832" s="22"/>
      <c r="AO832" s="179"/>
      <c r="AP832" s="179"/>
      <c r="AQ832" s="22"/>
      <c r="AR832" s="22"/>
    </row>
    <row r="833" spans="1:44" x14ac:dyDescent="0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J833" s="22"/>
      <c r="AK833" s="22"/>
      <c r="AL833" s="22"/>
      <c r="AM833" s="22"/>
      <c r="AN833" s="22"/>
      <c r="AO833" s="179"/>
      <c r="AP833" s="179"/>
      <c r="AQ833" s="22"/>
      <c r="AR833" s="22"/>
    </row>
    <row r="834" spans="1:44" x14ac:dyDescent="0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J834" s="22"/>
      <c r="AK834" s="22"/>
      <c r="AL834" s="22"/>
      <c r="AM834" s="22"/>
      <c r="AN834" s="22"/>
      <c r="AO834" s="179"/>
      <c r="AP834" s="179"/>
      <c r="AQ834" s="22"/>
      <c r="AR834" s="22"/>
    </row>
    <row r="835" spans="1:44" x14ac:dyDescent="0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J835" s="22"/>
      <c r="AK835" s="22"/>
      <c r="AL835" s="22"/>
      <c r="AM835" s="22"/>
      <c r="AN835" s="22"/>
      <c r="AO835" s="179"/>
      <c r="AP835" s="179"/>
      <c r="AQ835" s="22"/>
      <c r="AR835" s="22"/>
    </row>
    <row r="836" spans="1:44" x14ac:dyDescent="0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J836" s="22"/>
      <c r="AK836" s="22"/>
      <c r="AL836" s="22"/>
      <c r="AM836" s="22"/>
      <c r="AN836" s="22"/>
      <c r="AO836" s="179"/>
      <c r="AP836" s="179"/>
      <c r="AQ836" s="22"/>
      <c r="AR836" s="22"/>
    </row>
    <row r="837" spans="1:44" x14ac:dyDescent="0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J837" s="22"/>
      <c r="AK837" s="22"/>
      <c r="AL837" s="22"/>
      <c r="AM837" s="22"/>
      <c r="AN837" s="22"/>
      <c r="AO837" s="179"/>
      <c r="AP837" s="179"/>
      <c r="AQ837" s="22"/>
      <c r="AR837" s="22"/>
    </row>
    <row r="838" spans="1:44" x14ac:dyDescent="0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J838" s="22"/>
      <c r="AK838" s="22"/>
      <c r="AL838" s="22"/>
      <c r="AM838" s="22"/>
      <c r="AN838" s="22"/>
      <c r="AO838" s="179"/>
      <c r="AP838" s="179"/>
      <c r="AQ838" s="22"/>
      <c r="AR838" s="22"/>
    </row>
    <row r="839" spans="1:44" x14ac:dyDescent="0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J839" s="22"/>
      <c r="AK839" s="22"/>
      <c r="AL839" s="22"/>
      <c r="AM839" s="22"/>
      <c r="AN839" s="22"/>
      <c r="AO839" s="179"/>
      <c r="AP839" s="179"/>
      <c r="AQ839" s="22"/>
      <c r="AR839" s="22"/>
    </row>
    <row r="840" spans="1:44" x14ac:dyDescent="0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J840" s="22"/>
      <c r="AK840" s="22"/>
      <c r="AL840" s="22"/>
      <c r="AM840" s="22"/>
      <c r="AN840" s="22"/>
      <c r="AO840" s="179"/>
      <c r="AP840" s="179"/>
      <c r="AQ840" s="22"/>
      <c r="AR840" s="22"/>
    </row>
    <row r="841" spans="1:44" x14ac:dyDescent="0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J841" s="22"/>
      <c r="AK841" s="22"/>
      <c r="AL841" s="22"/>
      <c r="AM841" s="22"/>
      <c r="AN841" s="22"/>
      <c r="AO841" s="179"/>
      <c r="AP841" s="179"/>
      <c r="AQ841" s="22"/>
      <c r="AR841" s="22"/>
    </row>
    <row r="842" spans="1:44" x14ac:dyDescent="0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J842" s="22"/>
      <c r="AK842" s="22"/>
      <c r="AL842" s="22"/>
      <c r="AM842" s="22"/>
      <c r="AN842" s="22"/>
      <c r="AO842" s="179"/>
      <c r="AP842" s="179"/>
      <c r="AQ842" s="22"/>
      <c r="AR842" s="22"/>
    </row>
    <row r="843" spans="1:44" x14ac:dyDescent="0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J843" s="22"/>
      <c r="AK843" s="22"/>
      <c r="AL843" s="22"/>
      <c r="AM843" s="22"/>
      <c r="AN843" s="22"/>
      <c r="AO843" s="179"/>
      <c r="AP843" s="179"/>
      <c r="AQ843" s="22"/>
      <c r="AR843" s="22"/>
    </row>
    <row r="844" spans="1:44" x14ac:dyDescent="0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J844" s="22"/>
      <c r="AK844" s="22"/>
      <c r="AL844" s="22"/>
      <c r="AM844" s="22"/>
      <c r="AN844" s="22"/>
      <c r="AO844" s="179"/>
      <c r="AP844" s="179"/>
      <c r="AQ844" s="22"/>
      <c r="AR844" s="22"/>
    </row>
    <row r="845" spans="1:44" x14ac:dyDescent="0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J845" s="22"/>
      <c r="AK845" s="22"/>
      <c r="AL845" s="22"/>
      <c r="AM845" s="22"/>
      <c r="AN845" s="22"/>
      <c r="AO845" s="179"/>
      <c r="AP845" s="179"/>
      <c r="AQ845" s="22"/>
      <c r="AR845" s="22"/>
    </row>
    <row r="846" spans="1:44" x14ac:dyDescent="0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J846" s="22"/>
      <c r="AK846" s="22"/>
      <c r="AL846" s="22"/>
      <c r="AM846" s="22"/>
      <c r="AN846" s="22"/>
      <c r="AO846" s="179"/>
      <c r="AP846" s="179"/>
      <c r="AQ846" s="22"/>
      <c r="AR846" s="22"/>
    </row>
    <row r="847" spans="1:44" x14ac:dyDescent="0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J847" s="22"/>
      <c r="AK847" s="22"/>
      <c r="AL847" s="22"/>
      <c r="AM847" s="22"/>
      <c r="AN847" s="22"/>
      <c r="AO847" s="179"/>
      <c r="AP847" s="179"/>
      <c r="AQ847" s="22"/>
      <c r="AR847" s="22"/>
    </row>
    <row r="848" spans="1:44" x14ac:dyDescent="0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J848" s="22"/>
      <c r="AK848" s="22"/>
      <c r="AL848" s="22"/>
      <c r="AM848" s="22"/>
      <c r="AN848" s="22"/>
      <c r="AO848" s="179"/>
      <c r="AP848" s="179"/>
      <c r="AQ848" s="22"/>
      <c r="AR848" s="22"/>
    </row>
    <row r="849" spans="1:44" x14ac:dyDescent="0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J849" s="22"/>
      <c r="AK849" s="22"/>
      <c r="AL849" s="22"/>
      <c r="AM849" s="22"/>
      <c r="AN849" s="22"/>
      <c r="AO849" s="179"/>
      <c r="AP849" s="179"/>
      <c r="AQ849" s="22"/>
      <c r="AR849" s="22"/>
    </row>
    <row r="850" spans="1:44" x14ac:dyDescent="0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J850" s="22"/>
      <c r="AK850" s="22"/>
      <c r="AL850" s="22"/>
      <c r="AM850" s="22"/>
      <c r="AN850" s="22"/>
      <c r="AO850" s="179"/>
      <c r="AP850" s="179"/>
      <c r="AQ850" s="22"/>
      <c r="AR850" s="22"/>
    </row>
    <row r="851" spans="1:44" x14ac:dyDescent="0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J851" s="22"/>
      <c r="AK851" s="22"/>
      <c r="AL851" s="22"/>
      <c r="AM851" s="22"/>
      <c r="AN851" s="22"/>
      <c r="AO851" s="179"/>
      <c r="AP851" s="179"/>
      <c r="AQ851" s="22"/>
      <c r="AR851" s="22"/>
    </row>
    <row r="852" spans="1:44" x14ac:dyDescent="0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J852" s="22"/>
      <c r="AK852" s="22"/>
      <c r="AL852" s="22"/>
      <c r="AM852" s="22"/>
      <c r="AN852" s="22"/>
      <c r="AO852" s="179"/>
      <c r="AP852" s="179"/>
      <c r="AQ852" s="22"/>
      <c r="AR852" s="22"/>
    </row>
    <row r="853" spans="1:44" x14ac:dyDescent="0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J853" s="22"/>
      <c r="AK853" s="22"/>
      <c r="AL853" s="22"/>
      <c r="AM853" s="22"/>
      <c r="AN853" s="22"/>
      <c r="AO853" s="179"/>
      <c r="AP853" s="179"/>
      <c r="AQ853" s="22"/>
      <c r="AR853" s="22"/>
    </row>
    <row r="854" spans="1:44" x14ac:dyDescent="0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J854" s="22"/>
      <c r="AK854" s="22"/>
      <c r="AL854" s="22"/>
      <c r="AM854" s="22"/>
      <c r="AN854" s="22"/>
      <c r="AO854" s="179"/>
      <c r="AP854" s="179"/>
      <c r="AQ854" s="22"/>
      <c r="AR854" s="22"/>
    </row>
    <row r="855" spans="1:44" x14ac:dyDescent="0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J855" s="22"/>
      <c r="AK855" s="22"/>
      <c r="AL855" s="22"/>
      <c r="AM855" s="22"/>
      <c r="AN855" s="22"/>
      <c r="AO855" s="179"/>
      <c r="AP855" s="179"/>
      <c r="AQ855" s="22"/>
      <c r="AR855" s="22"/>
    </row>
    <row r="856" spans="1:44" x14ac:dyDescent="0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J856" s="22"/>
      <c r="AK856" s="22"/>
      <c r="AL856" s="22"/>
      <c r="AM856" s="22"/>
      <c r="AN856" s="22"/>
      <c r="AO856" s="179"/>
      <c r="AP856" s="179"/>
      <c r="AQ856" s="22"/>
      <c r="AR856" s="22"/>
    </row>
    <row r="857" spans="1:44" x14ac:dyDescent="0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J857" s="22"/>
      <c r="AK857" s="22"/>
      <c r="AL857" s="22"/>
      <c r="AM857" s="22"/>
      <c r="AN857" s="22"/>
      <c r="AO857" s="179"/>
      <c r="AP857" s="179"/>
      <c r="AQ857" s="22"/>
      <c r="AR857" s="22"/>
    </row>
    <row r="858" spans="1:44" x14ac:dyDescent="0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J858" s="22"/>
      <c r="AK858" s="22"/>
      <c r="AL858" s="22"/>
      <c r="AM858" s="22"/>
      <c r="AN858" s="22"/>
      <c r="AO858" s="179"/>
      <c r="AP858" s="179"/>
      <c r="AQ858" s="22"/>
      <c r="AR858" s="22"/>
    </row>
    <row r="859" spans="1:44" x14ac:dyDescent="0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J859" s="22"/>
      <c r="AK859" s="22"/>
      <c r="AL859" s="22"/>
      <c r="AM859" s="22"/>
      <c r="AN859" s="22"/>
      <c r="AO859" s="179"/>
      <c r="AP859" s="179"/>
      <c r="AQ859" s="22"/>
      <c r="AR859" s="22"/>
    </row>
    <row r="860" spans="1:44" x14ac:dyDescent="0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J860" s="22"/>
      <c r="AK860" s="22"/>
      <c r="AL860" s="22"/>
      <c r="AM860" s="22"/>
      <c r="AN860" s="22"/>
      <c r="AO860" s="179"/>
      <c r="AP860" s="179"/>
      <c r="AQ860" s="22"/>
      <c r="AR860" s="22"/>
    </row>
    <row r="861" spans="1:44" x14ac:dyDescent="0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J861" s="22"/>
      <c r="AK861" s="22"/>
      <c r="AL861" s="22"/>
      <c r="AM861" s="22"/>
      <c r="AN861" s="22"/>
      <c r="AO861" s="179"/>
      <c r="AP861" s="179"/>
      <c r="AQ861" s="22"/>
      <c r="AR861" s="22"/>
    </row>
    <row r="862" spans="1:44" x14ac:dyDescent="0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J862" s="22"/>
      <c r="AK862" s="22"/>
      <c r="AL862" s="22"/>
      <c r="AM862" s="22"/>
      <c r="AN862" s="22"/>
      <c r="AO862" s="179"/>
      <c r="AP862" s="179"/>
      <c r="AQ862" s="22"/>
      <c r="AR862" s="22"/>
    </row>
    <row r="863" spans="1:44" x14ac:dyDescent="0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J863" s="22"/>
      <c r="AK863" s="22"/>
      <c r="AL863" s="22"/>
      <c r="AM863" s="22"/>
      <c r="AN863" s="22"/>
      <c r="AO863" s="179"/>
      <c r="AP863" s="179"/>
      <c r="AQ863" s="22"/>
      <c r="AR863" s="22"/>
    </row>
    <row r="864" spans="1:44" x14ac:dyDescent="0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J864" s="22"/>
      <c r="AK864" s="22"/>
      <c r="AL864" s="22"/>
      <c r="AM864" s="22"/>
      <c r="AN864" s="22"/>
      <c r="AO864" s="179"/>
      <c r="AP864" s="179"/>
      <c r="AQ864" s="22"/>
      <c r="AR864" s="22"/>
    </row>
    <row r="865" spans="1:44" x14ac:dyDescent="0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J865" s="22"/>
      <c r="AK865" s="22"/>
      <c r="AL865" s="22"/>
      <c r="AM865" s="22"/>
      <c r="AN865" s="22"/>
      <c r="AO865" s="179"/>
      <c r="AP865" s="179"/>
      <c r="AQ865" s="22"/>
      <c r="AR865" s="22"/>
    </row>
    <row r="866" spans="1:44" x14ac:dyDescent="0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J866" s="22"/>
      <c r="AK866" s="22"/>
      <c r="AL866" s="22"/>
      <c r="AM866" s="22"/>
      <c r="AN866" s="22"/>
      <c r="AO866" s="179"/>
      <c r="AP866" s="179"/>
      <c r="AQ866" s="22"/>
      <c r="AR866" s="22"/>
    </row>
    <row r="867" spans="1:44" x14ac:dyDescent="0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J867" s="22"/>
      <c r="AK867" s="22"/>
      <c r="AL867" s="22"/>
      <c r="AM867" s="22"/>
      <c r="AN867" s="22"/>
      <c r="AO867" s="179"/>
      <c r="AP867" s="179"/>
      <c r="AQ867" s="22"/>
      <c r="AR867" s="22"/>
    </row>
    <row r="868" spans="1:44" x14ac:dyDescent="0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J868" s="22"/>
      <c r="AK868" s="22"/>
      <c r="AL868" s="22"/>
      <c r="AM868" s="22"/>
      <c r="AN868" s="22"/>
      <c r="AO868" s="179"/>
      <c r="AP868" s="179"/>
      <c r="AQ868" s="22"/>
      <c r="AR868" s="22"/>
    </row>
    <row r="869" spans="1:44" x14ac:dyDescent="0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J869" s="22"/>
      <c r="AK869" s="22"/>
      <c r="AL869" s="22"/>
      <c r="AM869" s="22"/>
      <c r="AN869" s="22"/>
      <c r="AO869" s="179"/>
      <c r="AP869" s="179"/>
      <c r="AQ869" s="22"/>
      <c r="AR869" s="22"/>
    </row>
    <row r="870" spans="1:44" x14ac:dyDescent="0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J870" s="22"/>
      <c r="AK870" s="22"/>
      <c r="AL870" s="22"/>
      <c r="AM870" s="22"/>
      <c r="AN870" s="22"/>
      <c r="AO870" s="179"/>
      <c r="AP870" s="179"/>
      <c r="AQ870" s="22"/>
      <c r="AR870" s="22"/>
    </row>
    <row r="871" spans="1:44" x14ac:dyDescent="0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J871" s="22"/>
      <c r="AK871" s="22"/>
      <c r="AL871" s="22"/>
      <c r="AM871" s="22"/>
      <c r="AN871" s="22"/>
      <c r="AO871" s="179"/>
      <c r="AP871" s="179"/>
      <c r="AQ871" s="22"/>
      <c r="AR871" s="22"/>
    </row>
    <row r="872" spans="1:44" x14ac:dyDescent="0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J872" s="22"/>
      <c r="AK872" s="22"/>
      <c r="AL872" s="22"/>
      <c r="AM872" s="22"/>
      <c r="AN872" s="22"/>
      <c r="AO872" s="179"/>
      <c r="AP872" s="179"/>
      <c r="AQ872" s="22"/>
      <c r="AR872" s="22"/>
    </row>
    <row r="873" spans="1:44" x14ac:dyDescent="0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J873" s="22"/>
      <c r="AK873" s="22"/>
      <c r="AL873" s="22"/>
      <c r="AM873" s="22"/>
      <c r="AN873" s="22"/>
      <c r="AO873" s="179"/>
      <c r="AP873" s="179"/>
      <c r="AQ873" s="22"/>
      <c r="AR873" s="22"/>
    </row>
    <row r="874" spans="1:44" x14ac:dyDescent="0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J874" s="22"/>
      <c r="AK874" s="22"/>
      <c r="AL874" s="22"/>
      <c r="AM874" s="22"/>
      <c r="AN874" s="22"/>
      <c r="AO874" s="179"/>
      <c r="AP874" s="179"/>
      <c r="AQ874" s="22"/>
      <c r="AR874" s="22"/>
    </row>
    <row r="875" spans="1:44" x14ac:dyDescent="0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J875" s="22"/>
      <c r="AK875" s="22"/>
      <c r="AL875" s="22"/>
      <c r="AM875" s="22"/>
      <c r="AN875" s="22"/>
      <c r="AO875" s="179"/>
      <c r="AP875" s="179"/>
      <c r="AQ875" s="22"/>
      <c r="AR875" s="22"/>
    </row>
    <row r="876" spans="1:44" x14ac:dyDescent="0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J876" s="22"/>
      <c r="AK876" s="22"/>
      <c r="AL876" s="22"/>
      <c r="AM876" s="22"/>
      <c r="AN876" s="22"/>
      <c r="AO876" s="179"/>
      <c r="AP876" s="179"/>
      <c r="AQ876" s="22"/>
      <c r="AR876" s="22"/>
    </row>
    <row r="877" spans="1:44" x14ac:dyDescent="0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J877" s="22"/>
      <c r="AK877" s="22"/>
      <c r="AL877" s="22"/>
      <c r="AM877" s="22"/>
      <c r="AN877" s="22"/>
      <c r="AO877" s="179"/>
      <c r="AP877" s="179"/>
      <c r="AQ877" s="22"/>
      <c r="AR877" s="22"/>
    </row>
    <row r="878" spans="1:44" x14ac:dyDescent="0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J878" s="22"/>
      <c r="AK878" s="22"/>
      <c r="AL878" s="22"/>
      <c r="AM878" s="22"/>
      <c r="AN878" s="22"/>
      <c r="AO878" s="179"/>
      <c r="AP878" s="179"/>
      <c r="AQ878" s="22"/>
      <c r="AR878" s="22"/>
    </row>
    <row r="879" spans="1:44" x14ac:dyDescent="0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J879" s="22"/>
      <c r="AK879" s="22"/>
      <c r="AL879" s="22"/>
      <c r="AM879" s="22"/>
      <c r="AN879" s="22"/>
      <c r="AO879" s="179"/>
      <c r="AP879" s="179"/>
      <c r="AQ879" s="22"/>
      <c r="AR879" s="22"/>
    </row>
    <row r="880" spans="1:44" x14ac:dyDescent="0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J880" s="22"/>
      <c r="AK880" s="22"/>
      <c r="AL880" s="22"/>
      <c r="AM880" s="22"/>
      <c r="AN880" s="22"/>
      <c r="AO880" s="179"/>
      <c r="AP880" s="179"/>
      <c r="AQ880" s="22"/>
      <c r="AR880" s="22"/>
    </row>
    <row r="881" spans="1:44" x14ac:dyDescent="0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J881" s="22"/>
      <c r="AK881" s="22"/>
      <c r="AL881" s="22"/>
      <c r="AM881" s="22"/>
      <c r="AN881" s="22"/>
      <c r="AO881" s="179"/>
      <c r="AP881" s="179"/>
      <c r="AQ881" s="22"/>
      <c r="AR881" s="22"/>
    </row>
    <row r="882" spans="1:44" x14ac:dyDescent="0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J882" s="22"/>
      <c r="AK882" s="22"/>
      <c r="AL882" s="22"/>
      <c r="AM882" s="22"/>
      <c r="AN882" s="22"/>
      <c r="AO882" s="179"/>
      <c r="AP882" s="179"/>
      <c r="AQ882" s="22"/>
      <c r="AR882" s="22"/>
    </row>
    <row r="883" spans="1:44" x14ac:dyDescent="0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J883" s="22"/>
      <c r="AK883" s="22"/>
      <c r="AL883" s="22"/>
      <c r="AM883" s="22"/>
      <c r="AN883" s="22"/>
      <c r="AO883" s="179"/>
      <c r="AP883" s="179"/>
      <c r="AQ883" s="22"/>
      <c r="AR883" s="22"/>
    </row>
    <row r="884" spans="1:44" x14ac:dyDescent="0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J884" s="22"/>
      <c r="AK884" s="22"/>
      <c r="AL884" s="22"/>
      <c r="AM884" s="22"/>
      <c r="AN884" s="22"/>
      <c r="AO884" s="179"/>
      <c r="AP884" s="179"/>
      <c r="AQ884" s="22"/>
      <c r="AR884" s="22"/>
    </row>
    <row r="885" spans="1:44" x14ac:dyDescent="0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J885" s="22"/>
      <c r="AK885" s="22"/>
      <c r="AL885" s="22"/>
      <c r="AM885" s="22"/>
      <c r="AN885" s="22"/>
      <c r="AO885" s="179"/>
      <c r="AP885" s="179"/>
      <c r="AQ885" s="22"/>
      <c r="AR885" s="22"/>
    </row>
    <row r="886" spans="1:44" x14ac:dyDescent="0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J886" s="22"/>
      <c r="AK886" s="22"/>
      <c r="AL886" s="22"/>
      <c r="AM886" s="22"/>
      <c r="AN886" s="22"/>
      <c r="AO886" s="179"/>
      <c r="AP886" s="179"/>
      <c r="AQ886" s="22"/>
      <c r="AR886" s="22"/>
    </row>
    <row r="887" spans="1:44" x14ac:dyDescent="0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J887" s="22"/>
      <c r="AK887" s="22"/>
      <c r="AL887" s="22"/>
      <c r="AM887" s="22"/>
      <c r="AN887" s="22"/>
      <c r="AO887" s="179"/>
      <c r="AP887" s="179"/>
      <c r="AQ887" s="22"/>
      <c r="AR887" s="22"/>
    </row>
    <row r="888" spans="1:44" x14ac:dyDescent="0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J888" s="22"/>
      <c r="AK888" s="22"/>
      <c r="AL888" s="22"/>
      <c r="AM888" s="22"/>
      <c r="AN888" s="22"/>
      <c r="AO888" s="179"/>
      <c r="AP888" s="179"/>
      <c r="AQ888" s="22"/>
      <c r="AR888" s="22"/>
    </row>
    <row r="889" spans="1:44" x14ac:dyDescent="0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J889" s="22"/>
      <c r="AK889" s="22"/>
      <c r="AL889" s="22"/>
      <c r="AM889" s="22"/>
      <c r="AN889" s="22"/>
      <c r="AO889" s="179"/>
      <c r="AP889" s="179"/>
      <c r="AQ889" s="22"/>
      <c r="AR889" s="22"/>
    </row>
    <row r="890" spans="1:44" x14ac:dyDescent="0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J890" s="22"/>
      <c r="AK890" s="22"/>
      <c r="AL890" s="22"/>
      <c r="AM890" s="22"/>
      <c r="AN890" s="22"/>
      <c r="AO890" s="179"/>
      <c r="AP890" s="179"/>
      <c r="AQ890" s="22"/>
      <c r="AR890" s="22"/>
    </row>
    <row r="891" spans="1:44" x14ac:dyDescent="0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J891" s="22"/>
      <c r="AK891" s="22"/>
      <c r="AL891" s="22"/>
      <c r="AM891" s="22"/>
      <c r="AN891" s="22"/>
      <c r="AO891" s="179"/>
      <c r="AP891" s="179"/>
      <c r="AQ891" s="22"/>
      <c r="AR891" s="22"/>
    </row>
    <row r="892" spans="1:44" x14ac:dyDescent="0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J892" s="22"/>
      <c r="AK892" s="22"/>
      <c r="AL892" s="22"/>
      <c r="AM892" s="22"/>
      <c r="AN892" s="22"/>
      <c r="AO892" s="179"/>
      <c r="AP892" s="179"/>
      <c r="AQ892" s="22"/>
      <c r="AR892" s="22"/>
    </row>
    <row r="893" spans="1:44" x14ac:dyDescent="0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J893" s="22"/>
      <c r="AK893" s="22"/>
      <c r="AL893" s="22"/>
      <c r="AM893" s="22"/>
      <c r="AN893" s="22"/>
      <c r="AO893" s="179"/>
      <c r="AP893" s="179"/>
      <c r="AQ893" s="22"/>
      <c r="AR893" s="22"/>
    </row>
    <row r="894" spans="1:44" x14ac:dyDescent="0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J894" s="22"/>
      <c r="AK894" s="22"/>
      <c r="AL894" s="22"/>
      <c r="AM894" s="22"/>
      <c r="AN894" s="22"/>
      <c r="AO894" s="179"/>
      <c r="AP894" s="179"/>
      <c r="AQ894" s="22"/>
      <c r="AR894" s="22"/>
    </row>
    <row r="895" spans="1:44" x14ac:dyDescent="0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J895" s="22"/>
      <c r="AK895" s="22"/>
      <c r="AL895" s="22"/>
      <c r="AM895" s="22"/>
      <c r="AN895" s="22"/>
      <c r="AO895" s="179"/>
      <c r="AP895" s="179"/>
      <c r="AQ895" s="22"/>
      <c r="AR895" s="22"/>
    </row>
    <row r="896" spans="1:44" x14ac:dyDescent="0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J896" s="22"/>
      <c r="AK896" s="22"/>
      <c r="AL896" s="22"/>
      <c r="AM896" s="22"/>
      <c r="AN896" s="22"/>
      <c r="AO896" s="179"/>
      <c r="AP896" s="179"/>
      <c r="AQ896" s="22"/>
      <c r="AR896" s="22"/>
    </row>
    <row r="897" spans="1:44" x14ac:dyDescent="0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J897" s="22"/>
      <c r="AK897" s="22"/>
      <c r="AL897" s="22"/>
      <c r="AM897" s="22"/>
      <c r="AN897" s="22"/>
      <c r="AO897" s="179"/>
      <c r="AP897" s="179"/>
      <c r="AQ897" s="22"/>
      <c r="AR897" s="22"/>
    </row>
    <row r="898" spans="1:44" x14ac:dyDescent="0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J898" s="22"/>
      <c r="AK898" s="22"/>
      <c r="AL898" s="22"/>
      <c r="AM898" s="22"/>
      <c r="AN898" s="22"/>
      <c r="AO898" s="179"/>
      <c r="AP898" s="179"/>
      <c r="AQ898" s="22"/>
      <c r="AR898" s="22"/>
    </row>
    <row r="899" spans="1:44" x14ac:dyDescent="0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J899" s="22"/>
      <c r="AK899" s="22"/>
      <c r="AL899" s="22"/>
      <c r="AM899" s="22"/>
      <c r="AN899" s="22"/>
      <c r="AO899" s="179"/>
      <c r="AP899" s="179"/>
      <c r="AQ899" s="22"/>
      <c r="AR899" s="22"/>
    </row>
    <row r="900" spans="1:44" x14ac:dyDescent="0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J900" s="22"/>
      <c r="AK900" s="22"/>
      <c r="AL900" s="22"/>
      <c r="AM900" s="22"/>
      <c r="AN900" s="22"/>
      <c r="AO900" s="179"/>
      <c r="AP900" s="179"/>
      <c r="AQ900" s="22"/>
      <c r="AR900" s="22"/>
    </row>
    <row r="901" spans="1:44" x14ac:dyDescent="0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J901" s="22"/>
      <c r="AK901" s="22"/>
      <c r="AL901" s="22"/>
      <c r="AM901" s="22"/>
      <c r="AN901" s="22"/>
      <c r="AO901" s="179"/>
      <c r="AP901" s="179"/>
      <c r="AQ901" s="22"/>
      <c r="AR901" s="22"/>
    </row>
    <row r="902" spans="1:44" x14ac:dyDescent="0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J902" s="22"/>
      <c r="AK902" s="22"/>
      <c r="AL902" s="22"/>
      <c r="AM902" s="22"/>
      <c r="AN902" s="22"/>
      <c r="AO902" s="179"/>
      <c r="AP902" s="179"/>
      <c r="AQ902" s="22"/>
      <c r="AR902" s="22"/>
    </row>
    <row r="903" spans="1:44" x14ac:dyDescent="0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J903" s="22"/>
      <c r="AK903" s="22"/>
      <c r="AL903" s="22"/>
      <c r="AM903" s="22"/>
      <c r="AN903" s="22"/>
      <c r="AO903" s="179"/>
      <c r="AP903" s="179"/>
      <c r="AQ903" s="22"/>
      <c r="AR903" s="22"/>
    </row>
    <row r="904" spans="1:44" x14ac:dyDescent="0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J904" s="22"/>
      <c r="AK904" s="22"/>
      <c r="AL904" s="22"/>
      <c r="AM904" s="22"/>
      <c r="AN904" s="22"/>
      <c r="AO904" s="179"/>
      <c r="AP904" s="179"/>
      <c r="AQ904" s="22"/>
      <c r="AR904" s="22"/>
    </row>
    <row r="905" spans="1:44" x14ac:dyDescent="0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J905" s="22"/>
      <c r="AK905" s="22"/>
      <c r="AL905" s="22"/>
      <c r="AM905" s="22"/>
      <c r="AN905" s="22"/>
      <c r="AO905" s="179"/>
      <c r="AP905" s="179"/>
      <c r="AQ905" s="22"/>
      <c r="AR905" s="22"/>
    </row>
    <row r="906" spans="1:44" x14ac:dyDescent="0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J906" s="22"/>
      <c r="AK906" s="22"/>
      <c r="AL906" s="22"/>
      <c r="AM906" s="22"/>
      <c r="AN906" s="22"/>
      <c r="AO906" s="179"/>
      <c r="AP906" s="179"/>
      <c r="AQ906" s="22"/>
      <c r="AR906" s="22"/>
    </row>
    <row r="907" spans="1:44" x14ac:dyDescent="0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J907" s="22"/>
      <c r="AK907" s="22"/>
      <c r="AL907" s="22"/>
      <c r="AM907" s="22"/>
      <c r="AN907" s="22"/>
      <c r="AO907" s="179"/>
      <c r="AP907" s="179"/>
      <c r="AQ907" s="22"/>
      <c r="AR907" s="22"/>
    </row>
    <row r="908" spans="1:44" x14ac:dyDescent="0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J908" s="22"/>
      <c r="AK908" s="22"/>
      <c r="AL908" s="22"/>
      <c r="AM908" s="22"/>
      <c r="AN908" s="22"/>
      <c r="AO908" s="179"/>
      <c r="AP908" s="179"/>
      <c r="AQ908" s="22"/>
      <c r="AR908" s="22"/>
    </row>
    <row r="909" spans="1:44" x14ac:dyDescent="0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J909" s="22"/>
      <c r="AK909" s="22"/>
      <c r="AL909" s="22"/>
      <c r="AM909" s="22"/>
      <c r="AN909" s="22"/>
      <c r="AO909" s="179"/>
      <c r="AP909" s="179"/>
      <c r="AQ909" s="22"/>
      <c r="AR909" s="22"/>
    </row>
    <row r="910" spans="1:44" x14ac:dyDescent="0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J910" s="22"/>
      <c r="AK910" s="22"/>
      <c r="AL910" s="22"/>
      <c r="AM910" s="22"/>
      <c r="AN910" s="22"/>
      <c r="AO910" s="179"/>
      <c r="AP910" s="179"/>
      <c r="AQ910" s="22"/>
      <c r="AR910" s="22"/>
    </row>
    <row r="911" spans="1:44" x14ac:dyDescent="0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J911" s="22"/>
      <c r="AK911" s="22"/>
      <c r="AL911" s="22"/>
      <c r="AM911" s="22"/>
      <c r="AN911" s="22"/>
      <c r="AO911" s="179"/>
      <c r="AP911" s="179"/>
      <c r="AQ911" s="22"/>
      <c r="AR911" s="22"/>
    </row>
    <row r="912" spans="1:44" x14ac:dyDescent="0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J912" s="22"/>
      <c r="AK912" s="22"/>
      <c r="AL912" s="22"/>
      <c r="AM912" s="22"/>
      <c r="AN912" s="22"/>
      <c r="AO912" s="179"/>
      <c r="AP912" s="179"/>
      <c r="AQ912" s="22"/>
      <c r="AR912" s="22"/>
    </row>
    <row r="913" spans="1:44" x14ac:dyDescent="0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J913" s="22"/>
      <c r="AK913" s="22"/>
      <c r="AL913" s="22"/>
      <c r="AM913" s="22"/>
      <c r="AN913" s="22"/>
      <c r="AO913" s="179"/>
      <c r="AP913" s="179"/>
      <c r="AQ913" s="22"/>
      <c r="AR913" s="22"/>
    </row>
    <row r="914" spans="1:44" x14ac:dyDescent="0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J914" s="22"/>
      <c r="AK914" s="22"/>
      <c r="AL914" s="22"/>
      <c r="AM914" s="22"/>
      <c r="AN914" s="22"/>
      <c r="AO914" s="179"/>
      <c r="AP914" s="179"/>
      <c r="AQ914" s="22"/>
      <c r="AR914" s="22"/>
    </row>
    <row r="915" spans="1:44" x14ac:dyDescent="0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J915" s="22"/>
      <c r="AK915" s="22"/>
      <c r="AL915" s="22"/>
      <c r="AM915" s="22"/>
      <c r="AN915" s="22"/>
      <c r="AO915" s="179"/>
      <c r="AP915" s="179"/>
      <c r="AQ915" s="22"/>
      <c r="AR915" s="22"/>
    </row>
    <row r="916" spans="1:44" x14ac:dyDescent="0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J916" s="22"/>
      <c r="AK916" s="22"/>
      <c r="AL916" s="22"/>
      <c r="AM916" s="22"/>
      <c r="AN916" s="22"/>
      <c r="AO916" s="179"/>
      <c r="AP916" s="179"/>
      <c r="AQ916" s="22"/>
      <c r="AR916" s="22"/>
    </row>
    <row r="917" spans="1:44" x14ac:dyDescent="0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J917" s="22"/>
      <c r="AK917" s="22"/>
      <c r="AL917" s="22"/>
      <c r="AM917" s="22"/>
      <c r="AN917" s="22"/>
      <c r="AO917" s="179"/>
      <c r="AP917" s="179"/>
      <c r="AQ917" s="22"/>
      <c r="AR917" s="22"/>
    </row>
    <row r="918" spans="1:44" x14ac:dyDescent="0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J918" s="22"/>
      <c r="AK918" s="22"/>
      <c r="AL918" s="22"/>
      <c r="AM918" s="22"/>
      <c r="AN918" s="22"/>
      <c r="AO918" s="179"/>
      <c r="AP918" s="179"/>
      <c r="AQ918" s="22"/>
      <c r="AR918" s="22"/>
    </row>
    <row r="919" spans="1:44" x14ac:dyDescent="0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J919" s="22"/>
      <c r="AK919" s="22"/>
      <c r="AL919" s="22"/>
      <c r="AM919" s="22"/>
      <c r="AN919" s="22"/>
      <c r="AO919" s="179"/>
      <c r="AP919" s="179"/>
      <c r="AQ919" s="22"/>
      <c r="AR919" s="22"/>
    </row>
    <row r="920" spans="1:44" x14ac:dyDescent="0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J920" s="22"/>
      <c r="AK920" s="22"/>
      <c r="AL920" s="22"/>
      <c r="AM920" s="22"/>
      <c r="AN920" s="22"/>
      <c r="AO920" s="179"/>
      <c r="AP920" s="179"/>
      <c r="AQ920" s="22"/>
      <c r="AR920" s="22"/>
    </row>
    <row r="921" spans="1:44" x14ac:dyDescent="0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J921" s="22"/>
      <c r="AK921" s="22"/>
      <c r="AL921" s="22"/>
      <c r="AM921" s="22"/>
      <c r="AN921" s="22"/>
      <c r="AO921" s="179"/>
      <c r="AP921" s="179"/>
      <c r="AQ921" s="22"/>
      <c r="AR921" s="22"/>
    </row>
    <row r="922" spans="1:44" x14ac:dyDescent="0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J922" s="22"/>
      <c r="AK922" s="22"/>
      <c r="AL922" s="22"/>
      <c r="AM922" s="22"/>
      <c r="AN922" s="22"/>
      <c r="AO922" s="179"/>
      <c r="AP922" s="179"/>
      <c r="AQ922" s="22"/>
      <c r="AR922" s="22"/>
    </row>
    <row r="923" spans="1:44" x14ac:dyDescent="0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J923" s="22"/>
      <c r="AK923" s="22"/>
      <c r="AL923" s="22"/>
      <c r="AM923" s="22"/>
      <c r="AN923" s="22"/>
      <c r="AO923" s="179"/>
      <c r="AP923" s="179"/>
      <c r="AQ923" s="22"/>
      <c r="AR923" s="22"/>
    </row>
    <row r="924" spans="1:44" x14ac:dyDescent="0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J924" s="22"/>
      <c r="AK924" s="22"/>
      <c r="AL924" s="22"/>
      <c r="AM924" s="22"/>
      <c r="AN924" s="22"/>
      <c r="AO924" s="179"/>
      <c r="AP924" s="179"/>
      <c r="AQ924" s="22"/>
      <c r="AR924" s="22"/>
    </row>
    <row r="925" spans="1:44" x14ac:dyDescent="0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J925" s="22"/>
      <c r="AK925" s="22"/>
      <c r="AL925" s="22"/>
      <c r="AM925" s="22"/>
      <c r="AN925" s="22"/>
      <c r="AO925" s="179"/>
      <c r="AP925" s="179"/>
      <c r="AQ925" s="22"/>
      <c r="AR925" s="22"/>
    </row>
    <row r="926" spans="1:44" x14ac:dyDescent="0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J926" s="22"/>
      <c r="AK926" s="22"/>
      <c r="AL926" s="22"/>
      <c r="AM926" s="22"/>
      <c r="AN926" s="22"/>
      <c r="AO926" s="179"/>
      <c r="AP926" s="179"/>
      <c r="AQ926" s="22"/>
      <c r="AR926" s="22"/>
    </row>
    <row r="927" spans="1:44" x14ac:dyDescent="0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J927" s="22"/>
      <c r="AK927" s="22"/>
      <c r="AL927" s="22"/>
      <c r="AM927" s="22"/>
      <c r="AN927" s="22"/>
      <c r="AO927" s="179"/>
      <c r="AP927" s="179"/>
      <c r="AQ927" s="22"/>
      <c r="AR927" s="22"/>
    </row>
    <row r="928" spans="1:44" x14ac:dyDescent="0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J928" s="22"/>
      <c r="AK928" s="22"/>
      <c r="AL928" s="22"/>
      <c r="AM928" s="22"/>
      <c r="AN928" s="22"/>
      <c r="AO928" s="179"/>
      <c r="AP928" s="179"/>
      <c r="AQ928" s="22"/>
      <c r="AR928" s="22"/>
    </row>
    <row r="929" spans="1:44" x14ac:dyDescent="0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J929" s="22"/>
      <c r="AK929" s="22"/>
      <c r="AL929" s="22"/>
      <c r="AM929" s="22"/>
      <c r="AN929" s="22"/>
      <c r="AO929" s="179"/>
      <c r="AP929" s="179"/>
      <c r="AQ929" s="22"/>
      <c r="AR929" s="22"/>
    </row>
    <row r="930" spans="1:44" x14ac:dyDescent="0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J930" s="22"/>
      <c r="AK930" s="22"/>
      <c r="AL930" s="22"/>
      <c r="AM930" s="22"/>
      <c r="AN930" s="22"/>
      <c r="AO930" s="179"/>
      <c r="AP930" s="179"/>
      <c r="AQ930" s="22"/>
      <c r="AR930" s="22"/>
    </row>
    <row r="931" spans="1:44" x14ac:dyDescent="0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J931" s="22"/>
      <c r="AK931" s="22"/>
      <c r="AL931" s="22"/>
      <c r="AM931" s="22"/>
      <c r="AN931" s="22"/>
      <c r="AO931" s="179"/>
      <c r="AP931" s="179"/>
      <c r="AQ931" s="22"/>
      <c r="AR931" s="22"/>
    </row>
    <row r="932" spans="1:44" x14ac:dyDescent="0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J932" s="22"/>
      <c r="AK932" s="22"/>
      <c r="AL932" s="22"/>
      <c r="AM932" s="22"/>
      <c r="AN932" s="22"/>
      <c r="AO932" s="179"/>
      <c r="AP932" s="179"/>
      <c r="AQ932" s="22"/>
      <c r="AR932" s="22"/>
    </row>
    <row r="933" spans="1:44" x14ac:dyDescent="0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J933" s="22"/>
      <c r="AK933" s="22"/>
      <c r="AL933" s="22"/>
      <c r="AM933" s="22"/>
      <c r="AN933" s="22"/>
      <c r="AO933" s="179"/>
      <c r="AP933" s="179"/>
      <c r="AQ933" s="22"/>
      <c r="AR933" s="22"/>
    </row>
    <row r="934" spans="1:44" x14ac:dyDescent="0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J934" s="22"/>
      <c r="AK934" s="22"/>
      <c r="AL934" s="22"/>
      <c r="AM934" s="22"/>
      <c r="AN934" s="22"/>
      <c r="AO934" s="179"/>
      <c r="AP934" s="179"/>
      <c r="AQ934" s="22"/>
      <c r="AR934" s="22"/>
    </row>
    <row r="935" spans="1:44" x14ac:dyDescent="0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J935" s="22"/>
      <c r="AK935" s="22"/>
      <c r="AL935" s="22"/>
      <c r="AM935" s="22"/>
      <c r="AN935" s="22"/>
      <c r="AO935" s="179"/>
      <c r="AP935" s="179"/>
      <c r="AQ935" s="22"/>
      <c r="AR935" s="22"/>
    </row>
    <row r="936" spans="1:44" x14ac:dyDescent="0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J936" s="22"/>
      <c r="AK936" s="22"/>
      <c r="AL936" s="22"/>
      <c r="AM936" s="22"/>
      <c r="AN936" s="22"/>
      <c r="AO936" s="179"/>
      <c r="AP936" s="179"/>
      <c r="AQ936" s="22"/>
      <c r="AR936" s="22"/>
    </row>
    <row r="937" spans="1:44" x14ac:dyDescent="0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J937" s="22"/>
      <c r="AK937" s="22"/>
      <c r="AL937" s="22"/>
      <c r="AM937" s="22"/>
      <c r="AN937" s="22"/>
      <c r="AO937" s="179"/>
      <c r="AP937" s="179"/>
      <c r="AQ937" s="22"/>
      <c r="AR937" s="22"/>
    </row>
    <row r="938" spans="1:44" x14ac:dyDescent="0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J938" s="22"/>
      <c r="AK938" s="22"/>
      <c r="AL938" s="22"/>
      <c r="AM938" s="22"/>
      <c r="AN938" s="22"/>
      <c r="AO938" s="179"/>
      <c r="AP938" s="179"/>
      <c r="AQ938" s="22"/>
      <c r="AR938" s="22"/>
    </row>
    <row r="939" spans="1:44" x14ac:dyDescent="0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J939" s="22"/>
      <c r="AK939" s="22"/>
      <c r="AL939" s="22"/>
      <c r="AM939" s="22"/>
      <c r="AN939" s="22"/>
      <c r="AO939" s="179"/>
      <c r="AP939" s="179"/>
      <c r="AQ939" s="22"/>
      <c r="AR939" s="22"/>
    </row>
    <row r="940" spans="1:44" x14ac:dyDescent="0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J940" s="22"/>
      <c r="AK940" s="22"/>
      <c r="AL940" s="22"/>
      <c r="AM940" s="22"/>
      <c r="AN940" s="22"/>
      <c r="AO940" s="179"/>
      <c r="AP940" s="179"/>
      <c r="AQ940" s="22"/>
      <c r="AR940" s="22"/>
    </row>
    <row r="941" spans="1:44" x14ac:dyDescent="0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J941" s="22"/>
      <c r="AK941" s="22"/>
      <c r="AL941" s="22"/>
      <c r="AM941" s="22"/>
      <c r="AN941" s="22"/>
      <c r="AO941" s="179"/>
      <c r="AP941" s="179"/>
      <c r="AQ941" s="22"/>
      <c r="AR941" s="22"/>
    </row>
    <row r="942" spans="1:44" x14ac:dyDescent="0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J942" s="22"/>
      <c r="AK942" s="22"/>
      <c r="AL942" s="22"/>
      <c r="AM942" s="22"/>
      <c r="AN942" s="22"/>
      <c r="AO942" s="179"/>
      <c r="AP942" s="179"/>
      <c r="AQ942" s="22"/>
      <c r="AR942" s="22"/>
    </row>
    <row r="943" spans="1:44" x14ac:dyDescent="0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J943" s="22"/>
      <c r="AK943" s="22"/>
      <c r="AL943" s="22"/>
      <c r="AM943" s="22"/>
      <c r="AN943" s="22"/>
      <c r="AO943" s="179"/>
      <c r="AP943" s="179"/>
      <c r="AQ943" s="22"/>
      <c r="AR943" s="22"/>
    </row>
    <row r="944" spans="1:44" x14ac:dyDescent="0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J944" s="22"/>
      <c r="AK944" s="22"/>
      <c r="AL944" s="22"/>
      <c r="AM944" s="22"/>
      <c r="AN944" s="22"/>
      <c r="AO944" s="179"/>
      <c r="AP944" s="179"/>
      <c r="AQ944" s="22"/>
      <c r="AR944" s="22"/>
    </row>
    <row r="945" spans="1:44" x14ac:dyDescent="0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J945" s="22"/>
      <c r="AK945" s="22"/>
      <c r="AL945" s="22"/>
      <c r="AM945" s="22"/>
      <c r="AN945" s="22"/>
      <c r="AO945" s="179"/>
      <c r="AP945" s="179"/>
      <c r="AQ945" s="22"/>
      <c r="AR945" s="22"/>
    </row>
    <row r="946" spans="1:44" x14ac:dyDescent="0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J946" s="22"/>
      <c r="AK946" s="22"/>
      <c r="AL946" s="22"/>
      <c r="AM946" s="22"/>
      <c r="AN946" s="22"/>
      <c r="AO946" s="179"/>
      <c r="AP946" s="179"/>
      <c r="AQ946" s="22"/>
      <c r="AR946" s="22"/>
    </row>
    <row r="947" spans="1:44" x14ac:dyDescent="0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J947" s="22"/>
      <c r="AK947" s="22"/>
      <c r="AL947" s="22"/>
      <c r="AM947" s="22"/>
      <c r="AN947" s="22"/>
      <c r="AO947" s="179"/>
      <c r="AP947" s="179"/>
      <c r="AQ947" s="22"/>
      <c r="AR947" s="22"/>
    </row>
    <row r="948" spans="1:44" x14ac:dyDescent="0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J948" s="22"/>
      <c r="AK948" s="22"/>
      <c r="AL948" s="22"/>
      <c r="AM948" s="22"/>
      <c r="AN948" s="22"/>
      <c r="AO948" s="179"/>
      <c r="AP948" s="179"/>
      <c r="AQ948" s="22"/>
      <c r="AR948" s="22"/>
    </row>
    <row r="949" spans="1:44" x14ac:dyDescent="0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J949" s="22"/>
      <c r="AK949" s="22"/>
      <c r="AL949" s="22"/>
      <c r="AM949" s="22"/>
      <c r="AN949" s="22"/>
      <c r="AO949" s="179"/>
      <c r="AP949" s="179"/>
      <c r="AQ949" s="22"/>
      <c r="AR949" s="22"/>
    </row>
    <row r="950" spans="1:44" x14ac:dyDescent="0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J950" s="22"/>
      <c r="AK950" s="22"/>
      <c r="AL950" s="22"/>
      <c r="AM950" s="22"/>
      <c r="AN950" s="22"/>
      <c r="AO950" s="179"/>
      <c r="AP950" s="179"/>
      <c r="AQ950" s="22"/>
      <c r="AR950" s="22"/>
    </row>
    <row r="951" spans="1:44" x14ac:dyDescent="0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J951" s="22"/>
      <c r="AK951" s="22"/>
      <c r="AL951" s="22"/>
      <c r="AM951" s="22"/>
      <c r="AN951" s="22"/>
      <c r="AO951" s="179"/>
      <c r="AP951" s="179"/>
      <c r="AQ951" s="22"/>
      <c r="AR951" s="22"/>
    </row>
    <row r="952" spans="1:44" x14ac:dyDescent="0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J952" s="22"/>
      <c r="AK952" s="22"/>
      <c r="AL952" s="22"/>
      <c r="AM952" s="22"/>
      <c r="AN952" s="22"/>
      <c r="AO952" s="179"/>
      <c r="AP952" s="179"/>
      <c r="AQ952" s="22"/>
      <c r="AR952" s="22"/>
    </row>
    <row r="953" spans="1:44" x14ac:dyDescent="0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J953" s="22"/>
      <c r="AK953" s="22"/>
      <c r="AL953" s="22"/>
      <c r="AM953" s="22"/>
      <c r="AN953" s="22"/>
      <c r="AO953" s="179"/>
      <c r="AP953" s="179"/>
      <c r="AQ953" s="22"/>
      <c r="AR953" s="22"/>
    </row>
    <row r="954" spans="1:44" x14ac:dyDescent="0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J954" s="22"/>
      <c r="AK954" s="22"/>
      <c r="AL954" s="22"/>
      <c r="AM954" s="22"/>
      <c r="AN954" s="22"/>
      <c r="AO954" s="179"/>
      <c r="AP954" s="179"/>
      <c r="AQ954" s="22"/>
      <c r="AR954" s="22"/>
    </row>
    <row r="955" spans="1:44" x14ac:dyDescent="0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J955" s="22"/>
      <c r="AK955" s="22"/>
      <c r="AL955" s="22"/>
      <c r="AM955" s="22"/>
      <c r="AN955" s="22"/>
      <c r="AO955" s="179"/>
      <c r="AP955" s="179"/>
      <c r="AQ955" s="22"/>
      <c r="AR955" s="22"/>
    </row>
    <row r="956" spans="1:44" x14ac:dyDescent="0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J956" s="22"/>
      <c r="AK956" s="22"/>
      <c r="AL956" s="22"/>
      <c r="AM956" s="22"/>
      <c r="AN956" s="22"/>
      <c r="AO956" s="179"/>
      <c r="AP956" s="179"/>
      <c r="AQ956" s="22"/>
      <c r="AR956" s="22"/>
    </row>
    <row r="957" spans="1:44" x14ac:dyDescent="0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J957" s="22"/>
      <c r="AK957" s="22"/>
      <c r="AL957" s="22"/>
      <c r="AM957" s="22"/>
      <c r="AN957" s="22"/>
      <c r="AO957" s="179"/>
      <c r="AP957" s="179"/>
      <c r="AQ957" s="22"/>
      <c r="AR957" s="22"/>
    </row>
    <row r="958" spans="1:44" x14ac:dyDescent="0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J958" s="22"/>
      <c r="AK958" s="22"/>
      <c r="AL958" s="22"/>
      <c r="AM958" s="22"/>
      <c r="AN958" s="22"/>
      <c r="AO958" s="179"/>
      <c r="AP958" s="179"/>
      <c r="AQ958" s="22"/>
      <c r="AR958" s="22"/>
    </row>
    <row r="959" spans="1:44" x14ac:dyDescent="0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J959" s="22"/>
      <c r="AK959" s="22"/>
      <c r="AL959" s="22"/>
      <c r="AM959" s="22"/>
      <c r="AN959" s="22"/>
      <c r="AO959" s="179"/>
      <c r="AP959" s="179"/>
      <c r="AQ959" s="22"/>
      <c r="AR959" s="22"/>
    </row>
    <row r="960" spans="1:44" x14ac:dyDescent="0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J960" s="22"/>
      <c r="AK960" s="22"/>
      <c r="AL960" s="22"/>
      <c r="AM960" s="22"/>
      <c r="AN960" s="22"/>
      <c r="AO960" s="179"/>
      <c r="AP960" s="179"/>
      <c r="AQ960" s="22"/>
      <c r="AR960" s="22"/>
    </row>
    <row r="961" spans="1:44" x14ac:dyDescent="0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J961" s="22"/>
      <c r="AK961" s="22"/>
      <c r="AL961" s="22"/>
      <c r="AM961" s="22"/>
      <c r="AN961" s="22"/>
      <c r="AO961" s="179"/>
      <c r="AP961" s="179"/>
      <c r="AQ961" s="22"/>
      <c r="AR961" s="22"/>
    </row>
    <row r="962" spans="1:44" x14ac:dyDescent="0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J962" s="22"/>
      <c r="AK962" s="22"/>
      <c r="AL962" s="22"/>
      <c r="AM962" s="22"/>
      <c r="AN962" s="22"/>
      <c r="AO962" s="179"/>
      <c r="AP962" s="179"/>
      <c r="AQ962" s="22"/>
      <c r="AR962" s="22"/>
    </row>
    <row r="963" spans="1:44" x14ac:dyDescent="0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J963" s="22"/>
      <c r="AK963" s="22"/>
      <c r="AL963" s="22"/>
      <c r="AM963" s="22"/>
      <c r="AN963" s="22"/>
      <c r="AO963" s="179"/>
      <c r="AP963" s="179"/>
      <c r="AQ963" s="22"/>
      <c r="AR963" s="22"/>
    </row>
    <row r="964" spans="1:44" x14ac:dyDescent="0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J964" s="22"/>
      <c r="AK964" s="22"/>
      <c r="AL964" s="22"/>
      <c r="AM964" s="22"/>
      <c r="AN964" s="22"/>
      <c r="AO964" s="179"/>
      <c r="AP964" s="179"/>
      <c r="AQ964" s="22"/>
      <c r="AR964" s="22"/>
    </row>
    <row r="965" spans="1:44" x14ac:dyDescent="0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J965" s="22"/>
      <c r="AK965" s="22"/>
      <c r="AL965" s="22"/>
      <c r="AM965" s="22"/>
      <c r="AN965" s="22"/>
      <c r="AO965" s="179"/>
      <c r="AP965" s="179"/>
      <c r="AQ965" s="22"/>
      <c r="AR965" s="22"/>
    </row>
    <row r="966" spans="1:44" x14ac:dyDescent="0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J966" s="22"/>
      <c r="AK966" s="22"/>
      <c r="AL966" s="22"/>
      <c r="AM966" s="22"/>
      <c r="AN966" s="22"/>
      <c r="AO966" s="179"/>
      <c r="AP966" s="179"/>
      <c r="AQ966" s="22"/>
      <c r="AR966" s="22"/>
    </row>
    <row r="967" spans="1:44" x14ac:dyDescent="0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J967" s="22"/>
      <c r="AK967" s="22"/>
      <c r="AL967" s="22"/>
      <c r="AM967" s="22"/>
      <c r="AN967" s="22"/>
      <c r="AO967" s="179"/>
      <c r="AP967" s="179"/>
      <c r="AQ967" s="22"/>
      <c r="AR967" s="22"/>
    </row>
    <row r="968" spans="1:44" x14ac:dyDescent="0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J968" s="22"/>
      <c r="AK968" s="22"/>
      <c r="AL968" s="22"/>
      <c r="AM968" s="22"/>
      <c r="AN968" s="22"/>
      <c r="AO968" s="179"/>
      <c r="AP968" s="179"/>
      <c r="AQ968" s="22"/>
      <c r="AR968" s="22"/>
    </row>
    <row r="969" spans="1:44" x14ac:dyDescent="0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J969" s="22"/>
      <c r="AK969" s="22"/>
      <c r="AL969" s="22"/>
      <c r="AM969" s="22"/>
      <c r="AN969" s="22"/>
      <c r="AO969" s="179"/>
      <c r="AP969" s="179"/>
      <c r="AQ969" s="22"/>
      <c r="AR969" s="22"/>
    </row>
    <row r="970" spans="1:44" x14ac:dyDescent="0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J970" s="22"/>
      <c r="AK970" s="22"/>
      <c r="AL970" s="22"/>
      <c r="AM970" s="22"/>
      <c r="AN970" s="22"/>
      <c r="AO970" s="179"/>
      <c r="AP970" s="179"/>
      <c r="AQ970" s="22"/>
      <c r="AR970" s="22"/>
    </row>
    <row r="971" spans="1:44" x14ac:dyDescent="0.2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J971" s="22"/>
      <c r="AK971" s="22"/>
      <c r="AL971" s="22"/>
      <c r="AM971" s="22"/>
      <c r="AN971" s="22"/>
      <c r="AO971" s="179"/>
      <c r="AP971" s="179"/>
      <c r="AQ971" s="22"/>
      <c r="AR971" s="22"/>
    </row>
    <row r="972" spans="1:44" x14ac:dyDescent="0.2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J972" s="22"/>
      <c r="AK972" s="22"/>
      <c r="AL972" s="22"/>
      <c r="AM972" s="22"/>
      <c r="AN972" s="22"/>
      <c r="AO972" s="179"/>
      <c r="AP972" s="179"/>
      <c r="AQ972" s="22"/>
      <c r="AR972" s="22"/>
    </row>
    <row r="973" spans="1:44" x14ac:dyDescent="0.2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J973" s="22"/>
      <c r="AK973" s="22"/>
      <c r="AL973" s="22"/>
      <c r="AM973" s="22"/>
      <c r="AN973" s="22"/>
      <c r="AO973" s="179"/>
      <c r="AP973" s="179"/>
      <c r="AQ973" s="22"/>
      <c r="AR973" s="22"/>
    </row>
    <row r="974" spans="1:44" x14ac:dyDescent="0.2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J974" s="22"/>
      <c r="AK974" s="22"/>
      <c r="AL974" s="22"/>
      <c r="AM974" s="22"/>
      <c r="AN974" s="22"/>
      <c r="AO974" s="179"/>
      <c r="AP974" s="179"/>
      <c r="AQ974" s="22"/>
      <c r="AR974" s="22"/>
    </row>
    <row r="975" spans="1:44" x14ac:dyDescent="0.2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J975" s="22"/>
      <c r="AK975" s="22"/>
      <c r="AL975" s="22"/>
      <c r="AM975" s="22"/>
      <c r="AN975" s="22"/>
      <c r="AO975" s="179"/>
      <c r="AP975" s="179"/>
      <c r="AQ975" s="22"/>
      <c r="AR975" s="22"/>
    </row>
    <row r="976" spans="1:44" x14ac:dyDescent="0.2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J976" s="22"/>
      <c r="AK976" s="22"/>
      <c r="AL976" s="22"/>
      <c r="AM976" s="22"/>
      <c r="AN976" s="22"/>
      <c r="AO976" s="179"/>
      <c r="AP976" s="179"/>
      <c r="AQ976" s="22"/>
      <c r="AR976" s="22"/>
    </row>
    <row r="977" spans="1:44" x14ac:dyDescent="0.2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J977" s="22"/>
      <c r="AK977" s="22"/>
      <c r="AL977" s="22"/>
      <c r="AM977" s="22"/>
      <c r="AN977" s="22"/>
      <c r="AO977" s="179"/>
      <c r="AP977" s="179"/>
      <c r="AQ977" s="22"/>
      <c r="AR977" s="22"/>
    </row>
    <row r="978" spans="1:44" x14ac:dyDescent="0.2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J978" s="22"/>
      <c r="AK978" s="22"/>
      <c r="AL978" s="22"/>
      <c r="AM978" s="22"/>
      <c r="AN978" s="22"/>
      <c r="AO978" s="179"/>
      <c r="AP978" s="179"/>
      <c r="AQ978" s="22"/>
      <c r="AR978" s="22"/>
    </row>
    <row r="979" spans="1:44" x14ac:dyDescent="0.2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J979" s="22"/>
      <c r="AK979" s="22"/>
      <c r="AL979" s="22"/>
      <c r="AM979" s="22"/>
      <c r="AN979" s="22"/>
      <c r="AO979" s="179"/>
      <c r="AP979" s="179"/>
      <c r="AQ979" s="22"/>
      <c r="AR979" s="22"/>
    </row>
    <row r="980" spans="1:44" x14ac:dyDescent="0.2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J980" s="22"/>
      <c r="AK980" s="22"/>
      <c r="AL980" s="22"/>
      <c r="AM980" s="22"/>
      <c r="AN980" s="22"/>
      <c r="AO980" s="179"/>
      <c r="AP980" s="179"/>
      <c r="AQ980" s="22"/>
      <c r="AR980" s="22"/>
    </row>
    <row r="981" spans="1:44" x14ac:dyDescent="0.2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J981" s="22"/>
      <c r="AK981" s="22"/>
      <c r="AL981" s="22"/>
      <c r="AM981" s="22"/>
      <c r="AN981" s="22"/>
      <c r="AO981" s="179"/>
      <c r="AP981" s="179"/>
      <c r="AQ981" s="22"/>
      <c r="AR981" s="22"/>
    </row>
    <row r="982" spans="1:44" x14ac:dyDescent="0.2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J982" s="22"/>
      <c r="AK982" s="22"/>
      <c r="AL982" s="22"/>
      <c r="AM982" s="22"/>
      <c r="AN982" s="22"/>
      <c r="AO982" s="179"/>
      <c r="AP982" s="179"/>
      <c r="AQ982" s="22"/>
      <c r="AR982" s="22"/>
    </row>
    <row r="983" spans="1:44" x14ac:dyDescent="0.2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J983" s="22"/>
      <c r="AK983" s="22"/>
      <c r="AL983" s="22"/>
      <c r="AM983" s="22"/>
      <c r="AN983" s="22"/>
      <c r="AO983" s="179"/>
      <c r="AP983" s="179"/>
      <c r="AQ983" s="22"/>
      <c r="AR983" s="22"/>
    </row>
    <row r="984" spans="1:44" x14ac:dyDescent="0.2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J984" s="22"/>
      <c r="AK984" s="22"/>
      <c r="AL984" s="22"/>
      <c r="AM984" s="22"/>
      <c r="AN984" s="22"/>
      <c r="AO984" s="179"/>
      <c r="AP984" s="179"/>
      <c r="AQ984" s="22"/>
      <c r="AR984" s="22"/>
    </row>
    <row r="985" spans="1:44" x14ac:dyDescent="0.2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J985" s="22"/>
      <c r="AK985" s="22"/>
      <c r="AL985" s="22"/>
      <c r="AM985" s="22"/>
      <c r="AN985" s="22"/>
      <c r="AO985" s="179"/>
      <c r="AP985" s="179"/>
      <c r="AQ985" s="22"/>
      <c r="AR985" s="22"/>
    </row>
    <row r="986" spans="1:44" x14ac:dyDescent="0.2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J986" s="22"/>
      <c r="AK986" s="22"/>
      <c r="AL986" s="22"/>
      <c r="AM986" s="22"/>
      <c r="AN986" s="22"/>
      <c r="AO986" s="179"/>
      <c r="AP986" s="179"/>
      <c r="AQ986" s="22"/>
      <c r="AR986" s="22"/>
    </row>
    <row r="987" spans="1:44" x14ac:dyDescent="0.2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J987" s="22"/>
      <c r="AK987" s="22"/>
      <c r="AL987" s="22"/>
      <c r="AM987" s="22"/>
      <c r="AN987" s="22"/>
      <c r="AO987" s="179"/>
      <c r="AP987" s="179"/>
      <c r="AQ987" s="22"/>
      <c r="AR987" s="22"/>
    </row>
    <row r="988" spans="1:44" x14ac:dyDescent="0.2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J988" s="22"/>
      <c r="AK988" s="22"/>
      <c r="AL988" s="22"/>
      <c r="AM988" s="22"/>
      <c r="AN988" s="22"/>
      <c r="AO988" s="179"/>
      <c r="AP988" s="179"/>
      <c r="AQ988" s="22"/>
      <c r="AR988" s="22"/>
    </row>
    <row r="989" spans="1:44" x14ac:dyDescent="0.2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J989" s="22"/>
      <c r="AK989" s="22"/>
      <c r="AL989" s="22"/>
      <c r="AM989" s="22"/>
      <c r="AN989" s="22"/>
      <c r="AO989" s="179"/>
      <c r="AP989" s="179"/>
      <c r="AQ989" s="22"/>
      <c r="AR989" s="22"/>
    </row>
    <row r="990" spans="1:44" x14ac:dyDescent="0.2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J990" s="22"/>
      <c r="AK990" s="22"/>
      <c r="AL990" s="22"/>
      <c r="AM990" s="22"/>
      <c r="AN990" s="22"/>
      <c r="AO990" s="179"/>
      <c r="AP990" s="179"/>
      <c r="AQ990" s="22"/>
      <c r="AR990" s="22"/>
    </row>
    <row r="991" spans="1:44" x14ac:dyDescent="0.2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J991" s="22"/>
      <c r="AK991" s="22"/>
      <c r="AL991" s="22"/>
      <c r="AM991" s="22"/>
      <c r="AN991" s="22"/>
      <c r="AO991" s="179"/>
      <c r="AP991" s="179"/>
      <c r="AQ991" s="22"/>
      <c r="AR991" s="22"/>
    </row>
    <row r="992" spans="1:44" x14ac:dyDescent="0.2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J992" s="22"/>
      <c r="AK992" s="22"/>
      <c r="AL992" s="22"/>
      <c r="AM992" s="22"/>
      <c r="AN992" s="22"/>
      <c r="AO992" s="179"/>
      <c r="AP992" s="179"/>
      <c r="AQ992" s="22"/>
      <c r="AR992" s="22"/>
    </row>
    <row r="993" spans="1:44" x14ac:dyDescent="0.2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J993" s="22"/>
      <c r="AK993" s="22"/>
      <c r="AL993" s="22"/>
      <c r="AM993" s="22"/>
      <c r="AN993" s="22"/>
      <c r="AO993" s="179"/>
      <c r="AP993" s="179"/>
      <c r="AQ993" s="22"/>
      <c r="AR993" s="22"/>
    </row>
    <row r="994" spans="1:44" x14ac:dyDescent="0.2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J994" s="22"/>
      <c r="AK994" s="22"/>
      <c r="AL994" s="22"/>
      <c r="AM994" s="22"/>
      <c r="AN994" s="22"/>
      <c r="AO994" s="179"/>
      <c r="AP994" s="179"/>
      <c r="AQ994" s="22"/>
      <c r="AR994" s="22"/>
    </row>
    <row r="995" spans="1:44" x14ac:dyDescent="0.2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J995" s="22"/>
      <c r="AK995" s="22"/>
      <c r="AL995" s="22"/>
      <c r="AM995" s="22"/>
      <c r="AN995" s="22"/>
      <c r="AO995" s="179"/>
      <c r="AP995" s="179"/>
      <c r="AQ995" s="22"/>
      <c r="AR995" s="22"/>
    </row>
    <row r="996" spans="1:44" x14ac:dyDescent="0.2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J996" s="22"/>
      <c r="AK996" s="22"/>
      <c r="AL996" s="22"/>
      <c r="AM996" s="22"/>
      <c r="AN996" s="22"/>
      <c r="AO996" s="179"/>
      <c r="AP996" s="179"/>
      <c r="AQ996" s="22"/>
      <c r="AR996" s="22"/>
    </row>
    <row r="997" spans="1:44" x14ac:dyDescent="0.2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J997" s="22"/>
      <c r="AK997" s="22"/>
      <c r="AL997" s="22"/>
      <c r="AM997" s="22"/>
      <c r="AN997" s="22"/>
      <c r="AO997" s="179"/>
      <c r="AP997" s="179"/>
      <c r="AQ997" s="22"/>
      <c r="AR997" s="22"/>
    </row>
    <row r="998" spans="1:44" x14ac:dyDescent="0.2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J998" s="22"/>
      <c r="AK998" s="22"/>
      <c r="AL998" s="22"/>
      <c r="AM998" s="22"/>
      <c r="AN998" s="22"/>
      <c r="AO998" s="179"/>
      <c r="AP998" s="179"/>
      <c r="AQ998" s="22"/>
      <c r="AR998" s="22"/>
    </row>
    <row r="999" spans="1:44" x14ac:dyDescent="0.2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J999" s="22"/>
      <c r="AK999" s="22"/>
      <c r="AL999" s="22"/>
      <c r="AM999" s="22"/>
      <c r="AN999" s="22"/>
      <c r="AO999" s="179"/>
      <c r="AP999" s="179"/>
      <c r="AQ999" s="22"/>
      <c r="AR999" s="22"/>
    </row>
    <row r="1000" spans="1:44" x14ac:dyDescent="0.2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J1000" s="22"/>
      <c r="AK1000" s="22"/>
      <c r="AL1000" s="22"/>
      <c r="AM1000" s="22"/>
      <c r="AN1000" s="22"/>
      <c r="AO1000" s="179"/>
      <c r="AP1000" s="179"/>
      <c r="AQ1000" s="22"/>
      <c r="AR1000" s="22"/>
    </row>
  </sheetData>
  <sheetProtection algorithmName="SHA-512" hashValue="VxrXsKEyUc0HtnFLUW8dbJk0T0VeafhO3Sx+ogY4TDCv/KFAdS9XQdte9kO6EUW6L+Kh6g5rNoaQgr8R2nRTGw==" saltValue="kNcEO58CZ55Ak6tJAoHv7Q==" spinCount="100000" sheet="1" objects="1" scenarios="1"/>
  <mergeCells count="60">
    <mergeCell ref="J10:J21"/>
    <mergeCell ref="K10:K21"/>
    <mergeCell ref="Q30:Q31"/>
    <mergeCell ref="R32:R35"/>
    <mergeCell ref="N23:N25"/>
    <mergeCell ref="O26:O27"/>
    <mergeCell ref="P28:P29"/>
    <mergeCell ref="N8:N9"/>
    <mergeCell ref="R8:R9"/>
    <mergeCell ref="L10:L21"/>
    <mergeCell ref="AP3:AP5"/>
    <mergeCell ref="AP39:AQ39"/>
    <mergeCell ref="AP40:AQ40"/>
    <mergeCell ref="V4:X4"/>
    <mergeCell ref="U26:U27"/>
    <mergeCell ref="U28:U29"/>
    <mergeCell ref="U30:U31"/>
    <mergeCell ref="U32:U35"/>
    <mergeCell ref="U23:U25"/>
    <mergeCell ref="S8:S9"/>
    <mergeCell ref="E3:K4"/>
    <mergeCell ref="N3:U3"/>
    <mergeCell ref="K8:K9"/>
    <mergeCell ref="G8:G9"/>
    <mergeCell ref="H8:H9"/>
    <mergeCell ref="L8:L9"/>
    <mergeCell ref="U8:U9"/>
    <mergeCell ref="O8:O9"/>
    <mergeCell ref="I8:I9"/>
    <mergeCell ref="J8:J9"/>
    <mergeCell ref="D7:S7"/>
    <mergeCell ref="P8:P9"/>
    <mergeCell ref="Q8:Q9"/>
    <mergeCell ref="K43:M43"/>
    <mergeCell ref="K44:M44"/>
    <mergeCell ref="F8:F9"/>
    <mergeCell ref="A23:A36"/>
    <mergeCell ref="M8:M9"/>
    <mergeCell ref="H23:H36"/>
    <mergeCell ref="I23:I36"/>
    <mergeCell ref="J23:J36"/>
    <mergeCell ref="K23:K36"/>
    <mergeCell ref="L26:L27"/>
    <mergeCell ref="C42:J43"/>
    <mergeCell ref="I10:I21"/>
    <mergeCell ref="A10:A21"/>
    <mergeCell ref="H10:H21"/>
    <mergeCell ref="K54:M54"/>
    <mergeCell ref="K45:M45"/>
    <mergeCell ref="L23:L25"/>
    <mergeCell ref="M23:M25"/>
    <mergeCell ref="L28:L29"/>
    <mergeCell ref="L30:L31"/>
    <mergeCell ref="L32:L35"/>
    <mergeCell ref="M26:M27"/>
    <mergeCell ref="M28:M29"/>
    <mergeCell ref="M30:M31"/>
    <mergeCell ref="M32:M35"/>
    <mergeCell ref="K41:S41"/>
    <mergeCell ref="K42:M42"/>
  </mergeCells>
  <pageMargins left="0.15748031496062992" right="0.15748031496062992" top="0.19685039370078741" bottom="0.19685039370078741" header="0" footer="0"/>
  <pageSetup scale="85" orientation="landscape" r:id="rId1"/>
  <ignoredErrors>
    <ignoredError sqref="G22 D22:E22 J37 F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P1536"/>
  <sheetViews>
    <sheetView showGridLines="0" zoomScaleNormal="100" workbookViewId="0">
      <selection sqref="A1:G1"/>
    </sheetView>
  </sheetViews>
  <sheetFormatPr baseColWidth="10" defaultColWidth="14.42578125" defaultRowHeight="15" x14ac:dyDescent="0.25"/>
  <cols>
    <col min="1" max="1" width="10.85546875" customWidth="1"/>
    <col min="2" max="2" width="15.28515625" customWidth="1"/>
    <col min="3" max="3" width="17.28515625" customWidth="1"/>
    <col min="4" max="4" width="24.42578125" bestFit="1" customWidth="1"/>
    <col min="5" max="5" width="20.28515625" bestFit="1" customWidth="1"/>
    <col min="6" max="6" width="23.7109375" customWidth="1"/>
    <col min="7" max="7" width="29.42578125" customWidth="1"/>
    <col min="8" max="8" width="16.42578125" style="256" hidden="1" customWidth="1"/>
    <col min="9" max="9" width="17" hidden="1" customWidth="1"/>
    <col min="10" max="10" width="20" hidden="1" customWidth="1"/>
    <col min="11" max="11" width="17.7109375" customWidth="1"/>
    <col min="12" max="12" width="18.7109375" customWidth="1"/>
  </cols>
  <sheetData>
    <row r="1" spans="1:16" ht="27" thickBot="1" x14ac:dyDescent="0.3">
      <c r="A1" s="501" t="s">
        <v>957</v>
      </c>
      <c r="B1" s="502"/>
      <c r="C1" s="502"/>
      <c r="D1" s="502"/>
      <c r="E1" s="502"/>
      <c r="F1" s="502"/>
      <c r="G1" s="503"/>
      <c r="H1" s="504" t="s">
        <v>832</v>
      </c>
      <c r="I1" s="504"/>
      <c r="J1" s="504"/>
      <c r="K1" s="31"/>
    </row>
    <row r="2" spans="1:16" s="302" customFormat="1" ht="26.25" thickBot="1" x14ac:dyDescent="0.3">
      <c r="A2" s="352" t="s">
        <v>251</v>
      </c>
      <c r="B2" s="353" t="s">
        <v>252</v>
      </c>
      <c r="C2" s="353" t="s">
        <v>18</v>
      </c>
      <c r="D2" s="353" t="s">
        <v>253</v>
      </c>
      <c r="E2" s="353" t="s">
        <v>254</v>
      </c>
      <c r="F2" s="354" t="s">
        <v>255</v>
      </c>
      <c r="G2" s="355" t="s">
        <v>256</v>
      </c>
      <c r="H2" s="348" t="s">
        <v>0</v>
      </c>
      <c r="I2" s="309" t="s">
        <v>831</v>
      </c>
      <c r="J2" s="309" t="s">
        <v>832</v>
      </c>
      <c r="K2" s="380"/>
      <c r="L2" s="380"/>
      <c r="M2" s="380"/>
      <c r="N2" s="380"/>
    </row>
    <row r="3" spans="1:16" x14ac:dyDescent="0.25">
      <c r="A3" s="356">
        <v>1</v>
      </c>
      <c r="B3" s="303" t="s">
        <v>20</v>
      </c>
      <c r="C3" s="304" t="str">
        <f t="shared" ref="C3:C66" si="0">UPPER(I3)</f>
        <v>6DEDECHI</v>
      </c>
      <c r="D3" s="304"/>
      <c r="E3" s="305">
        <f>+'CALCULO TARIFAS CC '!$S$45</f>
        <v>0.75597616441726789</v>
      </c>
      <c r="F3" s="306">
        <f t="shared" ref="F3:F34" si="1">ROUND(J3,4)</f>
        <v>80044.772200000007</v>
      </c>
      <c r="G3" s="357">
        <f>ROUND(F3*E3,2)</f>
        <v>60511.94</v>
      </c>
      <c r="H3" s="349" t="s">
        <v>257</v>
      </c>
      <c r="I3" s="310" t="s">
        <v>21</v>
      </c>
      <c r="J3" s="310">
        <v>80044.772200000007</v>
      </c>
      <c r="K3" s="381"/>
      <c r="L3" s="382"/>
      <c r="M3" s="382"/>
      <c r="N3" s="382"/>
    </row>
    <row r="4" spans="1:16" x14ac:dyDescent="0.25">
      <c r="A4" s="358">
        <f>A3+1</f>
        <v>2</v>
      </c>
      <c r="B4" s="209" t="s">
        <v>20</v>
      </c>
      <c r="C4" s="37" t="str">
        <f t="shared" si="0"/>
        <v>6DEDEMET</v>
      </c>
      <c r="D4" s="37"/>
      <c r="E4" s="38">
        <f>+'CALCULO TARIFAS CC '!$S$45</f>
        <v>0.75597616441726789</v>
      </c>
      <c r="F4" s="39">
        <f t="shared" si="1"/>
        <v>356699.41629999998</v>
      </c>
      <c r="G4" s="357">
        <f t="shared" ref="G4:G67" si="2">ROUND(F4*E4,2)</f>
        <v>269656.26</v>
      </c>
      <c r="H4" s="349" t="s">
        <v>257</v>
      </c>
      <c r="I4" s="310" t="s">
        <v>22</v>
      </c>
      <c r="J4" s="310">
        <v>356699.41629999998</v>
      </c>
      <c r="K4" s="381"/>
      <c r="L4" s="382"/>
      <c r="M4" s="382"/>
      <c r="N4" s="382"/>
      <c r="O4" s="373"/>
      <c r="P4" s="373"/>
    </row>
    <row r="5" spans="1:16" x14ac:dyDescent="0.25">
      <c r="A5" s="358">
        <f t="shared" ref="A5:A68" si="3">A4+1</f>
        <v>3</v>
      </c>
      <c r="B5" s="209" t="s">
        <v>20</v>
      </c>
      <c r="C5" s="37" t="str">
        <f t="shared" si="0"/>
        <v>6DENSA</v>
      </c>
      <c r="D5" s="37"/>
      <c r="E5" s="38">
        <f>+'CALCULO TARIFAS CC '!$S$45</f>
        <v>0.75597616441726789</v>
      </c>
      <c r="F5" s="39">
        <f t="shared" si="1"/>
        <v>288010.40000000002</v>
      </c>
      <c r="G5" s="357">
        <f t="shared" si="2"/>
        <v>217729</v>
      </c>
      <c r="H5" s="349" t="s">
        <v>257</v>
      </c>
      <c r="I5" s="310" t="s">
        <v>23</v>
      </c>
      <c r="J5" s="310">
        <v>288010.40000000002</v>
      </c>
      <c r="K5" s="381"/>
      <c r="L5" s="382"/>
      <c r="M5" s="382"/>
      <c r="N5" s="382"/>
      <c r="O5" s="373"/>
      <c r="P5" s="373"/>
    </row>
    <row r="6" spans="1:16" x14ac:dyDescent="0.25">
      <c r="A6" s="358">
        <f t="shared" si="3"/>
        <v>4</v>
      </c>
      <c r="B6" s="209" t="s">
        <v>20</v>
      </c>
      <c r="C6" s="37" t="str">
        <f t="shared" si="0"/>
        <v>6GACP</v>
      </c>
      <c r="D6" s="37"/>
      <c r="E6" s="38">
        <f>+'CALCULO TARIFAS CC '!$S$45</f>
        <v>0.75597616441726789</v>
      </c>
      <c r="F6" s="39">
        <f t="shared" si="1"/>
        <v>208.298</v>
      </c>
      <c r="G6" s="357">
        <f t="shared" si="2"/>
        <v>157.47</v>
      </c>
      <c r="H6" s="349" t="s">
        <v>257</v>
      </c>
      <c r="I6" s="310" t="s">
        <v>617</v>
      </c>
      <c r="J6" s="310">
        <v>208.298</v>
      </c>
      <c r="K6" s="381"/>
      <c r="L6" s="381"/>
      <c r="M6" s="381"/>
      <c r="N6" s="381"/>
      <c r="O6" s="373"/>
      <c r="P6" s="373"/>
    </row>
    <row r="7" spans="1:16" x14ac:dyDescent="0.25">
      <c r="A7" s="358">
        <f t="shared" si="3"/>
        <v>5</v>
      </c>
      <c r="B7" s="209" t="s">
        <v>20</v>
      </c>
      <c r="C7" s="37" t="str">
        <f t="shared" si="0"/>
        <v>6GAES</v>
      </c>
      <c r="D7" s="37"/>
      <c r="E7" s="38">
        <f>+'CALCULO TARIFAS CC '!$S$45</f>
        <v>0.75597616441726789</v>
      </c>
      <c r="F7" s="39">
        <f t="shared" si="1"/>
        <v>126.5424</v>
      </c>
      <c r="G7" s="357">
        <f t="shared" si="2"/>
        <v>95.66</v>
      </c>
      <c r="H7" s="349" t="s">
        <v>257</v>
      </c>
      <c r="I7" s="310" t="s">
        <v>24</v>
      </c>
      <c r="J7" s="310">
        <v>126.5424</v>
      </c>
      <c r="K7" s="381"/>
      <c r="L7" s="381"/>
      <c r="M7" s="381"/>
      <c r="N7" s="381"/>
      <c r="O7" s="373"/>
      <c r="P7" s="373"/>
    </row>
    <row r="8" spans="1:16" x14ac:dyDescent="0.25">
      <c r="A8" s="358">
        <f t="shared" si="3"/>
        <v>6</v>
      </c>
      <c r="B8" s="209" t="s">
        <v>20</v>
      </c>
      <c r="C8" s="37" t="str">
        <f t="shared" si="0"/>
        <v>6GAES-CHANG</v>
      </c>
      <c r="D8" s="37"/>
      <c r="E8" s="38">
        <f>+'CALCULO TARIFAS CC '!$S$45</f>
        <v>0.75597616441726789</v>
      </c>
      <c r="F8" s="39">
        <f t="shared" si="1"/>
        <v>0.78349999999999997</v>
      </c>
      <c r="G8" s="357">
        <f t="shared" si="2"/>
        <v>0.59</v>
      </c>
      <c r="H8" s="349" t="s">
        <v>257</v>
      </c>
      <c r="I8" s="310" t="s">
        <v>25</v>
      </c>
      <c r="J8" s="310">
        <v>0.78349999999999997</v>
      </c>
      <c r="K8" s="381"/>
      <c r="L8" s="381"/>
      <c r="M8" s="381"/>
      <c r="N8" s="381"/>
      <c r="O8" s="373"/>
      <c r="P8" s="373"/>
    </row>
    <row r="9" spans="1:16" x14ac:dyDescent="0.25">
      <c r="A9" s="358">
        <f t="shared" si="3"/>
        <v>7</v>
      </c>
      <c r="B9" s="209" t="s">
        <v>20</v>
      </c>
      <c r="C9" s="37" t="str">
        <f t="shared" si="0"/>
        <v>6GALTOVALLE</v>
      </c>
      <c r="D9" s="37"/>
      <c r="E9" s="38">
        <f>+'CALCULO TARIFAS CC '!$S$45</f>
        <v>0.75597616441726789</v>
      </c>
      <c r="F9" s="39">
        <f t="shared" si="1"/>
        <v>8.9855</v>
      </c>
      <c r="G9" s="357">
        <f t="shared" si="2"/>
        <v>6.79</v>
      </c>
      <c r="H9" s="349" t="s">
        <v>257</v>
      </c>
      <c r="I9" s="310" t="s">
        <v>26</v>
      </c>
      <c r="J9" s="310">
        <v>8.9855</v>
      </c>
      <c r="K9" s="381"/>
      <c r="L9" s="381"/>
      <c r="M9" s="381"/>
      <c r="N9" s="381"/>
      <c r="O9" s="373"/>
      <c r="P9" s="373"/>
    </row>
    <row r="10" spans="1:16" x14ac:dyDescent="0.25">
      <c r="A10" s="358">
        <f t="shared" si="3"/>
        <v>8</v>
      </c>
      <c r="B10" s="209" t="s">
        <v>20</v>
      </c>
      <c r="C10" s="37" t="str">
        <f t="shared" si="0"/>
        <v>6GAVANZALIA</v>
      </c>
      <c r="D10" s="37"/>
      <c r="E10" s="38">
        <f>+'CALCULO TARIFAS CC '!$S$45</f>
        <v>0.75597616441726789</v>
      </c>
      <c r="F10" s="39">
        <f t="shared" si="1"/>
        <v>87.416899999999998</v>
      </c>
      <c r="G10" s="357">
        <f t="shared" si="2"/>
        <v>66.09</v>
      </c>
      <c r="H10" s="349" t="s">
        <v>257</v>
      </c>
      <c r="I10" s="310" t="s">
        <v>878</v>
      </c>
      <c r="J10" s="310">
        <v>87.416899999999998</v>
      </c>
      <c r="K10" s="381"/>
      <c r="L10" s="381"/>
      <c r="M10" s="381"/>
      <c r="N10" s="381"/>
      <c r="O10" s="373"/>
      <c r="P10" s="373"/>
    </row>
    <row r="11" spans="1:16" x14ac:dyDescent="0.25">
      <c r="A11" s="358">
        <f t="shared" si="3"/>
        <v>9</v>
      </c>
      <c r="B11" s="209" t="s">
        <v>20</v>
      </c>
      <c r="C11" s="37" t="str">
        <f t="shared" si="0"/>
        <v>6GCALDERA</v>
      </c>
      <c r="D11" s="37"/>
      <c r="E11" s="38">
        <f>+'CALCULO TARIFAS CC '!$S$45</f>
        <v>0.75597616441726789</v>
      </c>
      <c r="F11" s="39">
        <f t="shared" si="1"/>
        <v>0.43090000000000001</v>
      </c>
      <c r="G11" s="357">
        <f t="shared" si="2"/>
        <v>0.33</v>
      </c>
      <c r="H11" s="349" t="s">
        <v>257</v>
      </c>
      <c r="I11" s="310" t="s">
        <v>879</v>
      </c>
      <c r="J11" s="310">
        <v>0.43090000000000001</v>
      </c>
      <c r="K11" s="381"/>
      <c r="L11" s="381"/>
      <c r="M11" s="381"/>
      <c r="N11" s="381"/>
      <c r="O11" s="373"/>
      <c r="P11" s="373"/>
    </row>
    <row r="12" spans="1:16" x14ac:dyDescent="0.25">
      <c r="A12" s="358">
        <f t="shared" si="3"/>
        <v>10</v>
      </c>
      <c r="B12" s="209" t="s">
        <v>20</v>
      </c>
      <c r="C12" s="37" t="str">
        <f t="shared" si="0"/>
        <v>6GCELSIAALT</v>
      </c>
      <c r="D12" s="37"/>
      <c r="E12" s="38">
        <f>+'CALCULO TARIFAS CC '!$S$45</f>
        <v>0.75597616441726789</v>
      </c>
      <c r="F12" s="39">
        <f t="shared" si="1"/>
        <v>3.4704000000000002</v>
      </c>
      <c r="G12" s="357">
        <f t="shared" si="2"/>
        <v>2.62</v>
      </c>
      <c r="H12" s="349" t="s">
        <v>257</v>
      </c>
      <c r="I12" s="310" t="s">
        <v>863</v>
      </c>
      <c r="J12" s="310">
        <v>3.4704000000000002</v>
      </c>
      <c r="K12" s="381"/>
      <c r="L12" s="381"/>
      <c r="M12" s="381"/>
      <c r="N12" s="381"/>
      <c r="O12" s="373"/>
      <c r="P12" s="373"/>
    </row>
    <row r="13" spans="1:16" x14ac:dyDescent="0.25">
      <c r="A13" s="358">
        <f t="shared" si="3"/>
        <v>11</v>
      </c>
      <c r="B13" s="209" t="s">
        <v>20</v>
      </c>
      <c r="C13" s="37" t="str">
        <f t="shared" si="0"/>
        <v>6GCELSIABLM</v>
      </c>
      <c r="D13" s="37"/>
      <c r="E13" s="38">
        <f>+'CALCULO TARIFAS CC '!$S$45</f>
        <v>0.75597616441726789</v>
      </c>
      <c r="F13" s="39">
        <f t="shared" si="1"/>
        <v>503.435</v>
      </c>
      <c r="G13" s="357">
        <f t="shared" si="2"/>
        <v>380.58</v>
      </c>
      <c r="H13" s="349" t="s">
        <v>257</v>
      </c>
      <c r="I13" s="310" t="s">
        <v>27</v>
      </c>
      <c r="J13" s="310">
        <v>503.435</v>
      </c>
      <c r="K13" s="381"/>
      <c r="L13" s="381"/>
      <c r="M13" s="381"/>
      <c r="N13" s="381"/>
      <c r="O13" s="373"/>
      <c r="P13" s="373"/>
    </row>
    <row r="14" spans="1:16" x14ac:dyDescent="0.25">
      <c r="A14" s="358">
        <f t="shared" si="3"/>
        <v>12</v>
      </c>
      <c r="B14" s="209" t="s">
        <v>20</v>
      </c>
      <c r="C14" s="37" t="str">
        <f t="shared" si="0"/>
        <v>6GCELSIABON</v>
      </c>
      <c r="D14" s="37"/>
      <c r="E14" s="38">
        <f>+'CALCULO TARIFAS CC '!$S$45</f>
        <v>0.75597616441726789</v>
      </c>
      <c r="F14" s="39">
        <f t="shared" si="1"/>
        <v>1.1208</v>
      </c>
      <c r="G14" s="357">
        <f t="shared" si="2"/>
        <v>0.85</v>
      </c>
      <c r="H14" s="349" t="s">
        <v>257</v>
      </c>
      <c r="I14" s="310" t="s">
        <v>864</v>
      </c>
      <c r="J14" s="310">
        <v>1.1208</v>
      </c>
      <c r="K14" s="381"/>
      <c r="L14" s="381"/>
      <c r="M14" s="381"/>
      <c r="N14" s="381"/>
      <c r="O14" s="373"/>
      <c r="P14" s="373"/>
    </row>
    <row r="15" spans="1:16" x14ac:dyDescent="0.25">
      <c r="A15" s="358">
        <f t="shared" si="3"/>
        <v>13</v>
      </c>
      <c r="B15" s="209" t="s">
        <v>20</v>
      </c>
      <c r="C15" s="37" t="str">
        <f t="shared" si="0"/>
        <v>6GCELSIACENT</v>
      </c>
      <c r="D15" s="37"/>
      <c r="E15" s="38">
        <f>+'CALCULO TARIFAS CC '!$S$45</f>
        <v>0.75597616441726789</v>
      </c>
      <c r="F15" s="39">
        <f t="shared" si="1"/>
        <v>165.4913</v>
      </c>
      <c r="G15" s="357">
        <f t="shared" si="2"/>
        <v>125.11</v>
      </c>
      <c r="H15" s="349" t="s">
        <v>257</v>
      </c>
      <c r="I15" s="310" t="s">
        <v>658</v>
      </c>
      <c r="J15" s="310">
        <v>165.4913</v>
      </c>
      <c r="K15" s="381"/>
      <c r="L15" s="381"/>
      <c r="M15" s="381"/>
      <c r="N15" s="381"/>
      <c r="O15" s="373"/>
      <c r="P15" s="373"/>
    </row>
    <row r="16" spans="1:16" x14ac:dyDescent="0.25">
      <c r="A16" s="358">
        <f t="shared" si="3"/>
        <v>14</v>
      </c>
      <c r="B16" s="209" t="s">
        <v>20</v>
      </c>
      <c r="C16" s="37" t="str">
        <f t="shared" si="0"/>
        <v>6GCORPISTMO</v>
      </c>
      <c r="D16" s="37"/>
      <c r="E16" s="38">
        <f>+'CALCULO TARIFAS CC '!$S$45</f>
        <v>0.75597616441726789</v>
      </c>
      <c r="F16" s="39">
        <f t="shared" si="1"/>
        <v>5.1999999999999998E-2</v>
      </c>
      <c r="G16" s="357">
        <f t="shared" si="2"/>
        <v>0.04</v>
      </c>
      <c r="H16" s="349" t="s">
        <v>257</v>
      </c>
      <c r="I16" s="310" t="s">
        <v>902</v>
      </c>
      <c r="J16" s="310">
        <v>5.1999999999999998E-2</v>
      </c>
      <c r="K16" s="381"/>
      <c r="L16" s="381"/>
      <c r="M16" s="381"/>
      <c r="N16" s="381"/>
      <c r="O16" s="373"/>
      <c r="P16" s="373"/>
    </row>
    <row r="17" spans="1:16" x14ac:dyDescent="0.25">
      <c r="A17" s="358">
        <f t="shared" si="3"/>
        <v>15</v>
      </c>
      <c r="B17" s="209" t="s">
        <v>20</v>
      </c>
      <c r="C17" s="37" t="str">
        <f t="shared" si="0"/>
        <v>6GDESHIDCORP</v>
      </c>
      <c r="D17" s="37"/>
      <c r="E17" s="38">
        <f>+'CALCULO TARIFAS CC '!$S$45</f>
        <v>0.75597616441726789</v>
      </c>
      <c r="F17" s="39">
        <f t="shared" si="1"/>
        <v>6.444</v>
      </c>
      <c r="G17" s="357">
        <f t="shared" si="2"/>
        <v>4.87</v>
      </c>
      <c r="H17" s="349" t="s">
        <v>257</v>
      </c>
      <c r="I17" s="310" t="s">
        <v>460</v>
      </c>
      <c r="J17" s="310">
        <v>6.444</v>
      </c>
      <c r="K17" s="381"/>
      <c r="L17" s="382"/>
      <c r="M17" s="381"/>
      <c r="N17" s="381"/>
      <c r="O17" s="373"/>
      <c r="P17" s="373"/>
    </row>
    <row r="18" spans="1:16" x14ac:dyDescent="0.25">
      <c r="A18" s="358">
        <f t="shared" si="3"/>
        <v>16</v>
      </c>
      <c r="B18" s="209" t="s">
        <v>20</v>
      </c>
      <c r="C18" s="37" t="str">
        <f t="shared" si="0"/>
        <v>6GEGEISTMO</v>
      </c>
      <c r="D18" s="37"/>
      <c r="E18" s="38">
        <f>+'CALCULO TARIFAS CC '!$S$45</f>
        <v>0.75597616441726789</v>
      </c>
      <c r="F18" s="39">
        <f t="shared" si="1"/>
        <v>0.28960000000000002</v>
      </c>
      <c r="G18" s="357">
        <f t="shared" si="2"/>
        <v>0.22</v>
      </c>
      <c r="H18" s="349" t="s">
        <v>257</v>
      </c>
      <c r="I18" s="310" t="s">
        <v>880</v>
      </c>
      <c r="J18" s="310">
        <v>0.28960000000000002</v>
      </c>
      <c r="K18" s="381"/>
      <c r="L18" s="381"/>
      <c r="M18" s="381"/>
      <c r="N18" s="381"/>
      <c r="O18" s="373"/>
      <c r="P18" s="373"/>
    </row>
    <row r="19" spans="1:16" x14ac:dyDescent="0.25">
      <c r="A19" s="358">
        <f t="shared" si="3"/>
        <v>17</v>
      </c>
      <c r="B19" s="209" t="s">
        <v>20</v>
      </c>
      <c r="C19" s="37" t="str">
        <f t="shared" si="0"/>
        <v>6GEISA</v>
      </c>
      <c r="D19" s="37"/>
      <c r="E19" s="38">
        <f>+'CALCULO TARIFAS CC '!$S$45</f>
        <v>0.75597616441726789</v>
      </c>
      <c r="F19" s="39">
        <f t="shared" si="1"/>
        <v>5.0999999999999997E-2</v>
      </c>
      <c r="G19" s="357">
        <f t="shared" si="2"/>
        <v>0.04</v>
      </c>
      <c r="H19" s="349" t="s">
        <v>257</v>
      </c>
      <c r="I19" s="310" t="s">
        <v>938</v>
      </c>
      <c r="J19" s="310">
        <v>5.0999999999999997E-2</v>
      </c>
      <c r="K19" s="381"/>
      <c r="L19" s="381"/>
      <c r="M19" s="381"/>
      <c r="N19" s="381"/>
      <c r="O19" s="373"/>
      <c r="P19" s="373"/>
    </row>
    <row r="20" spans="1:16" x14ac:dyDescent="0.25">
      <c r="A20" s="358">
        <f t="shared" si="3"/>
        <v>18</v>
      </c>
      <c r="B20" s="209" t="s">
        <v>20</v>
      </c>
      <c r="C20" s="37" t="str">
        <f t="shared" si="0"/>
        <v>6GENELSOLAR</v>
      </c>
      <c r="D20" s="37"/>
      <c r="E20" s="38">
        <f>+'CALCULO TARIFAS CC '!$S$45</f>
        <v>0.75597616441726789</v>
      </c>
      <c r="F20" s="39">
        <f t="shared" si="1"/>
        <v>30.3855</v>
      </c>
      <c r="G20" s="357">
        <f t="shared" si="2"/>
        <v>22.97</v>
      </c>
      <c r="H20" s="349" t="s">
        <v>257</v>
      </c>
      <c r="I20" s="310" t="s">
        <v>721</v>
      </c>
      <c r="J20" s="310">
        <v>30.3855</v>
      </c>
      <c r="K20" s="381"/>
      <c r="L20" s="381"/>
      <c r="M20" s="381"/>
      <c r="N20" s="381"/>
      <c r="O20" s="373"/>
      <c r="P20" s="373"/>
    </row>
    <row r="21" spans="1:16" x14ac:dyDescent="0.25">
      <c r="A21" s="358">
        <f t="shared" si="3"/>
        <v>19</v>
      </c>
      <c r="B21" s="209" t="s">
        <v>20</v>
      </c>
      <c r="C21" s="37" t="str">
        <f t="shared" si="0"/>
        <v>6GGANA</v>
      </c>
      <c r="D21" s="37"/>
      <c r="E21" s="38">
        <f>+'CALCULO TARIFAS CC '!$S$45</f>
        <v>0.75597616441726789</v>
      </c>
      <c r="F21" s="39">
        <f t="shared" si="1"/>
        <v>543.97109999999998</v>
      </c>
      <c r="G21" s="357">
        <f t="shared" si="2"/>
        <v>411.23</v>
      </c>
      <c r="H21" s="349" t="s">
        <v>257</v>
      </c>
      <c r="I21" s="310" t="s">
        <v>722</v>
      </c>
      <c r="J21" s="310">
        <v>543.97109999999998</v>
      </c>
      <c r="K21" s="381"/>
      <c r="L21" s="381"/>
      <c r="M21" s="381"/>
      <c r="N21" s="381"/>
      <c r="O21" s="373"/>
      <c r="P21" s="373"/>
    </row>
    <row r="22" spans="1:16" x14ac:dyDescent="0.25">
      <c r="A22" s="358">
        <f t="shared" si="3"/>
        <v>20</v>
      </c>
      <c r="B22" s="209" t="s">
        <v>20</v>
      </c>
      <c r="C22" s="37" t="str">
        <f t="shared" si="0"/>
        <v>6GGENA</v>
      </c>
      <c r="D22" s="37"/>
      <c r="E22" s="38">
        <f>+'CALCULO TARIFAS CC '!$S$45</f>
        <v>0.75597616441726789</v>
      </c>
      <c r="F22" s="39">
        <f t="shared" si="1"/>
        <v>16.0579</v>
      </c>
      <c r="G22" s="357">
        <f t="shared" si="2"/>
        <v>12.14</v>
      </c>
      <c r="H22" s="349" t="s">
        <v>257</v>
      </c>
      <c r="I22" s="310" t="s">
        <v>28</v>
      </c>
      <c r="J22" s="310">
        <v>16.0579</v>
      </c>
      <c r="K22" s="381"/>
      <c r="L22" s="381"/>
      <c r="M22" s="381"/>
      <c r="N22" s="381"/>
      <c r="O22" s="373"/>
      <c r="P22" s="373"/>
    </row>
    <row r="23" spans="1:16" x14ac:dyDescent="0.25">
      <c r="A23" s="358">
        <f t="shared" si="3"/>
        <v>21</v>
      </c>
      <c r="B23" s="209" t="s">
        <v>20</v>
      </c>
      <c r="C23" s="37" t="str">
        <f t="shared" si="0"/>
        <v>6GGENPED</v>
      </c>
      <c r="D23" s="37"/>
      <c r="E23" s="38">
        <f>+'CALCULO TARIFAS CC '!$S$45</f>
        <v>0.75597616441726789</v>
      </c>
      <c r="F23" s="39">
        <f t="shared" si="1"/>
        <v>0.20810000000000001</v>
      </c>
      <c r="G23" s="357">
        <f t="shared" si="2"/>
        <v>0.16</v>
      </c>
      <c r="H23" s="349" t="s">
        <v>257</v>
      </c>
      <c r="I23" s="310" t="s">
        <v>29</v>
      </c>
      <c r="J23" s="310">
        <v>0.20810000000000001</v>
      </c>
      <c r="K23" s="381"/>
      <c r="L23" s="381"/>
      <c r="M23" s="381"/>
      <c r="N23" s="381"/>
      <c r="O23" s="373"/>
      <c r="P23" s="373"/>
    </row>
    <row r="24" spans="1:16" x14ac:dyDescent="0.25">
      <c r="A24" s="358">
        <f t="shared" si="3"/>
        <v>22</v>
      </c>
      <c r="B24" s="209" t="s">
        <v>20</v>
      </c>
      <c r="C24" s="37" t="str">
        <f t="shared" si="0"/>
        <v>6GHBOQUERON</v>
      </c>
      <c r="D24" s="37"/>
      <c r="E24" s="38">
        <f>+'CALCULO TARIFAS CC '!$S$45</f>
        <v>0.75597616441726789</v>
      </c>
      <c r="F24" s="39">
        <f t="shared" si="1"/>
        <v>4.1099999999999998E-2</v>
      </c>
      <c r="G24" s="357">
        <f t="shared" si="2"/>
        <v>0.03</v>
      </c>
      <c r="H24" s="349" t="s">
        <v>257</v>
      </c>
      <c r="I24" s="310" t="s">
        <v>903</v>
      </c>
      <c r="J24" s="310">
        <v>4.1099999999999998E-2</v>
      </c>
      <c r="K24" s="381"/>
      <c r="L24" s="381"/>
      <c r="M24" s="381"/>
      <c r="N24" s="381"/>
      <c r="O24" s="373"/>
      <c r="P24" s="373"/>
    </row>
    <row r="25" spans="1:16" x14ac:dyDescent="0.25">
      <c r="A25" s="358">
        <f t="shared" si="3"/>
        <v>23</v>
      </c>
      <c r="B25" s="209" t="s">
        <v>20</v>
      </c>
      <c r="C25" s="37" t="str">
        <f t="shared" si="0"/>
        <v>6GHCAISAN</v>
      </c>
      <c r="D25" s="37"/>
      <c r="E25" s="38">
        <f>+'CALCULO TARIFAS CC '!$S$45</f>
        <v>0.75597616441726789</v>
      </c>
      <c r="F25" s="39">
        <f t="shared" si="1"/>
        <v>5.3655999999999997</v>
      </c>
      <c r="G25" s="357">
        <f t="shared" si="2"/>
        <v>4.0599999999999996</v>
      </c>
      <c r="H25" s="349" t="s">
        <v>257</v>
      </c>
      <c r="I25" s="310" t="s">
        <v>850</v>
      </c>
      <c r="J25" s="310">
        <v>5.3655999999999997</v>
      </c>
      <c r="K25" s="381"/>
      <c r="L25" s="382"/>
      <c r="M25" s="381"/>
      <c r="N25" s="381"/>
      <c r="O25" s="373"/>
      <c r="P25" s="373"/>
    </row>
    <row r="26" spans="1:16" x14ac:dyDescent="0.25">
      <c r="A26" s="358">
        <f t="shared" si="3"/>
        <v>24</v>
      </c>
      <c r="B26" s="209" t="s">
        <v>20</v>
      </c>
      <c r="C26" s="37" t="str">
        <f t="shared" si="0"/>
        <v>6GHPIEDRA</v>
      </c>
      <c r="D26" s="37"/>
      <c r="E26" s="38">
        <f>+'CALCULO TARIFAS CC '!$S$45</f>
        <v>0.75597616441726789</v>
      </c>
      <c r="F26" s="39">
        <f t="shared" si="1"/>
        <v>1.66E-2</v>
      </c>
      <c r="G26" s="357">
        <f t="shared" si="2"/>
        <v>0.01</v>
      </c>
      <c r="H26" s="349" t="s">
        <v>257</v>
      </c>
      <c r="I26" s="310" t="s">
        <v>939</v>
      </c>
      <c r="J26" s="310">
        <v>1.66E-2</v>
      </c>
      <c r="K26" s="381"/>
      <c r="L26" s="381"/>
      <c r="M26" s="381"/>
      <c r="N26" s="381"/>
      <c r="O26" s="373"/>
      <c r="P26" s="373"/>
    </row>
    <row r="27" spans="1:16" x14ac:dyDescent="0.25">
      <c r="A27" s="358">
        <f t="shared" si="3"/>
        <v>25</v>
      </c>
      <c r="B27" s="209" t="s">
        <v>20</v>
      </c>
      <c r="C27" s="37" t="str">
        <f t="shared" si="0"/>
        <v>6GHTERIBE</v>
      </c>
      <c r="D27" s="37"/>
      <c r="E27" s="38">
        <f>+'CALCULO TARIFAS CC '!$S$45</f>
        <v>0.75597616441726789</v>
      </c>
      <c r="F27" s="39">
        <f t="shared" si="1"/>
        <v>0.2132</v>
      </c>
      <c r="G27" s="357">
        <f t="shared" si="2"/>
        <v>0.16</v>
      </c>
      <c r="H27" s="349" t="s">
        <v>257</v>
      </c>
      <c r="I27" s="310" t="s">
        <v>881</v>
      </c>
      <c r="J27" s="310">
        <v>0.2132</v>
      </c>
      <c r="K27" s="381"/>
      <c r="L27" s="381"/>
      <c r="M27" s="381"/>
      <c r="N27" s="381"/>
      <c r="O27" s="373"/>
      <c r="P27" s="373"/>
    </row>
    <row r="28" spans="1:16" x14ac:dyDescent="0.25">
      <c r="A28" s="358">
        <f t="shared" si="3"/>
        <v>26</v>
      </c>
      <c r="B28" s="209" t="s">
        <v>20</v>
      </c>
      <c r="C28" s="37" t="str">
        <f t="shared" si="0"/>
        <v>6GHYDROPOWER</v>
      </c>
      <c r="D28" s="37"/>
      <c r="E28" s="38">
        <f>+'CALCULO TARIFAS CC '!$S$45</f>
        <v>0.75597616441726789</v>
      </c>
      <c r="F28" s="39">
        <f t="shared" si="1"/>
        <v>4.3099999999999999E-2</v>
      </c>
      <c r="G28" s="357">
        <f t="shared" si="2"/>
        <v>0.03</v>
      </c>
      <c r="H28" s="349" t="s">
        <v>257</v>
      </c>
      <c r="I28" s="310" t="s">
        <v>904</v>
      </c>
      <c r="J28" s="310">
        <v>4.3099999999999999E-2</v>
      </c>
      <c r="K28" s="381"/>
      <c r="L28" s="381"/>
      <c r="M28" s="381"/>
      <c r="N28" s="381"/>
      <c r="O28" s="373"/>
      <c r="P28" s="373"/>
    </row>
    <row r="29" spans="1:16" x14ac:dyDescent="0.25">
      <c r="A29" s="358">
        <f t="shared" si="3"/>
        <v>27</v>
      </c>
      <c r="B29" s="209" t="s">
        <v>20</v>
      </c>
      <c r="C29" s="37" t="str">
        <f t="shared" si="0"/>
        <v>6GMINERAPMA</v>
      </c>
      <c r="D29" s="37"/>
      <c r="E29" s="38">
        <f>+'CALCULO TARIFAS CC '!$S$45</f>
        <v>0.75597616441726789</v>
      </c>
      <c r="F29" s="39">
        <f t="shared" si="1"/>
        <v>2675.1772999999998</v>
      </c>
      <c r="G29" s="357">
        <f t="shared" si="2"/>
        <v>2022.37</v>
      </c>
      <c r="H29" s="349" t="s">
        <v>257</v>
      </c>
      <c r="I29" s="310" t="s">
        <v>30</v>
      </c>
      <c r="J29" s="310">
        <v>2675.1772999999998</v>
      </c>
      <c r="K29" s="381"/>
      <c r="L29" s="381"/>
      <c r="M29" s="381"/>
      <c r="N29" s="381"/>
      <c r="O29" s="373"/>
      <c r="P29" s="373"/>
    </row>
    <row r="30" spans="1:16" x14ac:dyDescent="0.25">
      <c r="A30" s="358">
        <f t="shared" si="3"/>
        <v>28</v>
      </c>
      <c r="B30" s="209" t="s">
        <v>20</v>
      </c>
      <c r="C30" s="37" t="str">
        <f t="shared" si="0"/>
        <v>6GPANAM</v>
      </c>
      <c r="D30" s="37"/>
      <c r="E30" s="38">
        <f>+'CALCULO TARIFAS CC '!$S$45</f>
        <v>0.75597616441726789</v>
      </c>
      <c r="F30" s="39">
        <f t="shared" si="1"/>
        <v>262.18540000000002</v>
      </c>
      <c r="G30" s="357">
        <f t="shared" si="2"/>
        <v>198.21</v>
      </c>
      <c r="H30" s="349" t="s">
        <v>257</v>
      </c>
      <c r="I30" s="310" t="s">
        <v>31</v>
      </c>
      <c r="J30" s="310">
        <v>262.18540000000002</v>
      </c>
      <c r="K30" s="381"/>
      <c r="L30" s="381"/>
      <c r="M30" s="381"/>
      <c r="N30" s="381"/>
      <c r="O30" s="373"/>
      <c r="P30" s="373"/>
    </row>
    <row r="31" spans="1:16" x14ac:dyDescent="0.25">
      <c r="A31" s="358">
        <f t="shared" si="3"/>
        <v>29</v>
      </c>
      <c r="B31" s="209" t="s">
        <v>20</v>
      </c>
      <c r="C31" s="37" t="str">
        <f t="shared" si="0"/>
        <v>6GPANASOLAR</v>
      </c>
      <c r="D31" s="37"/>
      <c r="E31" s="38">
        <f>+'CALCULO TARIFAS CC '!$S$45</f>
        <v>0.75597616441726789</v>
      </c>
      <c r="F31" s="39">
        <f t="shared" si="1"/>
        <v>10.515000000000001</v>
      </c>
      <c r="G31" s="357">
        <f t="shared" si="2"/>
        <v>7.95</v>
      </c>
      <c r="H31" s="349" t="s">
        <v>257</v>
      </c>
      <c r="I31" s="310" t="s">
        <v>537</v>
      </c>
      <c r="J31" s="310">
        <v>10.515000000000001</v>
      </c>
      <c r="K31" s="381"/>
      <c r="L31" s="381"/>
      <c r="M31" s="381"/>
      <c r="N31" s="381"/>
      <c r="O31" s="373"/>
      <c r="P31" s="373"/>
    </row>
    <row r="32" spans="1:16" x14ac:dyDescent="0.25">
      <c r="A32" s="358">
        <f t="shared" si="3"/>
        <v>30</v>
      </c>
      <c r="B32" s="209" t="s">
        <v>20</v>
      </c>
      <c r="C32" s="37" t="str">
        <f t="shared" si="0"/>
        <v>6GPEDREGAL</v>
      </c>
      <c r="D32" s="37"/>
      <c r="E32" s="38">
        <f>+'CALCULO TARIFAS CC '!$S$45</f>
        <v>0.75597616441726789</v>
      </c>
      <c r="F32" s="39">
        <f t="shared" si="1"/>
        <v>111.9361</v>
      </c>
      <c r="G32" s="357">
        <f t="shared" si="2"/>
        <v>84.62</v>
      </c>
      <c r="H32" s="349" t="s">
        <v>257</v>
      </c>
      <c r="I32" s="310" t="s">
        <v>32</v>
      </c>
      <c r="J32" s="310">
        <v>111.9361</v>
      </c>
      <c r="K32" s="381"/>
      <c r="L32" s="381"/>
      <c r="M32" s="381"/>
      <c r="N32" s="381"/>
      <c r="O32" s="373"/>
      <c r="P32" s="373"/>
    </row>
    <row r="33" spans="1:16" x14ac:dyDescent="0.25">
      <c r="A33" s="358">
        <f t="shared" si="3"/>
        <v>31</v>
      </c>
      <c r="B33" s="209" t="s">
        <v>20</v>
      </c>
      <c r="C33" s="37" t="str">
        <f t="shared" si="0"/>
        <v>6GPERLANORT</v>
      </c>
      <c r="D33" s="37"/>
      <c r="E33" s="38">
        <f>+'CALCULO TARIFAS CC '!$S$45</f>
        <v>0.75597616441726789</v>
      </c>
      <c r="F33" s="39">
        <f t="shared" si="1"/>
        <v>0.40110000000000001</v>
      </c>
      <c r="G33" s="357">
        <f t="shared" si="2"/>
        <v>0.3</v>
      </c>
      <c r="H33" s="349" t="s">
        <v>257</v>
      </c>
      <c r="I33" s="310" t="s">
        <v>33</v>
      </c>
      <c r="J33" s="310">
        <v>0.40110000000000001</v>
      </c>
      <c r="K33" s="381"/>
      <c r="L33" s="381"/>
      <c r="M33" s="381"/>
      <c r="N33" s="381"/>
      <c r="O33" s="373"/>
      <c r="P33" s="373"/>
    </row>
    <row r="34" spans="1:16" x14ac:dyDescent="0.25">
      <c r="A34" s="358">
        <f t="shared" si="3"/>
        <v>32</v>
      </c>
      <c r="B34" s="209" t="s">
        <v>20</v>
      </c>
      <c r="C34" s="37" t="str">
        <f t="shared" si="0"/>
        <v>6GPERLASUR</v>
      </c>
      <c r="D34" s="37"/>
      <c r="E34" s="38">
        <f>+'CALCULO TARIFAS CC '!$S$45</f>
        <v>0.75597616441726789</v>
      </c>
      <c r="F34" s="39">
        <f t="shared" si="1"/>
        <v>1.0222</v>
      </c>
      <c r="G34" s="357">
        <f t="shared" si="2"/>
        <v>0.77</v>
      </c>
      <c r="H34" s="349" t="s">
        <v>257</v>
      </c>
      <c r="I34" s="310" t="s">
        <v>34</v>
      </c>
      <c r="J34" s="310">
        <v>1.0222</v>
      </c>
      <c r="K34" s="381"/>
      <c r="L34" s="381"/>
      <c r="M34" s="381"/>
      <c r="N34" s="381"/>
      <c r="O34" s="373"/>
      <c r="P34" s="373"/>
    </row>
    <row r="35" spans="1:16" x14ac:dyDescent="0.25">
      <c r="A35" s="358">
        <f t="shared" si="3"/>
        <v>33</v>
      </c>
      <c r="B35" s="209" t="s">
        <v>20</v>
      </c>
      <c r="C35" s="37" t="str">
        <f t="shared" si="0"/>
        <v>6GPHOTODEVC</v>
      </c>
      <c r="D35" s="37"/>
      <c r="E35" s="38">
        <f>+'CALCULO TARIFAS CC '!$S$45</f>
        <v>0.75597616441726789</v>
      </c>
      <c r="F35" s="39">
        <f t="shared" ref="F35:F66" si="4">ROUND(J35,4)</f>
        <v>7.7881999999999998</v>
      </c>
      <c r="G35" s="357">
        <f t="shared" si="2"/>
        <v>5.89</v>
      </c>
      <c r="H35" s="349" t="s">
        <v>257</v>
      </c>
      <c r="I35" s="310" t="s">
        <v>842</v>
      </c>
      <c r="J35" s="310">
        <v>7.7881999999999998</v>
      </c>
      <c r="K35" s="381"/>
      <c r="L35" s="381"/>
      <c r="M35" s="381"/>
      <c r="N35" s="381"/>
      <c r="O35" s="373"/>
      <c r="P35" s="373"/>
    </row>
    <row r="36" spans="1:16" x14ac:dyDescent="0.25">
      <c r="A36" s="358">
        <f t="shared" si="3"/>
        <v>34</v>
      </c>
      <c r="B36" s="209" t="s">
        <v>20</v>
      </c>
      <c r="C36" s="37" t="str">
        <f t="shared" si="0"/>
        <v>6GPHOTOINVC</v>
      </c>
      <c r="D36" s="37"/>
      <c r="E36" s="38">
        <f>+'CALCULO TARIFAS CC '!$S$45</f>
        <v>0.75597616441726789</v>
      </c>
      <c r="F36" s="39">
        <f t="shared" si="4"/>
        <v>1.4906999999999999</v>
      </c>
      <c r="G36" s="357">
        <f t="shared" si="2"/>
        <v>1.1299999999999999</v>
      </c>
      <c r="H36" s="349" t="s">
        <v>257</v>
      </c>
      <c r="I36" s="310" t="s">
        <v>840</v>
      </c>
      <c r="J36" s="310">
        <v>1.4906999999999999</v>
      </c>
      <c r="K36" s="381"/>
      <c r="L36" s="381"/>
      <c r="M36" s="381"/>
      <c r="N36" s="381"/>
      <c r="O36" s="373"/>
      <c r="P36" s="373"/>
    </row>
    <row r="37" spans="1:16" x14ac:dyDescent="0.25">
      <c r="A37" s="358">
        <f t="shared" si="3"/>
        <v>35</v>
      </c>
      <c r="B37" s="209" t="s">
        <v>20</v>
      </c>
      <c r="C37" s="37" t="str">
        <f t="shared" si="0"/>
        <v>6GRCHICO</v>
      </c>
      <c r="D37" s="37"/>
      <c r="E37" s="38">
        <f>+'CALCULO TARIFAS CC '!$S$45</f>
        <v>0.75597616441726789</v>
      </c>
      <c r="F37" s="39">
        <f t="shared" si="4"/>
        <v>1.2765</v>
      </c>
      <c r="G37" s="357">
        <f t="shared" si="2"/>
        <v>0.97</v>
      </c>
      <c r="H37" s="349" t="s">
        <v>257</v>
      </c>
      <c r="I37" s="310" t="s">
        <v>399</v>
      </c>
      <c r="J37" s="310">
        <v>1.2765</v>
      </c>
      <c r="K37" s="381"/>
      <c r="L37" s="381"/>
      <c r="M37" s="381"/>
      <c r="N37" s="381"/>
      <c r="O37" s="373"/>
      <c r="P37" s="373"/>
    </row>
    <row r="38" spans="1:16" x14ac:dyDescent="0.25">
      <c r="A38" s="358">
        <f t="shared" si="3"/>
        <v>36</v>
      </c>
      <c r="B38" s="209" t="s">
        <v>20</v>
      </c>
      <c r="C38" s="37" t="str">
        <f t="shared" si="0"/>
        <v>6GTECNISOL1</v>
      </c>
      <c r="D38" s="37"/>
      <c r="E38" s="38">
        <f>+'CALCULO TARIFAS CC '!$S$45</f>
        <v>0.75597616441726789</v>
      </c>
      <c r="F38" s="39">
        <f t="shared" si="4"/>
        <v>7.6128</v>
      </c>
      <c r="G38" s="357">
        <f t="shared" si="2"/>
        <v>5.76</v>
      </c>
      <c r="H38" s="349" t="s">
        <v>257</v>
      </c>
      <c r="I38" s="310" t="s">
        <v>905</v>
      </c>
      <c r="J38" s="310">
        <v>7.6128</v>
      </c>
      <c r="K38" s="381"/>
      <c r="L38" s="381"/>
      <c r="M38" s="381"/>
      <c r="N38" s="381"/>
      <c r="O38" s="373"/>
      <c r="P38" s="373"/>
    </row>
    <row r="39" spans="1:16" x14ac:dyDescent="0.25">
      <c r="A39" s="358">
        <f t="shared" si="3"/>
        <v>37</v>
      </c>
      <c r="B39" s="209" t="s">
        <v>20</v>
      </c>
      <c r="C39" s="37" t="str">
        <f t="shared" si="0"/>
        <v>6GTECNISOL2</v>
      </c>
      <c r="D39" s="37"/>
      <c r="E39" s="38">
        <f>+'CALCULO TARIFAS CC '!$S$45</f>
        <v>0.75597616441726789</v>
      </c>
      <c r="F39" s="39">
        <f t="shared" si="4"/>
        <v>5.8067000000000002</v>
      </c>
      <c r="G39" s="357">
        <f t="shared" si="2"/>
        <v>4.3899999999999997</v>
      </c>
      <c r="H39" s="349" t="s">
        <v>257</v>
      </c>
      <c r="I39" s="310" t="s">
        <v>940</v>
      </c>
      <c r="J39" s="310">
        <v>5.8067000000000002</v>
      </c>
      <c r="K39" s="381"/>
      <c r="L39" s="381"/>
      <c r="M39" s="381"/>
      <c r="N39" s="381"/>
      <c r="O39" s="373"/>
      <c r="P39" s="373"/>
    </row>
    <row r="40" spans="1:16" x14ac:dyDescent="0.25">
      <c r="A40" s="358">
        <f t="shared" si="3"/>
        <v>38</v>
      </c>
      <c r="B40" s="209" t="s">
        <v>20</v>
      </c>
      <c r="C40" s="37" t="str">
        <f t="shared" si="0"/>
        <v>6GTECNISOL3</v>
      </c>
      <c r="D40" s="37"/>
      <c r="E40" s="38">
        <f>+'CALCULO TARIFAS CC '!$S$45</f>
        <v>0.75597616441726789</v>
      </c>
      <c r="F40" s="39">
        <f t="shared" si="4"/>
        <v>6.5471000000000004</v>
      </c>
      <c r="G40" s="357">
        <f t="shared" si="2"/>
        <v>4.95</v>
      </c>
      <c r="H40" s="349" t="s">
        <v>257</v>
      </c>
      <c r="I40" s="310" t="s">
        <v>906</v>
      </c>
      <c r="J40" s="310">
        <v>6.5471000000000004</v>
      </c>
      <c r="K40" s="381"/>
      <c r="L40" s="381"/>
      <c r="M40" s="381"/>
      <c r="N40" s="381"/>
      <c r="O40" s="373"/>
      <c r="P40" s="373"/>
    </row>
    <row r="41" spans="1:16" x14ac:dyDescent="0.25">
      <c r="A41" s="358">
        <f t="shared" si="3"/>
        <v>39</v>
      </c>
      <c r="B41" s="209" t="s">
        <v>20</v>
      </c>
      <c r="C41" s="37" t="str">
        <f t="shared" si="0"/>
        <v>6GTECNISOL4</v>
      </c>
      <c r="D41" s="37"/>
      <c r="E41" s="38">
        <f>+'CALCULO TARIFAS CC '!$S$45</f>
        <v>0.75597616441726789</v>
      </c>
      <c r="F41" s="39">
        <f t="shared" si="4"/>
        <v>7.1154000000000002</v>
      </c>
      <c r="G41" s="357">
        <f t="shared" si="2"/>
        <v>5.38</v>
      </c>
      <c r="H41" s="349" t="s">
        <v>257</v>
      </c>
      <c r="I41" s="310" t="s">
        <v>907</v>
      </c>
      <c r="J41" s="310">
        <v>7.1154000000000002</v>
      </c>
      <c r="K41" s="381"/>
      <c r="L41" s="381"/>
      <c r="M41" s="381"/>
      <c r="N41" s="381"/>
      <c r="O41" s="373"/>
      <c r="P41" s="373"/>
    </row>
    <row r="42" spans="1:16" x14ac:dyDescent="0.25">
      <c r="A42" s="358">
        <f t="shared" si="3"/>
        <v>40</v>
      </c>
      <c r="B42" s="209" t="s">
        <v>20</v>
      </c>
      <c r="C42" s="37" t="str">
        <f t="shared" si="0"/>
        <v>6GUEPPME2</v>
      </c>
      <c r="D42" s="37"/>
      <c r="E42" s="38">
        <f>+'CALCULO TARIFAS CC '!$S$45</f>
        <v>0.75597616441726789</v>
      </c>
      <c r="F42" s="39">
        <f t="shared" si="4"/>
        <v>339.42180000000002</v>
      </c>
      <c r="G42" s="357">
        <f t="shared" si="2"/>
        <v>256.58999999999997</v>
      </c>
      <c r="H42" s="349" t="s">
        <v>257</v>
      </c>
      <c r="I42" s="310" t="s">
        <v>443</v>
      </c>
      <c r="J42" s="310">
        <v>339.42180000000002</v>
      </c>
      <c r="K42" s="381"/>
      <c r="L42" s="381"/>
      <c r="M42" s="381"/>
      <c r="N42" s="381"/>
      <c r="O42" s="373"/>
      <c r="P42" s="373"/>
    </row>
    <row r="43" spans="1:16" x14ac:dyDescent="0.25">
      <c r="A43" s="358">
        <f t="shared" si="3"/>
        <v>41</v>
      </c>
      <c r="B43" s="209" t="s">
        <v>20</v>
      </c>
      <c r="C43" s="37" t="str">
        <f t="shared" si="0"/>
        <v>6UACETIOX</v>
      </c>
      <c r="D43" s="37"/>
      <c r="E43" s="38">
        <f>+'CALCULO TARIFAS CC '!$S$45</f>
        <v>0.75597616441726789</v>
      </c>
      <c r="F43" s="39">
        <f t="shared" si="4"/>
        <v>1823.5038999999999</v>
      </c>
      <c r="G43" s="357">
        <f t="shared" si="2"/>
        <v>1378.53</v>
      </c>
      <c r="H43" s="349" t="s">
        <v>257</v>
      </c>
      <c r="I43" s="310" t="s">
        <v>35</v>
      </c>
      <c r="J43" s="310">
        <v>1823.5038999999999</v>
      </c>
      <c r="K43" s="381"/>
      <c r="L43" s="381"/>
      <c r="M43" s="381"/>
      <c r="N43" s="381"/>
      <c r="O43" s="373"/>
      <c r="P43" s="373"/>
    </row>
    <row r="44" spans="1:16" x14ac:dyDescent="0.25">
      <c r="A44" s="358">
        <f t="shared" si="3"/>
        <v>42</v>
      </c>
      <c r="B44" s="209" t="s">
        <v>20</v>
      </c>
      <c r="C44" s="37" t="str">
        <f t="shared" si="0"/>
        <v>6UACMARRI97</v>
      </c>
      <c r="D44" s="37"/>
      <c r="E44" s="38">
        <f>+'CALCULO TARIFAS CC '!$S$45</f>
        <v>0.75597616441726789</v>
      </c>
      <c r="F44" s="39">
        <f t="shared" si="4"/>
        <v>128.31569999999999</v>
      </c>
      <c r="G44" s="357">
        <f t="shared" si="2"/>
        <v>97</v>
      </c>
      <c r="H44" s="349" t="s">
        <v>257</v>
      </c>
      <c r="I44" s="310" t="s">
        <v>551</v>
      </c>
      <c r="J44" s="310">
        <v>128.31569999999999</v>
      </c>
      <c r="K44" s="381"/>
      <c r="L44" s="381"/>
      <c r="M44" s="381"/>
      <c r="N44" s="381"/>
      <c r="O44" s="373"/>
      <c r="P44" s="373"/>
    </row>
    <row r="45" spans="1:16" x14ac:dyDescent="0.25">
      <c r="A45" s="358">
        <f t="shared" si="3"/>
        <v>43</v>
      </c>
      <c r="B45" s="209" t="s">
        <v>20</v>
      </c>
      <c r="C45" s="37" t="str">
        <f t="shared" si="0"/>
        <v>6UAGCEDICAR</v>
      </c>
      <c r="D45" s="37"/>
      <c r="E45" s="38">
        <f>+'CALCULO TARIFAS CC '!$S$45</f>
        <v>0.75597616441726789</v>
      </c>
      <c r="F45" s="39">
        <f t="shared" si="4"/>
        <v>188.08359999999999</v>
      </c>
      <c r="G45" s="357">
        <f t="shared" si="2"/>
        <v>142.19</v>
      </c>
      <c r="H45" s="349" t="s">
        <v>257</v>
      </c>
      <c r="I45" s="310" t="s">
        <v>652</v>
      </c>
      <c r="J45" s="310">
        <v>188.08359999999999</v>
      </c>
      <c r="K45" s="381"/>
      <c r="L45" s="381"/>
      <c r="M45" s="381"/>
      <c r="N45" s="381"/>
      <c r="O45" s="373"/>
      <c r="P45" s="373"/>
    </row>
    <row r="46" spans="1:16" x14ac:dyDescent="0.25">
      <c r="A46" s="358">
        <f t="shared" si="3"/>
        <v>44</v>
      </c>
      <c r="B46" s="209" t="s">
        <v>20</v>
      </c>
      <c r="C46" s="37" t="str">
        <f t="shared" si="0"/>
        <v>6UAGDAVID</v>
      </c>
      <c r="D46" s="37"/>
      <c r="E46" s="38">
        <f>+'CALCULO TARIFAS CC '!$S$45</f>
        <v>0.75597616441726789</v>
      </c>
      <c r="F46" s="39">
        <f t="shared" si="4"/>
        <v>237.71950000000001</v>
      </c>
      <c r="G46" s="357">
        <f t="shared" si="2"/>
        <v>179.71</v>
      </c>
      <c r="H46" s="349" t="s">
        <v>257</v>
      </c>
      <c r="I46" s="310" t="s">
        <v>653</v>
      </c>
      <c r="J46" s="310">
        <v>237.71950000000001</v>
      </c>
      <c r="K46" s="381"/>
      <c r="L46" s="381"/>
      <c r="M46" s="381"/>
      <c r="N46" s="381"/>
      <c r="O46" s="373"/>
      <c r="P46" s="373"/>
    </row>
    <row r="47" spans="1:16" x14ac:dyDescent="0.25">
      <c r="A47" s="358">
        <f t="shared" si="3"/>
        <v>45</v>
      </c>
      <c r="B47" s="209" t="s">
        <v>20</v>
      </c>
      <c r="C47" s="37" t="str">
        <f t="shared" si="0"/>
        <v>6UAGPLANTAC</v>
      </c>
      <c r="D47" s="37"/>
      <c r="E47" s="38">
        <f>+'CALCULO TARIFAS CC '!$S$45</f>
        <v>0.75597616441726789</v>
      </c>
      <c r="F47" s="39">
        <f t="shared" si="4"/>
        <v>168.23259999999999</v>
      </c>
      <c r="G47" s="357">
        <f t="shared" si="2"/>
        <v>127.18</v>
      </c>
      <c r="H47" s="349" t="s">
        <v>257</v>
      </c>
      <c r="I47" s="310" t="s">
        <v>654</v>
      </c>
      <c r="J47" s="310">
        <v>168.23259999999999</v>
      </c>
      <c r="K47" s="381"/>
      <c r="L47" s="381"/>
      <c r="M47" s="381"/>
      <c r="N47" s="381"/>
      <c r="O47" s="373"/>
      <c r="P47" s="373"/>
    </row>
    <row r="48" spans="1:16" x14ac:dyDescent="0.25">
      <c r="A48" s="358">
        <f t="shared" si="3"/>
        <v>46</v>
      </c>
      <c r="B48" s="209" t="s">
        <v>20</v>
      </c>
      <c r="C48" s="37" t="str">
        <f t="shared" si="0"/>
        <v>6UAGROIND</v>
      </c>
      <c r="D48" s="37"/>
      <c r="E48" s="38">
        <f>+'CALCULO TARIFAS CC '!$S$45</f>
        <v>0.75597616441726789</v>
      </c>
      <c r="F48" s="39">
        <f t="shared" si="4"/>
        <v>202.7764</v>
      </c>
      <c r="G48" s="357">
        <f t="shared" si="2"/>
        <v>153.29</v>
      </c>
      <c r="H48" s="349" t="s">
        <v>257</v>
      </c>
      <c r="I48" s="310" t="s">
        <v>324</v>
      </c>
      <c r="J48" s="310">
        <v>202.7764</v>
      </c>
      <c r="K48" s="381"/>
      <c r="L48" s="381"/>
      <c r="M48" s="381"/>
      <c r="N48" s="381"/>
      <c r="O48" s="373"/>
      <c r="P48" s="373"/>
    </row>
    <row r="49" spans="1:16" x14ac:dyDescent="0.25">
      <c r="A49" s="358">
        <f t="shared" si="3"/>
        <v>47</v>
      </c>
      <c r="B49" s="209" t="s">
        <v>20</v>
      </c>
      <c r="C49" s="37" t="str">
        <f t="shared" si="0"/>
        <v>6UAHUEFER85</v>
      </c>
      <c r="D49" s="37"/>
      <c r="E49" s="38">
        <f>+'CALCULO TARIFAS CC '!$S$45</f>
        <v>0.75597616441726789</v>
      </c>
      <c r="F49" s="39">
        <f t="shared" si="4"/>
        <v>69.87</v>
      </c>
      <c r="G49" s="357">
        <f t="shared" si="2"/>
        <v>52.82</v>
      </c>
      <c r="H49" s="349" t="s">
        <v>257</v>
      </c>
      <c r="I49" s="310" t="s">
        <v>587</v>
      </c>
      <c r="J49" s="310">
        <v>69.87</v>
      </c>
      <c r="K49" s="381"/>
      <c r="L49" s="381"/>
      <c r="M49" s="381"/>
      <c r="N49" s="381"/>
      <c r="O49" s="373"/>
      <c r="P49" s="373"/>
    </row>
    <row r="50" spans="1:16" x14ac:dyDescent="0.25">
      <c r="A50" s="358">
        <f t="shared" si="3"/>
        <v>48</v>
      </c>
      <c r="B50" s="209" t="s">
        <v>20</v>
      </c>
      <c r="C50" s="37" t="str">
        <f t="shared" si="0"/>
        <v>6UALICAPCEDI</v>
      </c>
      <c r="D50" s="37"/>
      <c r="E50" s="38">
        <f>+'CALCULO TARIFAS CC '!$S$45</f>
        <v>0.75597616441726789</v>
      </c>
      <c r="F50" s="39">
        <f t="shared" si="4"/>
        <v>106.0299</v>
      </c>
      <c r="G50" s="357">
        <f t="shared" si="2"/>
        <v>80.16</v>
      </c>
      <c r="H50" s="349" t="s">
        <v>257</v>
      </c>
      <c r="I50" s="310" t="s">
        <v>723</v>
      </c>
      <c r="J50" s="310">
        <v>106.0299</v>
      </c>
      <c r="K50" s="381"/>
      <c r="L50" s="381"/>
      <c r="M50" s="381"/>
      <c r="N50" s="381"/>
      <c r="O50" s="373"/>
      <c r="P50" s="373"/>
    </row>
    <row r="51" spans="1:16" x14ac:dyDescent="0.25">
      <c r="A51" s="358">
        <f t="shared" si="3"/>
        <v>49</v>
      </c>
      <c r="B51" s="209" t="s">
        <v>20</v>
      </c>
      <c r="C51" s="37" t="str">
        <f t="shared" si="0"/>
        <v>6UALICAPPLAN</v>
      </c>
      <c r="D51" s="37"/>
      <c r="E51" s="38">
        <f>+'CALCULO TARIFAS CC '!$S$45</f>
        <v>0.75597616441726789</v>
      </c>
      <c r="F51" s="39">
        <f t="shared" si="4"/>
        <v>466.99970000000002</v>
      </c>
      <c r="G51" s="357">
        <f t="shared" si="2"/>
        <v>353.04</v>
      </c>
      <c r="H51" s="349" t="s">
        <v>257</v>
      </c>
      <c r="I51" s="310" t="s">
        <v>724</v>
      </c>
      <c r="J51" s="310">
        <v>466.99970000000002</v>
      </c>
      <c r="K51" s="381"/>
      <c r="L51" s="381"/>
      <c r="M51" s="381"/>
      <c r="N51" s="381"/>
      <c r="O51" s="373"/>
      <c r="P51" s="373"/>
    </row>
    <row r="52" spans="1:16" x14ac:dyDescent="0.25">
      <c r="A52" s="358">
        <f t="shared" si="3"/>
        <v>50</v>
      </c>
      <c r="B52" s="209" t="s">
        <v>20</v>
      </c>
      <c r="C52" s="37" t="str">
        <f t="shared" si="0"/>
        <v>6UALMACENAJE</v>
      </c>
      <c r="D52" s="37"/>
      <c r="E52" s="38">
        <f>+'CALCULO TARIFAS CC '!$S$45</f>
        <v>0.75597616441726789</v>
      </c>
      <c r="F52" s="39">
        <f t="shared" si="4"/>
        <v>57.603400000000001</v>
      </c>
      <c r="G52" s="357">
        <f t="shared" si="2"/>
        <v>43.55</v>
      </c>
      <c r="H52" s="349" t="s">
        <v>257</v>
      </c>
      <c r="I52" s="310" t="s">
        <v>725</v>
      </c>
      <c r="J52" s="310">
        <v>57.603400000000001</v>
      </c>
      <c r="K52" s="381"/>
      <c r="L52" s="381"/>
      <c r="M52" s="381"/>
      <c r="N52" s="381"/>
      <c r="O52" s="373"/>
      <c r="P52" s="373"/>
    </row>
    <row r="53" spans="1:16" x14ac:dyDescent="0.25">
      <c r="A53" s="358">
        <f t="shared" si="3"/>
        <v>51</v>
      </c>
      <c r="B53" s="209" t="s">
        <v>20</v>
      </c>
      <c r="C53" s="37" t="str">
        <f t="shared" si="0"/>
        <v>6UALORICAJD</v>
      </c>
      <c r="D53" s="37"/>
      <c r="E53" s="38">
        <f>+'CALCULO TARIFAS CC '!$S$45</f>
        <v>0.75597616441726789</v>
      </c>
      <c r="F53" s="39">
        <f t="shared" si="4"/>
        <v>248.59540000000001</v>
      </c>
      <c r="G53" s="357">
        <f t="shared" si="2"/>
        <v>187.93</v>
      </c>
      <c r="H53" s="349" t="s">
        <v>257</v>
      </c>
      <c r="I53" s="310" t="s">
        <v>882</v>
      </c>
      <c r="J53" s="310">
        <v>248.59540000000001</v>
      </c>
      <c r="K53" s="381"/>
      <c r="L53" s="381"/>
      <c r="M53" s="381"/>
      <c r="N53" s="381"/>
      <c r="O53" s="373"/>
      <c r="P53" s="373"/>
    </row>
    <row r="54" spans="1:16" x14ac:dyDescent="0.25">
      <c r="A54" s="358">
        <f t="shared" si="3"/>
        <v>52</v>
      </c>
      <c r="B54" s="209" t="s">
        <v>20</v>
      </c>
      <c r="C54" s="37" t="str">
        <f t="shared" si="0"/>
        <v>6UAMPASA</v>
      </c>
      <c r="D54" s="37"/>
      <c r="E54" s="38">
        <f>+'CALCULO TARIFAS CC '!$S$45</f>
        <v>0.75597616441726789</v>
      </c>
      <c r="F54" s="39">
        <f t="shared" si="4"/>
        <v>41.448099999999997</v>
      </c>
      <c r="G54" s="357">
        <f t="shared" si="2"/>
        <v>31.33</v>
      </c>
      <c r="H54" s="349" t="s">
        <v>257</v>
      </c>
      <c r="I54" s="310" t="s">
        <v>36</v>
      </c>
      <c r="J54" s="310">
        <v>41.448099999999997</v>
      </c>
      <c r="K54" s="381"/>
      <c r="L54" s="381"/>
      <c r="M54" s="381"/>
      <c r="N54" s="381"/>
      <c r="O54" s="373"/>
      <c r="P54" s="373"/>
    </row>
    <row r="55" spans="1:16" x14ac:dyDescent="0.25">
      <c r="A55" s="358">
        <f t="shared" si="3"/>
        <v>53</v>
      </c>
      <c r="B55" s="209" t="s">
        <v>20</v>
      </c>
      <c r="C55" s="37" t="str">
        <f t="shared" si="0"/>
        <v>6UANCLASM1</v>
      </c>
      <c r="D55" s="37"/>
      <c r="E55" s="38">
        <f>+'CALCULO TARIFAS CC '!$S$45</f>
        <v>0.75597616441726789</v>
      </c>
      <c r="F55" s="39">
        <f t="shared" si="4"/>
        <v>81.221599999999995</v>
      </c>
      <c r="G55" s="357">
        <f t="shared" si="2"/>
        <v>61.4</v>
      </c>
      <c r="H55" s="349" t="s">
        <v>257</v>
      </c>
      <c r="I55" s="310" t="s">
        <v>726</v>
      </c>
      <c r="J55" s="310">
        <v>81.221599999999995</v>
      </c>
      <c r="K55" s="381"/>
      <c r="L55" s="381"/>
      <c r="M55" s="381"/>
      <c r="N55" s="381"/>
      <c r="O55" s="373"/>
      <c r="P55" s="373"/>
    </row>
    <row r="56" spans="1:16" x14ac:dyDescent="0.25">
      <c r="A56" s="358">
        <f t="shared" si="3"/>
        <v>54</v>
      </c>
      <c r="B56" s="209" t="s">
        <v>20</v>
      </c>
      <c r="C56" s="37" t="str">
        <f t="shared" si="0"/>
        <v>6UANCLASM2</v>
      </c>
      <c r="D56" s="37"/>
      <c r="E56" s="38">
        <f>+'CALCULO TARIFAS CC '!$S$45</f>
        <v>0.75597616441726789</v>
      </c>
      <c r="F56" s="39">
        <f t="shared" si="4"/>
        <v>77.311400000000006</v>
      </c>
      <c r="G56" s="357">
        <f t="shared" si="2"/>
        <v>58.45</v>
      </c>
      <c r="H56" s="349" t="s">
        <v>257</v>
      </c>
      <c r="I56" s="310" t="s">
        <v>727</v>
      </c>
      <c r="J56" s="310">
        <v>77.311400000000006</v>
      </c>
      <c r="K56" s="381"/>
      <c r="L56" s="381"/>
      <c r="M56" s="381"/>
      <c r="N56" s="381"/>
      <c r="O56" s="373"/>
      <c r="P56" s="373"/>
    </row>
    <row r="57" spans="1:16" x14ac:dyDescent="0.25">
      <c r="A57" s="358">
        <f t="shared" si="3"/>
        <v>55</v>
      </c>
      <c r="B57" s="209" t="s">
        <v>20</v>
      </c>
      <c r="C57" s="37" t="str">
        <f t="shared" si="0"/>
        <v>6UARCATA</v>
      </c>
      <c r="D57" s="37"/>
      <c r="E57" s="38">
        <f>+'CALCULO TARIFAS CC '!$S$45</f>
        <v>0.75597616441726789</v>
      </c>
      <c r="F57" s="39">
        <f t="shared" si="4"/>
        <v>139.33090000000001</v>
      </c>
      <c r="G57" s="357">
        <f t="shared" si="2"/>
        <v>105.33</v>
      </c>
      <c r="H57" s="349" t="s">
        <v>257</v>
      </c>
      <c r="I57" s="310" t="s">
        <v>655</v>
      </c>
      <c r="J57" s="310">
        <v>139.33090000000001</v>
      </c>
      <c r="K57" s="381"/>
      <c r="L57" s="381"/>
      <c r="M57" s="381"/>
      <c r="N57" s="381"/>
      <c r="O57" s="373"/>
      <c r="P57" s="373"/>
    </row>
    <row r="58" spans="1:16" x14ac:dyDescent="0.25">
      <c r="A58" s="358">
        <f t="shared" si="3"/>
        <v>56</v>
      </c>
      <c r="B58" s="209" t="s">
        <v>20</v>
      </c>
      <c r="C58" s="37" t="str">
        <f t="shared" si="0"/>
        <v>6UARCEALIANZ</v>
      </c>
      <c r="D58" s="37"/>
      <c r="E58" s="38">
        <f>+'CALCULO TARIFAS CC '!$S$45</f>
        <v>0.75597616441726789</v>
      </c>
      <c r="F58" s="39">
        <f t="shared" si="4"/>
        <v>11.053900000000001</v>
      </c>
      <c r="G58" s="357">
        <f t="shared" si="2"/>
        <v>8.36</v>
      </c>
      <c r="H58" s="349" t="s">
        <v>257</v>
      </c>
      <c r="I58" s="310" t="s">
        <v>588</v>
      </c>
      <c r="J58" s="310">
        <v>11.053900000000001</v>
      </c>
      <c r="K58" s="381"/>
      <c r="L58" s="381"/>
      <c r="M58" s="381"/>
      <c r="N58" s="381"/>
      <c r="O58" s="373"/>
      <c r="P58" s="373"/>
    </row>
    <row r="59" spans="1:16" x14ac:dyDescent="0.25">
      <c r="A59" s="358">
        <f t="shared" si="3"/>
        <v>57</v>
      </c>
      <c r="B59" s="209" t="s">
        <v>20</v>
      </c>
      <c r="C59" s="37" t="str">
        <f t="shared" si="0"/>
        <v>6UARCEAV_P</v>
      </c>
      <c r="D59" s="37"/>
      <c r="E59" s="38">
        <f>+'CALCULO TARIFAS CC '!$S$45</f>
        <v>0.75597616441726789</v>
      </c>
      <c r="F59" s="39">
        <f t="shared" si="4"/>
        <v>342.08730000000003</v>
      </c>
      <c r="G59" s="357">
        <f t="shared" si="2"/>
        <v>258.61</v>
      </c>
      <c r="H59" s="349" t="s">
        <v>257</v>
      </c>
      <c r="I59" s="310" t="s">
        <v>589</v>
      </c>
      <c r="J59" s="310">
        <v>342.08730000000003</v>
      </c>
      <c r="K59" s="381"/>
      <c r="L59" s="382"/>
      <c r="M59" s="381"/>
      <c r="N59" s="381"/>
      <c r="O59" s="373"/>
      <c r="P59" s="373"/>
    </row>
    <row r="60" spans="1:16" x14ac:dyDescent="0.25">
      <c r="A60" s="358">
        <f t="shared" si="3"/>
        <v>58</v>
      </c>
      <c r="B60" s="209" t="s">
        <v>20</v>
      </c>
      <c r="C60" s="37" t="str">
        <f t="shared" si="0"/>
        <v>6UARCELAMESA</v>
      </c>
      <c r="D60" s="37"/>
      <c r="E60" s="38">
        <f>+'CALCULO TARIFAS CC '!$S$45</f>
        <v>0.75597616441726789</v>
      </c>
      <c r="F60" s="39">
        <f t="shared" si="4"/>
        <v>45.315899999999999</v>
      </c>
      <c r="G60" s="357">
        <f t="shared" si="2"/>
        <v>34.26</v>
      </c>
      <c r="H60" s="349" t="s">
        <v>257</v>
      </c>
      <c r="I60" s="310" t="s">
        <v>618</v>
      </c>
      <c r="J60" s="310">
        <v>45.315899999999999</v>
      </c>
      <c r="K60" s="381"/>
      <c r="L60" s="381"/>
      <c r="M60" s="381"/>
      <c r="N60" s="381"/>
      <c r="O60" s="373"/>
      <c r="P60" s="373"/>
    </row>
    <row r="61" spans="1:16" x14ac:dyDescent="0.25">
      <c r="A61" s="358">
        <f t="shared" si="3"/>
        <v>59</v>
      </c>
      <c r="B61" s="209" t="s">
        <v>20</v>
      </c>
      <c r="C61" s="37" t="str">
        <f t="shared" si="0"/>
        <v>6UARCENEV60</v>
      </c>
      <c r="D61" s="37"/>
      <c r="E61" s="38">
        <f>+'CALCULO TARIFAS CC '!$S$45</f>
        <v>0.75597616441726789</v>
      </c>
      <c r="F61" s="39">
        <f t="shared" si="4"/>
        <v>76.242400000000004</v>
      </c>
      <c r="G61" s="357">
        <f t="shared" si="2"/>
        <v>57.64</v>
      </c>
      <c r="H61" s="349" t="s">
        <v>257</v>
      </c>
      <c r="I61" s="310" t="s">
        <v>590</v>
      </c>
      <c r="J61" s="310">
        <v>76.242400000000004</v>
      </c>
      <c r="K61" s="381"/>
      <c r="L61" s="381"/>
      <c r="M61" s="381"/>
      <c r="N61" s="381"/>
      <c r="O61" s="373"/>
      <c r="P61" s="373"/>
    </row>
    <row r="62" spans="1:16" x14ac:dyDescent="0.25">
      <c r="A62" s="358">
        <f t="shared" si="3"/>
        <v>60</v>
      </c>
      <c r="B62" s="209" t="s">
        <v>20</v>
      </c>
      <c r="C62" s="37" t="str">
        <f t="shared" si="0"/>
        <v>6UARCEPERU33</v>
      </c>
      <c r="D62" s="37"/>
      <c r="E62" s="38">
        <f>+'CALCULO TARIFAS CC '!$S$45</f>
        <v>0.75597616441726789</v>
      </c>
      <c r="F62" s="39">
        <f t="shared" si="4"/>
        <v>27.6248</v>
      </c>
      <c r="G62" s="357">
        <f t="shared" si="2"/>
        <v>20.88</v>
      </c>
      <c r="H62" s="349" t="s">
        <v>257</v>
      </c>
      <c r="I62" s="310" t="s">
        <v>591</v>
      </c>
      <c r="J62" s="310">
        <v>27.6248</v>
      </c>
      <c r="K62" s="381"/>
      <c r="L62" s="381"/>
      <c r="M62" s="381"/>
      <c r="N62" s="381"/>
      <c r="O62" s="373"/>
      <c r="P62" s="373"/>
    </row>
    <row r="63" spans="1:16" x14ac:dyDescent="0.25">
      <c r="A63" s="358">
        <f t="shared" si="3"/>
        <v>61</v>
      </c>
      <c r="B63" s="209" t="s">
        <v>20</v>
      </c>
      <c r="C63" s="37" t="str">
        <f t="shared" si="0"/>
        <v>6UARCERADIAL</v>
      </c>
      <c r="D63" s="37"/>
      <c r="E63" s="38">
        <f>+'CALCULO TARIFAS CC '!$S$45</f>
        <v>0.75597616441726789</v>
      </c>
      <c r="F63" s="39">
        <f t="shared" si="4"/>
        <v>841.91179999999997</v>
      </c>
      <c r="G63" s="357">
        <f t="shared" si="2"/>
        <v>636.47</v>
      </c>
      <c r="H63" s="349" t="s">
        <v>257</v>
      </c>
      <c r="I63" s="310" t="s">
        <v>619</v>
      </c>
      <c r="J63" s="310">
        <v>841.91179999999997</v>
      </c>
      <c r="K63" s="381"/>
      <c r="L63" s="381"/>
      <c r="M63" s="381"/>
      <c r="N63" s="381"/>
      <c r="O63" s="373"/>
      <c r="P63" s="373"/>
    </row>
    <row r="64" spans="1:16" x14ac:dyDescent="0.25">
      <c r="A64" s="358">
        <f t="shared" si="3"/>
        <v>62</v>
      </c>
      <c r="B64" s="209" t="s">
        <v>20</v>
      </c>
      <c r="C64" s="37" t="str">
        <f t="shared" si="0"/>
        <v>6UARGOS</v>
      </c>
      <c r="D64" s="37"/>
      <c r="E64" s="38">
        <f>+'CALCULO TARIFAS CC '!$S$45</f>
        <v>0.75597616441726789</v>
      </c>
      <c r="F64" s="39">
        <f t="shared" si="4"/>
        <v>1952.2291</v>
      </c>
      <c r="G64" s="357">
        <f t="shared" si="2"/>
        <v>1475.84</v>
      </c>
      <c r="H64" s="349" t="s">
        <v>257</v>
      </c>
      <c r="I64" s="310" t="s">
        <v>37</v>
      </c>
      <c r="J64" s="310">
        <v>1952.2291</v>
      </c>
      <c r="K64" s="381"/>
      <c r="L64" s="381"/>
      <c r="M64" s="381"/>
      <c r="N64" s="381"/>
      <c r="O64" s="373"/>
      <c r="P64" s="373"/>
    </row>
    <row r="65" spans="1:16" x14ac:dyDescent="0.25">
      <c r="A65" s="358">
        <f t="shared" si="3"/>
        <v>63</v>
      </c>
      <c r="B65" s="209" t="s">
        <v>20</v>
      </c>
      <c r="C65" s="37" t="str">
        <f t="shared" si="0"/>
        <v>6UARGOSTOC</v>
      </c>
      <c r="D65" s="37"/>
      <c r="E65" s="38">
        <f>+'CALCULO TARIFAS CC '!$S$45</f>
        <v>0.75597616441726789</v>
      </c>
      <c r="F65" s="39">
        <f t="shared" si="4"/>
        <v>44.380499999999998</v>
      </c>
      <c r="G65" s="357">
        <f t="shared" si="2"/>
        <v>33.549999999999997</v>
      </c>
      <c r="H65" s="349" t="s">
        <v>257</v>
      </c>
      <c r="I65" s="310" t="s">
        <v>728</v>
      </c>
      <c r="J65" s="310">
        <v>44.380499999999998</v>
      </c>
      <c r="K65" s="381"/>
      <c r="L65" s="381"/>
      <c r="M65" s="381"/>
      <c r="N65" s="381"/>
      <c r="O65" s="373"/>
      <c r="P65" s="373"/>
    </row>
    <row r="66" spans="1:16" x14ac:dyDescent="0.25">
      <c r="A66" s="358">
        <f t="shared" si="3"/>
        <v>64</v>
      </c>
      <c r="B66" s="209" t="s">
        <v>20</v>
      </c>
      <c r="C66" s="37" t="str">
        <f t="shared" si="0"/>
        <v>6UASAMCPDOR</v>
      </c>
      <c r="D66" s="37"/>
      <c r="E66" s="38">
        <f>+'CALCULO TARIFAS CC '!$S$45</f>
        <v>0.75597616441726789</v>
      </c>
      <c r="F66" s="39">
        <f t="shared" si="4"/>
        <v>145.11940000000001</v>
      </c>
      <c r="G66" s="357">
        <f t="shared" si="2"/>
        <v>109.71</v>
      </c>
      <c r="H66" s="349" t="s">
        <v>257</v>
      </c>
      <c r="I66" s="310" t="s">
        <v>592</v>
      </c>
      <c r="J66" s="310">
        <v>145.11940000000001</v>
      </c>
      <c r="K66" s="381"/>
      <c r="L66" s="381"/>
      <c r="M66" s="381"/>
      <c r="N66" s="381"/>
      <c r="O66" s="373"/>
      <c r="P66" s="373"/>
    </row>
    <row r="67" spans="1:16" x14ac:dyDescent="0.25">
      <c r="A67" s="358">
        <f t="shared" si="3"/>
        <v>65</v>
      </c>
      <c r="B67" s="209" t="s">
        <v>20</v>
      </c>
      <c r="C67" s="37" t="str">
        <f t="shared" ref="C67:C130" si="5">UPPER(I67)</f>
        <v>6UASEGANCON</v>
      </c>
      <c r="D67" s="37"/>
      <c r="E67" s="38">
        <f>+'CALCULO TARIFAS CC '!$S$45</f>
        <v>0.75597616441726789</v>
      </c>
      <c r="F67" s="39">
        <f t="shared" ref="F67:F264" si="6">ROUND(J67,4)</f>
        <v>77.926299999999998</v>
      </c>
      <c r="G67" s="357">
        <f t="shared" si="2"/>
        <v>58.91</v>
      </c>
      <c r="H67" s="349" t="s">
        <v>257</v>
      </c>
      <c r="I67" s="310" t="s">
        <v>941</v>
      </c>
      <c r="J67" s="310">
        <v>77.926299999999998</v>
      </c>
      <c r="K67" s="381"/>
      <c r="L67" s="381"/>
      <c r="M67" s="381"/>
      <c r="N67" s="381"/>
      <c r="O67" s="373"/>
      <c r="P67" s="373"/>
    </row>
    <row r="68" spans="1:16" x14ac:dyDescent="0.25">
      <c r="A68" s="358">
        <f t="shared" si="3"/>
        <v>66</v>
      </c>
      <c r="B68" s="209" t="s">
        <v>20</v>
      </c>
      <c r="C68" s="37" t="str">
        <f t="shared" si="5"/>
        <v>6UASSAC50</v>
      </c>
      <c r="D68" s="37"/>
      <c r="E68" s="38">
        <f>+'CALCULO TARIFAS CC '!$S$45</f>
        <v>0.75597616441726789</v>
      </c>
      <c r="F68" s="39">
        <f t="shared" si="6"/>
        <v>98.378799999999998</v>
      </c>
      <c r="G68" s="357">
        <f t="shared" ref="G68:G131" si="7">ROUND(F68*E68,2)</f>
        <v>74.37</v>
      </c>
      <c r="H68" s="349" t="s">
        <v>257</v>
      </c>
      <c r="I68" s="310" t="s">
        <v>729</v>
      </c>
      <c r="J68" s="310">
        <v>98.378799999999998</v>
      </c>
      <c r="K68" s="381"/>
      <c r="L68" s="381"/>
      <c r="M68" s="381"/>
      <c r="N68" s="381"/>
      <c r="O68" s="373"/>
      <c r="P68" s="373"/>
    </row>
    <row r="69" spans="1:16" x14ac:dyDescent="0.25">
      <c r="A69" s="358">
        <f t="shared" ref="A69:A132" si="8">A68+1</f>
        <v>67</v>
      </c>
      <c r="B69" s="209" t="s">
        <v>20</v>
      </c>
      <c r="C69" s="37" t="str">
        <f t="shared" si="5"/>
        <v>6UATRIO1</v>
      </c>
      <c r="D69" s="37"/>
      <c r="E69" s="38">
        <f>+'CALCULO TARIFAS CC '!$S$45</f>
        <v>0.75597616441726789</v>
      </c>
      <c r="F69" s="39">
        <f t="shared" si="6"/>
        <v>126.08320000000001</v>
      </c>
      <c r="G69" s="357">
        <f t="shared" si="7"/>
        <v>95.32</v>
      </c>
      <c r="H69" s="349" t="s">
        <v>257</v>
      </c>
      <c r="I69" s="310" t="s">
        <v>472</v>
      </c>
      <c r="J69" s="310">
        <v>126.08320000000001</v>
      </c>
      <c r="K69" s="381"/>
      <c r="L69" s="381"/>
      <c r="M69" s="381"/>
      <c r="N69" s="381"/>
      <c r="O69" s="373"/>
      <c r="P69" s="373"/>
    </row>
    <row r="70" spans="1:16" x14ac:dyDescent="0.25">
      <c r="A70" s="358">
        <f t="shared" si="8"/>
        <v>68</v>
      </c>
      <c r="B70" s="209" t="s">
        <v>20</v>
      </c>
      <c r="C70" s="37" t="str">
        <f t="shared" si="5"/>
        <v>6UAUTOSTAR</v>
      </c>
      <c r="D70" s="37"/>
      <c r="E70" s="38">
        <f>+'CALCULO TARIFAS CC '!$S$45</f>
        <v>0.75597616441726789</v>
      </c>
      <c r="F70" s="39">
        <f t="shared" si="6"/>
        <v>45.618600000000001</v>
      </c>
      <c r="G70" s="357">
        <f t="shared" si="7"/>
        <v>34.49</v>
      </c>
      <c r="H70" s="349" t="s">
        <v>257</v>
      </c>
      <c r="I70" s="310" t="s">
        <v>942</v>
      </c>
      <c r="J70" s="310">
        <v>45.618600000000001</v>
      </c>
      <c r="K70" s="381"/>
      <c r="L70" s="381"/>
      <c r="M70" s="381"/>
      <c r="N70" s="381"/>
      <c r="O70" s="373"/>
      <c r="P70" s="373"/>
    </row>
    <row r="71" spans="1:16" x14ac:dyDescent="0.25">
      <c r="A71" s="358">
        <f t="shared" si="8"/>
        <v>69</v>
      </c>
      <c r="B71" s="209" t="s">
        <v>20</v>
      </c>
      <c r="C71" s="37" t="str">
        <f t="shared" si="5"/>
        <v>6UAVIPAC</v>
      </c>
      <c r="D71" s="37"/>
      <c r="E71" s="38">
        <f>+'CALCULO TARIFAS CC '!$S$45</f>
        <v>0.75597616441726789</v>
      </c>
      <c r="F71" s="39">
        <f t="shared" si="6"/>
        <v>79.550899999999999</v>
      </c>
      <c r="G71" s="357">
        <f t="shared" si="7"/>
        <v>60.14</v>
      </c>
      <c r="H71" s="349" t="s">
        <v>257</v>
      </c>
      <c r="I71" s="310" t="s">
        <v>38</v>
      </c>
      <c r="J71" s="310">
        <v>79.550899999999999</v>
      </c>
      <c r="K71" s="381"/>
      <c r="L71" s="381"/>
      <c r="M71" s="381"/>
      <c r="N71" s="381"/>
      <c r="O71" s="373"/>
      <c r="P71" s="373"/>
    </row>
    <row r="72" spans="1:16" x14ac:dyDescent="0.25">
      <c r="A72" s="358">
        <f t="shared" si="8"/>
        <v>70</v>
      </c>
      <c r="B72" s="209" t="s">
        <v>20</v>
      </c>
      <c r="C72" s="37" t="str">
        <f t="shared" si="5"/>
        <v>6UAVIPACVAC</v>
      </c>
      <c r="D72" s="37"/>
      <c r="E72" s="38">
        <f>+'CALCULO TARIFAS CC '!$S$45</f>
        <v>0.75597616441726789</v>
      </c>
      <c r="F72" s="39">
        <f t="shared" si="6"/>
        <v>81.906099999999995</v>
      </c>
      <c r="G72" s="357">
        <f t="shared" si="7"/>
        <v>61.92</v>
      </c>
      <c r="H72" s="349" t="s">
        <v>257</v>
      </c>
      <c r="I72" s="310" t="s">
        <v>454</v>
      </c>
      <c r="J72" s="310">
        <v>81.906099999999995</v>
      </c>
      <c r="K72" s="381"/>
      <c r="L72" s="381"/>
      <c r="M72" s="381"/>
      <c r="N72" s="381"/>
      <c r="O72" s="373"/>
      <c r="P72" s="373"/>
    </row>
    <row r="73" spans="1:16" s="220" customFormat="1" x14ac:dyDescent="0.25">
      <c r="A73" s="358">
        <f t="shared" si="8"/>
        <v>71</v>
      </c>
      <c r="B73" s="209" t="s">
        <v>20</v>
      </c>
      <c r="C73" s="37" t="str">
        <f t="shared" si="5"/>
        <v>6UBGRALCO64</v>
      </c>
      <c r="D73" s="37"/>
      <c r="E73" s="38">
        <f>+'CALCULO TARIFAS CC '!$S$45</f>
        <v>0.75597616441726789</v>
      </c>
      <c r="F73" s="39">
        <f t="shared" ref="F73:F124" si="9">ROUND(J73,4)</f>
        <v>368.72039999999998</v>
      </c>
      <c r="G73" s="357">
        <f t="shared" si="7"/>
        <v>278.74</v>
      </c>
      <c r="H73" s="349" t="s">
        <v>257</v>
      </c>
      <c r="I73" s="310" t="s">
        <v>593</v>
      </c>
      <c r="J73" s="310">
        <v>368.72039999999998</v>
      </c>
      <c r="K73" s="381"/>
      <c r="L73" s="381"/>
      <c r="M73" s="381"/>
      <c r="N73" s="381"/>
      <c r="O73" s="373"/>
      <c r="P73" s="373"/>
    </row>
    <row r="74" spans="1:16" s="220" customFormat="1" x14ac:dyDescent="0.25">
      <c r="A74" s="358">
        <f t="shared" si="8"/>
        <v>72</v>
      </c>
      <c r="B74" s="209" t="s">
        <v>20</v>
      </c>
      <c r="C74" s="37" t="str">
        <f t="shared" si="5"/>
        <v>6UBICSA</v>
      </c>
      <c r="D74" s="37"/>
      <c r="E74" s="38">
        <f>+'CALCULO TARIFAS CC '!$S$45</f>
        <v>0.75597616441726789</v>
      </c>
      <c r="F74" s="39">
        <f t="shared" si="9"/>
        <v>218.28190000000001</v>
      </c>
      <c r="G74" s="357">
        <f t="shared" si="7"/>
        <v>165.02</v>
      </c>
      <c r="H74" s="349" t="s">
        <v>257</v>
      </c>
      <c r="I74" s="310" t="s">
        <v>730</v>
      </c>
      <c r="J74" s="310">
        <v>218.28190000000001</v>
      </c>
      <c r="K74" s="381"/>
      <c r="L74" s="381"/>
      <c r="M74" s="381"/>
      <c r="N74" s="381"/>
      <c r="O74" s="373"/>
      <c r="P74" s="373"/>
    </row>
    <row r="75" spans="1:16" s="220" customFormat="1" x14ac:dyDescent="0.25">
      <c r="A75" s="358">
        <f t="shared" si="8"/>
        <v>73</v>
      </c>
      <c r="B75" s="209" t="s">
        <v>20</v>
      </c>
      <c r="C75" s="37" t="str">
        <f t="shared" si="5"/>
        <v>6UBIPEDISON</v>
      </c>
      <c r="D75" s="37"/>
      <c r="E75" s="38">
        <f>+'CALCULO TARIFAS CC '!$S$45</f>
        <v>0.75597616441726789</v>
      </c>
      <c r="F75" s="39">
        <f t="shared" si="9"/>
        <v>185.3246</v>
      </c>
      <c r="G75" s="357">
        <f t="shared" si="7"/>
        <v>140.1</v>
      </c>
      <c r="H75" s="349" t="s">
        <v>257</v>
      </c>
      <c r="I75" s="310" t="s">
        <v>685</v>
      </c>
      <c r="J75" s="310">
        <v>185.3246</v>
      </c>
      <c r="K75" s="381"/>
      <c r="L75" s="382"/>
      <c r="M75" s="381"/>
      <c r="N75" s="381"/>
      <c r="O75" s="373"/>
      <c r="P75" s="373"/>
    </row>
    <row r="76" spans="1:16" s="220" customFormat="1" x14ac:dyDescent="0.25">
      <c r="A76" s="358">
        <f t="shared" si="8"/>
        <v>74</v>
      </c>
      <c r="B76" s="209" t="s">
        <v>20</v>
      </c>
      <c r="C76" s="37" t="str">
        <f t="shared" si="5"/>
        <v>6UBNP12OCT</v>
      </c>
      <c r="D76" s="37"/>
      <c r="E76" s="38">
        <f>+'CALCULO TARIFAS CC '!$S$45</f>
        <v>0.75597616441726789</v>
      </c>
      <c r="F76" s="39">
        <f t="shared" si="9"/>
        <v>60.314700000000002</v>
      </c>
      <c r="G76" s="357">
        <f t="shared" si="7"/>
        <v>45.6</v>
      </c>
      <c r="H76" s="349" t="s">
        <v>257</v>
      </c>
      <c r="I76" s="310" t="s">
        <v>731</v>
      </c>
      <c r="J76" s="310">
        <v>60.314700000000002</v>
      </c>
      <c r="K76" s="381"/>
      <c r="L76" s="381"/>
      <c r="M76" s="381"/>
      <c r="N76" s="381"/>
      <c r="O76" s="373"/>
      <c r="P76" s="373"/>
    </row>
    <row r="77" spans="1:16" s="220" customFormat="1" x14ac:dyDescent="0.25">
      <c r="A77" s="358">
        <f t="shared" si="8"/>
        <v>75</v>
      </c>
      <c r="B77" s="209" t="s">
        <v>20</v>
      </c>
      <c r="C77" s="37" t="str">
        <f t="shared" si="5"/>
        <v>6UBNPIMPR</v>
      </c>
      <c r="D77" s="37"/>
      <c r="E77" s="38">
        <f>+'CALCULO TARIFAS CC '!$S$45</f>
        <v>0.75597616441726789</v>
      </c>
      <c r="F77" s="39">
        <f t="shared" si="9"/>
        <v>37.656799999999997</v>
      </c>
      <c r="G77" s="357">
        <f t="shared" si="7"/>
        <v>28.47</v>
      </c>
      <c r="H77" s="349" t="s">
        <v>257</v>
      </c>
      <c r="I77" s="310" t="s">
        <v>732</v>
      </c>
      <c r="J77" s="310">
        <v>37.656799999999997</v>
      </c>
      <c r="K77" s="381"/>
      <c r="L77" s="381"/>
      <c r="M77" s="381"/>
      <c r="N77" s="381"/>
      <c r="O77" s="373"/>
      <c r="P77" s="373"/>
    </row>
    <row r="78" spans="1:16" s="220" customFormat="1" x14ac:dyDescent="0.25">
      <c r="A78" s="358">
        <f t="shared" si="8"/>
        <v>76</v>
      </c>
      <c r="B78" s="209" t="s">
        <v>20</v>
      </c>
      <c r="C78" s="37" t="str">
        <f t="shared" si="5"/>
        <v>6UBNPMATRIZ</v>
      </c>
      <c r="D78" s="37"/>
      <c r="E78" s="38">
        <f>+'CALCULO TARIFAS CC '!$S$45</f>
        <v>0.75597616441726789</v>
      </c>
      <c r="F78" s="39">
        <f t="shared" si="9"/>
        <v>169.85470000000001</v>
      </c>
      <c r="G78" s="357">
        <f t="shared" si="7"/>
        <v>128.41</v>
      </c>
      <c r="H78" s="349" t="s">
        <v>257</v>
      </c>
      <c r="I78" s="310" t="s">
        <v>733</v>
      </c>
      <c r="J78" s="310">
        <v>169.85470000000001</v>
      </c>
      <c r="K78" s="381"/>
      <c r="L78" s="381"/>
      <c r="M78" s="381"/>
      <c r="N78" s="381"/>
      <c r="O78" s="373"/>
      <c r="P78" s="373"/>
    </row>
    <row r="79" spans="1:16" s="220" customFormat="1" x14ac:dyDescent="0.25">
      <c r="A79" s="358">
        <f t="shared" si="8"/>
        <v>77</v>
      </c>
      <c r="B79" s="209" t="s">
        <v>20</v>
      </c>
      <c r="C79" s="37" t="str">
        <f t="shared" si="5"/>
        <v>6UBNPRESNAC</v>
      </c>
      <c r="D79" s="37"/>
      <c r="E79" s="38">
        <f>+'CALCULO TARIFAS CC '!$S$45</f>
        <v>0.75597616441726789</v>
      </c>
      <c r="F79" s="39">
        <f t="shared" si="9"/>
        <v>40.098799999999997</v>
      </c>
      <c r="G79" s="357">
        <f t="shared" si="7"/>
        <v>30.31</v>
      </c>
      <c r="H79" s="349" t="s">
        <v>257</v>
      </c>
      <c r="I79" s="310" t="s">
        <v>734</v>
      </c>
      <c r="J79" s="310">
        <v>40.098799999999997</v>
      </c>
      <c r="K79" s="381"/>
      <c r="L79" s="381"/>
      <c r="M79" s="381"/>
      <c r="N79" s="381"/>
      <c r="O79" s="373"/>
      <c r="P79" s="373"/>
    </row>
    <row r="80" spans="1:16" s="220" customFormat="1" x14ac:dyDescent="0.25">
      <c r="A80" s="358">
        <f t="shared" si="8"/>
        <v>78</v>
      </c>
      <c r="B80" s="209" t="s">
        <v>20</v>
      </c>
      <c r="C80" s="37" t="str">
        <f t="shared" si="5"/>
        <v>6UBNPTRAN</v>
      </c>
      <c r="D80" s="37"/>
      <c r="E80" s="38">
        <f>+'CALCULO TARIFAS CC '!$S$45</f>
        <v>0.75597616441726789</v>
      </c>
      <c r="F80" s="39">
        <f t="shared" si="9"/>
        <v>188.04509999999999</v>
      </c>
      <c r="G80" s="357">
        <f t="shared" si="7"/>
        <v>142.16</v>
      </c>
      <c r="H80" s="349" t="s">
        <v>257</v>
      </c>
      <c r="I80" s="310" t="s">
        <v>735</v>
      </c>
      <c r="J80" s="310">
        <v>188.04509999999999</v>
      </c>
      <c r="K80" s="381"/>
      <c r="L80" s="381"/>
      <c r="M80" s="381"/>
      <c r="N80" s="381"/>
      <c r="O80" s="373"/>
      <c r="P80" s="373"/>
    </row>
    <row r="81" spans="1:16" s="220" customFormat="1" x14ac:dyDescent="0.25">
      <c r="A81" s="358">
        <f t="shared" si="8"/>
        <v>79</v>
      </c>
      <c r="B81" s="209" t="s">
        <v>20</v>
      </c>
      <c r="C81" s="37" t="str">
        <f t="shared" si="5"/>
        <v>6UBONLACBG</v>
      </c>
      <c r="D81" s="37"/>
      <c r="E81" s="38">
        <f>+'CALCULO TARIFAS CC '!$S$45</f>
        <v>0.75597616441726789</v>
      </c>
      <c r="F81" s="39">
        <f t="shared" si="9"/>
        <v>729.56299999999999</v>
      </c>
      <c r="G81" s="357">
        <f t="shared" si="7"/>
        <v>551.53</v>
      </c>
      <c r="H81" s="349" t="s">
        <v>257</v>
      </c>
      <c r="I81" s="310" t="s">
        <v>736</v>
      </c>
      <c r="J81" s="310">
        <v>729.56299999999999</v>
      </c>
      <c r="K81" s="381"/>
      <c r="L81" s="382"/>
      <c r="M81" s="381"/>
      <c r="N81" s="381"/>
      <c r="O81" s="373"/>
      <c r="P81" s="373"/>
    </row>
    <row r="82" spans="1:16" s="220" customFormat="1" x14ac:dyDescent="0.25">
      <c r="A82" s="358">
        <f t="shared" si="8"/>
        <v>80</v>
      </c>
      <c r="B82" s="209" t="s">
        <v>20</v>
      </c>
      <c r="C82" s="37" t="str">
        <f t="shared" si="5"/>
        <v>6UBPARK</v>
      </c>
      <c r="D82" s="37"/>
      <c r="E82" s="38">
        <f>+'CALCULO TARIFAS CC '!$S$45</f>
        <v>0.75597616441726789</v>
      </c>
      <c r="F82" s="39">
        <f t="shared" si="9"/>
        <v>1334.2397000000001</v>
      </c>
      <c r="G82" s="357">
        <f t="shared" si="7"/>
        <v>1008.65</v>
      </c>
      <c r="H82" s="349" t="s">
        <v>257</v>
      </c>
      <c r="I82" s="310" t="s">
        <v>482</v>
      </c>
      <c r="J82" s="310">
        <v>1334.2397000000001</v>
      </c>
      <c r="K82" s="381"/>
      <c r="L82" s="381"/>
      <c r="M82" s="381"/>
      <c r="N82" s="381"/>
      <c r="O82" s="373"/>
      <c r="P82" s="373"/>
    </row>
    <row r="83" spans="1:16" s="220" customFormat="1" x14ac:dyDescent="0.25">
      <c r="A83" s="358">
        <f t="shared" si="8"/>
        <v>81</v>
      </c>
      <c r="B83" s="209" t="s">
        <v>20</v>
      </c>
      <c r="C83" s="37" t="str">
        <f t="shared" si="5"/>
        <v>6UBRISASDEAM</v>
      </c>
      <c r="D83" s="37"/>
      <c r="E83" s="38">
        <f>+'CALCULO TARIFAS CC '!$S$45</f>
        <v>0.75597616441726789</v>
      </c>
      <c r="F83" s="39">
        <f t="shared" si="9"/>
        <v>163.32640000000001</v>
      </c>
      <c r="G83" s="357">
        <f t="shared" si="7"/>
        <v>123.47</v>
      </c>
      <c r="H83" s="349" t="s">
        <v>257</v>
      </c>
      <c r="I83" s="310" t="s">
        <v>737</v>
      </c>
      <c r="J83" s="310">
        <v>163.32640000000001</v>
      </c>
      <c r="K83" s="381"/>
      <c r="L83" s="381"/>
      <c r="M83" s="381"/>
      <c r="N83" s="381"/>
      <c r="O83" s="373"/>
      <c r="P83" s="373"/>
    </row>
    <row r="84" spans="1:16" s="220" customFormat="1" x14ac:dyDescent="0.25">
      <c r="A84" s="358">
        <f t="shared" si="8"/>
        <v>82</v>
      </c>
      <c r="B84" s="209" t="s">
        <v>20</v>
      </c>
      <c r="C84" s="37" t="str">
        <f t="shared" si="5"/>
        <v>6UBRISTOL</v>
      </c>
      <c r="D84" s="37"/>
      <c r="E84" s="38">
        <f>+'CALCULO TARIFAS CC '!$S$45</f>
        <v>0.75597616441726789</v>
      </c>
      <c r="F84" s="39">
        <f t="shared" si="9"/>
        <v>231.0882</v>
      </c>
      <c r="G84" s="357">
        <f t="shared" si="7"/>
        <v>174.7</v>
      </c>
      <c r="H84" s="349" t="s">
        <v>257</v>
      </c>
      <c r="I84" s="310" t="s">
        <v>453</v>
      </c>
      <c r="J84" s="310">
        <v>231.0882</v>
      </c>
      <c r="K84" s="381"/>
      <c r="L84" s="381"/>
      <c r="M84" s="381"/>
      <c r="N84" s="381"/>
      <c r="O84" s="373"/>
      <c r="P84" s="373"/>
    </row>
    <row r="85" spans="1:16" s="220" customFormat="1" x14ac:dyDescent="0.25">
      <c r="A85" s="358">
        <f t="shared" si="8"/>
        <v>83</v>
      </c>
      <c r="B85" s="209" t="s">
        <v>20</v>
      </c>
      <c r="C85" s="37" t="str">
        <f t="shared" si="5"/>
        <v>6UBWESTDO</v>
      </c>
      <c r="D85" s="37"/>
      <c r="E85" s="38">
        <f>+'CALCULO TARIFAS CC '!$S$45</f>
        <v>0.75597616441726789</v>
      </c>
      <c r="F85" s="39">
        <f t="shared" si="9"/>
        <v>89.838200000000001</v>
      </c>
      <c r="G85" s="357">
        <f t="shared" si="7"/>
        <v>67.92</v>
      </c>
      <c r="H85" s="349" t="s">
        <v>257</v>
      </c>
      <c r="I85" s="310" t="s">
        <v>958</v>
      </c>
      <c r="J85" s="310">
        <v>89.838200000000001</v>
      </c>
      <c r="K85" s="381"/>
      <c r="L85" s="381"/>
      <c r="M85" s="381"/>
      <c r="N85" s="381"/>
      <c r="O85" s="373"/>
      <c r="P85" s="373"/>
    </row>
    <row r="86" spans="1:16" s="220" customFormat="1" x14ac:dyDescent="0.25">
      <c r="A86" s="358">
        <f t="shared" si="8"/>
        <v>84</v>
      </c>
      <c r="B86" s="209" t="s">
        <v>20</v>
      </c>
      <c r="C86" s="37" t="str">
        <f t="shared" si="5"/>
        <v>6UCABLEONDA</v>
      </c>
      <c r="D86" s="37"/>
      <c r="E86" s="38">
        <f>+'CALCULO TARIFAS CC '!$S$45</f>
        <v>0.75597616441726789</v>
      </c>
      <c r="F86" s="39">
        <f t="shared" si="9"/>
        <v>1096.2047</v>
      </c>
      <c r="G86" s="357">
        <f t="shared" si="7"/>
        <v>828.7</v>
      </c>
      <c r="H86" s="349" t="s">
        <v>257</v>
      </c>
      <c r="I86" s="310" t="s">
        <v>39</v>
      </c>
      <c r="J86" s="310">
        <v>1096.2047</v>
      </c>
      <c r="K86" s="381"/>
      <c r="L86" s="381"/>
      <c r="M86" s="381"/>
      <c r="N86" s="381"/>
      <c r="O86" s="373"/>
      <c r="P86" s="373"/>
    </row>
    <row r="87" spans="1:16" s="220" customFormat="1" x14ac:dyDescent="0.25">
      <c r="A87" s="358">
        <f t="shared" si="8"/>
        <v>85</v>
      </c>
      <c r="B87" s="209" t="s">
        <v>20</v>
      </c>
      <c r="C87" s="37" t="str">
        <f t="shared" si="5"/>
        <v>6UCADASAGC</v>
      </c>
      <c r="D87" s="37"/>
      <c r="E87" s="38">
        <f>+'CALCULO TARIFAS CC '!$S$45</f>
        <v>0.75597616441726789</v>
      </c>
      <c r="F87" s="39">
        <f t="shared" si="9"/>
        <v>449.05290000000002</v>
      </c>
      <c r="G87" s="357">
        <f t="shared" si="7"/>
        <v>339.47</v>
      </c>
      <c r="H87" s="349" t="s">
        <v>257</v>
      </c>
      <c r="I87" s="310" t="s">
        <v>835</v>
      </c>
      <c r="J87" s="310">
        <v>449.05290000000002</v>
      </c>
      <c r="K87" s="381"/>
      <c r="L87" s="381"/>
      <c r="M87" s="381"/>
      <c r="N87" s="381"/>
      <c r="O87" s="373"/>
      <c r="P87" s="373"/>
    </row>
    <row r="88" spans="1:16" s="220" customFormat="1" x14ac:dyDescent="0.25">
      <c r="A88" s="358">
        <f t="shared" si="8"/>
        <v>86</v>
      </c>
      <c r="B88" s="209" t="s">
        <v>20</v>
      </c>
      <c r="C88" s="37" t="str">
        <f t="shared" si="5"/>
        <v>6UCARCOCLE</v>
      </c>
      <c r="D88" s="37"/>
      <c r="E88" s="38">
        <f>+'CALCULO TARIFAS CC '!$S$45</f>
        <v>0.75597616441726789</v>
      </c>
      <c r="F88" s="39">
        <f t="shared" si="9"/>
        <v>1201.6682000000001</v>
      </c>
      <c r="G88" s="357">
        <f t="shared" si="7"/>
        <v>908.43</v>
      </c>
      <c r="H88" s="349" t="s">
        <v>257</v>
      </c>
      <c r="I88" s="310" t="s">
        <v>620</v>
      </c>
      <c r="J88" s="310">
        <v>1201.6682000000001</v>
      </c>
      <c r="K88" s="381"/>
      <c r="L88" s="381"/>
      <c r="M88" s="381"/>
      <c r="N88" s="381"/>
      <c r="O88" s="373"/>
      <c r="P88" s="373"/>
    </row>
    <row r="89" spans="1:16" s="220" customFormat="1" x14ac:dyDescent="0.25">
      <c r="A89" s="358">
        <f t="shared" si="8"/>
        <v>87</v>
      </c>
      <c r="B89" s="209" t="s">
        <v>20</v>
      </c>
      <c r="C89" s="37" t="str">
        <f t="shared" si="5"/>
        <v>6UCASCHITRE</v>
      </c>
      <c r="D89" s="37"/>
      <c r="E89" s="38">
        <f>+'CALCULO TARIFAS CC '!$S$45</f>
        <v>0.75597616441726789</v>
      </c>
      <c r="F89" s="39">
        <f t="shared" si="9"/>
        <v>59.888300000000001</v>
      </c>
      <c r="G89" s="357">
        <f t="shared" si="7"/>
        <v>45.27</v>
      </c>
      <c r="H89" s="349" t="s">
        <v>257</v>
      </c>
      <c r="I89" s="310" t="s">
        <v>686</v>
      </c>
      <c r="J89" s="310">
        <v>59.888300000000001</v>
      </c>
      <c r="K89" s="381"/>
      <c r="L89" s="381"/>
      <c r="M89" s="381"/>
      <c r="N89" s="381"/>
      <c r="O89" s="373"/>
      <c r="P89" s="373"/>
    </row>
    <row r="90" spans="1:16" s="220" customFormat="1" x14ac:dyDescent="0.25">
      <c r="A90" s="358">
        <f t="shared" si="8"/>
        <v>88</v>
      </c>
      <c r="B90" s="209" t="s">
        <v>20</v>
      </c>
      <c r="C90" s="37" t="str">
        <f t="shared" si="5"/>
        <v>6UCASCOCLE</v>
      </c>
      <c r="D90" s="37"/>
      <c r="E90" s="38">
        <f>+'CALCULO TARIFAS CC '!$S$45</f>
        <v>0.75597616441726789</v>
      </c>
      <c r="F90" s="39">
        <f t="shared" si="9"/>
        <v>72.143699999999995</v>
      </c>
      <c r="G90" s="357">
        <f t="shared" si="7"/>
        <v>54.54</v>
      </c>
      <c r="H90" s="349" t="s">
        <v>257</v>
      </c>
      <c r="I90" s="310" t="s">
        <v>687</v>
      </c>
      <c r="J90" s="310">
        <v>72.143699999999995</v>
      </c>
      <c r="K90" s="381"/>
      <c r="L90" s="382"/>
      <c r="M90" s="381"/>
      <c r="N90" s="381"/>
      <c r="O90" s="373"/>
      <c r="P90" s="373"/>
    </row>
    <row r="91" spans="1:16" s="220" customFormat="1" x14ac:dyDescent="0.25">
      <c r="A91" s="358">
        <f t="shared" si="8"/>
        <v>89</v>
      </c>
      <c r="B91" s="209" t="s">
        <v>20</v>
      </c>
      <c r="C91" s="37" t="str">
        <f t="shared" si="5"/>
        <v>6UCCHEBREO</v>
      </c>
      <c r="D91" s="37"/>
      <c r="E91" s="38">
        <f>+'CALCULO TARIFAS CC '!$S$45</f>
        <v>0.75597616441726789</v>
      </c>
      <c r="F91" s="39">
        <f t="shared" si="9"/>
        <v>47.630099999999999</v>
      </c>
      <c r="G91" s="357">
        <f t="shared" si="7"/>
        <v>36.01</v>
      </c>
      <c r="H91" s="349" t="s">
        <v>257</v>
      </c>
      <c r="I91" s="310" t="s">
        <v>738</v>
      </c>
      <c r="J91" s="310">
        <v>47.630099999999999</v>
      </c>
      <c r="K91" s="381"/>
      <c r="L91" s="381"/>
      <c r="M91" s="381"/>
      <c r="N91" s="381"/>
      <c r="O91" s="373"/>
      <c r="P91" s="373"/>
    </row>
    <row r="92" spans="1:16" s="220" customFormat="1" x14ac:dyDescent="0.25">
      <c r="A92" s="358">
        <f t="shared" si="8"/>
        <v>90</v>
      </c>
      <c r="B92" s="209" t="s">
        <v>20</v>
      </c>
      <c r="C92" s="37" t="str">
        <f t="shared" si="5"/>
        <v>6UCCONTAIN13</v>
      </c>
      <c r="D92" s="37"/>
      <c r="E92" s="38">
        <f>+'CALCULO TARIFAS CC '!$S$45</f>
        <v>0.75597616441726789</v>
      </c>
      <c r="F92" s="39">
        <f t="shared" si="9"/>
        <v>1255.2981</v>
      </c>
      <c r="G92" s="357">
        <f t="shared" si="7"/>
        <v>948.98</v>
      </c>
      <c r="H92" s="349" t="s">
        <v>257</v>
      </c>
      <c r="I92" s="310" t="s">
        <v>739</v>
      </c>
      <c r="J92" s="310">
        <v>1255.2981</v>
      </c>
      <c r="K92" s="381"/>
      <c r="L92" s="381"/>
      <c r="M92" s="381"/>
      <c r="N92" s="381"/>
      <c r="O92" s="373"/>
      <c r="P92" s="373"/>
    </row>
    <row r="93" spans="1:16" s="220" customFormat="1" x14ac:dyDescent="0.25">
      <c r="A93" s="358">
        <f t="shared" si="8"/>
        <v>91</v>
      </c>
      <c r="B93" s="209" t="s">
        <v>20</v>
      </c>
      <c r="C93" s="37" t="str">
        <f t="shared" si="5"/>
        <v>6UCCONTAIN2</v>
      </c>
      <c r="D93" s="37"/>
      <c r="E93" s="38">
        <f>+'CALCULO TARIFAS CC '!$S$45</f>
        <v>0.75597616441726789</v>
      </c>
      <c r="F93" s="39">
        <f t="shared" si="9"/>
        <v>0.4254</v>
      </c>
      <c r="G93" s="357">
        <f t="shared" si="7"/>
        <v>0.32</v>
      </c>
      <c r="H93" s="349" t="s">
        <v>257</v>
      </c>
      <c r="I93" s="310" t="s">
        <v>943</v>
      </c>
      <c r="J93" s="310">
        <v>0.4254</v>
      </c>
      <c r="K93" s="381"/>
      <c r="L93" s="381"/>
      <c r="M93" s="381"/>
      <c r="N93" s="381"/>
      <c r="O93" s="373"/>
      <c r="P93" s="373"/>
    </row>
    <row r="94" spans="1:16" s="220" customFormat="1" x14ac:dyDescent="0.25">
      <c r="A94" s="358">
        <f t="shared" si="8"/>
        <v>92</v>
      </c>
      <c r="B94" s="209" t="s">
        <v>20</v>
      </c>
      <c r="C94" s="37" t="str">
        <f t="shared" si="5"/>
        <v>6UCCROWNHRAD</v>
      </c>
      <c r="D94" s="37"/>
      <c r="E94" s="38">
        <f>+'CALCULO TARIFAS CC '!$S$45</f>
        <v>0.75597616441726789</v>
      </c>
      <c r="F94" s="39">
        <f t="shared" si="9"/>
        <v>105.5882</v>
      </c>
      <c r="G94" s="357">
        <f t="shared" si="7"/>
        <v>79.819999999999993</v>
      </c>
      <c r="H94" s="349" t="s">
        <v>257</v>
      </c>
      <c r="I94" s="310" t="s">
        <v>740</v>
      </c>
      <c r="J94" s="310">
        <v>105.5882</v>
      </c>
      <c r="K94" s="381"/>
      <c r="L94" s="381"/>
      <c r="M94" s="381"/>
      <c r="N94" s="381"/>
      <c r="O94" s="373"/>
      <c r="P94" s="373"/>
    </row>
    <row r="95" spans="1:16" s="220" customFormat="1" x14ac:dyDescent="0.25">
      <c r="A95" s="358">
        <f t="shared" si="8"/>
        <v>93</v>
      </c>
      <c r="B95" s="209" t="s">
        <v>20</v>
      </c>
      <c r="C95" s="37" t="str">
        <f t="shared" si="5"/>
        <v>6UCDELSABER</v>
      </c>
      <c r="D95" s="37"/>
      <c r="E95" s="38">
        <f>+'CALCULO TARIFAS CC '!$S$45</f>
        <v>0.75597616441726789</v>
      </c>
      <c r="F95" s="39">
        <f t="shared" si="9"/>
        <v>389.24590000000001</v>
      </c>
      <c r="G95" s="357">
        <f t="shared" si="7"/>
        <v>294.26</v>
      </c>
      <c r="H95" s="349" t="s">
        <v>257</v>
      </c>
      <c r="I95" s="310" t="s">
        <v>741</v>
      </c>
      <c r="J95" s="310">
        <v>389.24590000000001</v>
      </c>
      <c r="K95" s="381"/>
      <c r="L95" s="381"/>
      <c r="M95" s="381"/>
      <c r="N95" s="381"/>
      <c r="O95" s="373"/>
      <c r="P95" s="373"/>
    </row>
    <row r="96" spans="1:16" s="220" customFormat="1" x14ac:dyDescent="0.25">
      <c r="A96" s="358">
        <f t="shared" si="8"/>
        <v>94</v>
      </c>
      <c r="B96" s="209" t="s">
        <v>20</v>
      </c>
      <c r="C96" s="37" t="str">
        <f t="shared" si="5"/>
        <v>6UCEDIFRIO</v>
      </c>
      <c r="D96" s="37"/>
      <c r="E96" s="38">
        <f>+'CALCULO TARIFAS CC '!$S$45</f>
        <v>0.75597616441726789</v>
      </c>
      <c r="F96" s="39">
        <f t="shared" si="9"/>
        <v>189.73689999999999</v>
      </c>
      <c r="G96" s="357">
        <f t="shared" si="7"/>
        <v>143.44</v>
      </c>
      <c r="H96" s="349" t="s">
        <v>257</v>
      </c>
      <c r="I96" s="310" t="s">
        <v>656</v>
      </c>
      <c r="J96" s="310">
        <v>189.73689999999999</v>
      </c>
      <c r="K96" s="381"/>
      <c r="L96" s="381"/>
      <c r="M96" s="381"/>
      <c r="N96" s="381"/>
      <c r="O96" s="373"/>
      <c r="P96" s="373"/>
    </row>
    <row r="97" spans="1:16" s="220" customFormat="1" x14ac:dyDescent="0.25">
      <c r="A97" s="358">
        <f t="shared" si="8"/>
        <v>95</v>
      </c>
      <c r="B97" s="209" t="s">
        <v>20</v>
      </c>
      <c r="C97" s="37" t="str">
        <f t="shared" si="5"/>
        <v>6UCEDISADAV</v>
      </c>
      <c r="D97" s="37"/>
      <c r="E97" s="38">
        <f>+'CALCULO TARIFAS CC '!$S$45</f>
        <v>0.75597616441726789</v>
      </c>
      <c r="F97" s="39">
        <f t="shared" si="9"/>
        <v>68.984099999999998</v>
      </c>
      <c r="G97" s="357">
        <f t="shared" si="7"/>
        <v>52.15</v>
      </c>
      <c r="H97" s="349" t="s">
        <v>257</v>
      </c>
      <c r="I97" s="310" t="s">
        <v>657</v>
      </c>
      <c r="J97" s="310">
        <v>68.984099999999998</v>
      </c>
      <c r="K97" s="381"/>
      <c r="L97" s="381"/>
      <c r="M97" s="381"/>
      <c r="N97" s="381"/>
      <c r="O97" s="373"/>
      <c r="P97" s="373"/>
    </row>
    <row r="98" spans="1:16" s="220" customFormat="1" x14ac:dyDescent="0.25">
      <c r="A98" s="358">
        <f t="shared" si="8"/>
        <v>96</v>
      </c>
      <c r="B98" s="209" t="s">
        <v>20</v>
      </c>
      <c r="C98" s="37" t="str">
        <f t="shared" si="5"/>
        <v>6UCEMEX</v>
      </c>
      <c r="D98" s="37"/>
      <c r="E98" s="38">
        <f>+'CALCULO TARIFAS CC '!$S$45</f>
        <v>0.75597616441726789</v>
      </c>
      <c r="F98" s="39">
        <f t="shared" si="9"/>
        <v>9622.1255999999994</v>
      </c>
      <c r="G98" s="357">
        <f t="shared" si="7"/>
        <v>7274.1</v>
      </c>
      <c r="H98" s="349" t="s">
        <v>257</v>
      </c>
      <c r="I98" s="310" t="s">
        <v>40</v>
      </c>
      <c r="J98" s="310">
        <v>9622.1255999999994</v>
      </c>
      <c r="K98" s="381"/>
      <c r="L98" s="381"/>
      <c r="M98" s="381"/>
      <c r="N98" s="381"/>
      <c r="O98" s="373"/>
      <c r="P98" s="373"/>
    </row>
    <row r="99" spans="1:16" s="220" customFormat="1" x14ac:dyDescent="0.25">
      <c r="A99" s="358">
        <f t="shared" si="8"/>
        <v>97</v>
      </c>
      <c r="B99" s="209" t="s">
        <v>20</v>
      </c>
      <c r="C99" s="37" t="str">
        <f t="shared" si="5"/>
        <v>6UCEMEXJDIAZ</v>
      </c>
      <c r="D99" s="37"/>
      <c r="E99" s="38">
        <f>+'CALCULO TARIFAS CC '!$S$45</f>
        <v>0.75597616441726789</v>
      </c>
      <c r="F99" s="39">
        <f t="shared" si="9"/>
        <v>67.531199999999998</v>
      </c>
      <c r="G99" s="357">
        <f t="shared" si="7"/>
        <v>51.05</v>
      </c>
      <c r="H99" s="349" t="s">
        <v>257</v>
      </c>
      <c r="I99" s="310" t="s">
        <v>659</v>
      </c>
      <c r="J99" s="310">
        <v>67.531199999999998</v>
      </c>
      <c r="K99" s="381"/>
      <c r="L99" s="381"/>
      <c r="M99" s="381"/>
      <c r="N99" s="381"/>
      <c r="O99" s="373"/>
      <c r="P99" s="373"/>
    </row>
    <row r="100" spans="1:16" s="220" customFormat="1" x14ac:dyDescent="0.25">
      <c r="A100" s="358">
        <f t="shared" si="8"/>
        <v>98</v>
      </c>
      <c r="B100" s="209" t="s">
        <v>20</v>
      </c>
      <c r="C100" s="37" t="str">
        <f t="shared" si="5"/>
        <v>6UCEMINTER</v>
      </c>
      <c r="D100" s="37"/>
      <c r="E100" s="38">
        <f>+'CALCULO TARIFAS CC '!$S$45</f>
        <v>0.75597616441726789</v>
      </c>
      <c r="F100" s="39">
        <f t="shared" si="9"/>
        <v>1165.3713</v>
      </c>
      <c r="G100" s="357">
        <f t="shared" si="7"/>
        <v>880.99</v>
      </c>
      <c r="H100" s="349" t="s">
        <v>257</v>
      </c>
      <c r="I100" s="310" t="s">
        <v>41</v>
      </c>
      <c r="J100" s="310">
        <v>1165.3713</v>
      </c>
      <c r="K100" s="381"/>
      <c r="L100" s="381"/>
      <c r="M100" s="381"/>
      <c r="N100" s="381"/>
      <c r="O100" s="373"/>
      <c r="P100" s="373"/>
    </row>
    <row r="101" spans="1:16" s="220" customFormat="1" x14ac:dyDescent="0.25">
      <c r="A101" s="358">
        <f t="shared" si="8"/>
        <v>99</v>
      </c>
      <c r="B101" s="209" t="s">
        <v>20</v>
      </c>
      <c r="C101" s="37" t="str">
        <f t="shared" si="5"/>
        <v>6UCGOLF</v>
      </c>
      <c r="D101" s="37"/>
      <c r="E101" s="38">
        <f>+'CALCULO TARIFAS CC '!$S$45</f>
        <v>0.75597616441726789</v>
      </c>
      <c r="F101" s="39">
        <f t="shared" si="9"/>
        <v>36.302900000000001</v>
      </c>
      <c r="G101" s="357">
        <f t="shared" si="7"/>
        <v>27.44</v>
      </c>
      <c r="H101" s="349" t="s">
        <v>257</v>
      </c>
      <c r="I101" s="310" t="s">
        <v>742</v>
      </c>
      <c r="J101" s="310">
        <v>36.302900000000001</v>
      </c>
      <c r="K101" s="381"/>
      <c r="L101" s="381"/>
      <c r="M101" s="381"/>
      <c r="N101" s="381"/>
      <c r="O101" s="373"/>
      <c r="P101" s="373"/>
    </row>
    <row r="102" spans="1:16" s="220" customFormat="1" x14ac:dyDescent="0.25">
      <c r="A102" s="358">
        <f t="shared" si="8"/>
        <v>100</v>
      </c>
      <c r="B102" s="209" t="s">
        <v>20</v>
      </c>
      <c r="C102" s="37" t="str">
        <f t="shared" si="5"/>
        <v>6UCHSF</v>
      </c>
      <c r="D102" s="37"/>
      <c r="E102" s="38">
        <f>+'CALCULO TARIFAS CC '!$S$45</f>
        <v>0.75597616441726789</v>
      </c>
      <c r="F102" s="39">
        <f t="shared" si="9"/>
        <v>569.01819999999998</v>
      </c>
      <c r="G102" s="357">
        <f t="shared" si="7"/>
        <v>430.16</v>
      </c>
      <c r="H102" s="349" t="s">
        <v>257</v>
      </c>
      <c r="I102" s="310" t="s">
        <v>361</v>
      </c>
      <c r="J102" s="310">
        <v>569.01819999999998</v>
      </c>
      <c r="K102" s="381"/>
      <c r="L102" s="381"/>
      <c r="M102" s="381"/>
      <c r="N102" s="381"/>
      <c r="O102" s="373"/>
      <c r="P102" s="373"/>
    </row>
    <row r="103" spans="1:16" s="220" customFormat="1" x14ac:dyDescent="0.25">
      <c r="A103" s="358">
        <f t="shared" si="8"/>
        <v>101</v>
      </c>
      <c r="B103" s="209" t="s">
        <v>20</v>
      </c>
      <c r="C103" s="37" t="str">
        <f t="shared" si="5"/>
        <v>6UCINEANCLAS</v>
      </c>
      <c r="D103" s="37"/>
      <c r="E103" s="38">
        <f>+'CALCULO TARIFAS CC '!$S$45</f>
        <v>0.75597616441726789</v>
      </c>
      <c r="F103" s="39">
        <f t="shared" si="9"/>
        <v>43.3127</v>
      </c>
      <c r="G103" s="357">
        <f t="shared" si="7"/>
        <v>32.74</v>
      </c>
      <c r="H103" s="349" t="s">
        <v>257</v>
      </c>
      <c r="I103" s="310" t="s">
        <v>743</v>
      </c>
      <c r="J103" s="310">
        <v>43.3127</v>
      </c>
      <c r="K103" s="381"/>
      <c r="L103" s="381"/>
      <c r="M103" s="381"/>
      <c r="N103" s="381"/>
      <c r="O103" s="373"/>
      <c r="P103" s="373"/>
    </row>
    <row r="104" spans="1:16" s="220" customFormat="1" x14ac:dyDescent="0.25">
      <c r="A104" s="358">
        <f t="shared" si="8"/>
        <v>102</v>
      </c>
      <c r="B104" s="209" t="s">
        <v>20</v>
      </c>
      <c r="C104" s="37" t="str">
        <f t="shared" si="5"/>
        <v>6UCINEMMALL</v>
      </c>
      <c r="D104" s="37"/>
      <c r="E104" s="38">
        <f>+'CALCULO TARIFAS CC '!$S$45</f>
        <v>0.75597616441726789</v>
      </c>
      <c r="F104" s="39">
        <f t="shared" si="9"/>
        <v>101.4177</v>
      </c>
      <c r="G104" s="357">
        <f t="shared" si="7"/>
        <v>76.67</v>
      </c>
      <c r="H104" s="349" t="s">
        <v>257</v>
      </c>
      <c r="I104" s="310" t="s">
        <v>893</v>
      </c>
      <c r="J104" s="310">
        <v>101.4177</v>
      </c>
      <c r="K104" s="381"/>
      <c r="L104" s="381"/>
      <c r="M104" s="381"/>
      <c r="N104" s="381"/>
      <c r="O104" s="373"/>
      <c r="P104" s="373"/>
    </row>
    <row r="105" spans="1:16" s="220" customFormat="1" x14ac:dyDescent="0.25">
      <c r="A105" s="358">
        <f t="shared" si="8"/>
        <v>103</v>
      </c>
      <c r="B105" s="209" t="s">
        <v>20</v>
      </c>
      <c r="C105" s="37" t="str">
        <f t="shared" si="5"/>
        <v>6UCINEPAND</v>
      </c>
      <c r="D105" s="37"/>
      <c r="E105" s="38">
        <f>+'CALCULO TARIFAS CC '!$S$45</f>
        <v>0.75597616441726789</v>
      </c>
      <c r="F105" s="39">
        <f t="shared" si="9"/>
        <v>55.903500000000001</v>
      </c>
      <c r="G105" s="357">
        <f t="shared" si="7"/>
        <v>42.26</v>
      </c>
      <c r="H105" s="349" t="s">
        <v>257</v>
      </c>
      <c r="I105" s="310" t="s">
        <v>449</v>
      </c>
      <c r="J105" s="310">
        <v>55.903500000000001</v>
      </c>
      <c r="K105" s="381"/>
      <c r="L105" s="381"/>
      <c r="M105" s="381"/>
      <c r="N105" s="381"/>
      <c r="O105" s="373"/>
      <c r="P105" s="373"/>
    </row>
    <row r="106" spans="1:16" s="220" customFormat="1" x14ac:dyDescent="0.25">
      <c r="A106" s="358">
        <f t="shared" si="8"/>
        <v>104</v>
      </c>
      <c r="B106" s="209" t="s">
        <v>20</v>
      </c>
      <c r="C106" s="37" t="str">
        <f t="shared" si="5"/>
        <v>6UCINEPDOR</v>
      </c>
      <c r="D106" s="37"/>
      <c r="E106" s="38">
        <f>+'CALCULO TARIFAS CC '!$S$45</f>
        <v>0.75597616441726789</v>
      </c>
      <c r="F106" s="39">
        <f t="shared" si="9"/>
        <v>80.278099999999995</v>
      </c>
      <c r="G106" s="357">
        <f t="shared" si="7"/>
        <v>60.69</v>
      </c>
      <c r="H106" s="349" t="s">
        <v>257</v>
      </c>
      <c r="I106" s="310" t="s">
        <v>448</v>
      </c>
      <c r="J106" s="310">
        <v>80.278099999999995</v>
      </c>
      <c r="K106" s="381"/>
      <c r="L106" s="381"/>
      <c r="M106" s="381"/>
      <c r="N106" s="381"/>
      <c r="O106" s="373"/>
      <c r="P106" s="373"/>
    </row>
    <row r="107" spans="1:16" s="220" customFormat="1" x14ac:dyDescent="0.25">
      <c r="A107" s="358">
        <f t="shared" si="8"/>
        <v>105</v>
      </c>
      <c r="B107" s="209" t="s">
        <v>20</v>
      </c>
      <c r="C107" s="37" t="str">
        <f t="shared" si="5"/>
        <v>6UCINEPMP35</v>
      </c>
      <c r="D107" s="37"/>
      <c r="E107" s="38">
        <f>+'CALCULO TARIFAS CC '!$S$45</f>
        <v>0.75597616441726789</v>
      </c>
      <c r="F107" s="39">
        <f t="shared" si="9"/>
        <v>96.1785</v>
      </c>
      <c r="G107" s="357">
        <f t="shared" si="7"/>
        <v>72.709999999999994</v>
      </c>
      <c r="H107" s="349" t="s">
        <v>257</v>
      </c>
      <c r="I107" s="310" t="s">
        <v>483</v>
      </c>
      <c r="J107" s="310">
        <v>96.1785</v>
      </c>
      <c r="K107" s="381"/>
      <c r="L107" s="382"/>
      <c r="M107" s="381"/>
      <c r="N107" s="381"/>
      <c r="O107" s="373"/>
      <c r="P107" s="373"/>
    </row>
    <row r="108" spans="1:16" s="220" customFormat="1" x14ac:dyDescent="0.25">
      <c r="A108" s="358">
        <f t="shared" si="8"/>
        <v>106</v>
      </c>
      <c r="B108" s="209" t="s">
        <v>20</v>
      </c>
      <c r="C108" s="37" t="str">
        <f t="shared" si="5"/>
        <v>6UCINEPSOH81</v>
      </c>
      <c r="D108" s="37"/>
      <c r="E108" s="38">
        <f>+'CALCULO TARIFAS CC '!$S$45</f>
        <v>0.75597616441726789</v>
      </c>
      <c r="F108" s="39">
        <f t="shared" si="9"/>
        <v>43.744900000000001</v>
      </c>
      <c r="G108" s="357">
        <f t="shared" si="7"/>
        <v>33.07</v>
      </c>
      <c r="H108" s="349" t="s">
        <v>257</v>
      </c>
      <c r="I108" s="310" t="s">
        <v>484</v>
      </c>
      <c r="J108" s="310">
        <v>43.744900000000001</v>
      </c>
      <c r="K108" s="381"/>
      <c r="L108" s="381"/>
      <c r="M108" s="381"/>
      <c r="N108" s="381"/>
      <c r="O108" s="373"/>
      <c r="P108" s="373"/>
    </row>
    <row r="109" spans="1:16" s="220" customFormat="1" x14ac:dyDescent="0.25">
      <c r="A109" s="358">
        <f t="shared" si="8"/>
        <v>107</v>
      </c>
      <c r="B109" s="209" t="s">
        <v>20</v>
      </c>
      <c r="C109" s="37" t="str">
        <f t="shared" si="5"/>
        <v>6UCINEPWE54</v>
      </c>
      <c r="D109" s="37"/>
      <c r="E109" s="38">
        <f>+'CALCULO TARIFAS CC '!$S$45</f>
        <v>0.75597616441726789</v>
      </c>
      <c r="F109" s="39">
        <f t="shared" si="9"/>
        <v>79.088700000000003</v>
      </c>
      <c r="G109" s="357">
        <f t="shared" si="7"/>
        <v>59.79</v>
      </c>
      <c r="H109" s="349" t="s">
        <v>257</v>
      </c>
      <c r="I109" s="310" t="s">
        <v>485</v>
      </c>
      <c r="J109" s="310">
        <v>79.088700000000003</v>
      </c>
      <c r="K109" s="381"/>
      <c r="L109" s="381"/>
      <c r="M109" s="381"/>
      <c r="N109" s="381"/>
      <c r="O109" s="373"/>
      <c r="P109" s="373"/>
    </row>
    <row r="110" spans="1:16" s="220" customFormat="1" x14ac:dyDescent="0.25">
      <c r="A110" s="358">
        <f t="shared" si="8"/>
        <v>108</v>
      </c>
      <c r="B110" s="209" t="s">
        <v>20</v>
      </c>
      <c r="C110" s="37" t="str">
        <f t="shared" si="5"/>
        <v>6UCLARO</v>
      </c>
      <c r="D110" s="37"/>
      <c r="E110" s="38">
        <f>+'CALCULO TARIFAS CC '!$S$45</f>
        <v>0.75597616441726789</v>
      </c>
      <c r="F110" s="39">
        <f t="shared" si="9"/>
        <v>249.64269999999999</v>
      </c>
      <c r="G110" s="357">
        <f t="shared" si="7"/>
        <v>188.72</v>
      </c>
      <c r="H110" s="349" t="s">
        <v>257</v>
      </c>
      <c r="I110" s="310" t="s">
        <v>42</v>
      </c>
      <c r="J110" s="310">
        <v>249.64269999999999</v>
      </c>
      <c r="K110" s="381"/>
      <c r="L110" s="381"/>
      <c r="M110" s="381"/>
      <c r="N110" s="381"/>
      <c r="O110" s="373"/>
      <c r="P110" s="373"/>
    </row>
    <row r="111" spans="1:16" s="220" customFormat="1" x14ac:dyDescent="0.25">
      <c r="A111" s="358">
        <f t="shared" si="8"/>
        <v>109</v>
      </c>
      <c r="B111" s="209" t="s">
        <v>20</v>
      </c>
      <c r="C111" s="37" t="str">
        <f t="shared" si="5"/>
        <v>6UCMATTM</v>
      </c>
      <c r="D111" s="37"/>
      <c r="E111" s="38">
        <f>+'CALCULO TARIFAS CC '!$S$45</f>
        <v>0.75597616441726789</v>
      </c>
      <c r="F111" s="39">
        <f t="shared" si="9"/>
        <v>32.189500000000002</v>
      </c>
      <c r="G111" s="357">
        <f t="shared" si="7"/>
        <v>24.33</v>
      </c>
      <c r="H111" s="349" t="s">
        <v>257</v>
      </c>
      <c r="I111" s="310" t="s">
        <v>425</v>
      </c>
      <c r="J111" s="310">
        <v>32.189500000000002</v>
      </c>
      <c r="K111" s="381"/>
      <c r="L111" s="381"/>
      <c r="M111" s="381"/>
      <c r="N111" s="381"/>
      <c r="O111" s="373"/>
      <c r="P111" s="373"/>
    </row>
    <row r="112" spans="1:16" s="220" customFormat="1" x14ac:dyDescent="0.25">
      <c r="A112" s="358">
        <f t="shared" si="8"/>
        <v>110</v>
      </c>
      <c r="B112" s="209" t="s">
        <v>20</v>
      </c>
      <c r="C112" s="37" t="str">
        <f t="shared" si="5"/>
        <v>6UCMP1</v>
      </c>
      <c r="D112" s="37"/>
      <c r="E112" s="38">
        <f>+'CALCULO TARIFAS CC '!$S$45</f>
        <v>0.75597616441726789</v>
      </c>
      <c r="F112" s="39">
        <f t="shared" si="9"/>
        <v>162.02979999999999</v>
      </c>
      <c r="G112" s="357">
        <f t="shared" si="7"/>
        <v>122.49</v>
      </c>
      <c r="H112" s="349" t="s">
        <v>257</v>
      </c>
      <c r="I112" s="310" t="s">
        <v>688</v>
      </c>
      <c r="J112" s="310">
        <v>162.02979999999999</v>
      </c>
      <c r="K112" s="381"/>
      <c r="L112" s="381"/>
      <c r="M112" s="381"/>
      <c r="N112" s="381"/>
      <c r="O112" s="373"/>
      <c r="P112" s="373"/>
    </row>
    <row r="113" spans="1:16" s="220" customFormat="1" x14ac:dyDescent="0.25">
      <c r="A113" s="358">
        <f t="shared" si="8"/>
        <v>111</v>
      </c>
      <c r="B113" s="209" t="s">
        <v>20</v>
      </c>
      <c r="C113" s="37" t="str">
        <f t="shared" si="5"/>
        <v>6UCMP2</v>
      </c>
      <c r="D113" s="37"/>
      <c r="E113" s="38">
        <f>+'CALCULO TARIFAS CC '!$S$45</f>
        <v>0.75597616441726789</v>
      </c>
      <c r="F113" s="39">
        <f t="shared" si="9"/>
        <v>285.96179999999998</v>
      </c>
      <c r="G113" s="357">
        <f t="shared" si="7"/>
        <v>216.18</v>
      </c>
      <c r="H113" s="349" t="s">
        <v>257</v>
      </c>
      <c r="I113" s="310" t="s">
        <v>689</v>
      </c>
      <c r="J113" s="310">
        <v>285.96179999999998</v>
      </c>
      <c r="K113" s="381"/>
      <c r="L113" s="382"/>
      <c r="M113" s="381"/>
      <c r="N113" s="381"/>
      <c r="O113" s="373"/>
      <c r="P113" s="373"/>
    </row>
    <row r="114" spans="1:16" s="220" customFormat="1" x14ac:dyDescent="0.25">
      <c r="A114" s="358">
        <f t="shared" si="8"/>
        <v>112</v>
      </c>
      <c r="B114" s="209" t="s">
        <v>20</v>
      </c>
      <c r="C114" s="37" t="str">
        <f t="shared" si="5"/>
        <v>6UCNAL</v>
      </c>
      <c r="D114" s="37"/>
      <c r="E114" s="38">
        <f>+'CALCULO TARIFAS CC '!$S$45</f>
        <v>0.75597616441726789</v>
      </c>
      <c r="F114" s="39">
        <f t="shared" si="9"/>
        <v>2001.4751000000001</v>
      </c>
      <c r="G114" s="357">
        <f t="shared" si="7"/>
        <v>1513.07</v>
      </c>
      <c r="H114" s="349" t="s">
        <v>257</v>
      </c>
      <c r="I114" s="310" t="s">
        <v>43</v>
      </c>
      <c r="J114" s="310">
        <v>2001.4751000000001</v>
      </c>
      <c r="K114" s="381"/>
      <c r="L114" s="381"/>
      <c r="M114" s="381"/>
      <c r="N114" s="381"/>
      <c r="O114" s="373"/>
      <c r="P114" s="373"/>
    </row>
    <row r="115" spans="1:16" s="220" customFormat="1" x14ac:dyDescent="0.25">
      <c r="A115" s="358">
        <f t="shared" si="8"/>
        <v>113</v>
      </c>
      <c r="B115" s="209" t="s">
        <v>20</v>
      </c>
      <c r="C115" s="37" t="str">
        <f t="shared" si="5"/>
        <v>6UCOIDCDIV</v>
      </c>
      <c r="D115" s="37"/>
      <c r="E115" s="38">
        <f>+'CALCULO TARIFAS CC '!$S$45</f>
        <v>0.75597616441726789</v>
      </c>
      <c r="F115" s="39">
        <f t="shared" si="9"/>
        <v>70.289500000000004</v>
      </c>
      <c r="G115" s="357">
        <f t="shared" si="7"/>
        <v>53.14</v>
      </c>
      <c r="H115" s="349" t="s">
        <v>257</v>
      </c>
      <c r="I115" s="310" t="s">
        <v>883</v>
      </c>
      <c r="J115" s="310">
        <v>70.289500000000004</v>
      </c>
      <c r="K115" s="381"/>
      <c r="L115" s="381"/>
      <c r="M115" s="381"/>
      <c r="N115" s="381"/>
      <c r="O115" s="373"/>
      <c r="P115" s="373"/>
    </row>
    <row r="116" spans="1:16" s="220" customFormat="1" x14ac:dyDescent="0.25">
      <c r="A116" s="358">
        <f t="shared" si="8"/>
        <v>114</v>
      </c>
      <c r="B116" s="209" t="s">
        <v>20</v>
      </c>
      <c r="C116" s="37" t="str">
        <f t="shared" si="5"/>
        <v>6UCONDA12OC</v>
      </c>
      <c r="D116" s="37"/>
      <c r="E116" s="38">
        <f>+'CALCULO TARIFAS CC '!$S$45</f>
        <v>0.75597616441726789</v>
      </c>
      <c r="F116" s="39">
        <f t="shared" si="9"/>
        <v>756.52890000000002</v>
      </c>
      <c r="G116" s="357">
        <f t="shared" si="7"/>
        <v>571.91999999999996</v>
      </c>
      <c r="H116" s="349" t="s">
        <v>257</v>
      </c>
      <c r="I116" s="310" t="s">
        <v>326</v>
      </c>
      <c r="J116" s="310">
        <v>756.52890000000002</v>
      </c>
      <c r="K116" s="381"/>
      <c r="L116" s="381"/>
      <c r="M116" s="381"/>
      <c r="N116" s="381"/>
      <c r="O116" s="373"/>
      <c r="P116" s="373"/>
    </row>
    <row r="117" spans="1:16" s="220" customFormat="1" x14ac:dyDescent="0.25">
      <c r="A117" s="358">
        <f t="shared" si="8"/>
        <v>115</v>
      </c>
      <c r="B117" s="209" t="s">
        <v>20</v>
      </c>
      <c r="C117" s="37" t="str">
        <f t="shared" si="5"/>
        <v>6UCONTRAL</v>
      </c>
      <c r="D117" s="37"/>
      <c r="E117" s="38">
        <f>+'CALCULO TARIFAS CC '!$S$45</f>
        <v>0.75597616441726789</v>
      </c>
      <c r="F117" s="39">
        <f t="shared" si="9"/>
        <v>228.49889999999999</v>
      </c>
      <c r="G117" s="357">
        <f t="shared" si="7"/>
        <v>172.74</v>
      </c>
      <c r="H117" s="349" t="s">
        <v>257</v>
      </c>
      <c r="I117" s="310" t="s">
        <v>44</v>
      </c>
      <c r="J117" s="310">
        <v>228.49889999999999</v>
      </c>
      <c r="K117" s="381"/>
      <c r="L117" s="381"/>
      <c r="M117" s="381"/>
      <c r="N117" s="381"/>
      <c r="O117" s="373"/>
      <c r="P117" s="373"/>
    </row>
    <row r="118" spans="1:16" s="220" customFormat="1" x14ac:dyDescent="0.25">
      <c r="A118" s="358">
        <f t="shared" si="8"/>
        <v>116</v>
      </c>
      <c r="B118" s="209" t="s">
        <v>20</v>
      </c>
      <c r="C118" s="37" t="str">
        <f t="shared" si="5"/>
        <v>6UCONWAYAL</v>
      </c>
      <c r="D118" s="37"/>
      <c r="E118" s="38">
        <f>+'CALCULO TARIFAS CC '!$S$45</f>
        <v>0.75597616441726789</v>
      </c>
      <c r="F118" s="39">
        <f t="shared" si="9"/>
        <v>114.4777</v>
      </c>
      <c r="G118" s="357">
        <f t="shared" si="7"/>
        <v>86.54</v>
      </c>
      <c r="H118" s="349" t="s">
        <v>257</v>
      </c>
      <c r="I118" s="310" t="s">
        <v>884</v>
      </c>
      <c r="J118" s="310">
        <v>114.4777</v>
      </c>
      <c r="K118" s="381"/>
      <c r="L118" s="381"/>
      <c r="M118" s="381"/>
      <c r="N118" s="381"/>
      <c r="O118" s="373"/>
      <c r="P118" s="373"/>
    </row>
    <row r="119" spans="1:16" s="220" customFormat="1" x14ac:dyDescent="0.25">
      <c r="A119" s="358">
        <f t="shared" si="8"/>
        <v>117</v>
      </c>
      <c r="B119" s="209" t="s">
        <v>20</v>
      </c>
      <c r="C119" s="37" t="str">
        <f t="shared" si="5"/>
        <v>6UCONWAYLPB</v>
      </c>
      <c r="D119" s="37"/>
      <c r="E119" s="38">
        <f>+'CALCULO TARIFAS CC '!$S$45</f>
        <v>0.75597616441726789</v>
      </c>
      <c r="F119" s="39">
        <f t="shared" si="9"/>
        <v>64.517799999999994</v>
      </c>
      <c r="G119" s="357">
        <f t="shared" si="7"/>
        <v>48.77</v>
      </c>
      <c r="H119" s="349" t="s">
        <v>257</v>
      </c>
      <c r="I119" s="310" t="s">
        <v>885</v>
      </c>
      <c r="J119" s="310">
        <v>64.517799999999994</v>
      </c>
      <c r="K119" s="381"/>
      <c r="L119" s="381"/>
      <c r="M119" s="381"/>
      <c r="N119" s="381"/>
      <c r="O119" s="373"/>
      <c r="P119" s="373"/>
    </row>
    <row r="120" spans="1:16" s="220" customFormat="1" x14ac:dyDescent="0.25">
      <c r="A120" s="358">
        <f t="shared" si="8"/>
        <v>118</v>
      </c>
      <c r="B120" s="209" t="s">
        <v>20</v>
      </c>
      <c r="C120" s="37" t="str">
        <f t="shared" si="5"/>
        <v>6UCONWAYMC</v>
      </c>
      <c r="D120" s="37"/>
      <c r="E120" s="38">
        <f>+'CALCULO TARIFAS CC '!$S$45</f>
        <v>0.75597616441726789</v>
      </c>
      <c r="F120" s="39">
        <f t="shared" si="9"/>
        <v>81.504199999999997</v>
      </c>
      <c r="G120" s="357">
        <f t="shared" si="7"/>
        <v>61.62</v>
      </c>
      <c r="H120" s="349" t="s">
        <v>257</v>
      </c>
      <c r="I120" s="310" t="s">
        <v>886</v>
      </c>
      <c r="J120" s="310">
        <v>81.504199999999997</v>
      </c>
      <c r="K120" s="381"/>
      <c r="L120" s="381"/>
      <c r="M120" s="381"/>
      <c r="N120" s="381"/>
      <c r="O120" s="373"/>
      <c r="P120" s="373"/>
    </row>
    <row r="121" spans="1:16" s="220" customFormat="1" x14ac:dyDescent="0.25">
      <c r="A121" s="358">
        <f t="shared" si="8"/>
        <v>119</v>
      </c>
      <c r="B121" s="209" t="s">
        <v>20</v>
      </c>
      <c r="C121" s="37" t="str">
        <f t="shared" si="5"/>
        <v>6UCONWAYWL</v>
      </c>
      <c r="D121" s="37"/>
      <c r="E121" s="38">
        <f>+'CALCULO TARIFAS CC '!$S$45</f>
        <v>0.75597616441726789</v>
      </c>
      <c r="F121" s="39">
        <f t="shared" si="9"/>
        <v>134.46510000000001</v>
      </c>
      <c r="G121" s="357">
        <f t="shared" si="7"/>
        <v>101.65</v>
      </c>
      <c r="H121" s="349" t="s">
        <v>257</v>
      </c>
      <c r="I121" s="310" t="s">
        <v>894</v>
      </c>
      <c r="J121" s="310">
        <v>134.46510000000001</v>
      </c>
      <c r="K121" s="381"/>
      <c r="L121" s="381"/>
      <c r="M121" s="381"/>
      <c r="N121" s="381"/>
      <c r="O121" s="373"/>
      <c r="P121" s="373"/>
    </row>
    <row r="122" spans="1:16" s="220" customFormat="1" x14ac:dyDescent="0.25">
      <c r="A122" s="358">
        <f t="shared" si="8"/>
        <v>120</v>
      </c>
      <c r="B122" s="209" t="s">
        <v>20</v>
      </c>
      <c r="C122" s="37" t="str">
        <f t="shared" si="5"/>
        <v>6UCOPAVILU</v>
      </c>
      <c r="D122" s="37"/>
      <c r="E122" s="38">
        <f>+'CALCULO TARIFAS CC '!$S$45</f>
        <v>0.75597616441726789</v>
      </c>
      <c r="F122" s="39">
        <f t="shared" si="9"/>
        <v>35.921799999999998</v>
      </c>
      <c r="G122" s="357">
        <f t="shared" si="7"/>
        <v>27.16</v>
      </c>
      <c r="H122" s="349" t="s">
        <v>257</v>
      </c>
      <c r="I122" s="310" t="s">
        <v>851</v>
      </c>
      <c r="J122" s="310">
        <v>35.921799999999998</v>
      </c>
      <c r="K122" s="381"/>
      <c r="L122" s="381"/>
      <c r="M122" s="381"/>
      <c r="N122" s="381"/>
      <c r="O122" s="373"/>
      <c r="P122" s="373"/>
    </row>
    <row r="123" spans="1:16" s="220" customFormat="1" x14ac:dyDescent="0.25">
      <c r="A123" s="358">
        <f t="shared" si="8"/>
        <v>121</v>
      </c>
      <c r="B123" s="209" t="s">
        <v>20</v>
      </c>
      <c r="C123" s="37" t="str">
        <f t="shared" si="5"/>
        <v>6UCORUNA13</v>
      </c>
      <c r="D123" s="37"/>
      <c r="E123" s="38">
        <f>+'CALCULO TARIFAS CC '!$S$45</f>
        <v>0.75597616441726789</v>
      </c>
      <c r="F123" s="39">
        <f t="shared" si="9"/>
        <v>57.499299999999998</v>
      </c>
      <c r="G123" s="357">
        <f t="shared" si="7"/>
        <v>43.47</v>
      </c>
      <c r="H123" s="349" t="s">
        <v>257</v>
      </c>
      <c r="I123" s="310" t="s">
        <v>486</v>
      </c>
      <c r="J123" s="310">
        <v>57.499299999999998</v>
      </c>
      <c r="K123" s="381"/>
      <c r="L123" s="381"/>
      <c r="M123" s="381"/>
      <c r="N123" s="381"/>
      <c r="O123" s="373"/>
      <c r="P123" s="373"/>
    </row>
    <row r="124" spans="1:16" s="220" customFormat="1" x14ac:dyDescent="0.25">
      <c r="A124" s="358">
        <f t="shared" si="8"/>
        <v>122</v>
      </c>
      <c r="B124" s="209" t="s">
        <v>20</v>
      </c>
      <c r="C124" s="37" t="str">
        <f t="shared" si="5"/>
        <v>6UCPBCEN31</v>
      </c>
      <c r="D124" s="37"/>
      <c r="E124" s="38">
        <f>+'CALCULO TARIFAS CC '!$S$45</f>
        <v>0.75597616441726789</v>
      </c>
      <c r="F124" s="39">
        <f t="shared" si="9"/>
        <v>90.618399999999994</v>
      </c>
      <c r="G124" s="357">
        <f t="shared" si="7"/>
        <v>68.510000000000005</v>
      </c>
      <c r="H124" s="349" t="s">
        <v>257</v>
      </c>
      <c r="I124" s="310" t="s">
        <v>487</v>
      </c>
      <c r="J124" s="310">
        <v>90.618399999999994</v>
      </c>
      <c r="K124" s="381"/>
      <c r="L124" s="381"/>
      <c r="M124" s="381"/>
      <c r="N124" s="381"/>
      <c r="O124" s="373"/>
      <c r="P124" s="373"/>
    </row>
    <row r="125" spans="1:16" x14ac:dyDescent="0.25">
      <c r="A125" s="358">
        <f t="shared" si="8"/>
        <v>123</v>
      </c>
      <c r="B125" s="209" t="s">
        <v>20</v>
      </c>
      <c r="C125" s="37" t="str">
        <f t="shared" si="5"/>
        <v>6UCROWNPMA</v>
      </c>
      <c r="D125" s="37"/>
      <c r="E125" s="38">
        <f>+'CALCULO TARIFAS CC '!$S$45</f>
        <v>0.75597616441726789</v>
      </c>
      <c r="F125" s="39">
        <f t="shared" si="6"/>
        <v>115.49590000000001</v>
      </c>
      <c r="G125" s="357">
        <f t="shared" si="7"/>
        <v>87.31</v>
      </c>
      <c r="H125" s="349" t="s">
        <v>257</v>
      </c>
      <c r="I125" s="310" t="s">
        <v>621</v>
      </c>
      <c r="J125" s="310">
        <v>115.49590000000001</v>
      </c>
      <c r="K125" s="381"/>
      <c r="L125" s="381"/>
      <c r="M125" s="381"/>
      <c r="N125" s="381"/>
      <c r="O125" s="373"/>
      <c r="P125" s="373"/>
    </row>
    <row r="126" spans="1:16" x14ac:dyDescent="0.25">
      <c r="A126" s="358">
        <f t="shared" si="8"/>
        <v>124</v>
      </c>
      <c r="B126" s="209" t="s">
        <v>20</v>
      </c>
      <c r="C126" s="37" t="str">
        <f t="shared" si="5"/>
        <v>6UCSS</v>
      </c>
      <c r="D126" s="37"/>
      <c r="E126" s="38">
        <f>+'CALCULO TARIFAS CC '!$S$45</f>
        <v>0.75597616441726789</v>
      </c>
      <c r="F126" s="39">
        <f t="shared" si="6"/>
        <v>1673.192</v>
      </c>
      <c r="G126" s="357">
        <f t="shared" si="7"/>
        <v>1264.8900000000001</v>
      </c>
      <c r="H126" s="349" t="s">
        <v>257</v>
      </c>
      <c r="I126" s="310" t="s">
        <v>45</v>
      </c>
      <c r="J126" s="310">
        <v>1673.192</v>
      </c>
      <c r="K126" s="381"/>
      <c r="L126" s="381"/>
      <c r="M126" s="381"/>
      <c r="N126" s="381"/>
      <c r="O126" s="373"/>
      <c r="P126" s="373"/>
    </row>
    <row r="127" spans="1:16" x14ac:dyDescent="0.25">
      <c r="A127" s="358">
        <f t="shared" si="8"/>
        <v>125</v>
      </c>
      <c r="B127" s="209" t="s">
        <v>20</v>
      </c>
      <c r="C127" s="37" t="str">
        <f t="shared" si="5"/>
        <v>6UCUNION20</v>
      </c>
      <c r="D127" s="37"/>
      <c r="E127" s="38">
        <f>+'CALCULO TARIFAS CC '!$S$45</f>
        <v>0.75597616441726789</v>
      </c>
      <c r="F127" s="39">
        <f t="shared" si="6"/>
        <v>305.81509999999997</v>
      </c>
      <c r="G127" s="357">
        <f t="shared" si="7"/>
        <v>231.19</v>
      </c>
      <c r="H127" s="349" t="s">
        <v>257</v>
      </c>
      <c r="I127" s="310" t="s">
        <v>488</v>
      </c>
      <c r="J127" s="310">
        <v>305.81509999999997</v>
      </c>
      <c r="K127" s="381"/>
      <c r="L127" s="381"/>
      <c r="M127" s="381"/>
      <c r="N127" s="381"/>
      <c r="O127" s="373"/>
      <c r="P127" s="373"/>
    </row>
    <row r="128" spans="1:16" x14ac:dyDescent="0.25">
      <c r="A128" s="358">
        <f t="shared" si="8"/>
        <v>126</v>
      </c>
      <c r="B128" s="209" t="s">
        <v>20</v>
      </c>
      <c r="C128" s="37" t="str">
        <f t="shared" si="5"/>
        <v>6UCWAGUAS</v>
      </c>
      <c r="D128" s="37"/>
      <c r="E128" s="38">
        <f>+'CALCULO TARIFAS CC '!$S$45</f>
        <v>0.75597616441726789</v>
      </c>
      <c r="F128" s="39">
        <f t="shared" si="6"/>
        <v>90.8399</v>
      </c>
      <c r="G128" s="357">
        <f t="shared" si="7"/>
        <v>68.67</v>
      </c>
      <c r="H128" s="349" t="s">
        <v>257</v>
      </c>
      <c r="I128" s="310" t="s">
        <v>380</v>
      </c>
      <c r="J128" s="310">
        <v>90.8399</v>
      </c>
      <c r="K128" s="381"/>
      <c r="L128" s="381"/>
      <c r="M128" s="381"/>
      <c r="N128" s="381"/>
      <c r="O128" s="373"/>
      <c r="P128" s="373"/>
    </row>
    <row r="129" spans="1:16" x14ac:dyDescent="0.25">
      <c r="A129" s="358">
        <f t="shared" si="8"/>
        <v>127</v>
      </c>
      <c r="B129" s="209" t="s">
        <v>20</v>
      </c>
      <c r="C129" s="37" t="str">
        <f t="shared" si="5"/>
        <v>6UCWBAL</v>
      </c>
      <c r="D129" s="37"/>
      <c r="E129" s="38">
        <f>+'CALCULO TARIFAS CC '!$S$45</f>
        <v>0.75597616441726789</v>
      </c>
      <c r="F129" s="39">
        <f t="shared" si="6"/>
        <v>210.46199999999999</v>
      </c>
      <c r="G129" s="357">
        <f t="shared" si="7"/>
        <v>159.1</v>
      </c>
      <c r="H129" s="349" t="s">
        <v>257</v>
      </c>
      <c r="I129" s="310" t="s">
        <v>374</v>
      </c>
      <c r="J129" s="310">
        <v>210.46199999999999</v>
      </c>
      <c r="K129" s="381"/>
      <c r="L129" s="381"/>
      <c r="M129" s="381"/>
      <c r="N129" s="381"/>
      <c r="O129" s="373"/>
      <c r="P129" s="373"/>
    </row>
    <row r="130" spans="1:16" x14ac:dyDescent="0.25">
      <c r="A130" s="358">
        <f t="shared" si="8"/>
        <v>128</v>
      </c>
      <c r="B130" s="209" t="s">
        <v>20</v>
      </c>
      <c r="C130" s="37" t="str">
        <f t="shared" si="5"/>
        <v>6UCWCOLON</v>
      </c>
      <c r="D130" s="37"/>
      <c r="E130" s="38">
        <f>+'CALCULO TARIFAS CC '!$S$45</f>
        <v>0.75597616441726789</v>
      </c>
      <c r="F130" s="39">
        <f t="shared" si="6"/>
        <v>108.9522</v>
      </c>
      <c r="G130" s="357">
        <f t="shared" si="7"/>
        <v>82.37</v>
      </c>
      <c r="H130" s="349" t="s">
        <v>257</v>
      </c>
      <c r="I130" s="310" t="s">
        <v>393</v>
      </c>
      <c r="J130" s="310">
        <v>108.9522</v>
      </c>
      <c r="K130" s="381"/>
      <c r="L130" s="381"/>
      <c r="M130" s="381"/>
      <c r="N130" s="381"/>
      <c r="O130" s="373"/>
      <c r="P130" s="373"/>
    </row>
    <row r="131" spans="1:16" x14ac:dyDescent="0.25">
      <c r="A131" s="358">
        <f t="shared" si="8"/>
        <v>129</v>
      </c>
      <c r="B131" s="209" t="s">
        <v>20</v>
      </c>
      <c r="C131" s="37" t="str">
        <f t="shared" ref="C131:C194" si="10">UPPER(I131)</f>
        <v>6UCWDAVID</v>
      </c>
      <c r="D131" s="37"/>
      <c r="E131" s="38">
        <f>+'CALCULO TARIFAS CC '!$S$45</f>
        <v>0.75597616441726789</v>
      </c>
      <c r="F131" s="39">
        <f t="shared" si="6"/>
        <v>109.45740000000001</v>
      </c>
      <c r="G131" s="357">
        <f t="shared" si="7"/>
        <v>82.75</v>
      </c>
      <c r="H131" s="349" t="s">
        <v>257</v>
      </c>
      <c r="I131" s="310" t="s">
        <v>382</v>
      </c>
      <c r="J131" s="310">
        <v>109.45740000000001</v>
      </c>
      <c r="K131" s="381"/>
      <c r="L131" s="381"/>
      <c r="M131" s="381"/>
      <c r="N131" s="381"/>
      <c r="O131" s="373"/>
      <c r="P131" s="373"/>
    </row>
    <row r="132" spans="1:16" x14ac:dyDescent="0.25">
      <c r="A132" s="358">
        <f t="shared" si="8"/>
        <v>130</v>
      </c>
      <c r="B132" s="209" t="s">
        <v>20</v>
      </c>
      <c r="C132" s="37" t="str">
        <f t="shared" si="10"/>
        <v>6UCWDORADO</v>
      </c>
      <c r="D132" s="37"/>
      <c r="E132" s="38">
        <f>+'CALCULO TARIFAS CC '!$S$45</f>
        <v>0.75597616441726789</v>
      </c>
      <c r="F132" s="39">
        <f t="shared" si="6"/>
        <v>180.86439999999999</v>
      </c>
      <c r="G132" s="357">
        <f t="shared" ref="G132:G195" si="11">ROUND(F132*E132,2)</f>
        <v>136.72999999999999</v>
      </c>
      <c r="H132" s="349" t="s">
        <v>257</v>
      </c>
      <c r="I132" s="310" t="s">
        <v>390</v>
      </c>
      <c r="J132" s="310">
        <v>180.86439999999999</v>
      </c>
      <c r="K132" s="381"/>
      <c r="L132" s="381"/>
      <c r="M132" s="381"/>
      <c r="N132" s="381"/>
      <c r="O132" s="373"/>
      <c r="P132" s="373"/>
    </row>
    <row r="133" spans="1:16" x14ac:dyDescent="0.25">
      <c r="A133" s="358">
        <f t="shared" ref="A133:A196" si="12">A132+1</f>
        <v>131</v>
      </c>
      <c r="B133" s="209" t="s">
        <v>20</v>
      </c>
      <c r="C133" s="37" t="str">
        <f t="shared" si="10"/>
        <v>6UCWEXP</v>
      </c>
      <c r="D133" s="37"/>
      <c r="E133" s="38">
        <f>+'CALCULO TARIFAS CC '!$S$45</f>
        <v>0.75597616441726789</v>
      </c>
      <c r="F133" s="39">
        <f t="shared" si="6"/>
        <v>73.505799999999994</v>
      </c>
      <c r="G133" s="357">
        <f t="shared" si="11"/>
        <v>55.57</v>
      </c>
      <c r="H133" s="349" t="s">
        <v>257</v>
      </c>
      <c r="I133" s="310" t="s">
        <v>381</v>
      </c>
      <c r="J133" s="310">
        <v>73.505799999999994</v>
      </c>
      <c r="K133" s="381"/>
      <c r="L133" s="381"/>
      <c r="M133" s="381"/>
      <c r="N133" s="381"/>
      <c r="O133" s="373"/>
      <c r="P133" s="373"/>
    </row>
    <row r="134" spans="1:16" x14ac:dyDescent="0.25">
      <c r="A134" s="358">
        <f t="shared" si="12"/>
        <v>132</v>
      </c>
      <c r="B134" s="209" t="s">
        <v>20</v>
      </c>
      <c r="C134" s="37" t="str">
        <f t="shared" si="10"/>
        <v>6UCWHOPA</v>
      </c>
      <c r="D134" s="37"/>
      <c r="E134" s="38">
        <f>+'CALCULO TARIFAS CC '!$S$45</f>
        <v>0.75597616441726789</v>
      </c>
      <c r="F134" s="39">
        <f t="shared" si="6"/>
        <v>313.09440000000001</v>
      </c>
      <c r="G134" s="357">
        <f t="shared" si="11"/>
        <v>236.69</v>
      </c>
      <c r="H134" s="349" t="s">
        <v>257</v>
      </c>
      <c r="I134" s="310" t="s">
        <v>395</v>
      </c>
      <c r="J134" s="310">
        <v>313.09440000000001</v>
      </c>
      <c r="K134" s="381"/>
      <c r="L134" s="381"/>
      <c r="M134" s="381"/>
      <c r="N134" s="381"/>
      <c r="O134" s="373"/>
      <c r="P134" s="373"/>
    </row>
    <row r="135" spans="1:16" x14ac:dyDescent="0.25">
      <c r="A135" s="358">
        <f t="shared" si="12"/>
        <v>133</v>
      </c>
      <c r="B135" s="209" t="s">
        <v>20</v>
      </c>
      <c r="C135" s="37" t="str">
        <f t="shared" si="10"/>
        <v>6UCWHOPB</v>
      </c>
      <c r="D135" s="37"/>
      <c r="E135" s="38">
        <f>+'CALCULO TARIFAS CC '!$S$45</f>
        <v>0.75597616441726789</v>
      </c>
      <c r="F135" s="39">
        <f t="shared" si="6"/>
        <v>274.59809999999999</v>
      </c>
      <c r="G135" s="357">
        <f t="shared" si="11"/>
        <v>207.59</v>
      </c>
      <c r="H135" s="349" t="s">
        <v>257</v>
      </c>
      <c r="I135" s="310" t="s">
        <v>375</v>
      </c>
      <c r="J135" s="310">
        <v>274.59809999999999</v>
      </c>
      <c r="K135" s="381"/>
      <c r="L135" s="381"/>
      <c r="M135" s="381"/>
      <c r="N135" s="381"/>
      <c r="O135" s="373"/>
      <c r="P135" s="373"/>
    </row>
    <row r="136" spans="1:16" x14ac:dyDescent="0.25">
      <c r="A136" s="358">
        <f t="shared" si="12"/>
        <v>134</v>
      </c>
      <c r="B136" s="209" t="s">
        <v>20</v>
      </c>
      <c r="C136" s="37" t="str">
        <f t="shared" si="10"/>
        <v>6UCWJFRA1</v>
      </c>
      <c r="D136" s="37"/>
      <c r="E136" s="38">
        <f>+'CALCULO TARIFAS CC '!$S$45</f>
        <v>0.75597616441726789</v>
      </c>
      <c r="F136" s="39">
        <f t="shared" si="6"/>
        <v>261.37110000000001</v>
      </c>
      <c r="G136" s="357">
        <f t="shared" si="11"/>
        <v>197.59</v>
      </c>
      <c r="H136" s="349" t="s">
        <v>257</v>
      </c>
      <c r="I136" s="310" t="s">
        <v>394</v>
      </c>
      <c r="J136" s="310">
        <v>261.37110000000001</v>
      </c>
      <c r="K136" s="381"/>
      <c r="L136" s="381"/>
      <c r="M136" s="381"/>
      <c r="N136" s="381"/>
      <c r="O136" s="373"/>
      <c r="P136" s="373"/>
    </row>
    <row r="137" spans="1:16" x14ac:dyDescent="0.25">
      <c r="A137" s="358">
        <f t="shared" si="12"/>
        <v>135</v>
      </c>
      <c r="B137" s="209" t="s">
        <v>20</v>
      </c>
      <c r="C137" s="37" t="str">
        <f t="shared" si="10"/>
        <v>6UCWJFRA2</v>
      </c>
      <c r="D137" s="37"/>
      <c r="E137" s="38">
        <f>+'CALCULO TARIFAS CC '!$S$45</f>
        <v>0.75597616441726789</v>
      </c>
      <c r="F137" s="39">
        <f t="shared" si="6"/>
        <v>405.4418</v>
      </c>
      <c r="G137" s="357">
        <f t="shared" si="11"/>
        <v>306.5</v>
      </c>
      <c r="H137" s="349" t="s">
        <v>257</v>
      </c>
      <c r="I137" s="310" t="s">
        <v>376</v>
      </c>
      <c r="J137" s="310">
        <v>405.4418</v>
      </c>
      <c r="K137" s="381"/>
      <c r="L137" s="381"/>
      <c r="M137" s="381"/>
      <c r="N137" s="381"/>
      <c r="O137" s="373"/>
      <c r="P137" s="373"/>
    </row>
    <row r="138" spans="1:16" x14ac:dyDescent="0.25">
      <c r="A138" s="358">
        <f t="shared" si="12"/>
        <v>136</v>
      </c>
      <c r="B138" s="209" t="s">
        <v>20</v>
      </c>
      <c r="C138" s="37" t="str">
        <f t="shared" si="10"/>
        <v>6UCWRABAJO</v>
      </c>
      <c r="D138" s="37"/>
      <c r="E138" s="38">
        <f>+'CALCULO TARIFAS CC '!$S$45</f>
        <v>0.75597616441726789</v>
      </c>
      <c r="F138" s="39">
        <f t="shared" si="6"/>
        <v>214.43960000000001</v>
      </c>
      <c r="G138" s="357">
        <f t="shared" si="11"/>
        <v>162.11000000000001</v>
      </c>
      <c r="H138" s="349" t="s">
        <v>257</v>
      </c>
      <c r="I138" s="310" t="s">
        <v>391</v>
      </c>
      <c r="J138" s="310">
        <v>214.43960000000001</v>
      </c>
      <c r="K138" s="381"/>
      <c r="L138" s="381"/>
      <c r="M138" s="381"/>
      <c r="N138" s="381"/>
      <c r="O138" s="373"/>
      <c r="P138" s="373"/>
    </row>
    <row r="139" spans="1:16" x14ac:dyDescent="0.25">
      <c r="A139" s="358">
        <f t="shared" si="12"/>
        <v>137</v>
      </c>
      <c r="B139" s="209" t="s">
        <v>20</v>
      </c>
      <c r="C139" s="37" t="str">
        <f t="shared" si="10"/>
        <v>6UCWSANFCO</v>
      </c>
      <c r="D139" s="37"/>
      <c r="E139" s="38">
        <f>+'CALCULO TARIFAS CC '!$S$45</f>
        <v>0.75597616441726789</v>
      </c>
      <c r="F139" s="39">
        <f t="shared" si="6"/>
        <v>159.60040000000001</v>
      </c>
      <c r="G139" s="357">
        <f t="shared" si="11"/>
        <v>120.65</v>
      </c>
      <c r="H139" s="349" t="s">
        <v>257</v>
      </c>
      <c r="I139" s="310" t="s">
        <v>594</v>
      </c>
      <c r="J139" s="310">
        <v>159.60040000000001</v>
      </c>
      <c r="K139" s="381"/>
      <c r="L139" s="381"/>
      <c r="M139" s="381"/>
      <c r="N139" s="381"/>
      <c r="O139" s="373"/>
      <c r="P139" s="373"/>
    </row>
    <row r="140" spans="1:16" x14ac:dyDescent="0.25">
      <c r="A140" s="358">
        <f t="shared" si="12"/>
        <v>138</v>
      </c>
      <c r="B140" s="209" t="s">
        <v>20</v>
      </c>
      <c r="C140" s="37" t="str">
        <f t="shared" si="10"/>
        <v>6UCWSCLARA</v>
      </c>
      <c r="D140" s="37"/>
      <c r="E140" s="38">
        <f>+'CALCULO TARIFAS CC '!$S$45</f>
        <v>0.75597616441726789</v>
      </c>
      <c r="F140" s="39">
        <f t="shared" si="6"/>
        <v>209.71729999999999</v>
      </c>
      <c r="G140" s="357">
        <f t="shared" si="11"/>
        <v>158.54</v>
      </c>
      <c r="H140" s="349" t="s">
        <v>257</v>
      </c>
      <c r="I140" s="310" t="s">
        <v>371</v>
      </c>
      <c r="J140" s="310">
        <v>209.71729999999999</v>
      </c>
      <c r="K140" s="381"/>
      <c r="L140" s="381"/>
      <c r="M140" s="381"/>
      <c r="N140" s="381"/>
      <c r="O140" s="373"/>
      <c r="P140" s="373"/>
    </row>
    <row r="141" spans="1:16" x14ac:dyDescent="0.25">
      <c r="A141" s="358">
        <f t="shared" si="12"/>
        <v>139</v>
      </c>
      <c r="B141" s="209" t="s">
        <v>20</v>
      </c>
      <c r="C141" s="37" t="str">
        <f t="shared" si="10"/>
        <v>6UCWTORREC</v>
      </c>
      <c r="D141" s="37"/>
      <c r="E141" s="38">
        <f>+'CALCULO TARIFAS CC '!$S$45</f>
        <v>0.75597616441726789</v>
      </c>
      <c r="F141" s="39">
        <f t="shared" si="6"/>
        <v>33.875100000000003</v>
      </c>
      <c r="G141" s="357">
        <f t="shared" si="11"/>
        <v>25.61</v>
      </c>
      <c r="H141" s="349" t="s">
        <v>257</v>
      </c>
      <c r="I141" s="310" t="s">
        <v>908</v>
      </c>
      <c r="J141" s="310">
        <v>33.875100000000003</v>
      </c>
      <c r="K141" s="381"/>
      <c r="L141" s="381"/>
      <c r="M141" s="381"/>
      <c r="N141" s="381"/>
      <c r="O141" s="373"/>
      <c r="P141" s="373"/>
    </row>
    <row r="142" spans="1:16" s="153" customFormat="1" x14ac:dyDescent="0.25">
      <c r="A142" s="358">
        <f t="shared" si="12"/>
        <v>140</v>
      </c>
      <c r="B142" s="209" t="s">
        <v>20</v>
      </c>
      <c r="C142" s="37" t="str">
        <f t="shared" si="10"/>
        <v>6UC_CONT</v>
      </c>
      <c r="D142" s="37"/>
      <c r="E142" s="38">
        <f>+'CALCULO TARIFAS CC '!$S$45</f>
        <v>0.75597616441726789</v>
      </c>
      <c r="F142" s="39">
        <f t="shared" si="6"/>
        <v>115.48350000000001</v>
      </c>
      <c r="G142" s="357">
        <f t="shared" si="11"/>
        <v>87.3</v>
      </c>
      <c r="H142" s="349" t="s">
        <v>257</v>
      </c>
      <c r="I142" s="310" t="s">
        <v>339</v>
      </c>
      <c r="J142" s="310">
        <v>115.48350000000001</v>
      </c>
      <c r="K142" s="381"/>
      <c r="L142" s="381"/>
      <c r="M142" s="381"/>
      <c r="N142" s="381"/>
      <c r="O142" s="373"/>
      <c r="P142" s="373"/>
    </row>
    <row r="143" spans="1:16" s="153" customFormat="1" x14ac:dyDescent="0.25">
      <c r="A143" s="358">
        <f t="shared" si="12"/>
        <v>141</v>
      </c>
      <c r="B143" s="209" t="s">
        <v>20</v>
      </c>
      <c r="C143" s="37" t="str">
        <f t="shared" si="10"/>
        <v>6UC_GUAY</v>
      </c>
      <c r="D143" s="37"/>
      <c r="E143" s="38">
        <f>+'CALCULO TARIFAS CC '!$S$45</f>
        <v>0.75597616441726789</v>
      </c>
      <c r="F143" s="39">
        <f t="shared" si="6"/>
        <v>81.937299999999993</v>
      </c>
      <c r="G143" s="357">
        <f t="shared" si="11"/>
        <v>61.94</v>
      </c>
      <c r="H143" s="349" t="s">
        <v>257</v>
      </c>
      <c r="I143" s="310" t="s">
        <v>340</v>
      </c>
      <c r="J143" s="310">
        <v>81.937299999999993</v>
      </c>
      <c r="K143" s="381"/>
      <c r="L143" s="381"/>
      <c r="M143" s="381"/>
      <c r="N143" s="381"/>
      <c r="O143" s="373"/>
      <c r="P143" s="373"/>
    </row>
    <row r="144" spans="1:16" s="153" customFormat="1" x14ac:dyDescent="0.25">
      <c r="A144" s="358">
        <f t="shared" si="12"/>
        <v>142</v>
      </c>
      <c r="B144" s="209" t="s">
        <v>20</v>
      </c>
      <c r="C144" s="37" t="str">
        <f t="shared" si="10"/>
        <v>6UC_HPMA</v>
      </c>
      <c r="D144" s="37"/>
      <c r="E144" s="38">
        <f>+'CALCULO TARIFAS CC '!$S$45</f>
        <v>0.75597616441726789</v>
      </c>
      <c r="F144" s="39">
        <f t="shared" si="6"/>
        <v>192.50649999999999</v>
      </c>
      <c r="G144" s="357">
        <f t="shared" si="11"/>
        <v>145.53</v>
      </c>
      <c r="H144" s="349" t="s">
        <v>257</v>
      </c>
      <c r="I144" s="310" t="s">
        <v>341</v>
      </c>
      <c r="J144" s="310">
        <v>192.50649999999999</v>
      </c>
      <c r="K144" s="381"/>
      <c r="L144" s="381"/>
      <c r="M144" s="381"/>
      <c r="N144" s="381"/>
      <c r="O144" s="373"/>
      <c r="P144" s="373"/>
    </row>
    <row r="145" spans="1:16" s="153" customFormat="1" x14ac:dyDescent="0.25">
      <c r="A145" s="358">
        <f t="shared" si="12"/>
        <v>143</v>
      </c>
      <c r="B145" s="209" t="s">
        <v>20</v>
      </c>
      <c r="C145" s="37" t="str">
        <f t="shared" si="10"/>
        <v>6UC_SHERAT</v>
      </c>
      <c r="D145" s="37"/>
      <c r="E145" s="38">
        <f>+'CALCULO TARIFAS CC '!$S$45</f>
        <v>0.75597616441726789</v>
      </c>
      <c r="F145" s="39">
        <f t="shared" si="6"/>
        <v>168.2465</v>
      </c>
      <c r="G145" s="357">
        <f t="shared" si="11"/>
        <v>127.19</v>
      </c>
      <c r="H145" s="349" t="s">
        <v>257</v>
      </c>
      <c r="I145" s="310" t="s">
        <v>379</v>
      </c>
      <c r="J145" s="310">
        <v>168.2465</v>
      </c>
      <c r="K145" s="381"/>
      <c r="L145" s="381"/>
      <c r="M145" s="381"/>
      <c r="N145" s="381"/>
      <c r="O145" s="373"/>
      <c r="P145" s="373"/>
    </row>
    <row r="146" spans="1:16" s="153" customFormat="1" x14ac:dyDescent="0.25">
      <c r="A146" s="358">
        <f t="shared" si="12"/>
        <v>144</v>
      </c>
      <c r="B146" s="209" t="s">
        <v>20</v>
      </c>
      <c r="C146" s="37" t="str">
        <f t="shared" si="10"/>
        <v>6UC_SOLLOY</v>
      </c>
      <c r="D146" s="37"/>
      <c r="E146" s="38">
        <f>+'CALCULO TARIFAS CC '!$S$45</f>
        <v>0.75597616441726789</v>
      </c>
      <c r="F146" s="39">
        <f t="shared" si="6"/>
        <v>112.4209</v>
      </c>
      <c r="G146" s="357">
        <f t="shared" si="11"/>
        <v>84.99</v>
      </c>
      <c r="H146" s="349" t="s">
        <v>257</v>
      </c>
      <c r="I146" s="310" t="s">
        <v>342</v>
      </c>
      <c r="J146" s="310">
        <v>112.4209</v>
      </c>
      <c r="K146" s="381"/>
      <c r="L146" s="381"/>
      <c r="M146" s="381"/>
      <c r="N146" s="381"/>
      <c r="O146" s="373"/>
      <c r="P146" s="373"/>
    </row>
    <row r="147" spans="1:16" s="153" customFormat="1" x14ac:dyDescent="0.25">
      <c r="A147" s="358">
        <f t="shared" si="12"/>
        <v>145</v>
      </c>
      <c r="B147" s="209" t="s">
        <v>20</v>
      </c>
      <c r="C147" s="37" t="str">
        <f t="shared" si="10"/>
        <v>6UDAVIVIENDA</v>
      </c>
      <c r="D147" s="37"/>
      <c r="E147" s="38">
        <f>+'CALCULO TARIFAS CC '!$S$45</f>
        <v>0.75597616441726789</v>
      </c>
      <c r="F147" s="39">
        <f t="shared" si="6"/>
        <v>74.118700000000004</v>
      </c>
      <c r="G147" s="357">
        <f t="shared" si="11"/>
        <v>56.03</v>
      </c>
      <c r="H147" s="349" t="s">
        <v>257</v>
      </c>
      <c r="I147" s="310" t="s">
        <v>744</v>
      </c>
      <c r="J147" s="310">
        <v>74.118700000000004</v>
      </c>
      <c r="K147" s="381"/>
      <c r="L147" s="381"/>
      <c r="M147" s="381"/>
      <c r="N147" s="381"/>
      <c r="O147" s="373"/>
      <c r="P147" s="373"/>
    </row>
    <row r="148" spans="1:16" s="153" customFormat="1" x14ac:dyDescent="0.25">
      <c r="A148" s="358">
        <f t="shared" si="12"/>
        <v>146</v>
      </c>
      <c r="B148" s="209" t="s">
        <v>20</v>
      </c>
      <c r="C148" s="37" t="str">
        <f t="shared" si="10"/>
        <v>6UDECAMERON</v>
      </c>
      <c r="D148" s="37"/>
      <c r="E148" s="38">
        <f>+'CALCULO TARIFAS CC '!$S$45</f>
        <v>0.75597616441726789</v>
      </c>
      <c r="F148" s="39">
        <f t="shared" si="6"/>
        <v>568.37329999999997</v>
      </c>
      <c r="G148" s="357">
        <f t="shared" si="11"/>
        <v>429.68</v>
      </c>
      <c r="H148" s="349" t="s">
        <v>257</v>
      </c>
      <c r="I148" s="310" t="s">
        <v>564</v>
      </c>
      <c r="J148" s="310">
        <v>568.37329999999997</v>
      </c>
      <c r="K148" s="381"/>
      <c r="L148" s="381"/>
      <c r="M148" s="381"/>
      <c r="N148" s="381"/>
      <c r="O148" s="373"/>
      <c r="P148" s="373"/>
    </row>
    <row r="149" spans="1:16" s="153" customFormat="1" x14ac:dyDescent="0.25">
      <c r="A149" s="358">
        <f t="shared" si="12"/>
        <v>147</v>
      </c>
      <c r="B149" s="209" t="s">
        <v>20</v>
      </c>
      <c r="C149" s="37" t="str">
        <f t="shared" si="10"/>
        <v>6UDELMONTE</v>
      </c>
      <c r="D149" s="37"/>
      <c r="E149" s="38">
        <f>+'CALCULO TARIFAS CC '!$S$45</f>
        <v>0.75597616441726789</v>
      </c>
      <c r="F149" s="39">
        <f t="shared" si="6"/>
        <v>242.7647</v>
      </c>
      <c r="G149" s="357">
        <f t="shared" si="11"/>
        <v>183.52</v>
      </c>
      <c r="H149" s="349" t="s">
        <v>257</v>
      </c>
      <c r="I149" s="310" t="s">
        <v>745</v>
      </c>
      <c r="J149" s="310">
        <v>242.7647</v>
      </c>
      <c r="K149" s="381"/>
      <c r="L149" s="381"/>
      <c r="M149" s="381"/>
      <c r="N149" s="381"/>
      <c r="O149" s="373"/>
      <c r="P149" s="373"/>
    </row>
    <row r="150" spans="1:16" s="153" customFormat="1" x14ac:dyDescent="0.25">
      <c r="A150" s="358">
        <f t="shared" si="12"/>
        <v>148</v>
      </c>
      <c r="B150" s="209" t="s">
        <v>20</v>
      </c>
      <c r="C150" s="37" t="str">
        <f t="shared" si="10"/>
        <v>6UDELYRBVTA</v>
      </c>
      <c r="D150" s="37"/>
      <c r="E150" s="38">
        <f>+'CALCULO TARIFAS CC '!$S$45</f>
        <v>0.75597616441726789</v>
      </c>
      <c r="F150" s="39">
        <f t="shared" si="6"/>
        <v>55.9328</v>
      </c>
      <c r="G150" s="357">
        <f t="shared" si="11"/>
        <v>42.28</v>
      </c>
      <c r="H150" s="349" t="s">
        <v>257</v>
      </c>
      <c r="I150" s="310" t="s">
        <v>409</v>
      </c>
      <c r="J150" s="310">
        <v>55.9328</v>
      </c>
      <c r="K150" s="381"/>
      <c r="L150" s="381"/>
      <c r="M150" s="381"/>
      <c r="N150" s="381"/>
      <c r="O150" s="373"/>
      <c r="P150" s="373"/>
    </row>
    <row r="151" spans="1:16" s="153" customFormat="1" x14ac:dyDescent="0.25">
      <c r="A151" s="358">
        <f t="shared" si="12"/>
        <v>149</v>
      </c>
      <c r="B151" s="209" t="s">
        <v>20</v>
      </c>
      <c r="C151" s="37" t="str">
        <f t="shared" si="10"/>
        <v>6UDICARI03</v>
      </c>
      <c r="D151" s="37"/>
      <c r="E151" s="38">
        <f>+'CALCULO TARIFAS CC '!$S$45</f>
        <v>0.75597616441726789</v>
      </c>
      <c r="F151" s="39">
        <f t="shared" si="6"/>
        <v>219.32859999999999</v>
      </c>
      <c r="G151" s="357">
        <f t="shared" si="11"/>
        <v>165.81</v>
      </c>
      <c r="H151" s="349" t="s">
        <v>257</v>
      </c>
      <c r="I151" s="310" t="s">
        <v>595</v>
      </c>
      <c r="J151" s="310">
        <v>219.32859999999999</v>
      </c>
      <c r="K151" s="381"/>
      <c r="L151" s="381"/>
      <c r="M151" s="381"/>
      <c r="N151" s="381"/>
      <c r="O151" s="373"/>
      <c r="P151" s="373"/>
    </row>
    <row r="152" spans="1:16" s="153" customFormat="1" x14ac:dyDescent="0.25">
      <c r="A152" s="358">
        <f t="shared" si="12"/>
        <v>150</v>
      </c>
      <c r="B152" s="209" t="s">
        <v>20</v>
      </c>
      <c r="C152" s="37" t="str">
        <f t="shared" si="10"/>
        <v>6UDIGIPMA</v>
      </c>
      <c r="D152" s="37"/>
      <c r="E152" s="38">
        <f>+'CALCULO TARIFAS CC '!$S$45</f>
        <v>0.75597616441726789</v>
      </c>
      <c r="F152" s="39">
        <f t="shared" si="6"/>
        <v>235.2011</v>
      </c>
      <c r="G152" s="357">
        <f t="shared" si="11"/>
        <v>177.81</v>
      </c>
      <c r="H152" s="349" t="s">
        <v>257</v>
      </c>
      <c r="I152" s="310" t="s">
        <v>435</v>
      </c>
      <c r="J152" s="310">
        <v>235.2011</v>
      </c>
      <c r="K152" s="381"/>
      <c r="L152" s="381"/>
      <c r="M152" s="381"/>
      <c r="N152" s="381"/>
      <c r="O152" s="373"/>
      <c r="P152" s="373"/>
    </row>
    <row r="153" spans="1:16" s="153" customFormat="1" x14ac:dyDescent="0.25">
      <c r="A153" s="358">
        <f t="shared" si="12"/>
        <v>151</v>
      </c>
      <c r="B153" s="209" t="s">
        <v>20</v>
      </c>
      <c r="C153" s="37" t="str">
        <f t="shared" si="10"/>
        <v>6UDOIT12OC</v>
      </c>
      <c r="D153" s="37"/>
      <c r="E153" s="38">
        <f>+'CALCULO TARIFAS CC '!$S$45</f>
        <v>0.75597616441726789</v>
      </c>
      <c r="F153" s="39">
        <f t="shared" si="6"/>
        <v>53.015099999999997</v>
      </c>
      <c r="G153" s="357">
        <f t="shared" si="11"/>
        <v>40.08</v>
      </c>
      <c r="H153" s="349" t="s">
        <v>257</v>
      </c>
      <c r="I153" s="310" t="s">
        <v>489</v>
      </c>
      <c r="J153" s="310">
        <v>53.015099999999997</v>
      </c>
      <c r="K153" s="381"/>
      <c r="L153" s="381"/>
      <c r="M153" s="381"/>
      <c r="N153" s="381"/>
      <c r="O153" s="373"/>
      <c r="P153" s="373"/>
    </row>
    <row r="154" spans="1:16" s="153" customFormat="1" x14ac:dyDescent="0.25">
      <c r="A154" s="358">
        <f t="shared" si="12"/>
        <v>152</v>
      </c>
      <c r="B154" s="209" t="s">
        <v>20</v>
      </c>
      <c r="C154" s="37" t="str">
        <f t="shared" si="10"/>
        <v>6UDOITALB</v>
      </c>
      <c r="D154" s="37"/>
      <c r="E154" s="38">
        <f>+'CALCULO TARIFAS CC '!$S$45</f>
        <v>0.75597616441726789</v>
      </c>
      <c r="F154" s="39">
        <f t="shared" si="6"/>
        <v>82.357299999999995</v>
      </c>
      <c r="G154" s="357">
        <f t="shared" si="11"/>
        <v>62.26</v>
      </c>
      <c r="H154" s="349" t="s">
        <v>257</v>
      </c>
      <c r="I154" s="310" t="s">
        <v>461</v>
      </c>
      <c r="J154" s="310">
        <v>82.357299999999995</v>
      </c>
      <c r="K154" s="381"/>
      <c r="L154" s="381"/>
      <c r="M154" s="381"/>
      <c r="N154" s="381"/>
      <c r="O154" s="373"/>
      <c r="P154" s="373"/>
    </row>
    <row r="155" spans="1:16" s="153" customFormat="1" x14ac:dyDescent="0.25">
      <c r="A155" s="358">
        <f t="shared" si="12"/>
        <v>153</v>
      </c>
      <c r="B155" s="209" t="s">
        <v>20</v>
      </c>
      <c r="C155" s="37" t="str">
        <f t="shared" si="10"/>
        <v>6UDOITBGOL</v>
      </c>
      <c r="D155" s="37"/>
      <c r="E155" s="38">
        <f>+'CALCULO TARIFAS CC '!$S$45</f>
        <v>0.75597616441726789</v>
      </c>
      <c r="F155" s="39">
        <f t="shared" si="6"/>
        <v>43.909500000000001</v>
      </c>
      <c r="G155" s="357">
        <f t="shared" si="11"/>
        <v>33.19</v>
      </c>
      <c r="H155" s="349" t="s">
        <v>257</v>
      </c>
      <c r="I155" s="310" t="s">
        <v>490</v>
      </c>
      <c r="J155" s="310">
        <v>43.909500000000001</v>
      </c>
      <c r="K155" s="381"/>
      <c r="L155" s="381"/>
      <c r="M155" s="381"/>
      <c r="N155" s="381"/>
      <c r="O155" s="373"/>
      <c r="P155" s="373"/>
    </row>
    <row r="156" spans="1:16" s="153" customFormat="1" x14ac:dyDescent="0.25">
      <c r="A156" s="358">
        <f t="shared" si="12"/>
        <v>154</v>
      </c>
      <c r="B156" s="209" t="s">
        <v>20</v>
      </c>
      <c r="C156" s="37" t="str">
        <f t="shared" si="10"/>
        <v>6UDOITCENT</v>
      </c>
      <c r="D156" s="37"/>
      <c r="E156" s="38">
        <f>+'CALCULO TARIFAS CC '!$S$45</f>
        <v>0.75597616441726789</v>
      </c>
      <c r="F156" s="39">
        <f t="shared" si="6"/>
        <v>85.193200000000004</v>
      </c>
      <c r="G156" s="357">
        <f t="shared" si="11"/>
        <v>64.400000000000006</v>
      </c>
      <c r="H156" s="349" t="s">
        <v>257</v>
      </c>
      <c r="I156" s="310" t="s">
        <v>491</v>
      </c>
      <c r="J156" s="310">
        <v>85.193200000000004</v>
      </c>
      <c r="K156" s="381"/>
      <c r="L156" s="382"/>
      <c r="M156" s="381"/>
      <c r="N156" s="381"/>
      <c r="O156" s="373"/>
      <c r="P156" s="373"/>
    </row>
    <row r="157" spans="1:16" s="153" customFormat="1" x14ac:dyDescent="0.25">
      <c r="A157" s="358">
        <f t="shared" si="12"/>
        <v>155</v>
      </c>
      <c r="B157" s="209" t="s">
        <v>20</v>
      </c>
      <c r="C157" s="37" t="str">
        <f t="shared" si="10"/>
        <v>6UDOITCHI</v>
      </c>
      <c r="D157" s="37"/>
      <c r="E157" s="38">
        <f>+'CALCULO TARIFAS CC '!$S$45</f>
        <v>0.75597616441726789</v>
      </c>
      <c r="F157" s="39">
        <f t="shared" si="6"/>
        <v>56.692700000000002</v>
      </c>
      <c r="G157" s="357">
        <f t="shared" si="11"/>
        <v>42.86</v>
      </c>
      <c r="H157" s="349" t="s">
        <v>257</v>
      </c>
      <c r="I157" s="311" t="s">
        <v>462</v>
      </c>
      <c r="J157" s="311">
        <v>56.692700000000002</v>
      </c>
      <c r="K157" s="381"/>
      <c r="L157" s="381"/>
      <c r="M157" s="381"/>
      <c r="N157" s="381"/>
      <c r="O157" s="373"/>
      <c r="P157" s="373"/>
    </row>
    <row r="158" spans="1:16" s="159" customFormat="1" x14ac:dyDescent="0.25">
      <c r="A158" s="358">
        <f t="shared" si="12"/>
        <v>156</v>
      </c>
      <c r="B158" s="209" t="s">
        <v>20</v>
      </c>
      <c r="C158" s="37" t="str">
        <f t="shared" si="10"/>
        <v>6UDOITDAV80</v>
      </c>
      <c r="D158" s="37"/>
      <c r="E158" s="38">
        <f>+'CALCULO TARIFAS CC '!$S$45</f>
        <v>0.75597616441726789</v>
      </c>
      <c r="F158" s="39">
        <f t="shared" ref="F158:F206" si="13">ROUND(J158,4)</f>
        <v>47.056399999999996</v>
      </c>
      <c r="G158" s="357">
        <f t="shared" si="11"/>
        <v>35.57</v>
      </c>
      <c r="H158" s="349" t="s">
        <v>257</v>
      </c>
      <c r="I158" s="311" t="s">
        <v>492</v>
      </c>
      <c r="J158" s="311">
        <v>47.056399999999996</v>
      </c>
      <c r="K158" s="381"/>
      <c r="L158" s="381"/>
      <c r="M158" s="381"/>
      <c r="N158" s="381"/>
      <c r="O158" s="373"/>
      <c r="P158" s="373"/>
    </row>
    <row r="159" spans="1:16" s="159" customFormat="1" x14ac:dyDescent="0.25">
      <c r="A159" s="358">
        <f t="shared" si="12"/>
        <v>157</v>
      </c>
      <c r="B159" s="209" t="s">
        <v>20</v>
      </c>
      <c r="C159" s="37" t="str">
        <f t="shared" si="10"/>
        <v>6UDOITDOR</v>
      </c>
      <c r="D159" s="37"/>
      <c r="E159" s="38">
        <f>+'CALCULO TARIFAS CC '!$S$45</f>
        <v>0.75597616441726789</v>
      </c>
      <c r="F159" s="39">
        <f t="shared" si="13"/>
        <v>132.59950000000001</v>
      </c>
      <c r="G159" s="357">
        <f t="shared" si="11"/>
        <v>100.24</v>
      </c>
      <c r="H159" s="349" t="s">
        <v>257</v>
      </c>
      <c r="I159" s="311" t="s">
        <v>424</v>
      </c>
      <c r="J159" s="311">
        <v>132.59950000000001</v>
      </c>
      <c r="K159" s="381"/>
      <c r="L159" s="381"/>
      <c r="M159" s="381"/>
      <c r="N159" s="381"/>
      <c r="O159" s="373"/>
      <c r="P159" s="373"/>
    </row>
    <row r="160" spans="1:16" s="159" customFormat="1" x14ac:dyDescent="0.25">
      <c r="A160" s="358">
        <f t="shared" si="12"/>
        <v>158</v>
      </c>
      <c r="B160" s="209" t="s">
        <v>20</v>
      </c>
      <c r="C160" s="37" t="str">
        <f t="shared" si="10"/>
        <v>6UDOITLDON</v>
      </c>
      <c r="D160" s="37"/>
      <c r="E160" s="38">
        <f>+'CALCULO TARIFAS CC '!$S$45</f>
        <v>0.75597616441726789</v>
      </c>
      <c r="F160" s="39">
        <f t="shared" si="13"/>
        <v>73.8416</v>
      </c>
      <c r="G160" s="357">
        <f t="shared" si="11"/>
        <v>55.82</v>
      </c>
      <c r="H160" s="349" t="s">
        <v>257</v>
      </c>
      <c r="I160" s="311" t="s">
        <v>493</v>
      </c>
      <c r="J160" s="311">
        <v>73.8416</v>
      </c>
      <c r="K160" s="381"/>
      <c r="L160" s="381"/>
      <c r="M160" s="381"/>
      <c r="N160" s="381"/>
      <c r="O160" s="373"/>
      <c r="P160" s="373"/>
    </row>
    <row r="161" spans="1:16" s="159" customFormat="1" x14ac:dyDescent="0.25">
      <c r="A161" s="358">
        <f t="shared" si="12"/>
        <v>159</v>
      </c>
      <c r="B161" s="209" t="s">
        <v>20</v>
      </c>
      <c r="C161" s="37" t="str">
        <f t="shared" si="10"/>
        <v>6UDOITLPUE</v>
      </c>
      <c r="D161" s="37"/>
      <c r="E161" s="38">
        <f>+'CALCULO TARIFAS CC '!$S$45</f>
        <v>0.75597616441726789</v>
      </c>
      <c r="F161" s="39">
        <f t="shared" si="13"/>
        <v>107.328</v>
      </c>
      <c r="G161" s="357">
        <f t="shared" si="11"/>
        <v>81.14</v>
      </c>
      <c r="H161" s="349" t="s">
        <v>257</v>
      </c>
      <c r="I161" s="311" t="s">
        <v>494</v>
      </c>
      <c r="J161" s="311">
        <v>107.328</v>
      </c>
      <c r="K161" s="381"/>
      <c r="L161" s="381"/>
      <c r="M161" s="381"/>
      <c r="N161" s="381"/>
      <c r="O161" s="373"/>
      <c r="P161" s="373"/>
    </row>
    <row r="162" spans="1:16" s="159" customFormat="1" x14ac:dyDescent="0.25">
      <c r="A162" s="358">
        <f t="shared" si="12"/>
        <v>160</v>
      </c>
      <c r="B162" s="209" t="s">
        <v>20</v>
      </c>
      <c r="C162" s="37" t="str">
        <f t="shared" si="10"/>
        <v>6UDOITTOC</v>
      </c>
      <c r="D162" s="37"/>
      <c r="E162" s="38">
        <f>+'CALCULO TARIFAS CC '!$S$45</f>
        <v>0.75597616441726789</v>
      </c>
      <c r="F162" s="39">
        <f t="shared" si="13"/>
        <v>59.0152</v>
      </c>
      <c r="G162" s="357">
        <f t="shared" si="11"/>
        <v>44.61</v>
      </c>
      <c r="H162" s="349" t="s">
        <v>257</v>
      </c>
      <c r="I162" s="311" t="s">
        <v>495</v>
      </c>
      <c r="J162" s="311">
        <v>59.0152</v>
      </c>
      <c r="K162" s="381"/>
      <c r="L162" s="381"/>
      <c r="M162" s="381"/>
      <c r="N162" s="381"/>
      <c r="O162" s="373"/>
      <c r="P162" s="373"/>
    </row>
    <row r="163" spans="1:16" s="159" customFormat="1" x14ac:dyDescent="0.25">
      <c r="A163" s="358">
        <f t="shared" si="12"/>
        <v>161</v>
      </c>
      <c r="B163" s="209" t="s">
        <v>20</v>
      </c>
      <c r="C163" s="37" t="str">
        <f t="shared" si="10"/>
        <v>6UDOITVZAI</v>
      </c>
      <c r="D163" s="37"/>
      <c r="E163" s="38">
        <f>+'CALCULO TARIFAS CC '!$S$45</f>
        <v>0.75597616441726789</v>
      </c>
      <c r="F163" s="39">
        <f t="shared" si="13"/>
        <v>56.138300000000001</v>
      </c>
      <c r="G163" s="357">
        <f t="shared" si="11"/>
        <v>42.44</v>
      </c>
      <c r="H163" s="349" t="s">
        <v>257</v>
      </c>
      <c r="I163" s="311" t="s">
        <v>496</v>
      </c>
      <c r="J163" s="311">
        <v>56.138300000000001</v>
      </c>
      <c r="K163" s="381"/>
      <c r="L163" s="381"/>
      <c r="M163" s="381"/>
      <c r="N163" s="381"/>
      <c r="O163" s="373"/>
      <c r="P163" s="373"/>
    </row>
    <row r="164" spans="1:16" s="159" customFormat="1" x14ac:dyDescent="0.25">
      <c r="A164" s="358">
        <f t="shared" si="12"/>
        <v>162</v>
      </c>
      <c r="B164" s="209" t="s">
        <v>20</v>
      </c>
      <c r="C164" s="37" t="str">
        <f t="shared" si="10"/>
        <v>6UDOITWES</v>
      </c>
      <c r="D164" s="37"/>
      <c r="E164" s="38">
        <f>+'CALCULO TARIFAS CC '!$S$45</f>
        <v>0.75597616441726789</v>
      </c>
      <c r="F164" s="39">
        <f t="shared" si="13"/>
        <v>57.885399999999997</v>
      </c>
      <c r="G164" s="357">
        <f t="shared" si="11"/>
        <v>43.76</v>
      </c>
      <c r="H164" s="349" t="s">
        <v>257</v>
      </c>
      <c r="I164" s="311" t="s">
        <v>463</v>
      </c>
      <c r="J164" s="311">
        <v>57.885399999999997</v>
      </c>
      <c r="K164" s="381"/>
      <c r="L164" s="381"/>
      <c r="M164" s="381"/>
      <c r="N164" s="381"/>
      <c r="O164" s="373"/>
      <c r="P164" s="373"/>
    </row>
    <row r="165" spans="1:16" s="190" customFormat="1" x14ac:dyDescent="0.25">
      <c r="A165" s="358">
        <f t="shared" si="12"/>
        <v>163</v>
      </c>
      <c r="B165" s="209" t="s">
        <v>20</v>
      </c>
      <c r="C165" s="37" t="str">
        <f t="shared" si="10"/>
        <v>6UEBELL</v>
      </c>
      <c r="D165" s="37"/>
      <c r="E165" s="38">
        <f>+'CALCULO TARIFAS CC '!$S$45</f>
        <v>0.75597616441726789</v>
      </c>
      <c r="F165" s="39">
        <f t="shared" ref="F165:F190" si="14">ROUND(J165,4)</f>
        <v>173.12440000000001</v>
      </c>
      <c r="G165" s="357">
        <f t="shared" si="11"/>
        <v>130.88</v>
      </c>
      <c r="H165" s="349" t="s">
        <v>257</v>
      </c>
      <c r="I165" s="311" t="s">
        <v>464</v>
      </c>
      <c r="J165" s="311">
        <v>173.12440000000001</v>
      </c>
      <c r="K165" s="381"/>
      <c r="L165" s="381"/>
      <c r="M165" s="381"/>
      <c r="N165" s="381"/>
      <c r="O165" s="373"/>
      <c r="P165" s="373"/>
    </row>
    <row r="166" spans="1:16" s="190" customFormat="1" x14ac:dyDescent="0.25">
      <c r="A166" s="358">
        <f t="shared" si="12"/>
        <v>164</v>
      </c>
      <c r="B166" s="209" t="s">
        <v>20</v>
      </c>
      <c r="C166" s="37" t="str">
        <f t="shared" si="10"/>
        <v>6UEDIF3M</v>
      </c>
      <c r="D166" s="37"/>
      <c r="E166" s="38">
        <f>+'CALCULO TARIFAS CC '!$S$45</f>
        <v>0.75597616441726789</v>
      </c>
      <c r="F166" s="39">
        <f t="shared" si="14"/>
        <v>765.43330000000003</v>
      </c>
      <c r="G166" s="357">
        <f t="shared" si="11"/>
        <v>578.65</v>
      </c>
      <c r="H166" s="349" t="s">
        <v>257</v>
      </c>
      <c r="I166" s="311" t="s">
        <v>746</v>
      </c>
      <c r="J166" s="311">
        <v>765.43330000000003</v>
      </c>
      <c r="K166" s="381"/>
      <c r="L166" s="381"/>
      <c r="M166" s="381"/>
      <c r="N166" s="381"/>
      <c r="O166" s="373"/>
      <c r="P166" s="373"/>
    </row>
    <row r="167" spans="1:16" s="190" customFormat="1" x14ac:dyDescent="0.25">
      <c r="A167" s="358">
        <f t="shared" si="12"/>
        <v>165</v>
      </c>
      <c r="B167" s="209" t="s">
        <v>20</v>
      </c>
      <c r="C167" s="37" t="str">
        <f t="shared" si="10"/>
        <v>6UEEUA</v>
      </c>
      <c r="D167" s="37"/>
      <c r="E167" s="38">
        <f>+'CALCULO TARIFAS CC '!$S$45</f>
        <v>0.75597616441726789</v>
      </c>
      <c r="F167" s="39">
        <f t="shared" si="14"/>
        <v>655.04549999999995</v>
      </c>
      <c r="G167" s="357">
        <f t="shared" si="11"/>
        <v>495.2</v>
      </c>
      <c r="H167" s="349" t="s">
        <v>257</v>
      </c>
      <c r="I167" s="311" t="s">
        <v>46</v>
      </c>
      <c r="J167" s="311">
        <v>655.04549999999995</v>
      </c>
      <c r="K167" s="381"/>
      <c r="L167" s="381"/>
      <c r="M167" s="381"/>
      <c r="N167" s="381"/>
      <c r="O167" s="373"/>
      <c r="P167" s="373"/>
    </row>
    <row r="168" spans="1:16" s="190" customFormat="1" x14ac:dyDescent="0.25">
      <c r="A168" s="358">
        <f t="shared" si="12"/>
        <v>166</v>
      </c>
      <c r="B168" s="209" t="s">
        <v>20</v>
      </c>
      <c r="C168" s="37" t="str">
        <f t="shared" si="10"/>
        <v>6UENSACV</v>
      </c>
      <c r="D168" s="37"/>
      <c r="E168" s="38">
        <f>+'CALCULO TARIFAS CC '!$S$45</f>
        <v>0.75597616441726789</v>
      </c>
      <c r="F168" s="39">
        <f t="shared" si="14"/>
        <v>57.670499999999997</v>
      </c>
      <c r="G168" s="357">
        <f t="shared" si="11"/>
        <v>43.6</v>
      </c>
      <c r="H168" s="349" t="s">
        <v>257</v>
      </c>
      <c r="I168" s="311" t="s">
        <v>690</v>
      </c>
      <c r="J168" s="311">
        <v>57.670499999999997</v>
      </c>
      <c r="K168" s="381"/>
      <c r="L168" s="381"/>
      <c r="M168" s="381"/>
      <c r="N168" s="381"/>
      <c r="O168" s="373"/>
      <c r="P168" s="373"/>
    </row>
    <row r="169" spans="1:16" s="190" customFormat="1" x14ac:dyDescent="0.25">
      <c r="A169" s="358">
        <f t="shared" si="12"/>
        <v>167</v>
      </c>
      <c r="B169" s="209" t="s">
        <v>20</v>
      </c>
      <c r="C169" s="37" t="str">
        <f t="shared" si="10"/>
        <v>6UEUBP</v>
      </c>
      <c r="D169" s="37"/>
      <c r="E169" s="38">
        <f>+'CALCULO TARIFAS CC '!$S$45</f>
        <v>0.75597616441726789</v>
      </c>
      <c r="F169" s="39">
        <f t="shared" si="14"/>
        <v>1284.8019999999999</v>
      </c>
      <c r="G169" s="357">
        <f t="shared" si="11"/>
        <v>971.28</v>
      </c>
      <c r="H169" s="349" t="s">
        <v>257</v>
      </c>
      <c r="I169" s="311" t="s">
        <v>747</v>
      </c>
      <c r="J169" s="311">
        <v>1284.8019999999999</v>
      </c>
      <c r="K169" s="381"/>
      <c r="L169" s="381"/>
      <c r="M169" s="381"/>
      <c r="N169" s="381"/>
      <c r="O169" s="373"/>
      <c r="P169" s="373"/>
    </row>
    <row r="170" spans="1:16" s="190" customFormat="1" x14ac:dyDescent="0.25">
      <c r="A170" s="358">
        <f t="shared" si="12"/>
        <v>168</v>
      </c>
      <c r="B170" s="209" t="s">
        <v>20</v>
      </c>
      <c r="C170" s="37" t="str">
        <f t="shared" si="10"/>
        <v>6UEVOLTOW</v>
      </c>
      <c r="D170" s="37"/>
      <c r="E170" s="38">
        <f>+'CALCULO TARIFAS CC '!$S$45</f>
        <v>0.75597616441726789</v>
      </c>
      <c r="F170" s="39">
        <f t="shared" si="14"/>
        <v>91.165499999999994</v>
      </c>
      <c r="G170" s="357">
        <f t="shared" si="11"/>
        <v>68.92</v>
      </c>
      <c r="H170" s="349" t="s">
        <v>257</v>
      </c>
      <c r="I170" s="311" t="s">
        <v>748</v>
      </c>
      <c r="J170" s="311">
        <v>91.165499999999994</v>
      </c>
      <c r="K170" s="381"/>
      <c r="L170" s="381"/>
      <c r="M170" s="381"/>
      <c r="N170" s="381"/>
      <c r="O170" s="373"/>
      <c r="P170" s="373"/>
    </row>
    <row r="171" spans="1:16" s="190" customFormat="1" x14ac:dyDescent="0.25">
      <c r="A171" s="358">
        <f t="shared" si="12"/>
        <v>169</v>
      </c>
      <c r="B171" s="209" t="s">
        <v>20</v>
      </c>
      <c r="C171" s="37" t="str">
        <f t="shared" si="10"/>
        <v>6UFA12OC96</v>
      </c>
      <c r="D171" s="37"/>
      <c r="E171" s="38">
        <f>+'CALCULO TARIFAS CC '!$S$45</f>
        <v>0.75597616441726789</v>
      </c>
      <c r="F171" s="39">
        <f t="shared" si="14"/>
        <v>138.78110000000001</v>
      </c>
      <c r="G171" s="357">
        <f t="shared" si="11"/>
        <v>104.92</v>
      </c>
      <c r="H171" s="349" t="s">
        <v>257</v>
      </c>
      <c r="I171" s="311" t="s">
        <v>497</v>
      </c>
      <c r="J171" s="311">
        <v>138.78110000000001</v>
      </c>
      <c r="K171" s="381"/>
      <c r="L171" s="381"/>
      <c r="M171" s="381"/>
      <c r="N171" s="381"/>
      <c r="O171" s="373"/>
      <c r="P171" s="373"/>
    </row>
    <row r="172" spans="1:16" s="190" customFormat="1" x14ac:dyDescent="0.25">
      <c r="A172" s="358">
        <f t="shared" si="12"/>
        <v>170</v>
      </c>
      <c r="B172" s="209" t="s">
        <v>20</v>
      </c>
      <c r="C172" s="37" t="str">
        <f t="shared" si="10"/>
        <v>6UFA1CEDI69</v>
      </c>
      <c r="D172" s="37"/>
      <c r="E172" s="38">
        <f>+'CALCULO TARIFAS CC '!$S$45</f>
        <v>0.75597616441726789</v>
      </c>
      <c r="F172" s="39">
        <f t="shared" si="14"/>
        <v>82.597099999999998</v>
      </c>
      <c r="G172" s="357">
        <f t="shared" si="11"/>
        <v>62.44</v>
      </c>
      <c r="H172" s="349" t="s">
        <v>257</v>
      </c>
      <c r="I172" s="311" t="s">
        <v>498</v>
      </c>
      <c r="J172" s="311">
        <v>82.597099999999998</v>
      </c>
      <c r="K172" s="381"/>
      <c r="L172" s="381"/>
      <c r="M172" s="381"/>
      <c r="N172" s="381"/>
      <c r="O172" s="373"/>
      <c r="P172" s="373"/>
    </row>
    <row r="173" spans="1:16" s="190" customFormat="1" x14ac:dyDescent="0.25">
      <c r="A173" s="358">
        <f t="shared" si="12"/>
        <v>171</v>
      </c>
      <c r="B173" s="209" t="s">
        <v>20</v>
      </c>
      <c r="C173" s="37" t="str">
        <f t="shared" si="10"/>
        <v>6UFA1WESM89</v>
      </c>
      <c r="D173" s="37"/>
      <c r="E173" s="38">
        <f>+'CALCULO TARIFAS CC '!$S$45</f>
        <v>0.75597616441726789</v>
      </c>
      <c r="F173" s="39">
        <f t="shared" si="14"/>
        <v>68.825100000000006</v>
      </c>
      <c r="G173" s="357">
        <f t="shared" si="11"/>
        <v>52.03</v>
      </c>
      <c r="H173" s="349" t="s">
        <v>257</v>
      </c>
      <c r="I173" s="311" t="s">
        <v>499</v>
      </c>
      <c r="J173" s="311">
        <v>68.825100000000006</v>
      </c>
      <c r="K173" s="381"/>
      <c r="L173" s="381"/>
      <c r="M173" s="381"/>
      <c r="N173" s="381"/>
      <c r="O173" s="373"/>
      <c r="P173" s="373"/>
    </row>
    <row r="174" spans="1:16" s="190" customFormat="1" x14ac:dyDescent="0.25">
      <c r="A174" s="358">
        <f t="shared" si="12"/>
        <v>172</v>
      </c>
      <c r="B174" s="209" t="s">
        <v>20</v>
      </c>
      <c r="C174" s="37" t="str">
        <f t="shared" si="10"/>
        <v>6UFA2CEDI64</v>
      </c>
      <c r="D174" s="37"/>
      <c r="E174" s="38">
        <f>+'CALCULO TARIFAS CC '!$S$45</f>
        <v>0.75597616441726789</v>
      </c>
      <c r="F174" s="39">
        <f t="shared" si="14"/>
        <v>86.718000000000004</v>
      </c>
      <c r="G174" s="357">
        <f t="shared" si="11"/>
        <v>65.56</v>
      </c>
      <c r="H174" s="349" t="s">
        <v>257</v>
      </c>
      <c r="I174" s="311" t="s">
        <v>500</v>
      </c>
      <c r="J174" s="311">
        <v>86.718000000000004</v>
      </c>
      <c r="K174" s="381"/>
      <c r="L174" s="381"/>
      <c r="M174" s="381"/>
      <c r="N174" s="381"/>
      <c r="O174" s="373"/>
      <c r="P174" s="373"/>
    </row>
    <row r="175" spans="1:16" s="190" customFormat="1" x14ac:dyDescent="0.25">
      <c r="A175" s="358">
        <f t="shared" si="12"/>
        <v>173</v>
      </c>
      <c r="B175" s="209" t="s">
        <v>20</v>
      </c>
      <c r="C175" s="37" t="str">
        <f t="shared" si="10"/>
        <v>6UFA2WESM91</v>
      </c>
      <c r="D175" s="37"/>
      <c r="E175" s="38">
        <f>+'CALCULO TARIFAS CC '!$S$45</f>
        <v>0.75597616441726789</v>
      </c>
      <c r="F175" s="39">
        <f t="shared" si="14"/>
        <v>86.6464</v>
      </c>
      <c r="G175" s="357">
        <f t="shared" si="11"/>
        <v>65.5</v>
      </c>
      <c r="H175" s="349" t="s">
        <v>257</v>
      </c>
      <c r="I175" s="311" t="s">
        <v>501</v>
      </c>
      <c r="J175" s="311">
        <v>86.6464</v>
      </c>
      <c r="K175" s="381"/>
      <c r="L175" s="381"/>
      <c r="M175" s="381"/>
      <c r="N175" s="381"/>
      <c r="O175" s="373"/>
      <c r="P175" s="373"/>
    </row>
    <row r="176" spans="1:16" s="190" customFormat="1" x14ac:dyDescent="0.25">
      <c r="A176" s="358">
        <f t="shared" si="12"/>
        <v>174</v>
      </c>
      <c r="B176" s="209" t="s">
        <v>20</v>
      </c>
      <c r="C176" s="37" t="str">
        <f t="shared" si="10"/>
        <v>6UFA3CEDI70</v>
      </c>
      <c r="D176" s="37"/>
      <c r="E176" s="38">
        <f>+'CALCULO TARIFAS CC '!$S$45</f>
        <v>0.75597616441726789</v>
      </c>
      <c r="F176" s="39">
        <f t="shared" si="14"/>
        <v>60.067500000000003</v>
      </c>
      <c r="G176" s="357">
        <f t="shared" si="11"/>
        <v>45.41</v>
      </c>
      <c r="H176" s="349" t="s">
        <v>257</v>
      </c>
      <c r="I176" s="311" t="s">
        <v>502</v>
      </c>
      <c r="J176" s="311">
        <v>60.067500000000003</v>
      </c>
      <c r="K176" s="381"/>
      <c r="L176" s="381"/>
      <c r="M176" s="381"/>
      <c r="N176" s="381"/>
      <c r="O176" s="373"/>
      <c r="P176" s="373"/>
    </row>
    <row r="177" spans="1:16" s="190" customFormat="1" x14ac:dyDescent="0.25">
      <c r="A177" s="358">
        <f t="shared" si="12"/>
        <v>175</v>
      </c>
      <c r="B177" s="209" t="s">
        <v>20</v>
      </c>
      <c r="C177" s="37" t="str">
        <f t="shared" si="10"/>
        <v>6UFA4CEDI73</v>
      </c>
      <c r="D177" s="37"/>
      <c r="E177" s="38">
        <f>+'CALCULO TARIFAS CC '!$S$45</f>
        <v>0.75597616441726789</v>
      </c>
      <c r="F177" s="39">
        <f t="shared" si="14"/>
        <v>66.530299999999997</v>
      </c>
      <c r="G177" s="357">
        <f t="shared" si="11"/>
        <v>50.3</v>
      </c>
      <c r="H177" s="349" t="s">
        <v>257</v>
      </c>
      <c r="I177" s="311" t="s">
        <v>503</v>
      </c>
      <c r="J177" s="311">
        <v>66.530299999999997</v>
      </c>
      <c r="K177" s="381"/>
      <c r="L177" s="381"/>
      <c r="M177" s="381"/>
      <c r="N177" s="381"/>
      <c r="O177" s="373"/>
      <c r="P177" s="373"/>
    </row>
    <row r="178" spans="1:16" s="190" customFormat="1" x14ac:dyDescent="0.25">
      <c r="A178" s="358">
        <f t="shared" si="12"/>
        <v>176</v>
      </c>
      <c r="B178" s="209" t="s">
        <v>20</v>
      </c>
      <c r="C178" s="37" t="str">
        <f t="shared" si="10"/>
        <v>6UFA50CA21</v>
      </c>
      <c r="D178" s="37"/>
      <c r="E178" s="38">
        <f>+'CALCULO TARIFAS CC '!$S$45</f>
        <v>0.75597616441726789</v>
      </c>
      <c r="F178" s="39">
        <f t="shared" si="14"/>
        <v>64.402600000000007</v>
      </c>
      <c r="G178" s="357">
        <f t="shared" si="11"/>
        <v>48.69</v>
      </c>
      <c r="H178" s="349" t="s">
        <v>257</v>
      </c>
      <c r="I178" s="311" t="s">
        <v>504</v>
      </c>
      <c r="J178" s="311">
        <v>64.402600000000007</v>
      </c>
      <c r="K178" s="381"/>
      <c r="L178" s="381"/>
      <c r="M178" s="381"/>
      <c r="N178" s="381"/>
      <c r="O178" s="373"/>
      <c r="P178" s="373"/>
    </row>
    <row r="179" spans="1:16" s="190" customFormat="1" x14ac:dyDescent="0.25">
      <c r="A179" s="358">
        <f t="shared" si="12"/>
        <v>177</v>
      </c>
      <c r="B179" s="209" t="s">
        <v>20</v>
      </c>
      <c r="C179" s="37" t="str">
        <f t="shared" si="10"/>
        <v>6UFA5CEDI85</v>
      </c>
      <c r="D179" s="37"/>
      <c r="E179" s="38">
        <f>+'CALCULO TARIFAS CC '!$S$45</f>
        <v>0.75597616441726789</v>
      </c>
      <c r="F179" s="39">
        <f t="shared" si="14"/>
        <v>117.84099999999999</v>
      </c>
      <c r="G179" s="357">
        <f t="shared" si="11"/>
        <v>89.08</v>
      </c>
      <c r="H179" s="349" t="s">
        <v>257</v>
      </c>
      <c r="I179" s="311" t="s">
        <v>505</v>
      </c>
      <c r="J179" s="311">
        <v>117.84099999999999</v>
      </c>
      <c r="K179" s="381"/>
      <c r="L179" s="381"/>
      <c r="M179" s="381"/>
      <c r="N179" s="381"/>
      <c r="O179" s="373"/>
      <c r="P179" s="373"/>
    </row>
    <row r="180" spans="1:16" s="190" customFormat="1" x14ac:dyDescent="0.25">
      <c r="A180" s="358">
        <f t="shared" si="12"/>
        <v>178</v>
      </c>
      <c r="B180" s="209" t="s">
        <v>20</v>
      </c>
      <c r="C180" s="37" t="str">
        <f t="shared" si="10"/>
        <v>6UFAABRM42</v>
      </c>
      <c r="D180" s="37"/>
      <c r="E180" s="38">
        <f>+'CALCULO TARIFAS CC '!$S$45</f>
        <v>0.75597616441726789</v>
      </c>
      <c r="F180" s="39">
        <f t="shared" si="14"/>
        <v>152.03909999999999</v>
      </c>
      <c r="G180" s="357">
        <f t="shared" si="11"/>
        <v>114.94</v>
      </c>
      <c r="H180" s="349" t="s">
        <v>257</v>
      </c>
      <c r="I180" s="311" t="s">
        <v>506</v>
      </c>
      <c r="J180" s="311">
        <v>152.03909999999999</v>
      </c>
      <c r="K180" s="381"/>
      <c r="L180" s="381"/>
      <c r="M180" s="381"/>
      <c r="N180" s="381"/>
      <c r="O180" s="373"/>
      <c r="P180" s="373"/>
    </row>
    <row r="181" spans="1:16" s="190" customFormat="1" x14ac:dyDescent="0.25">
      <c r="A181" s="358">
        <f t="shared" si="12"/>
        <v>179</v>
      </c>
      <c r="B181" s="209" t="s">
        <v>20</v>
      </c>
      <c r="C181" s="37" t="str">
        <f t="shared" si="10"/>
        <v>6UFABGOL74</v>
      </c>
      <c r="D181" s="37"/>
      <c r="E181" s="38">
        <f>+'CALCULO TARIFAS CC '!$S$45</f>
        <v>0.75597616441726789</v>
      </c>
      <c r="F181" s="39">
        <f t="shared" si="14"/>
        <v>103.6726</v>
      </c>
      <c r="G181" s="357">
        <f t="shared" si="11"/>
        <v>78.37</v>
      </c>
      <c r="H181" s="349" t="s">
        <v>257</v>
      </c>
      <c r="I181" s="311" t="s">
        <v>507</v>
      </c>
      <c r="J181" s="311">
        <v>103.6726</v>
      </c>
      <c r="K181" s="381"/>
      <c r="L181" s="381"/>
      <c r="M181" s="381"/>
      <c r="N181" s="381"/>
      <c r="O181" s="373"/>
      <c r="P181" s="373"/>
    </row>
    <row r="182" spans="1:16" s="190" customFormat="1" x14ac:dyDescent="0.25">
      <c r="A182" s="358">
        <f t="shared" si="12"/>
        <v>180</v>
      </c>
      <c r="B182" s="209" t="s">
        <v>20</v>
      </c>
      <c r="C182" s="37" t="str">
        <f t="shared" si="10"/>
        <v>6UFACENT92</v>
      </c>
      <c r="D182" s="37"/>
      <c r="E182" s="38">
        <f>+'CALCULO TARIFAS CC '!$S$45</f>
        <v>0.75597616441726789</v>
      </c>
      <c r="F182" s="39">
        <f t="shared" si="14"/>
        <v>164.6182</v>
      </c>
      <c r="G182" s="357">
        <f t="shared" si="11"/>
        <v>124.45</v>
      </c>
      <c r="H182" s="349" t="s">
        <v>257</v>
      </c>
      <c r="I182" s="311" t="s">
        <v>508</v>
      </c>
      <c r="J182" s="311">
        <v>164.6182</v>
      </c>
      <c r="K182" s="381"/>
      <c r="L182" s="381"/>
      <c r="M182" s="381"/>
      <c r="N182" s="381"/>
      <c r="O182" s="373"/>
      <c r="P182" s="373"/>
    </row>
    <row r="183" spans="1:16" s="190" customFormat="1" x14ac:dyDescent="0.25">
      <c r="A183" s="358">
        <f t="shared" si="12"/>
        <v>181</v>
      </c>
      <c r="B183" s="209" t="s">
        <v>20</v>
      </c>
      <c r="C183" s="37" t="str">
        <f t="shared" si="10"/>
        <v>6UFACEST85</v>
      </c>
      <c r="D183" s="37"/>
      <c r="E183" s="38">
        <f>+'CALCULO TARIFAS CC '!$S$45</f>
        <v>0.75597616441726789</v>
      </c>
      <c r="F183" s="39">
        <f t="shared" si="14"/>
        <v>46.158299999999997</v>
      </c>
      <c r="G183" s="357">
        <f t="shared" si="11"/>
        <v>34.89</v>
      </c>
      <c r="H183" s="349" t="s">
        <v>257</v>
      </c>
      <c r="I183" s="311" t="s">
        <v>509</v>
      </c>
      <c r="J183" s="311">
        <v>46.158299999999997</v>
      </c>
      <c r="K183" s="381"/>
      <c r="L183" s="381"/>
      <c r="M183" s="381"/>
      <c r="N183" s="381"/>
      <c r="O183" s="373"/>
      <c r="P183" s="373"/>
    </row>
    <row r="184" spans="1:16" s="190" customFormat="1" x14ac:dyDescent="0.25">
      <c r="A184" s="358">
        <f t="shared" si="12"/>
        <v>182</v>
      </c>
      <c r="B184" s="209" t="s">
        <v>20</v>
      </c>
      <c r="C184" s="37" t="str">
        <f t="shared" si="10"/>
        <v>6UFACHIPC91</v>
      </c>
      <c r="D184" s="37"/>
      <c r="E184" s="38">
        <f>+'CALCULO TARIFAS CC '!$S$45</f>
        <v>0.75597616441726789</v>
      </c>
      <c r="F184" s="39">
        <f t="shared" si="14"/>
        <v>89.120599999999996</v>
      </c>
      <c r="G184" s="357">
        <f t="shared" si="11"/>
        <v>67.37</v>
      </c>
      <c r="H184" s="349" t="s">
        <v>257</v>
      </c>
      <c r="I184" s="311" t="s">
        <v>510</v>
      </c>
      <c r="J184" s="311">
        <v>89.120599999999996</v>
      </c>
      <c r="K184" s="381"/>
      <c r="L184" s="381"/>
      <c r="M184" s="381"/>
      <c r="N184" s="381"/>
      <c r="O184" s="373"/>
      <c r="P184" s="373"/>
    </row>
    <row r="185" spans="1:16" s="190" customFormat="1" x14ac:dyDescent="0.25">
      <c r="A185" s="358">
        <f t="shared" si="12"/>
        <v>183</v>
      </c>
      <c r="B185" s="209" t="s">
        <v>20</v>
      </c>
      <c r="C185" s="37" t="str">
        <f t="shared" si="10"/>
        <v>6UFACVERD57</v>
      </c>
      <c r="D185" s="37"/>
      <c r="E185" s="38">
        <f>+'CALCULO TARIFAS CC '!$S$45</f>
        <v>0.75597616441726789</v>
      </c>
      <c r="F185" s="39">
        <f t="shared" si="14"/>
        <v>53.797699999999999</v>
      </c>
      <c r="G185" s="357">
        <f t="shared" si="11"/>
        <v>40.67</v>
      </c>
      <c r="H185" s="349" t="s">
        <v>257</v>
      </c>
      <c r="I185" s="311" t="s">
        <v>511</v>
      </c>
      <c r="J185" s="311">
        <v>53.797699999999999</v>
      </c>
      <c r="K185" s="381"/>
      <c r="L185" s="381"/>
      <c r="M185" s="381"/>
      <c r="N185" s="381"/>
      <c r="O185" s="373"/>
      <c r="P185" s="373"/>
    </row>
    <row r="186" spans="1:16" s="190" customFormat="1" x14ac:dyDescent="0.25">
      <c r="A186" s="358">
        <f t="shared" si="12"/>
        <v>184</v>
      </c>
      <c r="B186" s="209" t="s">
        <v>20</v>
      </c>
      <c r="C186" s="37" t="str">
        <f t="shared" si="10"/>
        <v>6UFADAVPT75</v>
      </c>
      <c r="D186" s="37"/>
      <c r="E186" s="38">
        <f>+'CALCULO TARIFAS CC '!$S$45</f>
        <v>0.75597616441726789</v>
      </c>
      <c r="F186" s="39">
        <f t="shared" si="14"/>
        <v>177.56379999999999</v>
      </c>
      <c r="G186" s="357">
        <f t="shared" si="11"/>
        <v>134.22999999999999</v>
      </c>
      <c r="H186" s="349" t="s">
        <v>257</v>
      </c>
      <c r="I186" s="311" t="s">
        <v>512</v>
      </c>
      <c r="J186" s="311">
        <v>177.56379999999999</v>
      </c>
      <c r="K186" s="381"/>
      <c r="L186" s="381"/>
      <c r="M186" s="381"/>
      <c r="N186" s="381"/>
      <c r="O186" s="373"/>
      <c r="P186" s="373"/>
    </row>
    <row r="187" spans="1:16" s="190" customFormat="1" x14ac:dyDescent="0.25">
      <c r="A187" s="358">
        <f t="shared" si="12"/>
        <v>185</v>
      </c>
      <c r="B187" s="209" t="s">
        <v>20</v>
      </c>
      <c r="C187" s="37" t="str">
        <f t="shared" si="10"/>
        <v>6UFALANDE02</v>
      </c>
      <c r="D187" s="37"/>
      <c r="E187" s="38">
        <f>+'CALCULO TARIFAS CC '!$S$45</f>
        <v>0.75597616441726789</v>
      </c>
      <c r="F187" s="39">
        <f t="shared" si="14"/>
        <v>68.213399999999993</v>
      </c>
      <c r="G187" s="357">
        <f t="shared" si="11"/>
        <v>51.57</v>
      </c>
      <c r="H187" s="349" t="s">
        <v>257</v>
      </c>
      <c r="I187" s="311" t="s">
        <v>513</v>
      </c>
      <c r="J187" s="311">
        <v>68.213399999999993</v>
      </c>
      <c r="K187" s="381"/>
      <c r="L187" s="381"/>
      <c r="M187" s="381"/>
      <c r="N187" s="381"/>
      <c r="O187" s="373"/>
      <c r="P187" s="373"/>
    </row>
    <row r="188" spans="1:16" s="190" customFormat="1" x14ac:dyDescent="0.25">
      <c r="A188" s="358">
        <f t="shared" si="12"/>
        <v>186</v>
      </c>
      <c r="B188" s="209" t="s">
        <v>20</v>
      </c>
      <c r="C188" s="37" t="str">
        <f t="shared" si="10"/>
        <v>6UFALPUEB94</v>
      </c>
      <c r="D188" s="37"/>
      <c r="E188" s="38">
        <f>+'CALCULO TARIFAS CC '!$S$45</f>
        <v>0.75597616441726789</v>
      </c>
      <c r="F188" s="39">
        <f t="shared" si="14"/>
        <v>73.809600000000003</v>
      </c>
      <c r="G188" s="357">
        <f t="shared" si="11"/>
        <v>55.8</v>
      </c>
      <c r="H188" s="349" t="s">
        <v>257</v>
      </c>
      <c r="I188" s="311" t="s">
        <v>514</v>
      </c>
      <c r="J188" s="311">
        <v>73.809600000000003</v>
      </c>
      <c r="K188" s="381"/>
      <c r="L188" s="381"/>
      <c r="M188" s="381"/>
      <c r="N188" s="381"/>
      <c r="O188" s="373"/>
      <c r="P188" s="373"/>
    </row>
    <row r="189" spans="1:16" s="190" customFormat="1" x14ac:dyDescent="0.25">
      <c r="A189" s="358">
        <f t="shared" si="12"/>
        <v>187</v>
      </c>
      <c r="B189" s="209" t="s">
        <v>20</v>
      </c>
      <c r="C189" s="37" t="str">
        <f t="shared" si="10"/>
        <v>6UFAOF1LA14</v>
      </c>
      <c r="D189" s="37"/>
      <c r="E189" s="38">
        <f>+'CALCULO TARIFAS CC '!$S$45</f>
        <v>0.75597616441726789</v>
      </c>
      <c r="F189" s="39">
        <f t="shared" si="14"/>
        <v>72.568899999999999</v>
      </c>
      <c r="G189" s="357">
        <f t="shared" si="11"/>
        <v>54.86</v>
      </c>
      <c r="H189" s="349" t="s">
        <v>257</v>
      </c>
      <c r="I189" s="311" t="s">
        <v>515</v>
      </c>
      <c r="J189" s="311">
        <v>72.568899999999999</v>
      </c>
      <c r="K189" s="381"/>
      <c r="L189" s="381"/>
      <c r="M189" s="381"/>
      <c r="N189" s="381"/>
      <c r="O189" s="373"/>
      <c r="P189" s="373"/>
    </row>
    <row r="190" spans="1:16" s="190" customFormat="1" x14ac:dyDescent="0.25">
      <c r="A190" s="358">
        <f t="shared" si="12"/>
        <v>188</v>
      </c>
      <c r="B190" s="209" t="s">
        <v>20</v>
      </c>
      <c r="C190" s="37" t="str">
        <f t="shared" si="10"/>
        <v>6UFAOF2LA88</v>
      </c>
      <c r="D190" s="37"/>
      <c r="E190" s="38">
        <f>+'CALCULO TARIFAS CC '!$S$45</f>
        <v>0.75597616441726789</v>
      </c>
      <c r="F190" s="39">
        <f t="shared" si="14"/>
        <v>25.6755</v>
      </c>
      <c r="G190" s="357">
        <f t="shared" si="11"/>
        <v>19.41</v>
      </c>
      <c r="H190" s="349" t="s">
        <v>257</v>
      </c>
      <c r="I190" s="311" t="s">
        <v>516</v>
      </c>
      <c r="J190" s="311">
        <v>25.6755</v>
      </c>
      <c r="K190" s="381"/>
      <c r="L190" s="381"/>
      <c r="M190" s="381"/>
      <c r="N190" s="381"/>
      <c r="O190" s="373"/>
      <c r="P190" s="373"/>
    </row>
    <row r="191" spans="1:16" s="159" customFormat="1" x14ac:dyDescent="0.25">
      <c r="A191" s="358">
        <f t="shared" si="12"/>
        <v>189</v>
      </c>
      <c r="B191" s="209" t="s">
        <v>20</v>
      </c>
      <c r="C191" s="37" t="str">
        <f t="shared" si="10"/>
        <v>6UFAPME54</v>
      </c>
      <c r="D191" s="37"/>
      <c r="E191" s="38">
        <f>+'CALCULO TARIFAS CC '!$S$45</f>
        <v>0.75597616441726789</v>
      </c>
      <c r="F191" s="39">
        <f t="shared" si="13"/>
        <v>52.508699999999997</v>
      </c>
      <c r="G191" s="357">
        <f t="shared" si="11"/>
        <v>39.700000000000003</v>
      </c>
      <c r="H191" s="349" t="s">
        <v>257</v>
      </c>
      <c r="I191" s="311" t="s">
        <v>517</v>
      </c>
      <c r="J191" s="311">
        <v>52.508699999999997</v>
      </c>
      <c r="K191" s="381"/>
      <c r="L191" s="381"/>
      <c r="M191" s="381"/>
      <c r="N191" s="381"/>
      <c r="O191" s="373"/>
      <c r="P191" s="373"/>
    </row>
    <row r="192" spans="1:16" s="159" customFormat="1" x14ac:dyDescent="0.25">
      <c r="A192" s="358">
        <f t="shared" si="12"/>
        <v>190</v>
      </c>
      <c r="B192" s="209" t="s">
        <v>20</v>
      </c>
      <c r="C192" s="37" t="str">
        <f t="shared" si="10"/>
        <v>6UFARACVAC</v>
      </c>
      <c r="D192" s="37"/>
      <c r="E192" s="38">
        <f>+'CALCULO TARIFAS CC '!$S$45</f>
        <v>0.75597616441726789</v>
      </c>
      <c r="F192" s="39">
        <f t="shared" si="13"/>
        <v>139.15039999999999</v>
      </c>
      <c r="G192" s="357">
        <f t="shared" si="11"/>
        <v>105.19</v>
      </c>
      <c r="H192" s="349" t="s">
        <v>257</v>
      </c>
      <c r="I192" s="311" t="s">
        <v>749</v>
      </c>
      <c r="J192" s="311">
        <v>139.15039999999999</v>
      </c>
      <c r="K192" s="381"/>
      <c r="L192" s="381"/>
      <c r="M192" s="381"/>
      <c r="N192" s="381"/>
      <c r="O192" s="373"/>
      <c r="P192" s="373"/>
    </row>
    <row r="193" spans="1:16" s="159" customFormat="1" x14ac:dyDescent="0.25">
      <c r="A193" s="358">
        <f t="shared" si="12"/>
        <v>191</v>
      </c>
      <c r="B193" s="209" t="s">
        <v>20</v>
      </c>
      <c r="C193" s="37" t="str">
        <f t="shared" si="10"/>
        <v>6UFASANTB81</v>
      </c>
      <c r="D193" s="37"/>
      <c r="E193" s="38">
        <f>+'CALCULO TARIFAS CC '!$S$45</f>
        <v>0.75597616441726789</v>
      </c>
      <c r="F193" s="39">
        <f t="shared" si="13"/>
        <v>104.95780000000001</v>
      </c>
      <c r="G193" s="357">
        <f t="shared" si="11"/>
        <v>79.349999999999994</v>
      </c>
      <c r="H193" s="349" t="s">
        <v>257</v>
      </c>
      <c r="I193" s="311" t="s">
        <v>518</v>
      </c>
      <c r="J193" s="311">
        <v>104.95780000000001</v>
      </c>
      <c r="K193" s="381"/>
      <c r="L193" s="381"/>
      <c r="M193" s="381"/>
      <c r="N193" s="381"/>
      <c r="O193" s="373"/>
      <c r="P193" s="373"/>
    </row>
    <row r="194" spans="1:16" s="159" customFormat="1" x14ac:dyDescent="0.25">
      <c r="A194" s="358">
        <f t="shared" si="12"/>
        <v>192</v>
      </c>
      <c r="B194" s="209" t="s">
        <v>20</v>
      </c>
      <c r="C194" s="37" t="str">
        <f t="shared" si="10"/>
        <v>6UFATMUER63</v>
      </c>
      <c r="D194" s="37"/>
      <c r="E194" s="38">
        <f>+'CALCULO TARIFAS CC '!$S$45</f>
        <v>0.75597616441726789</v>
      </c>
      <c r="F194" s="39">
        <f t="shared" si="13"/>
        <v>81.357699999999994</v>
      </c>
      <c r="G194" s="357">
        <f t="shared" si="11"/>
        <v>61.5</v>
      </c>
      <c r="H194" s="349" t="s">
        <v>257</v>
      </c>
      <c r="I194" s="311" t="s">
        <v>519</v>
      </c>
      <c r="J194" s="311">
        <v>81.357699999999994</v>
      </c>
      <c r="K194" s="381"/>
      <c r="L194" s="381"/>
      <c r="M194" s="381"/>
      <c r="N194" s="381"/>
      <c r="O194" s="373"/>
      <c r="P194" s="373"/>
    </row>
    <row r="195" spans="1:16" s="159" customFormat="1" x14ac:dyDescent="0.25">
      <c r="A195" s="358">
        <f t="shared" si="12"/>
        <v>193</v>
      </c>
      <c r="B195" s="209" t="s">
        <v>20</v>
      </c>
      <c r="C195" s="37" t="str">
        <f t="shared" ref="C195:C258" si="15">UPPER(I195)</f>
        <v>6UFAVLUC26</v>
      </c>
      <c r="D195" s="37"/>
      <c r="E195" s="38">
        <f>+'CALCULO TARIFAS CC '!$S$45</f>
        <v>0.75597616441726789</v>
      </c>
      <c r="F195" s="39">
        <f t="shared" si="13"/>
        <v>73.429599999999994</v>
      </c>
      <c r="G195" s="357">
        <f t="shared" si="11"/>
        <v>55.51</v>
      </c>
      <c r="H195" s="349" t="s">
        <v>257</v>
      </c>
      <c r="I195" s="311" t="s">
        <v>520</v>
      </c>
      <c r="J195" s="311">
        <v>73.429599999999994</v>
      </c>
      <c r="K195" s="381"/>
      <c r="L195" s="381"/>
      <c r="M195" s="381"/>
      <c r="N195" s="381"/>
      <c r="O195" s="373"/>
      <c r="P195" s="373"/>
    </row>
    <row r="196" spans="1:16" s="159" customFormat="1" x14ac:dyDescent="0.25">
      <c r="A196" s="358">
        <f t="shared" si="12"/>
        <v>194</v>
      </c>
      <c r="B196" s="209" t="s">
        <v>20</v>
      </c>
      <c r="C196" s="37" t="str">
        <f t="shared" si="15"/>
        <v>6UFCARRIAZO</v>
      </c>
      <c r="D196" s="37"/>
      <c r="E196" s="38">
        <f>+'CALCULO TARIFAS CC '!$S$45</f>
        <v>0.75597616441726789</v>
      </c>
      <c r="F196" s="39">
        <f t="shared" si="13"/>
        <v>207.577</v>
      </c>
      <c r="G196" s="357">
        <f t="shared" ref="G196:G259" si="16">ROUND(F196*E196,2)</f>
        <v>156.91999999999999</v>
      </c>
      <c r="H196" s="349" t="s">
        <v>257</v>
      </c>
      <c r="I196" s="311" t="s">
        <v>750</v>
      </c>
      <c r="J196" s="311">
        <v>207.577</v>
      </c>
      <c r="K196" s="381"/>
      <c r="L196" s="381"/>
      <c r="M196" s="381"/>
      <c r="N196" s="381"/>
      <c r="O196" s="373"/>
      <c r="P196" s="373"/>
    </row>
    <row r="197" spans="1:16" s="159" customFormat="1" x14ac:dyDescent="0.25">
      <c r="A197" s="358">
        <f t="shared" ref="A197:A260" si="17">A196+1</f>
        <v>195</v>
      </c>
      <c r="B197" s="209" t="s">
        <v>20</v>
      </c>
      <c r="C197" s="37" t="str">
        <f t="shared" si="15"/>
        <v>6UFCC</v>
      </c>
      <c r="D197" s="37"/>
      <c r="E197" s="38">
        <f>+'CALCULO TARIFAS CC '!$S$45</f>
        <v>0.75597616441726789</v>
      </c>
      <c r="F197" s="39">
        <f t="shared" si="13"/>
        <v>133.6069</v>
      </c>
      <c r="G197" s="357">
        <f t="shared" si="16"/>
        <v>101</v>
      </c>
      <c r="H197" s="349" t="s">
        <v>257</v>
      </c>
      <c r="I197" s="311" t="s">
        <v>47</v>
      </c>
      <c r="J197" s="311">
        <v>133.6069</v>
      </c>
      <c r="K197" s="381"/>
      <c r="L197" s="381"/>
      <c r="M197" s="381"/>
      <c r="N197" s="381"/>
      <c r="O197" s="373"/>
      <c r="P197" s="373"/>
    </row>
    <row r="198" spans="1:16" s="159" customFormat="1" x14ac:dyDescent="0.25">
      <c r="A198" s="358">
        <f t="shared" si="17"/>
        <v>196</v>
      </c>
      <c r="B198" s="209" t="s">
        <v>20</v>
      </c>
      <c r="C198" s="37" t="str">
        <f t="shared" si="15"/>
        <v>6UFCOFPRIN</v>
      </c>
      <c r="D198" s="37"/>
      <c r="E198" s="38">
        <f>+'CALCULO TARIFAS CC '!$S$45</f>
        <v>0.75597616441726789</v>
      </c>
      <c r="F198" s="39">
        <f t="shared" si="13"/>
        <v>43.5518</v>
      </c>
      <c r="G198" s="357">
        <f t="shared" si="16"/>
        <v>32.92</v>
      </c>
      <c r="H198" s="349" t="s">
        <v>257</v>
      </c>
      <c r="I198" s="311" t="s">
        <v>944</v>
      </c>
      <c r="J198" s="311">
        <v>43.5518</v>
      </c>
      <c r="K198" s="381"/>
      <c r="L198" s="381"/>
      <c r="M198" s="381"/>
      <c r="N198" s="381"/>
      <c r="O198" s="373"/>
      <c r="P198" s="373"/>
    </row>
    <row r="199" spans="1:16" s="159" customFormat="1" x14ac:dyDescent="0.25">
      <c r="A199" s="358">
        <f t="shared" si="17"/>
        <v>197</v>
      </c>
      <c r="B199" s="209" t="s">
        <v>20</v>
      </c>
      <c r="C199" s="37" t="str">
        <f t="shared" si="15"/>
        <v>6UFC_AGDCE</v>
      </c>
      <c r="D199" s="37"/>
      <c r="E199" s="38">
        <f>+'CALCULO TARIFAS CC '!$S$45</f>
        <v>0.75597616441726789</v>
      </c>
      <c r="F199" s="39">
        <f t="shared" si="13"/>
        <v>82.787099999999995</v>
      </c>
      <c r="G199" s="357">
        <f t="shared" si="16"/>
        <v>62.59</v>
      </c>
      <c r="H199" s="349" t="s">
        <v>257</v>
      </c>
      <c r="I199" s="311" t="s">
        <v>596</v>
      </c>
      <c r="J199" s="311">
        <v>82.787099999999995</v>
      </c>
      <c r="K199" s="381"/>
      <c r="L199" s="381"/>
      <c r="M199" s="381"/>
      <c r="N199" s="381"/>
      <c r="O199" s="373"/>
      <c r="P199" s="373"/>
    </row>
    <row r="200" spans="1:16" s="159" customFormat="1" x14ac:dyDescent="0.25">
      <c r="A200" s="358">
        <f t="shared" si="17"/>
        <v>198</v>
      </c>
      <c r="B200" s="209" t="s">
        <v>20</v>
      </c>
      <c r="C200" s="37" t="str">
        <f t="shared" si="15"/>
        <v>6UFC_BOLERA</v>
      </c>
      <c r="D200" s="37"/>
      <c r="E200" s="38">
        <f>+'CALCULO TARIFAS CC '!$S$45</f>
        <v>0.75597616441726789</v>
      </c>
      <c r="F200" s="39">
        <f t="shared" si="13"/>
        <v>109.0214</v>
      </c>
      <c r="G200" s="357">
        <f t="shared" si="16"/>
        <v>82.42</v>
      </c>
      <c r="H200" s="349" t="s">
        <v>257</v>
      </c>
      <c r="I200" s="311" t="s">
        <v>691</v>
      </c>
      <c r="J200" s="311">
        <v>109.0214</v>
      </c>
      <c r="K200" s="381"/>
      <c r="L200" s="381"/>
      <c r="M200" s="381"/>
      <c r="N200" s="381"/>
      <c r="O200" s="373"/>
      <c r="P200" s="373"/>
    </row>
    <row r="201" spans="1:16" s="159" customFormat="1" x14ac:dyDescent="0.25">
      <c r="A201" s="358">
        <f t="shared" si="17"/>
        <v>199</v>
      </c>
      <c r="B201" s="209" t="s">
        <v>20</v>
      </c>
      <c r="C201" s="37" t="str">
        <f t="shared" si="15"/>
        <v>6UFC_CABIMA</v>
      </c>
      <c r="D201" s="37"/>
      <c r="E201" s="38">
        <f>+'CALCULO TARIFAS CC '!$S$45</f>
        <v>0.75597616441726789</v>
      </c>
      <c r="F201" s="39">
        <f t="shared" si="13"/>
        <v>73.216499999999996</v>
      </c>
      <c r="G201" s="357">
        <f t="shared" si="16"/>
        <v>55.35</v>
      </c>
      <c r="H201" s="349" t="s">
        <v>257</v>
      </c>
      <c r="I201" s="311" t="s">
        <v>622</v>
      </c>
      <c r="J201" s="311">
        <v>73.216499999999996</v>
      </c>
      <c r="K201" s="381"/>
      <c r="L201" s="381"/>
      <c r="M201" s="381"/>
      <c r="N201" s="381"/>
      <c r="O201" s="373"/>
      <c r="P201" s="373"/>
    </row>
    <row r="202" spans="1:16" s="159" customFormat="1" x14ac:dyDescent="0.25">
      <c r="A202" s="358">
        <f t="shared" si="17"/>
        <v>200</v>
      </c>
      <c r="B202" s="209" t="s">
        <v>20</v>
      </c>
      <c r="C202" s="37" t="str">
        <f t="shared" si="15"/>
        <v>6UFC_DORADO</v>
      </c>
      <c r="D202" s="37"/>
      <c r="E202" s="38">
        <f>+'CALCULO TARIFAS CC '!$S$45</f>
        <v>0.75597616441726789</v>
      </c>
      <c r="F202" s="39">
        <f t="shared" si="13"/>
        <v>150.8409</v>
      </c>
      <c r="G202" s="357">
        <f t="shared" si="16"/>
        <v>114.03</v>
      </c>
      <c r="H202" s="349" t="s">
        <v>257</v>
      </c>
      <c r="I202" s="311" t="s">
        <v>623</v>
      </c>
      <c r="J202" s="311">
        <v>150.8409</v>
      </c>
      <c r="K202" s="381"/>
      <c r="L202" s="381"/>
      <c r="M202" s="381"/>
      <c r="N202" s="381"/>
      <c r="O202" s="373"/>
      <c r="P202" s="373"/>
    </row>
    <row r="203" spans="1:16" s="159" customFormat="1" x14ac:dyDescent="0.25">
      <c r="A203" s="358">
        <f t="shared" si="17"/>
        <v>201</v>
      </c>
      <c r="B203" s="209" t="s">
        <v>20</v>
      </c>
      <c r="C203" s="37" t="str">
        <f t="shared" si="15"/>
        <v>6UFC_FUERTE</v>
      </c>
      <c r="D203" s="37"/>
      <c r="E203" s="38">
        <f>+'CALCULO TARIFAS CC '!$S$45</f>
        <v>0.75597616441726789</v>
      </c>
      <c r="F203" s="39">
        <f t="shared" si="13"/>
        <v>69.743799999999993</v>
      </c>
      <c r="G203" s="357">
        <f t="shared" si="16"/>
        <v>52.72</v>
      </c>
      <c r="H203" s="349" t="s">
        <v>257</v>
      </c>
      <c r="I203" s="311" t="s">
        <v>660</v>
      </c>
      <c r="J203" s="311">
        <v>69.743799999999993</v>
      </c>
      <c r="K203" s="381"/>
      <c r="L203" s="381"/>
      <c r="M203" s="381"/>
      <c r="N203" s="381"/>
      <c r="O203" s="373"/>
      <c r="P203" s="373"/>
    </row>
    <row r="204" spans="1:16" s="159" customFormat="1" x14ac:dyDescent="0.25">
      <c r="A204" s="358">
        <f t="shared" si="17"/>
        <v>202</v>
      </c>
      <c r="B204" s="209" t="s">
        <v>20</v>
      </c>
      <c r="C204" s="37" t="str">
        <f t="shared" si="15"/>
        <v>6UFC_GRANEST</v>
      </c>
      <c r="D204" s="37"/>
      <c r="E204" s="38">
        <f>+'CALCULO TARIFAS CC '!$S$45</f>
        <v>0.75597616441726789</v>
      </c>
      <c r="F204" s="39">
        <f t="shared" si="13"/>
        <v>146.45599999999999</v>
      </c>
      <c r="G204" s="357">
        <f t="shared" si="16"/>
        <v>110.72</v>
      </c>
      <c r="H204" s="349" t="s">
        <v>257</v>
      </c>
      <c r="I204" s="311" t="s">
        <v>661</v>
      </c>
      <c r="J204" s="311">
        <v>146.45599999999999</v>
      </c>
      <c r="K204" s="381"/>
      <c r="L204" s="381"/>
      <c r="M204" s="381"/>
      <c r="N204" s="381"/>
      <c r="O204" s="373"/>
      <c r="P204" s="373"/>
    </row>
    <row r="205" spans="1:16" s="159" customFormat="1" x14ac:dyDescent="0.25">
      <c r="A205" s="358">
        <f t="shared" si="17"/>
        <v>203</v>
      </c>
      <c r="B205" s="209" t="s">
        <v>20</v>
      </c>
      <c r="C205" s="37" t="str">
        <f t="shared" si="15"/>
        <v>6UFC_HINTER2</v>
      </c>
      <c r="D205" s="37"/>
      <c r="E205" s="38">
        <f>+'CALCULO TARIFAS CC '!$S$45</f>
        <v>0.75597616441726789</v>
      </c>
      <c r="F205" s="39">
        <f t="shared" si="13"/>
        <v>41.836799999999997</v>
      </c>
      <c r="G205" s="357">
        <f t="shared" si="16"/>
        <v>31.63</v>
      </c>
      <c r="H205" s="349" t="s">
        <v>257</v>
      </c>
      <c r="I205" s="311" t="s">
        <v>751</v>
      </c>
      <c r="J205" s="311">
        <v>41.836799999999997</v>
      </c>
      <c r="K205" s="381"/>
      <c r="L205" s="381"/>
      <c r="M205" s="381"/>
      <c r="N205" s="381"/>
      <c r="O205" s="373"/>
      <c r="P205" s="373"/>
    </row>
    <row r="206" spans="1:16" s="159" customFormat="1" x14ac:dyDescent="0.25">
      <c r="A206" s="358">
        <f t="shared" si="17"/>
        <v>204</v>
      </c>
      <c r="B206" s="209" t="s">
        <v>20</v>
      </c>
      <c r="C206" s="37" t="str">
        <f t="shared" si="15"/>
        <v>6UFC_INTERN1</v>
      </c>
      <c r="D206" s="37"/>
      <c r="E206" s="38">
        <f>+'CALCULO TARIFAS CC '!$S$45</f>
        <v>0.75597616441726789</v>
      </c>
      <c r="F206" s="39">
        <f t="shared" si="13"/>
        <v>64.453000000000003</v>
      </c>
      <c r="G206" s="357">
        <f t="shared" si="16"/>
        <v>48.72</v>
      </c>
      <c r="H206" s="349" t="s">
        <v>257</v>
      </c>
      <c r="I206" s="311" t="s">
        <v>597</v>
      </c>
      <c r="J206" s="311">
        <v>64.453000000000003</v>
      </c>
      <c r="K206" s="381"/>
      <c r="L206" s="381"/>
      <c r="M206" s="381"/>
      <c r="N206" s="381"/>
      <c r="O206" s="373"/>
      <c r="P206" s="373"/>
    </row>
    <row r="207" spans="1:16" s="153" customFormat="1" x14ac:dyDescent="0.25">
      <c r="A207" s="358">
        <f t="shared" si="17"/>
        <v>205</v>
      </c>
      <c r="B207" s="209" t="s">
        <v>20</v>
      </c>
      <c r="C207" s="37" t="str">
        <f t="shared" si="15"/>
        <v>6UFC_LADONA</v>
      </c>
      <c r="D207" s="37"/>
      <c r="E207" s="38">
        <f>+'CALCULO TARIFAS CC '!$S$45</f>
        <v>0.75597616441726789</v>
      </c>
      <c r="F207" s="39">
        <f t="shared" si="6"/>
        <v>150.84389999999999</v>
      </c>
      <c r="G207" s="357">
        <f t="shared" si="16"/>
        <v>114.03</v>
      </c>
      <c r="H207" s="349" t="s">
        <v>257</v>
      </c>
      <c r="I207" s="311" t="s">
        <v>624</v>
      </c>
      <c r="J207" s="311">
        <v>150.84389999999999</v>
      </c>
      <c r="K207" s="381"/>
      <c r="L207" s="381"/>
      <c r="M207" s="381"/>
      <c r="N207" s="381"/>
      <c r="O207" s="373"/>
      <c r="P207" s="373"/>
    </row>
    <row r="208" spans="1:16" s="191" customFormat="1" x14ac:dyDescent="0.25">
      <c r="A208" s="358">
        <f t="shared" si="17"/>
        <v>206</v>
      </c>
      <c r="B208" s="209" t="s">
        <v>20</v>
      </c>
      <c r="C208" s="37" t="str">
        <f t="shared" si="15"/>
        <v>6UFC_LANDES</v>
      </c>
      <c r="D208" s="37"/>
      <c r="E208" s="38">
        <f>+'CALCULO TARIFAS CC '!$S$45</f>
        <v>0.75597616441726789</v>
      </c>
      <c r="F208" s="39">
        <f t="shared" ref="F208:F218" si="18">ROUND(J208,4)</f>
        <v>180.0573</v>
      </c>
      <c r="G208" s="357">
        <f t="shared" si="16"/>
        <v>136.12</v>
      </c>
      <c r="H208" s="349" t="s">
        <v>257</v>
      </c>
      <c r="I208" s="311" t="s">
        <v>625</v>
      </c>
      <c r="J208" s="311">
        <v>180.0573</v>
      </c>
      <c r="K208" s="381"/>
      <c r="L208" s="381"/>
      <c r="M208" s="381"/>
      <c r="N208" s="381"/>
      <c r="O208" s="373"/>
      <c r="P208" s="373"/>
    </row>
    <row r="209" spans="1:16" s="191" customFormat="1" x14ac:dyDescent="0.25">
      <c r="A209" s="358">
        <f t="shared" si="17"/>
        <v>207</v>
      </c>
      <c r="B209" s="209" t="s">
        <v>20</v>
      </c>
      <c r="C209" s="37" t="str">
        <f t="shared" si="15"/>
        <v>6UFC_PUEBLO</v>
      </c>
      <c r="D209" s="37"/>
      <c r="E209" s="38">
        <f>+'CALCULO TARIFAS CC '!$S$45</f>
        <v>0.75597616441726789</v>
      </c>
      <c r="F209" s="39">
        <f t="shared" si="18"/>
        <v>131.82310000000001</v>
      </c>
      <c r="G209" s="357">
        <f t="shared" si="16"/>
        <v>99.66</v>
      </c>
      <c r="H209" s="349" t="s">
        <v>257</v>
      </c>
      <c r="I209" s="311" t="s">
        <v>626</v>
      </c>
      <c r="J209" s="311">
        <v>131.82310000000001</v>
      </c>
      <c r="K209" s="381"/>
      <c r="L209" s="381"/>
      <c r="M209" s="381"/>
      <c r="N209" s="381"/>
      <c r="O209" s="373"/>
      <c r="P209" s="373"/>
    </row>
    <row r="210" spans="1:16" s="191" customFormat="1" x14ac:dyDescent="0.25">
      <c r="A210" s="358">
        <f t="shared" si="17"/>
        <v>208</v>
      </c>
      <c r="B210" s="209" t="s">
        <v>20</v>
      </c>
      <c r="C210" s="37" t="str">
        <f t="shared" si="15"/>
        <v>6UFC_PZATOC</v>
      </c>
      <c r="D210" s="37"/>
      <c r="E210" s="38">
        <f>+'CALCULO TARIFAS CC '!$S$45</f>
        <v>0.75597616441726789</v>
      </c>
      <c r="F210" s="39">
        <f t="shared" si="18"/>
        <v>113.7486</v>
      </c>
      <c r="G210" s="357">
        <f t="shared" si="16"/>
        <v>85.99</v>
      </c>
      <c r="H210" s="349" t="s">
        <v>257</v>
      </c>
      <c r="I210" s="311" t="s">
        <v>627</v>
      </c>
      <c r="J210" s="311">
        <v>113.7486</v>
      </c>
      <c r="K210" s="381"/>
      <c r="L210" s="381"/>
      <c r="M210" s="381"/>
      <c r="N210" s="381"/>
      <c r="O210" s="373"/>
      <c r="P210" s="373"/>
    </row>
    <row r="211" spans="1:16" s="191" customFormat="1" x14ac:dyDescent="0.25">
      <c r="A211" s="358">
        <f t="shared" si="17"/>
        <v>209</v>
      </c>
      <c r="B211" s="209" t="s">
        <v>20</v>
      </c>
      <c r="C211" s="37" t="str">
        <f t="shared" si="15"/>
        <v>6UFEDUAG</v>
      </c>
      <c r="D211" s="37"/>
      <c r="E211" s="38">
        <f>+'CALCULO TARIFAS CC '!$S$45</f>
        <v>0.75597616441726789</v>
      </c>
      <c r="F211" s="39">
        <f t="shared" si="18"/>
        <v>74.449399999999997</v>
      </c>
      <c r="G211" s="357">
        <f t="shared" si="16"/>
        <v>56.28</v>
      </c>
      <c r="H211" s="349" t="s">
        <v>257</v>
      </c>
      <c r="I211" s="311" t="s">
        <v>895</v>
      </c>
      <c r="J211" s="311">
        <v>74.449399999999997</v>
      </c>
      <c r="K211" s="381"/>
      <c r="L211" s="381"/>
      <c r="M211" s="381"/>
      <c r="N211" s="381"/>
      <c r="O211" s="373"/>
      <c r="P211" s="373"/>
    </row>
    <row r="212" spans="1:16" s="191" customFormat="1" x14ac:dyDescent="0.25">
      <c r="A212" s="358">
        <f t="shared" si="17"/>
        <v>210</v>
      </c>
      <c r="B212" s="209" t="s">
        <v>20</v>
      </c>
      <c r="C212" s="37" t="str">
        <f t="shared" si="15"/>
        <v>6UFEDUDOR</v>
      </c>
      <c r="D212" s="37"/>
      <c r="E212" s="38">
        <f>+'CALCULO TARIFAS CC '!$S$45</f>
        <v>0.75597616441726789</v>
      </c>
      <c r="F212" s="39">
        <f t="shared" si="18"/>
        <v>281.87920000000003</v>
      </c>
      <c r="G212" s="357">
        <f t="shared" si="16"/>
        <v>213.09</v>
      </c>
      <c r="H212" s="349" t="s">
        <v>257</v>
      </c>
      <c r="I212" s="311" t="s">
        <v>369</v>
      </c>
      <c r="J212" s="311">
        <v>281.87920000000003</v>
      </c>
      <c r="K212" s="381"/>
      <c r="L212" s="381"/>
      <c r="M212" s="381"/>
      <c r="N212" s="381"/>
      <c r="O212" s="373"/>
      <c r="P212" s="373"/>
    </row>
    <row r="213" spans="1:16" s="191" customFormat="1" x14ac:dyDescent="0.25">
      <c r="A213" s="358">
        <f t="shared" si="17"/>
        <v>211</v>
      </c>
      <c r="B213" s="209" t="s">
        <v>20</v>
      </c>
      <c r="C213" s="37" t="str">
        <f t="shared" si="15"/>
        <v>6UFEDUM8</v>
      </c>
      <c r="D213" s="37"/>
      <c r="E213" s="38">
        <f>+'CALCULO TARIFAS CC '!$S$45</f>
        <v>0.75597616441726789</v>
      </c>
      <c r="F213" s="39">
        <f t="shared" si="18"/>
        <v>294.16719999999998</v>
      </c>
      <c r="G213" s="357">
        <f t="shared" si="16"/>
        <v>222.38</v>
      </c>
      <c r="H213" s="349" t="s">
        <v>257</v>
      </c>
      <c r="I213" s="311" t="s">
        <v>370</v>
      </c>
      <c r="J213" s="311">
        <v>294.16719999999998</v>
      </c>
      <c r="K213" s="381"/>
      <c r="L213" s="381"/>
      <c r="M213" s="381"/>
      <c r="N213" s="381"/>
      <c r="O213" s="373"/>
      <c r="P213" s="373"/>
    </row>
    <row r="214" spans="1:16" s="191" customFormat="1" x14ac:dyDescent="0.25">
      <c r="A214" s="358">
        <f t="shared" si="17"/>
        <v>212</v>
      </c>
      <c r="B214" s="209" t="s">
        <v>20</v>
      </c>
      <c r="C214" s="37" t="str">
        <f t="shared" si="15"/>
        <v>6UFETV</v>
      </c>
      <c r="D214" s="37"/>
      <c r="E214" s="38">
        <f>+'CALCULO TARIFAS CC '!$S$45</f>
        <v>0.75597616441726789</v>
      </c>
      <c r="F214" s="39">
        <f t="shared" si="18"/>
        <v>299.65170000000001</v>
      </c>
      <c r="G214" s="357">
        <f t="shared" si="16"/>
        <v>226.53</v>
      </c>
      <c r="H214" s="349" t="s">
        <v>257</v>
      </c>
      <c r="I214" s="311" t="s">
        <v>628</v>
      </c>
      <c r="J214" s="311">
        <v>299.65170000000001</v>
      </c>
      <c r="K214" s="381"/>
      <c r="L214" s="381"/>
      <c r="M214" s="381"/>
      <c r="N214" s="381"/>
      <c r="O214" s="373"/>
      <c r="P214" s="373"/>
    </row>
    <row r="215" spans="1:16" s="191" customFormat="1" x14ac:dyDescent="0.25">
      <c r="A215" s="358">
        <f t="shared" si="17"/>
        <v>213</v>
      </c>
      <c r="B215" s="209" t="s">
        <v>20</v>
      </c>
      <c r="C215" s="37" t="str">
        <f t="shared" si="15"/>
        <v>6UFINCENT</v>
      </c>
      <c r="D215" s="37"/>
      <c r="E215" s="38">
        <f>+'CALCULO TARIFAS CC '!$S$45</f>
        <v>0.75597616441726789</v>
      </c>
      <c r="F215" s="39">
        <f t="shared" si="18"/>
        <v>125.49339999999999</v>
      </c>
      <c r="G215" s="357">
        <f t="shared" si="16"/>
        <v>94.87</v>
      </c>
      <c r="H215" s="349" t="s">
        <v>257</v>
      </c>
      <c r="I215" s="311" t="s">
        <v>465</v>
      </c>
      <c r="J215" s="311">
        <v>125.49339999999999</v>
      </c>
      <c r="K215" s="381"/>
      <c r="L215" s="381"/>
      <c r="M215" s="381"/>
      <c r="N215" s="381"/>
      <c r="O215" s="373"/>
      <c r="P215" s="373"/>
    </row>
    <row r="216" spans="1:16" s="191" customFormat="1" x14ac:dyDescent="0.25">
      <c r="A216" s="358">
        <f t="shared" si="17"/>
        <v>214</v>
      </c>
      <c r="B216" s="209" t="s">
        <v>20</v>
      </c>
      <c r="C216" s="37" t="str">
        <f t="shared" si="15"/>
        <v>6UFLAMAR1</v>
      </c>
      <c r="D216" s="37"/>
      <c r="E216" s="38">
        <f>+'CALCULO TARIFAS CC '!$S$45</f>
        <v>0.75597616441726789</v>
      </c>
      <c r="F216" s="39">
        <f t="shared" si="18"/>
        <v>102.9978</v>
      </c>
      <c r="G216" s="357">
        <f t="shared" si="16"/>
        <v>77.86</v>
      </c>
      <c r="H216" s="349" t="s">
        <v>257</v>
      </c>
      <c r="I216" s="311" t="s">
        <v>843</v>
      </c>
      <c r="J216" s="311">
        <v>102.9978</v>
      </c>
      <c r="K216" s="381"/>
      <c r="L216" s="381"/>
      <c r="M216" s="381"/>
      <c r="N216" s="381"/>
      <c r="O216" s="373"/>
      <c r="P216" s="373"/>
    </row>
    <row r="217" spans="1:16" s="191" customFormat="1" x14ac:dyDescent="0.25">
      <c r="A217" s="358">
        <f t="shared" si="17"/>
        <v>215</v>
      </c>
      <c r="B217" s="209" t="s">
        <v>20</v>
      </c>
      <c r="C217" s="37" t="str">
        <f t="shared" si="15"/>
        <v>6UFMOTTA</v>
      </c>
      <c r="D217" s="37"/>
      <c r="E217" s="38">
        <f>+'CALCULO TARIFAS CC '!$S$45</f>
        <v>0.75597616441726789</v>
      </c>
      <c r="F217" s="39">
        <f t="shared" si="18"/>
        <v>151.4665</v>
      </c>
      <c r="G217" s="357">
        <f t="shared" si="16"/>
        <v>114.51</v>
      </c>
      <c r="H217" s="349" t="s">
        <v>257</v>
      </c>
      <c r="I217" s="311" t="s">
        <v>521</v>
      </c>
      <c r="J217" s="311">
        <v>151.4665</v>
      </c>
      <c r="K217" s="381"/>
      <c r="L217" s="381"/>
      <c r="M217" s="381"/>
      <c r="N217" s="381"/>
      <c r="O217" s="373"/>
      <c r="P217" s="373"/>
    </row>
    <row r="218" spans="1:16" s="191" customFormat="1" x14ac:dyDescent="0.25">
      <c r="A218" s="358">
        <f t="shared" si="17"/>
        <v>216</v>
      </c>
      <c r="B218" s="209" t="s">
        <v>20</v>
      </c>
      <c r="C218" s="37" t="str">
        <f t="shared" si="15"/>
        <v>6UFMPLAZ40</v>
      </c>
      <c r="D218" s="37"/>
      <c r="E218" s="38">
        <f>+'CALCULO TARIFAS CC '!$S$45</f>
        <v>0.75597616441726789</v>
      </c>
      <c r="F218" s="39">
        <f t="shared" si="18"/>
        <v>161.5017</v>
      </c>
      <c r="G218" s="357">
        <f t="shared" si="16"/>
        <v>122.09</v>
      </c>
      <c r="H218" s="349" t="s">
        <v>257</v>
      </c>
      <c r="I218" s="311" t="s">
        <v>522</v>
      </c>
      <c r="J218" s="311">
        <v>161.5017</v>
      </c>
      <c r="K218" s="381"/>
      <c r="L218" s="381"/>
      <c r="M218" s="381"/>
      <c r="N218" s="381"/>
      <c r="O218" s="373"/>
      <c r="P218" s="373"/>
    </row>
    <row r="219" spans="1:16" x14ac:dyDescent="0.25">
      <c r="A219" s="358">
        <f t="shared" si="17"/>
        <v>217</v>
      </c>
      <c r="B219" s="209" t="s">
        <v>20</v>
      </c>
      <c r="C219" s="37" t="str">
        <f t="shared" si="15"/>
        <v>6UFPARK28</v>
      </c>
      <c r="D219" s="37"/>
      <c r="E219" s="38">
        <f>+'CALCULO TARIFAS CC '!$S$45</f>
        <v>0.75597616441726789</v>
      </c>
      <c r="F219" s="39">
        <f t="shared" si="6"/>
        <v>121.8278</v>
      </c>
      <c r="G219" s="357">
        <f t="shared" si="16"/>
        <v>92.1</v>
      </c>
      <c r="H219" s="349" t="s">
        <v>257</v>
      </c>
      <c r="I219" s="311" t="s">
        <v>475</v>
      </c>
      <c r="J219" s="311">
        <v>121.8278</v>
      </c>
      <c r="K219" s="381"/>
      <c r="L219" s="381"/>
      <c r="M219" s="381"/>
      <c r="N219" s="381"/>
      <c r="O219" s="373"/>
      <c r="P219" s="373"/>
    </row>
    <row r="220" spans="1:16" x14ac:dyDescent="0.25">
      <c r="A220" s="358">
        <f t="shared" si="17"/>
        <v>218</v>
      </c>
      <c r="B220" s="209" t="s">
        <v>20</v>
      </c>
      <c r="C220" s="37" t="str">
        <f t="shared" si="15"/>
        <v>6UF_ALBROOK</v>
      </c>
      <c r="D220" s="37"/>
      <c r="E220" s="38">
        <f>+'CALCULO TARIFAS CC '!$S$45</f>
        <v>0.75597616441726789</v>
      </c>
      <c r="F220" s="39">
        <f t="shared" si="6"/>
        <v>239.9016</v>
      </c>
      <c r="G220" s="357">
        <f t="shared" si="16"/>
        <v>181.36</v>
      </c>
      <c r="H220" s="349" t="s">
        <v>257</v>
      </c>
      <c r="I220" s="311" t="s">
        <v>909</v>
      </c>
      <c r="J220" s="311">
        <v>239.9016</v>
      </c>
      <c r="K220" s="381"/>
      <c r="L220" s="381"/>
      <c r="M220" s="381"/>
      <c r="N220" s="381"/>
      <c r="O220" s="373"/>
      <c r="P220" s="373"/>
    </row>
    <row r="221" spans="1:16" x14ac:dyDescent="0.25">
      <c r="A221" s="358">
        <f t="shared" si="17"/>
        <v>219</v>
      </c>
      <c r="B221" s="209" t="s">
        <v>20</v>
      </c>
      <c r="C221" s="37" t="str">
        <f t="shared" si="15"/>
        <v>6UF_ANCLASM</v>
      </c>
      <c r="D221" s="37"/>
      <c r="E221" s="38">
        <f>+'CALCULO TARIFAS CC '!$S$45</f>
        <v>0.75597616441726789</v>
      </c>
      <c r="F221" s="39">
        <f t="shared" si="6"/>
        <v>99.331800000000001</v>
      </c>
      <c r="G221" s="357">
        <f t="shared" si="16"/>
        <v>75.09</v>
      </c>
      <c r="H221" s="349" t="s">
        <v>257</v>
      </c>
      <c r="I221" s="311" t="s">
        <v>945</v>
      </c>
      <c r="J221" s="311">
        <v>99.331800000000001</v>
      </c>
      <c r="K221" s="381"/>
      <c r="L221" s="381"/>
      <c r="M221" s="381"/>
      <c r="N221" s="381"/>
      <c r="O221" s="373"/>
      <c r="P221" s="373"/>
    </row>
    <row r="222" spans="1:16" x14ac:dyDescent="0.25">
      <c r="A222" s="358">
        <f t="shared" si="17"/>
        <v>220</v>
      </c>
      <c r="B222" s="209" t="s">
        <v>20</v>
      </c>
      <c r="C222" s="37" t="str">
        <f t="shared" si="15"/>
        <v>6UF_BINGO90</v>
      </c>
      <c r="D222" s="37"/>
      <c r="E222" s="38">
        <f>+'CALCULO TARIFAS CC '!$S$45</f>
        <v>0.75597616441726789</v>
      </c>
      <c r="F222" s="39">
        <f t="shared" si="6"/>
        <v>140.3519</v>
      </c>
      <c r="G222" s="357">
        <f t="shared" si="16"/>
        <v>106.1</v>
      </c>
      <c r="H222" s="349" t="s">
        <v>257</v>
      </c>
      <c r="I222" s="311" t="s">
        <v>910</v>
      </c>
      <c r="J222" s="311">
        <v>140.3519</v>
      </c>
      <c r="K222" s="381"/>
      <c r="L222" s="381"/>
      <c r="M222" s="381"/>
      <c r="N222" s="381"/>
      <c r="O222" s="373"/>
      <c r="P222" s="373"/>
    </row>
    <row r="223" spans="1:16" x14ac:dyDescent="0.25">
      <c r="A223" s="358">
        <f t="shared" si="17"/>
        <v>221</v>
      </c>
      <c r="B223" s="209" t="s">
        <v>20</v>
      </c>
      <c r="C223" s="37" t="str">
        <f t="shared" si="15"/>
        <v>6UF_CARIBEN</v>
      </c>
      <c r="D223" s="37"/>
      <c r="E223" s="38">
        <f>+'CALCULO TARIFAS CC '!$S$45</f>
        <v>0.75597616441726789</v>
      </c>
      <c r="F223" s="39">
        <f t="shared" si="6"/>
        <v>116.38120000000001</v>
      </c>
      <c r="G223" s="357">
        <f t="shared" si="16"/>
        <v>87.98</v>
      </c>
      <c r="H223" s="349" t="s">
        <v>257</v>
      </c>
      <c r="I223" s="311" t="s">
        <v>911</v>
      </c>
      <c r="J223" s="311">
        <v>116.38120000000001</v>
      </c>
      <c r="K223" s="381"/>
      <c r="L223" s="381"/>
      <c r="M223" s="381"/>
      <c r="N223" s="381"/>
      <c r="O223" s="373"/>
      <c r="P223" s="373"/>
    </row>
    <row r="224" spans="1:16" x14ac:dyDescent="0.25">
      <c r="A224" s="358">
        <f t="shared" si="17"/>
        <v>222</v>
      </c>
      <c r="B224" s="209" t="s">
        <v>20</v>
      </c>
      <c r="C224" s="37" t="str">
        <f t="shared" si="15"/>
        <v>6UF_CHITREN</v>
      </c>
      <c r="D224" s="37"/>
      <c r="E224" s="38">
        <f>+'CALCULO TARIFAS CC '!$S$45</f>
        <v>0.75597616441726789</v>
      </c>
      <c r="F224" s="39">
        <f t="shared" si="6"/>
        <v>86.448700000000002</v>
      </c>
      <c r="G224" s="357">
        <f t="shared" si="16"/>
        <v>65.349999999999994</v>
      </c>
      <c r="H224" s="349" t="s">
        <v>257</v>
      </c>
      <c r="I224" s="311" t="s">
        <v>912</v>
      </c>
      <c r="J224" s="311">
        <v>86.448700000000002</v>
      </c>
      <c r="K224" s="381"/>
      <c r="L224" s="381"/>
      <c r="M224" s="381"/>
      <c r="N224" s="381"/>
      <c r="O224" s="373"/>
      <c r="P224" s="373"/>
    </row>
    <row r="225" spans="1:16" x14ac:dyDescent="0.25">
      <c r="A225" s="358">
        <f t="shared" si="17"/>
        <v>223</v>
      </c>
      <c r="B225" s="209" t="s">
        <v>20</v>
      </c>
      <c r="C225" s="37" t="str">
        <f t="shared" si="15"/>
        <v>6UF_CHORRERA</v>
      </c>
      <c r="D225" s="37"/>
      <c r="E225" s="38">
        <f>+'CALCULO TARIFAS CC '!$S$45</f>
        <v>0.75597616441726789</v>
      </c>
      <c r="F225" s="39">
        <f t="shared" si="6"/>
        <v>142.67169999999999</v>
      </c>
      <c r="G225" s="357">
        <f t="shared" si="16"/>
        <v>107.86</v>
      </c>
      <c r="H225" s="349" t="s">
        <v>257</v>
      </c>
      <c r="I225" s="311" t="s">
        <v>913</v>
      </c>
      <c r="J225" s="311">
        <v>142.67169999999999</v>
      </c>
      <c r="K225" s="381"/>
      <c r="L225" s="381"/>
      <c r="M225" s="381"/>
      <c r="N225" s="381"/>
      <c r="O225" s="373"/>
      <c r="P225" s="373"/>
    </row>
    <row r="226" spans="1:16" s="193" customFormat="1" x14ac:dyDescent="0.25">
      <c r="A226" s="358">
        <f t="shared" si="17"/>
        <v>224</v>
      </c>
      <c r="B226" s="209" t="s">
        <v>20</v>
      </c>
      <c r="C226" s="37" t="str">
        <f t="shared" si="15"/>
        <v>6UF_CMILLER</v>
      </c>
      <c r="D226" s="37"/>
      <c r="E226" s="38">
        <f>+'CALCULO TARIFAS CC '!$S$45</f>
        <v>0.75597616441726789</v>
      </c>
      <c r="F226" s="39">
        <f t="shared" ref="F226:F262" si="19">ROUND(J226,4)</f>
        <v>95.227999999999994</v>
      </c>
      <c r="G226" s="357">
        <f t="shared" si="16"/>
        <v>71.989999999999995</v>
      </c>
      <c r="H226" s="349" t="s">
        <v>257</v>
      </c>
      <c r="I226" s="311" t="s">
        <v>914</v>
      </c>
      <c r="J226" s="311">
        <v>95.227999999999994</v>
      </c>
      <c r="K226" s="381"/>
      <c r="L226" s="381"/>
      <c r="M226" s="381"/>
      <c r="N226" s="381"/>
      <c r="O226" s="373"/>
      <c r="P226" s="373"/>
    </row>
    <row r="227" spans="1:16" s="194" customFormat="1" x14ac:dyDescent="0.25">
      <c r="A227" s="358">
        <f t="shared" si="17"/>
        <v>225</v>
      </c>
      <c r="B227" s="209" t="s">
        <v>20</v>
      </c>
      <c r="C227" s="37" t="str">
        <f t="shared" si="15"/>
        <v>6UF_PENOME</v>
      </c>
      <c r="D227" s="37"/>
      <c r="E227" s="38">
        <f>+'CALCULO TARIFAS CC '!$S$45</f>
        <v>0.75597616441726789</v>
      </c>
      <c r="F227" s="39">
        <f t="shared" ref="F227:F239" si="20">ROUND(J227,4)</f>
        <v>72.049800000000005</v>
      </c>
      <c r="G227" s="357">
        <f t="shared" si="16"/>
        <v>54.47</v>
      </c>
      <c r="H227" s="349" t="s">
        <v>257</v>
      </c>
      <c r="I227" s="311" t="s">
        <v>915</v>
      </c>
      <c r="J227" s="311">
        <v>72.049800000000005</v>
      </c>
      <c r="K227" s="381"/>
      <c r="L227" s="381"/>
      <c r="M227" s="381"/>
      <c r="N227" s="381"/>
      <c r="O227" s="373"/>
      <c r="P227" s="373"/>
    </row>
    <row r="228" spans="1:16" s="194" customFormat="1" x14ac:dyDescent="0.25">
      <c r="A228" s="358">
        <f t="shared" si="17"/>
        <v>226</v>
      </c>
      <c r="B228" s="209" t="s">
        <v>20</v>
      </c>
      <c r="C228" s="37" t="str">
        <f t="shared" si="15"/>
        <v>6UF_SANTGO</v>
      </c>
      <c r="D228" s="37"/>
      <c r="E228" s="38">
        <f>+'CALCULO TARIFAS CC '!$S$45</f>
        <v>0.75597616441726789</v>
      </c>
      <c r="F228" s="39">
        <f t="shared" si="20"/>
        <v>108.9063</v>
      </c>
      <c r="G228" s="357">
        <f t="shared" si="16"/>
        <v>82.33</v>
      </c>
      <c r="H228" s="349" t="s">
        <v>257</v>
      </c>
      <c r="I228" s="311" t="s">
        <v>916</v>
      </c>
      <c r="J228" s="311">
        <v>108.9063</v>
      </c>
      <c r="K228" s="381"/>
      <c r="L228" s="381"/>
      <c r="M228" s="381"/>
      <c r="N228" s="381"/>
      <c r="O228" s="373"/>
      <c r="P228" s="373"/>
    </row>
    <row r="229" spans="1:16" s="194" customFormat="1" x14ac:dyDescent="0.25">
      <c r="A229" s="358">
        <f t="shared" si="17"/>
        <v>227</v>
      </c>
      <c r="B229" s="209" t="s">
        <v>20</v>
      </c>
      <c r="C229" s="37" t="str">
        <f t="shared" si="15"/>
        <v>6UF_VALEGRE</v>
      </c>
      <c r="D229" s="37"/>
      <c r="E229" s="38">
        <f>+'CALCULO TARIFAS CC '!$S$45</f>
        <v>0.75597616441726789</v>
      </c>
      <c r="F229" s="39">
        <f t="shared" si="20"/>
        <v>119.49420000000001</v>
      </c>
      <c r="G229" s="357">
        <f t="shared" si="16"/>
        <v>90.33</v>
      </c>
      <c r="H229" s="349" t="s">
        <v>257</v>
      </c>
      <c r="I229" s="311" t="s">
        <v>917</v>
      </c>
      <c r="J229" s="311">
        <v>119.49420000000001</v>
      </c>
      <c r="K229" s="381"/>
      <c r="L229" s="381"/>
      <c r="M229" s="381"/>
      <c r="N229" s="381"/>
      <c r="O229" s="373"/>
      <c r="P229" s="373"/>
    </row>
    <row r="230" spans="1:16" s="194" customFormat="1" x14ac:dyDescent="0.25">
      <c r="A230" s="358">
        <f t="shared" si="17"/>
        <v>228</v>
      </c>
      <c r="B230" s="209" t="s">
        <v>20</v>
      </c>
      <c r="C230" s="37" t="str">
        <f t="shared" si="15"/>
        <v>6UF_VZAITA</v>
      </c>
      <c r="D230" s="37"/>
      <c r="E230" s="38">
        <f>+'CALCULO TARIFAS CC '!$S$45</f>
        <v>0.75597616441726789</v>
      </c>
      <c r="F230" s="39">
        <f t="shared" si="20"/>
        <v>63.531700000000001</v>
      </c>
      <c r="G230" s="357">
        <f t="shared" si="16"/>
        <v>48.03</v>
      </c>
      <c r="H230" s="349" t="s">
        <v>257</v>
      </c>
      <c r="I230" s="311" t="s">
        <v>918</v>
      </c>
      <c r="J230" s="311">
        <v>63.531700000000001</v>
      </c>
      <c r="K230" s="381"/>
      <c r="L230" s="381"/>
      <c r="M230" s="381"/>
      <c r="N230" s="381"/>
      <c r="O230" s="373"/>
      <c r="P230" s="373"/>
    </row>
    <row r="231" spans="1:16" s="194" customFormat="1" x14ac:dyDescent="0.25">
      <c r="A231" s="358">
        <f t="shared" si="17"/>
        <v>229</v>
      </c>
      <c r="B231" s="209" t="s">
        <v>20</v>
      </c>
      <c r="C231" s="37" t="str">
        <f t="shared" si="15"/>
        <v>6UGALORES</v>
      </c>
      <c r="D231" s="37"/>
      <c r="E231" s="38">
        <f>+'CALCULO TARIFAS CC '!$S$45</f>
        <v>0.75597616441726789</v>
      </c>
      <c r="F231" s="39">
        <f t="shared" si="20"/>
        <v>490.8424</v>
      </c>
      <c r="G231" s="357">
        <f t="shared" si="16"/>
        <v>371.07</v>
      </c>
      <c r="H231" s="349" t="s">
        <v>257</v>
      </c>
      <c r="I231" s="311" t="s">
        <v>865</v>
      </c>
      <c r="J231" s="311">
        <v>490.8424</v>
      </c>
      <c r="K231" s="381"/>
      <c r="L231" s="381"/>
      <c r="M231" s="381"/>
      <c r="N231" s="381"/>
      <c r="O231" s="373"/>
      <c r="P231" s="373"/>
    </row>
    <row r="232" spans="1:16" s="194" customFormat="1" x14ac:dyDescent="0.25">
      <c r="A232" s="358">
        <f t="shared" si="17"/>
        <v>230</v>
      </c>
      <c r="B232" s="209" t="s">
        <v>20</v>
      </c>
      <c r="C232" s="37" t="str">
        <f t="shared" si="15"/>
        <v>6UGAMBOA</v>
      </c>
      <c r="D232" s="37"/>
      <c r="E232" s="38">
        <f>+'CALCULO TARIFAS CC '!$S$45</f>
        <v>0.75597616441726789</v>
      </c>
      <c r="F232" s="39">
        <f t="shared" si="20"/>
        <v>127.9667</v>
      </c>
      <c r="G232" s="357">
        <f t="shared" si="16"/>
        <v>96.74</v>
      </c>
      <c r="H232" s="349" t="s">
        <v>257</v>
      </c>
      <c r="I232" s="311" t="s">
        <v>451</v>
      </c>
      <c r="J232" s="311">
        <v>127.9667</v>
      </c>
      <c r="K232" s="381"/>
      <c r="L232" s="381"/>
      <c r="M232" s="381"/>
      <c r="N232" s="381"/>
      <c r="O232" s="373"/>
      <c r="P232" s="373"/>
    </row>
    <row r="233" spans="1:16" s="194" customFormat="1" x14ac:dyDescent="0.25">
      <c r="A233" s="358">
        <f t="shared" si="17"/>
        <v>231</v>
      </c>
      <c r="B233" s="209" t="s">
        <v>20</v>
      </c>
      <c r="C233" s="37" t="str">
        <f t="shared" si="15"/>
        <v>6UGLION</v>
      </c>
      <c r="D233" s="37"/>
      <c r="E233" s="38">
        <f>+'CALCULO TARIFAS CC '!$S$45</f>
        <v>0.75597616441726789</v>
      </c>
      <c r="F233" s="39">
        <f t="shared" si="20"/>
        <v>147.11920000000001</v>
      </c>
      <c r="G233" s="357">
        <f t="shared" si="16"/>
        <v>111.22</v>
      </c>
      <c r="H233" s="349" t="s">
        <v>257</v>
      </c>
      <c r="I233" s="311" t="s">
        <v>397</v>
      </c>
      <c r="J233" s="311">
        <v>147.11920000000001</v>
      </c>
      <c r="K233" s="381"/>
      <c r="L233" s="381"/>
      <c r="M233" s="381"/>
      <c r="N233" s="381"/>
      <c r="O233" s="373"/>
      <c r="P233" s="373"/>
    </row>
    <row r="234" spans="1:16" s="194" customFormat="1" x14ac:dyDescent="0.25">
      <c r="A234" s="358">
        <f t="shared" si="17"/>
        <v>232</v>
      </c>
      <c r="B234" s="209" t="s">
        <v>20</v>
      </c>
      <c r="C234" s="37" t="str">
        <f t="shared" si="15"/>
        <v>6UGMILLS</v>
      </c>
      <c r="D234" s="37"/>
      <c r="E234" s="38">
        <f>+'CALCULO TARIFAS CC '!$S$45</f>
        <v>0.75597616441726789</v>
      </c>
      <c r="F234" s="39">
        <f t="shared" si="20"/>
        <v>544.15279999999996</v>
      </c>
      <c r="G234" s="357">
        <f t="shared" si="16"/>
        <v>411.37</v>
      </c>
      <c r="H234" s="349" t="s">
        <v>257</v>
      </c>
      <c r="I234" s="311" t="s">
        <v>48</v>
      </c>
      <c r="J234" s="311">
        <v>544.15279999999996</v>
      </c>
      <c r="K234" s="381"/>
      <c r="L234" s="381"/>
      <c r="M234" s="381"/>
      <c r="N234" s="381"/>
      <c r="O234" s="373"/>
      <c r="P234" s="373"/>
    </row>
    <row r="235" spans="1:16" s="194" customFormat="1" x14ac:dyDescent="0.25">
      <c r="A235" s="358">
        <f t="shared" si="17"/>
        <v>233</v>
      </c>
      <c r="B235" s="209" t="s">
        <v>20</v>
      </c>
      <c r="C235" s="37" t="str">
        <f t="shared" si="15"/>
        <v>6UGPH_DORABK</v>
      </c>
      <c r="D235" s="37"/>
      <c r="E235" s="38">
        <f>+'CALCULO TARIFAS CC '!$S$45</f>
        <v>0.75597616441726789</v>
      </c>
      <c r="F235" s="39">
        <f t="shared" si="20"/>
        <v>68.591899999999995</v>
      </c>
      <c r="G235" s="357">
        <f t="shared" si="16"/>
        <v>51.85</v>
      </c>
      <c r="H235" s="349" t="s">
        <v>257</v>
      </c>
      <c r="I235" s="311" t="s">
        <v>629</v>
      </c>
      <c r="J235" s="311">
        <v>68.591899999999995</v>
      </c>
      <c r="K235" s="381"/>
      <c r="L235" s="381"/>
      <c r="M235" s="381"/>
      <c r="N235" s="381"/>
      <c r="O235" s="373"/>
      <c r="P235" s="373"/>
    </row>
    <row r="236" spans="1:16" s="194" customFormat="1" x14ac:dyDescent="0.25">
      <c r="A236" s="358">
        <f t="shared" si="17"/>
        <v>234</v>
      </c>
      <c r="B236" s="209" t="s">
        <v>20</v>
      </c>
      <c r="C236" s="37" t="str">
        <f t="shared" si="15"/>
        <v>6UGPH_DORLAN</v>
      </c>
      <c r="D236" s="37"/>
      <c r="E236" s="38">
        <f>+'CALCULO TARIFAS CC '!$S$45</f>
        <v>0.75597616441726789</v>
      </c>
      <c r="F236" s="39">
        <f t="shared" si="20"/>
        <v>58.639899999999997</v>
      </c>
      <c r="G236" s="357">
        <f t="shared" si="16"/>
        <v>44.33</v>
      </c>
      <c r="H236" s="349" t="s">
        <v>257</v>
      </c>
      <c r="I236" s="311" t="s">
        <v>630</v>
      </c>
      <c r="J236" s="311">
        <v>58.639899999999997</v>
      </c>
      <c r="K236" s="381"/>
      <c r="L236" s="381"/>
      <c r="M236" s="381"/>
      <c r="N236" s="381"/>
      <c r="O236" s="373"/>
      <c r="P236" s="373"/>
    </row>
    <row r="237" spans="1:16" s="194" customFormat="1" x14ac:dyDescent="0.25">
      <c r="A237" s="358">
        <f t="shared" si="17"/>
        <v>235</v>
      </c>
      <c r="B237" s="209" t="s">
        <v>20</v>
      </c>
      <c r="C237" s="37" t="str">
        <f t="shared" si="15"/>
        <v>6UGPH_SAKSDO</v>
      </c>
      <c r="D237" s="37"/>
      <c r="E237" s="38">
        <f>+'CALCULO TARIFAS CC '!$S$45</f>
        <v>0.75597616441726789</v>
      </c>
      <c r="F237" s="39">
        <f t="shared" si="20"/>
        <v>64.156700000000001</v>
      </c>
      <c r="G237" s="357">
        <f t="shared" si="16"/>
        <v>48.5</v>
      </c>
      <c r="H237" s="349" t="s">
        <v>257</v>
      </c>
      <c r="I237" s="311" t="s">
        <v>752</v>
      </c>
      <c r="J237" s="311">
        <v>64.156700000000001</v>
      </c>
      <c r="K237" s="381"/>
      <c r="L237" s="381"/>
      <c r="M237" s="381"/>
      <c r="N237" s="381"/>
      <c r="O237" s="373"/>
      <c r="P237" s="373"/>
    </row>
    <row r="238" spans="1:16" s="194" customFormat="1" x14ac:dyDescent="0.25">
      <c r="A238" s="358">
        <f t="shared" si="17"/>
        <v>236</v>
      </c>
      <c r="B238" s="209" t="s">
        <v>20</v>
      </c>
      <c r="C238" s="37" t="str">
        <f t="shared" si="15"/>
        <v>6UGPH_SAKSGO</v>
      </c>
      <c r="D238" s="37"/>
      <c r="E238" s="38">
        <f>+'CALCULO TARIFAS CC '!$S$45</f>
        <v>0.75597616441726789</v>
      </c>
      <c r="F238" s="39">
        <f t="shared" si="20"/>
        <v>30.936900000000001</v>
      </c>
      <c r="G238" s="357">
        <f t="shared" si="16"/>
        <v>23.39</v>
      </c>
      <c r="H238" s="349" t="s">
        <v>257</v>
      </c>
      <c r="I238" s="311" t="s">
        <v>753</v>
      </c>
      <c r="J238" s="311">
        <v>30.936900000000001</v>
      </c>
      <c r="K238" s="381"/>
      <c r="L238" s="381"/>
      <c r="M238" s="381"/>
      <c r="N238" s="381"/>
      <c r="O238" s="373"/>
      <c r="P238" s="373"/>
    </row>
    <row r="239" spans="1:16" s="194" customFormat="1" x14ac:dyDescent="0.25">
      <c r="A239" s="358">
        <f t="shared" si="17"/>
        <v>237</v>
      </c>
      <c r="B239" s="209" t="s">
        <v>20</v>
      </c>
      <c r="C239" s="37" t="str">
        <f t="shared" si="15"/>
        <v>6UGPH_SAKSLP</v>
      </c>
      <c r="D239" s="37"/>
      <c r="E239" s="38">
        <f>+'CALCULO TARIFAS CC '!$S$45</f>
        <v>0.75597616441726789</v>
      </c>
      <c r="F239" s="39">
        <f t="shared" si="20"/>
        <v>65.847800000000007</v>
      </c>
      <c r="G239" s="357">
        <f t="shared" si="16"/>
        <v>49.78</v>
      </c>
      <c r="H239" s="349" t="s">
        <v>257</v>
      </c>
      <c r="I239" s="311" t="s">
        <v>631</v>
      </c>
      <c r="J239" s="311">
        <v>65.847800000000007</v>
      </c>
      <c r="K239" s="381"/>
      <c r="L239" s="381"/>
      <c r="M239" s="381"/>
      <c r="N239" s="381"/>
      <c r="O239" s="373"/>
      <c r="P239" s="373"/>
    </row>
    <row r="240" spans="1:16" s="193" customFormat="1" x14ac:dyDescent="0.25">
      <c r="A240" s="358">
        <f t="shared" si="17"/>
        <v>238</v>
      </c>
      <c r="B240" s="209" t="s">
        <v>20</v>
      </c>
      <c r="C240" s="37" t="str">
        <f t="shared" si="15"/>
        <v>6UGPH_SAKSMM</v>
      </c>
      <c r="D240" s="37"/>
      <c r="E240" s="38">
        <f>+'CALCULO TARIFAS CC '!$S$45</f>
        <v>0.75597616441726789</v>
      </c>
      <c r="F240" s="39">
        <f t="shared" si="19"/>
        <v>67.5137</v>
      </c>
      <c r="G240" s="357">
        <f t="shared" si="16"/>
        <v>51.04</v>
      </c>
      <c r="H240" s="349" t="s">
        <v>257</v>
      </c>
      <c r="I240" s="311" t="s">
        <v>632</v>
      </c>
      <c r="J240" s="311">
        <v>67.5137</v>
      </c>
      <c r="K240" s="381"/>
      <c r="L240" s="381"/>
      <c r="M240" s="381"/>
      <c r="N240" s="381"/>
      <c r="O240" s="373"/>
      <c r="P240" s="373"/>
    </row>
    <row r="241" spans="1:16" s="196" customFormat="1" x14ac:dyDescent="0.25">
      <c r="A241" s="358">
        <f t="shared" si="17"/>
        <v>239</v>
      </c>
      <c r="B241" s="209" t="s">
        <v>20</v>
      </c>
      <c r="C241" s="37" t="str">
        <f t="shared" si="15"/>
        <v>6UGPH_SAKSSM</v>
      </c>
      <c r="D241" s="37"/>
      <c r="E241" s="38">
        <f>+'CALCULO TARIFAS CC '!$S$45</f>
        <v>0.75597616441726789</v>
      </c>
      <c r="F241" s="39">
        <f t="shared" ref="F241:F257" si="21">ROUND(J241,4)</f>
        <v>56.7883</v>
      </c>
      <c r="G241" s="357">
        <f t="shared" si="16"/>
        <v>42.93</v>
      </c>
      <c r="H241" s="349" t="s">
        <v>257</v>
      </c>
      <c r="I241" s="311" t="s">
        <v>633</v>
      </c>
      <c r="J241" s="311">
        <v>56.7883</v>
      </c>
      <c r="K241" s="381"/>
      <c r="L241" s="381"/>
      <c r="M241" s="381"/>
      <c r="N241" s="381"/>
      <c r="O241" s="373"/>
      <c r="P241" s="373"/>
    </row>
    <row r="242" spans="1:16" s="196" customFormat="1" x14ac:dyDescent="0.25">
      <c r="A242" s="358">
        <f t="shared" si="17"/>
        <v>240</v>
      </c>
      <c r="B242" s="209" t="s">
        <v>20</v>
      </c>
      <c r="C242" s="37" t="str">
        <f t="shared" si="15"/>
        <v>6UGRANDTOWER</v>
      </c>
      <c r="D242" s="37"/>
      <c r="E242" s="38">
        <f>+'CALCULO TARIFAS CC '!$S$45</f>
        <v>0.75597616441726789</v>
      </c>
      <c r="F242" s="39">
        <f t="shared" si="21"/>
        <v>140.86250000000001</v>
      </c>
      <c r="G242" s="357">
        <f t="shared" si="16"/>
        <v>106.49</v>
      </c>
      <c r="H242" s="349" t="s">
        <v>257</v>
      </c>
      <c r="I242" s="311" t="s">
        <v>692</v>
      </c>
      <c r="J242" s="311">
        <v>140.86250000000001</v>
      </c>
      <c r="K242" s="381"/>
      <c r="L242" s="381"/>
      <c r="M242" s="381"/>
      <c r="N242" s="381"/>
      <c r="O242" s="373"/>
      <c r="P242" s="373"/>
    </row>
    <row r="243" spans="1:16" s="196" customFormat="1" x14ac:dyDescent="0.25">
      <c r="A243" s="358">
        <f t="shared" si="17"/>
        <v>241</v>
      </c>
      <c r="B243" s="209" t="s">
        <v>20</v>
      </c>
      <c r="C243" s="37" t="str">
        <f t="shared" si="15"/>
        <v>6UGSK_JDIAZ</v>
      </c>
      <c r="D243" s="37"/>
      <c r="E243" s="38">
        <f>+'CALCULO TARIFAS CC '!$S$45</f>
        <v>0.75597616441726789</v>
      </c>
      <c r="F243" s="39">
        <f t="shared" si="21"/>
        <v>385.30029999999999</v>
      </c>
      <c r="G243" s="357">
        <f t="shared" si="16"/>
        <v>291.27999999999997</v>
      </c>
      <c r="H243" s="349" t="s">
        <v>257</v>
      </c>
      <c r="I243" s="311" t="s">
        <v>754</v>
      </c>
      <c r="J243" s="311">
        <v>385.30029999999999</v>
      </c>
      <c r="K243" s="381"/>
      <c r="L243" s="381"/>
      <c r="M243" s="381"/>
      <c r="N243" s="381"/>
      <c r="O243" s="373"/>
      <c r="P243" s="373"/>
    </row>
    <row r="244" spans="1:16" s="196" customFormat="1" x14ac:dyDescent="0.25">
      <c r="A244" s="358">
        <f t="shared" si="17"/>
        <v>242</v>
      </c>
      <c r="B244" s="209" t="s">
        <v>20</v>
      </c>
      <c r="C244" s="37" t="str">
        <f t="shared" si="15"/>
        <v>6UGTOWER</v>
      </c>
      <c r="D244" s="37"/>
      <c r="E244" s="38">
        <f>+'CALCULO TARIFAS CC '!$S$45</f>
        <v>0.75597616441726789</v>
      </c>
      <c r="F244" s="39">
        <f t="shared" si="21"/>
        <v>437.71039999999999</v>
      </c>
      <c r="G244" s="357">
        <f t="shared" si="16"/>
        <v>330.9</v>
      </c>
      <c r="H244" s="349" t="s">
        <v>257</v>
      </c>
      <c r="I244" s="311" t="s">
        <v>49</v>
      </c>
      <c r="J244" s="311">
        <v>437.71039999999999</v>
      </c>
      <c r="K244" s="381"/>
      <c r="L244" s="381"/>
      <c r="M244" s="381"/>
      <c r="N244" s="381"/>
      <c r="O244" s="373"/>
      <c r="P244" s="373"/>
    </row>
    <row r="245" spans="1:16" s="196" customFormat="1" x14ac:dyDescent="0.25">
      <c r="A245" s="358">
        <f t="shared" si="17"/>
        <v>243</v>
      </c>
      <c r="B245" s="209" t="s">
        <v>20</v>
      </c>
      <c r="C245" s="37" t="str">
        <f t="shared" si="15"/>
        <v>6UHAMEGLIO</v>
      </c>
      <c r="D245" s="37"/>
      <c r="E245" s="38">
        <f>+'CALCULO TARIFAS CC '!$S$45</f>
        <v>0.75597616441726789</v>
      </c>
      <c r="F245" s="39">
        <f t="shared" si="21"/>
        <v>8.3246000000000002</v>
      </c>
      <c r="G245" s="357">
        <f t="shared" si="16"/>
        <v>6.29</v>
      </c>
      <c r="H245" s="349" t="s">
        <v>257</v>
      </c>
      <c r="I245" s="311" t="s">
        <v>426</v>
      </c>
      <c r="J245" s="311">
        <v>8.3246000000000002</v>
      </c>
      <c r="K245" s="381"/>
      <c r="L245" s="381"/>
      <c r="M245" s="381"/>
      <c r="N245" s="381"/>
      <c r="O245" s="373"/>
      <c r="P245" s="373"/>
    </row>
    <row r="246" spans="1:16" s="196" customFormat="1" x14ac:dyDescent="0.25">
      <c r="A246" s="358">
        <f t="shared" si="17"/>
        <v>244</v>
      </c>
      <c r="B246" s="209" t="s">
        <v>20</v>
      </c>
      <c r="C246" s="37" t="str">
        <f t="shared" si="15"/>
        <v>6UHARISTMO</v>
      </c>
      <c r="D246" s="37"/>
      <c r="E246" s="38">
        <f>+'CALCULO TARIFAS CC '!$S$45</f>
        <v>0.75597616441726789</v>
      </c>
      <c r="F246" s="39">
        <f t="shared" si="21"/>
        <v>295.51459999999997</v>
      </c>
      <c r="G246" s="357">
        <f t="shared" si="16"/>
        <v>223.4</v>
      </c>
      <c r="H246" s="349" t="s">
        <v>257</v>
      </c>
      <c r="I246" s="311" t="s">
        <v>662</v>
      </c>
      <c r="J246" s="311">
        <v>295.51459999999997</v>
      </c>
      <c r="K246" s="381"/>
      <c r="L246" s="381"/>
      <c r="M246" s="381"/>
      <c r="N246" s="381"/>
      <c r="O246" s="373"/>
      <c r="P246" s="373"/>
    </row>
    <row r="247" spans="1:16" s="196" customFormat="1" x14ac:dyDescent="0.25">
      <c r="A247" s="358">
        <f t="shared" si="17"/>
        <v>245</v>
      </c>
      <c r="B247" s="209" t="s">
        <v>20</v>
      </c>
      <c r="C247" s="37" t="str">
        <f t="shared" si="15"/>
        <v>6UHBUENAV</v>
      </c>
      <c r="D247" s="37"/>
      <c r="E247" s="38">
        <f>+'CALCULO TARIFAS CC '!$S$45</f>
        <v>0.75597616441726789</v>
      </c>
      <c r="F247" s="39">
        <f t="shared" si="21"/>
        <v>173.3501</v>
      </c>
      <c r="G247" s="357">
        <f t="shared" si="16"/>
        <v>131.05000000000001</v>
      </c>
      <c r="H247" s="349" t="s">
        <v>257</v>
      </c>
      <c r="I247" s="311" t="s">
        <v>440</v>
      </c>
      <c r="J247" s="311">
        <v>173.3501</v>
      </c>
      <c r="K247" s="381"/>
      <c r="L247" s="381"/>
      <c r="M247" s="381"/>
      <c r="N247" s="381"/>
      <c r="O247" s="373"/>
      <c r="P247" s="373"/>
    </row>
    <row r="248" spans="1:16" s="196" customFormat="1" x14ac:dyDescent="0.25">
      <c r="A248" s="358">
        <f t="shared" si="17"/>
        <v>246</v>
      </c>
      <c r="B248" s="209" t="s">
        <v>20</v>
      </c>
      <c r="C248" s="37" t="str">
        <f t="shared" si="15"/>
        <v>6UHCARIB</v>
      </c>
      <c r="D248" s="37"/>
      <c r="E248" s="38">
        <f>+'CALCULO TARIFAS CC '!$S$45</f>
        <v>0.75597616441726789</v>
      </c>
      <c r="F248" s="39">
        <f t="shared" si="21"/>
        <v>203.48949999999999</v>
      </c>
      <c r="G248" s="357">
        <f t="shared" si="16"/>
        <v>153.83000000000001</v>
      </c>
      <c r="H248" s="349" t="s">
        <v>257</v>
      </c>
      <c r="I248" s="311" t="s">
        <v>959</v>
      </c>
      <c r="J248" s="311">
        <v>203.48949999999999</v>
      </c>
      <c r="K248" s="381"/>
      <c r="L248" s="381"/>
      <c r="M248" s="381"/>
      <c r="N248" s="381"/>
      <c r="O248" s="373"/>
      <c r="P248" s="373"/>
    </row>
    <row r="249" spans="1:16" s="196" customFormat="1" x14ac:dyDescent="0.25">
      <c r="A249" s="358">
        <f t="shared" si="17"/>
        <v>247</v>
      </c>
      <c r="B249" s="209" t="s">
        <v>20</v>
      </c>
      <c r="C249" s="37" t="str">
        <f t="shared" si="15"/>
        <v>6UHCENTR72</v>
      </c>
      <c r="D249" s="37"/>
      <c r="E249" s="38">
        <f>+'CALCULO TARIFAS CC '!$S$45</f>
        <v>0.75597616441726789</v>
      </c>
      <c r="F249" s="39">
        <f t="shared" si="21"/>
        <v>101.2556</v>
      </c>
      <c r="G249" s="357">
        <f t="shared" si="16"/>
        <v>76.55</v>
      </c>
      <c r="H249" s="349" t="s">
        <v>257</v>
      </c>
      <c r="I249" s="311" t="s">
        <v>523</v>
      </c>
      <c r="J249" s="311">
        <v>101.2556</v>
      </c>
      <c r="K249" s="381"/>
      <c r="L249" s="381"/>
      <c r="M249" s="381"/>
      <c r="N249" s="381"/>
      <c r="O249" s="373"/>
      <c r="P249" s="373"/>
    </row>
    <row r="250" spans="1:16" s="196" customFormat="1" x14ac:dyDescent="0.25">
      <c r="A250" s="358">
        <f t="shared" si="17"/>
        <v>248</v>
      </c>
      <c r="B250" s="209" t="s">
        <v>20</v>
      </c>
      <c r="C250" s="37" t="str">
        <f t="shared" si="15"/>
        <v>6UHCOURTY</v>
      </c>
      <c r="D250" s="37"/>
      <c r="E250" s="38">
        <f>+'CALCULO TARIFAS CC '!$S$45</f>
        <v>0.75597616441726789</v>
      </c>
      <c r="F250" s="39">
        <f t="shared" si="21"/>
        <v>120.453</v>
      </c>
      <c r="G250" s="357">
        <f t="shared" si="16"/>
        <v>91.06</v>
      </c>
      <c r="H250" s="349" t="s">
        <v>257</v>
      </c>
      <c r="I250" s="311" t="s">
        <v>634</v>
      </c>
      <c r="J250" s="311">
        <v>120.453</v>
      </c>
      <c r="K250" s="381"/>
      <c r="L250" s="381"/>
      <c r="M250" s="381"/>
      <c r="N250" s="381"/>
      <c r="O250" s="373"/>
      <c r="P250" s="373"/>
    </row>
    <row r="251" spans="1:16" s="196" customFormat="1" x14ac:dyDescent="0.25">
      <c r="A251" s="358">
        <f t="shared" si="17"/>
        <v>249</v>
      </c>
      <c r="B251" s="209" t="s">
        <v>20</v>
      </c>
      <c r="C251" s="37" t="str">
        <f t="shared" si="15"/>
        <v>6UHCROWNETOC</v>
      </c>
      <c r="D251" s="37"/>
      <c r="E251" s="38">
        <f>+'CALCULO TARIFAS CC '!$S$45</f>
        <v>0.75597616441726789</v>
      </c>
      <c r="F251" s="39">
        <f t="shared" si="21"/>
        <v>91.350399999999993</v>
      </c>
      <c r="G251" s="357">
        <f t="shared" si="16"/>
        <v>69.06</v>
      </c>
      <c r="H251" s="349" t="s">
        <v>257</v>
      </c>
      <c r="I251" s="311" t="s">
        <v>524</v>
      </c>
      <c r="J251" s="311">
        <v>91.350399999999993</v>
      </c>
      <c r="K251" s="381"/>
      <c r="L251" s="381"/>
      <c r="M251" s="381"/>
      <c r="N251" s="381"/>
      <c r="O251" s="373"/>
      <c r="P251" s="373"/>
    </row>
    <row r="252" spans="1:16" s="196" customFormat="1" x14ac:dyDescent="0.25">
      <c r="A252" s="358">
        <f t="shared" si="17"/>
        <v>250</v>
      </c>
      <c r="B252" s="209" t="s">
        <v>20</v>
      </c>
      <c r="C252" s="37" t="str">
        <f t="shared" si="15"/>
        <v>6UHHINN</v>
      </c>
      <c r="D252" s="37"/>
      <c r="E252" s="38">
        <f>+'CALCULO TARIFAS CC '!$S$45</f>
        <v>0.75597616441726789</v>
      </c>
      <c r="F252" s="39">
        <f t="shared" si="21"/>
        <v>75.538700000000006</v>
      </c>
      <c r="G252" s="357">
        <f t="shared" si="16"/>
        <v>57.11</v>
      </c>
      <c r="H252" s="349" t="s">
        <v>257</v>
      </c>
      <c r="I252" s="311" t="s">
        <v>438</v>
      </c>
      <c r="J252" s="311">
        <v>75.538700000000006</v>
      </c>
      <c r="K252" s="381"/>
      <c r="L252" s="381"/>
      <c r="M252" s="381"/>
      <c r="N252" s="381"/>
      <c r="O252" s="373"/>
      <c r="P252" s="373"/>
    </row>
    <row r="253" spans="1:16" s="196" customFormat="1" x14ac:dyDescent="0.25">
      <c r="A253" s="358">
        <f t="shared" si="17"/>
        <v>251</v>
      </c>
      <c r="B253" s="209" t="s">
        <v>20</v>
      </c>
      <c r="C253" s="37" t="str">
        <f t="shared" si="15"/>
        <v>6UHHINNEX67</v>
      </c>
      <c r="D253" s="37"/>
      <c r="E253" s="38">
        <f>+'CALCULO TARIFAS CC '!$S$45</f>
        <v>0.75597616441726789</v>
      </c>
      <c r="F253" s="39">
        <f t="shared" si="21"/>
        <v>143.49350000000001</v>
      </c>
      <c r="G253" s="357">
        <f t="shared" si="16"/>
        <v>108.48</v>
      </c>
      <c r="H253" s="349" t="s">
        <v>257</v>
      </c>
      <c r="I253" s="311" t="s">
        <v>525</v>
      </c>
      <c r="J253" s="311">
        <v>143.49350000000001</v>
      </c>
      <c r="K253" s="381"/>
      <c r="L253" s="381"/>
      <c r="M253" s="381"/>
      <c r="N253" s="381"/>
      <c r="O253" s="373"/>
      <c r="P253" s="373"/>
    </row>
    <row r="254" spans="1:16" s="196" customFormat="1" x14ac:dyDescent="0.25">
      <c r="A254" s="358">
        <f t="shared" si="17"/>
        <v>252</v>
      </c>
      <c r="B254" s="209" t="s">
        <v>20</v>
      </c>
      <c r="C254" s="37" t="str">
        <f t="shared" si="15"/>
        <v>6UHIPICA</v>
      </c>
      <c r="D254" s="37"/>
      <c r="E254" s="38">
        <f>+'CALCULO TARIFAS CC '!$S$45</f>
        <v>0.75597616441726789</v>
      </c>
      <c r="F254" s="39">
        <f t="shared" si="21"/>
        <v>709.09929999999997</v>
      </c>
      <c r="G254" s="357">
        <f t="shared" si="16"/>
        <v>536.05999999999995</v>
      </c>
      <c r="H254" s="349" t="s">
        <v>257</v>
      </c>
      <c r="I254" s="311" t="s">
        <v>755</v>
      </c>
      <c r="J254" s="311">
        <v>709.09929999999997</v>
      </c>
      <c r="K254" s="381"/>
      <c r="L254" s="381"/>
      <c r="M254" s="381"/>
      <c r="N254" s="381"/>
      <c r="O254" s="373"/>
      <c r="P254" s="373"/>
    </row>
    <row r="255" spans="1:16" s="196" customFormat="1" x14ac:dyDescent="0.25">
      <c r="A255" s="358">
        <f t="shared" si="17"/>
        <v>253</v>
      </c>
      <c r="B255" s="209" t="s">
        <v>20</v>
      </c>
      <c r="C255" s="37" t="str">
        <f t="shared" si="15"/>
        <v>6UHITALIANA</v>
      </c>
      <c r="D255" s="37"/>
      <c r="E255" s="38">
        <f>+'CALCULO TARIFAS CC '!$S$45</f>
        <v>0.75597616441726789</v>
      </c>
      <c r="F255" s="39">
        <f t="shared" si="21"/>
        <v>89.420400000000001</v>
      </c>
      <c r="G255" s="357">
        <f t="shared" si="16"/>
        <v>67.599999999999994</v>
      </c>
      <c r="H255" s="349" t="s">
        <v>257</v>
      </c>
      <c r="I255" s="311" t="s">
        <v>756</v>
      </c>
      <c r="J255" s="311">
        <v>89.420400000000001</v>
      </c>
      <c r="K255" s="381"/>
      <c r="L255" s="381"/>
      <c r="M255" s="381"/>
      <c r="N255" s="381"/>
      <c r="O255" s="373"/>
      <c r="P255" s="373"/>
    </row>
    <row r="256" spans="1:16" s="196" customFormat="1" x14ac:dyDescent="0.25">
      <c r="A256" s="358">
        <f t="shared" si="17"/>
        <v>254</v>
      </c>
      <c r="B256" s="209" t="s">
        <v>20</v>
      </c>
      <c r="C256" s="37" t="str">
        <f t="shared" si="15"/>
        <v>6UHMELIA</v>
      </c>
      <c r="D256" s="37"/>
      <c r="E256" s="38">
        <f>+'CALCULO TARIFAS CC '!$S$45</f>
        <v>0.75597616441726789</v>
      </c>
      <c r="F256" s="39">
        <f t="shared" si="21"/>
        <v>22.531500000000001</v>
      </c>
      <c r="G256" s="357">
        <f t="shared" si="16"/>
        <v>17.03</v>
      </c>
      <c r="H256" s="349" t="s">
        <v>257</v>
      </c>
      <c r="I256" s="311" t="s">
        <v>836</v>
      </c>
      <c r="J256" s="311">
        <v>22.531500000000001</v>
      </c>
      <c r="K256" s="381"/>
      <c r="L256" s="381"/>
      <c r="M256" s="381"/>
      <c r="N256" s="381"/>
      <c r="O256" s="373"/>
      <c r="P256" s="373"/>
    </row>
    <row r="257" spans="1:16" s="193" customFormat="1" x14ac:dyDescent="0.25">
      <c r="A257" s="358">
        <f t="shared" si="17"/>
        <v>255</v>
      </c>
      <c r="B257" s="209" t="s">
        <v>20</v>
      </c>
      <c r="C257" s="37" t="str">
        <f t="shared" si="15"/>
        <v>6UHOSPNAC</v>
      </c>
      <c r="D257" s="37"/>
      <c r="E257" s="38">
        <f>+'CALCULO TARIFAS CC '!$S$45</f>
        <v>0.75597616441726789</v>
      </c>
      <c r="F257" s="39">
        <f t="shared" si="21"/>
        <v>419.4196</v>
      </c>
      <c r="G257" s="357">
        <f t="shared" si="16"/>
        <v>317.07</v>
      </c>
      <c r="H257" s="349" t="s">
        <v>257</v>
      </c>
      <c r="I257" s="311" t="s">
        <v>466</v>
      </c>
      <c r="J257" s="311">
        <v>419.4196</v>
      </c>
      <c r="K257" s="381"/>
      <c r="L257" s="381"/>
      <c r="M257" s="381"/>
      <c r="N257" s="381"/>
      <c r="O257" s="373"/>
      <c r="P257" s="373"/>
    </row>
    <row r="258" spans="1:16" s="193" customFormat="1" x14ac:dyDescent="0.25">
      <c r="A258" s="358">
        <f t="shared" si="17"/>
        <v>256</v>
      </c>
      <c r="B258" s="209" t="s">
        <v>20</v>
      </c>
      <c r="C258" s="37" t="str">
        <f t="shared" si="15"/>
        <v>6UHOTELW</v>
      </c>
      <c r="D258" s="37"/>
      <c r="E258" s="38">
        <f>+'CALCULO TARIFAS CC '!$S$45</f>
        <v>0.75597616441726789</v>
      </c>
      <c r="F258" s="39">
        <f t="shared" si="19"/>
        <v>330.21910000000003</v>
      </c>
      <c r="G258" s="357">
        <f t="shared" si="16"/>
        <v>249.64</v>
      </c>
      <c r="H258" s="349" t="s">
        <v>257</v>
      </c>
      <c r="I258" s="311" t="s">
        <v>866</v>
      </c>
      <c r="J258" s="311">
        <v>330.21910000000003</v>
      </c>
      <c r="K258" s="381"/>
      <c r="L258" s="381"/>
      <c r="M258" s="381"/>
      <c r="N258" s="381"/>
      <c r="O258" s="373"/>
      <c r="P258" s="373"/>
    </row>
    <row r="259" spans="1:16" s="193" customFormat="1" x14ac:dyDescent="0.25">
      <c r="A259" s="358">
        <f t="shared" si="17"/>
        <v>257</v>
      </c>
      <c r="B259" s="209" t="s">
        <v>20</v>
      </c>
      <c r="C259" s="37" t="str">
        <f t="shared" ref="C259:C322" si="22">UPPER(I259)</f>
        <v>6UHPALACIOS</v>
      </c>
      <c r="D259" s="37"/>
      <c r="E259" s="38">
        <f>+'CALCULO TARIFAS CC '!$S$45</f>
        <v>0.75597616441726789</v>
      </c>
      <c r="F259" s="39">
        <f t="shared" si="19"/>
        <v>218.42769999999999</v>
      </c>
      <c r="G259" s="357">
        <f t="shared" si="16"/>
        <v>165.13</v>
      </c>
      <c r="H259" s="349" t="s">
        <v>257</v>
      </c>
      <c r="I259" s="311" t="s">
        <v>757</v>
      </c>
      <c r="J259" s="311">
        <v>218.42769999999999</v>
      </c>
      <c r="K259" s="381"/>
      <c r="L259" s="381"/>
      <c r="M259" s="381"/>
      <c r="N259" s="381"/>
      <c r="O259" s="373"/>
      <c r="P259" s="373"/>
    </row>
    <row r="260" spans="1:16" s="193" customFormat="1" x14ac:dyDescent="0.25">
      <c r="A260" s="358">
        <f t="shared" si="17"/>
        <v>258</v>
      </c>
      <c r="B260" s="209" t="s">
        <v>20</v>
      </c>
      <c r="C260" s="37" t="str">
        <f t="shared" si="22"/>
        <v>6UHPBLANCA</v>
      </c>
      <c r="D260" s="37"/>
      <c r="E260" s="38">
        <f>+'CALCULO TARIFAS CC '!$S$45</f>
        <v>0.75597616441726789</v>
      </c>
      <c r="F260" s="39">
        <f t="shared" si="19"/>
        <v>529.92160000000001</v>
      </c>
      <c r="G260" s="357">
        <f t="shared" ref="G260:G323" si="23">ROUND(F260*E260,2)</f>
        <v>400.61</v>
      </c>
      <c r="H260" s="349" t="s">
        <v>257</v>
      </c>
      <c r="I260" s="311" t="s">
        <v>758</v>
      </c>
      <c r="J260" s="311">
        <v>529.92160000000001</v>
      </c>
      <c r="K260" s="381"/>
      <c r="L260" s="381"/>
      <c r="M260" s="381"/>
      <c r="N260" s="381"/>
      <c r="O260" s="373"/>
      <c r="P260" s="373"/>
    </row>
    <row r="261" spans="1:16" s="193" customFormat="1" x14ac:dyDescent="0.25">
      <c r="A261" s="358">
        <f t="shared" ref="A261:A324" si="24">A260+1</f>
        <v>259</v>
      </c>
      <c r="B261" s="209" t="s">
        <v>20</v>
      </c>
      <c r="C261" s="37" t="str">
        <f t="shared" si="22"/>
        <v>6UHPBONITA</v>
      </c>
      <c r="D261" s="37"/>
      <c r="E261" s="38">
        <f>+'CALCULO TARIFAS CC '!$S$45</f>
        <v>0.75597616441726789</v>
      </c>
      <c r="F261" s="39">
        <f t="shared" si="19"/>
        <v>338.86270000000002</v>
      </c>
      <c r="G261" s="357">
        <f t="shared" si="23"/>
        <v>256.17</v>
      </c>
      <c r="H261" s="349" t="s">
        <v>257</v>
      </c>
      <c r="I261" s="311" t="s">
        <v>437</v>
      </c>
      <c r="J261" s="311">
        <v>338.86270000000002</v>
      </c>
      <c r="K261" s="381"/>
      <c r="L261" s="381"/>
      <c r="M261" s="381"/>
      <c r="N261" s="381"/>
      <c r="O261" s="373"/>
      <c r="P261" s="373"/>
    </row>
    <row r="262" spans="1:16" s="193" customFormat="1" x14ac:dyDescent="0.25">
      <c r="A262" s="358">
        <f t="shared" si="24"/>
        <v>260</v>
      </c>
      <c r="B262" s="209" t="s">
        <v>20</v>
      </c>
      <c r="C262" s="37" t="str">
        <f t="shared" si="22"/>
        <v>6UHPPACIFICA</v>
      </c>
      <c r="D262" s="37"/>
      <c r="E262" s="38">
        <f>+'CALCULO TARIFAS CC '!$S$45</f>
        <v>0.75597616441726789</v>
      </c>
      <c r="F262" s="39">
        <f t="shared" si="19"/>
        <v>649.1069</v>
      </c>
      <c r="G262" s="357">
        <f t="shared" si="23"/>
        <v>490.71</v>
      </c>
      <c r="H262" s="349" t="s">
        <v>257</v>
      </c>
      <c r="I262" s="311" t="s">
        <v>50</v>
      </c>
      <c r="J262" s="311">
        <v>649.1069</v>
      </c>
      <c r="K262" s="381"/>
      <c r="L262" s="381"/>
      <c r="M262" s="381"/>
      <c r="N262" s="381"/>
      <c r="O262" s="373"/>
      <c r="P262" s="373"/>
    </row>
    <row r="263" spans="1:16" x14ac:dyDescent="0.25">
      <c r="A263" s="358">
        <f t="shared" si="24"/>
        <v>261</v>
      </c>
      <c r="B263" s="209" t="s">
        <v>20</v>
      </c>
      <c r="C263" s="37" t="str">
        <f t="shared" si="22"/>
        <v>6UHPROPERT</v>
      </c>
      <c r="D263" s="37"/>
      <c r="E263" s="38">
        <f>+'CALCULO TARIFAS CC '!$S$45</f>
        <v>0.75597616441726789</v>
      </c>
      <c r="F263" s="39">
        <f t="shared" si="6"/>
        <v>277.77699999999999</v>
      </c>
      <c r="G263" s="357">
        <f t="shared" si="23"/>
        <v>209.99</v>
      </c>
      <c r="H263" s="349" t="s">
        <v>257</v>
      </c>
      <c r="I263" s="311" t="s">
        <v>467</v>
      </c>
      <c r="J263" s="311">
        <v>277.77699999999999</v>
      </c>
      <c r="K263" s="381"/>
      <c r="L263" s="381"/>
      <c r="M263" s="381"/>
      <c r="N263" s="381"/>
      <c r="O263" s="373"/>
      <c r="P263" s="373"/>
    </row>
    <row r="264" spans="1:16" x14ac:dyDescent="0.25">
      <c r="A264" s="358">
        <f t="shared" si="24"/>
        <v>262</v>
      </c>
      <c r="B264" s="209" t="s">
        <v>20</v>
      </c>
      <c r="C264" s="37" t="str">
        <f t="shared" si="22"/>
        <v>6UHRIANTOC</v>
      </c>
      <c r="D264" s="37"/>
      <c r="E264" s="38">
        <f>+'CALCULO TARIFAS CC '!$S$45</f>
        <v>0.75597616441726789</v>
      </c>
      <c r="F264" s="39">
        <f t="shared" si="6"/>
        <v>93.531000000000006</v>
      </c>
      <c r="G264" s="357">
        <f t="shared" si="23"/>
        <v>70.709999999999994</v>
      </c>
      <c r="H264" s="349" t="s">
        <v>257</v>
      </c>
      <c r="I264" s="311" t="s">
        <v>427</v>
      </c>
      <c r="J264" s="311">
        <v>93.531000000000006</v>
      </c>
      <c r="K264" s="381"/>
      <c r="L264" s="381"/>
      <c r="M264" s="381"/>
      <c r="N264" s="381"/>
      <c r="O264" s="373"/>
      <c r="P264" s="373"/>
    </row>
    <row r="265" spans="1:16" x14ac:dyDescent="0.25">
      <c r="A265" s="358">
        <f t="shared" si="24"/>
        <v>263</v>
      </c>
      <c r="B265" s="209" t="s">
        <v>20</v>
      </c>
      <c r="C265" s="37" t="str">
        <f t="shared" si="22"/>
        <v>6UHRIU</v>
      </c>
      <c r="D265" s="37"/>
      <c r="E265" s="38">
        <f>+'CALCULO TARIFAS CC '!$S$45</f>
        <v>0.75597616441726789</v>
      </c>
      <c r="F265" s="39">
        <f t="shared" ref="F265:F272" si="25">ROUND(J265,4)</f>
        <v>210.11619999999999</v>
      </c>
      <c r="G265" s="357">
        <f t="shared" si="23"/>
        <v>158.84</v>
      </c>
      <c r="H265" s="349" t="s">
        <v>257</v>
      </c>
      <c r="I265" s="311" t="s">
        <v>759</v>
      </c>
      <c r="J265" s="311">
        <v>210.11619999999999</v>
      </c>
      <c r="K265" s="381"/>
      <c r="L265" s="382"/>
      <c r="M265" s="381"/>
      <c r="N265" s="381"/>
      <c r="O265" s="373"/>
      <c r="P265" s="373"/>
    </row>
    <row r="266" spans="1:16" s="157" customFormat="1" x14ac:dyDescent="0.25">
      <c r="A266" s="358">
        <f t="shared" si="24"/>
        <v>264</v>
      </c>
      <c r="B266" s="209" t="s">
        <v>20</v>
      </c>
      <c r="C266" s="37" t="str">
        <f t="shared" si="22"/>
        <v>6UHSANFE20</v>
      </c>
      <c r="D266" s="37"/>
      <c r="E266" s="38">
        <f>+'CALCULO TARIFAS CC '!$S$45</f>
        <v>0.75597616441726789</v>
      </c>
      <c r="F266" s="39">
        <f t="shared" si="25"/>
        <v>137.8672</v>
      </c>
      <c r="G266" s="357">
        <f t="shared" si="23"/>
        <v>104.22</v>
      </c>
      <c r="H266" s="349" t="s">
        <v>257</v>
      </c>
      <c r="I266" s="311" t="s">
        <v>526</v>
      </c>
      <c r="J266" s="311">
        <v>137.8672</v>
      </c>
      <c r="K266" s="381"/>
      <c r="L266" s="381"/>
      <c r="M266" s="381"/>
      <c r="N266" s="381"/>
      <c r="O266" s="373"/>
      <c r="P266" s="373"/>
    </row>
    <row r="267" spans="1:16" s="157" customFormat="1" x14ac:dyDescent="0.25">
      <c r="A267" s="358">
        <f t="shared" si="24"/>
        <v>265</v>
      </c>
      <c r="B267" s="209" t="s">
        <v>20</v>
      </c>
      <c r="C267" s="37" t="str">
        <f t="shared" si="22"/>
        <v>6UHSDIAMOND</v>
      </c>
      <c r="D267" s="37"/>
      <c r="E267" s="38">
        <f>+'CALCULO TARIFAS CC '!$S$45</f>
        <v>0.75597616441726789</v>
      </c>
      <c r="F267" s="39">
        <f t="shared" si="25"/>
        <v>154.8177</v>
      </c>
      <c r="G267" s="357">
        <f t="shared" si="23"/>
        <v>117.04</v>
      </c>
      <c r="H267" s="349" t="s">
        <v>257</v>
      </c>
      <c r="I267" s="311" t="s">
        <v>565</v>
      </c>
      <c r="J267" s="311">
        <v>154.8177</v>
      </c>
      <c r="K267" s="381"/>
      <c r="L267" s="381"/>
      <c r="M267" s="381"/>
      <c r="N267" s="381"/>
      <c r="O267" s="373"/>
      <c r="P267" s="373"/>
    </row>
    <row r="268" spans="1:16" s="157" customFormat="1" x14ac:dyDescent="0.25">
      <c r="A268" s="358">
        <f t="shared" si="24"/>
        <v>266</v>
      </c>
      <c r="B268" s="209" t="s">
        <v>20</v>
      </c>
      <c r="C268" s="37" t="str">
        <f t="shared" si="22"/>
        <v>6UHSMARIA</v>
      </c>
      <c r="D268" s="37"/>
      <c r="E268" s="38">
        <f>+'CALCULO TARIFAS CC '!$S$45</f>
        <v>0.75597616441726789</v>
      </c>
      <c r="F268" s="39">
        <f t="shared" si="25"/>
        <v>207.6814</v>
      </c>
      <c r="G268" s="357">
        <f t="shared" si="23"/>
        <v>157</v>
      </c>
      <c r="H268" s="349" t="s">
        <v>257</v>
      </c>
      <c r="I268" s="311" t="s">
        <v>468</v>
      </c>
      <c r="J268" s="311">
        <v>207.6814</v>
      </c>
      <c r="K268" s="381"/>
      <c r="L268" s="381"/>
      <c r="M268" s="381"/>
      <c r="N268" s="381"/>
      <c r="O268" s="373"/>
      <c r="P268" s="373"/>
    </row>
    <row r="269" spans="1:16" s="157" customFormat="1" x14ac:dyDescent="0.25">
      <c r="A269" s="358">
        <f t="shared" si="24"/>
        <v>267</v>
      </c>
      <c r="B269" s="209" t="s">
        <v>20</v>
      </c>
      <c r="C269" s="37" t="str">
        <f t="shared" si="22"/>
        <v>6UHSOLOY</v>
      </c>
      <c r="D269" s="37"/>
      <c r="E269" s="38">
        <f>+'CALCULO TARIFAS CC '!$S$45</f>
        <v>0.75597616441726789</v>
      </c>
      <c r="F269" s="39">
        <f t="shared" si="25"/>
        <v>81.589699999999993</v>
      </c>
      <c r="G269" s="357">
        <f t="shared" si="23"/>
        <v>61.68</v>
      </c>
      <c r="H269" s="349" t="s">
        <v>257</v>
      </c>
      <c r="I269" s="311" t="s">
        <v>566</v>
      </c>
      <c r="J269" s="311">
        <v>81.589699999999993</v>
      </c>
      <c r="K269" s="381"/>
      <c r="L269" s="381"/>
      <c r="M269" s="381"/>
      <c r="N269" s="381"/>
      <c r="O269" s="373"/>
      <c r="P269" s="373"/>
    </row>
    <row r="270" spans="1:16" x14ac:dyDescent="0.25">
      <c r="A270" s="358">
        <f t="shared" si="24"/>
        <v>268</v>
      </c>
      <c r="B270" s="209" t="s">
        <v>20</v>
      </c>
      <c r="C270" s="37" t="str">
        <f t="shared" si="22"/>
        <v>6UHUNGSHENG</v>
      </c>
      <c r="D270" s="37"/>
      <c r="E270" s="38">
        <f>+'CALCULO TARIFAS CC '!$S$45</f>
        <v>0.75597616441726789</v>
      </c>
      <c r="F270" s="39">
        <f t="shared" si="25"/>
        <v>71.311999999999998</v>
      </c>
      <c r="G270" s="357">
        <f t="shared" si="23"/>
        <v>53.91</v>
      </c>
      <c r="H270" s="349" t="s">
        <v>257</v>
      </c>
      <c r="I270" s="311" t="s">
        <v>635</v>
      </c>
      <c r="J270" s="311">
        <v>71.311999999999998</v>
      </c>
      <c r="K270" s="381"/>
      <c r="L270" s="381"/>
      <c r="M270" s="381"/>
      <c r="N270" s="381"/>
      <c r="O270" s="373"/>
      <c r="P270" s="373"/>
    </row>
    <row r="271" spans="1:16" x14ac:dyDescent="0.25">
      <c r="A271" s="358">
        <f t="shared" si="24"/>
        <v>269</v>
      </c>
      <c r="B271" s="209" t="s">
        <v>20</v>
      </c>
      <c r="C271" s="37" t="str">
        <f t="shared" si="22"/>
        <v>6UHWESTINCE</v>
      </c>
      <c r="D271" s="37"/>
      <c r="E271" s="38">
        <f>+'CALCULO TARIFAS CC '!$S$45</f>
        <v>0.75597616441726789</v>
      </c>
      <c r="F271" s="39">
        <f t="shared" si="25"/>
        <v>184.6523</v>
      </c>
      <c r="G271" s="357">
        <f t="shared" si="23"/>
        <v>139.59</v>
      </c>
      <c r="H271" s="349" t="s">
        <v>257</v>
      </c>
      <c r="I271" s="311" t="s">
        <v>527</v>
      </c>
      <c r="J271" s="311">
        <v>184.6523</v>
      </c>
      <c r="K271" s="381"/>
      <c r="L271" s="381"/>
      <c r="M271" s="381"/>
      <c r="N271" s="381"/>
      <c r="O271" s="373"/>
      <c r="P271" s="373"/>
    </row>
    <row r="272" spans="1:16" x14ac:dyDescent="0.25">
      <c r="A272" s="358">
        <f t="shared" si="24"/>
        <v>270</v>
      </c>
      <c r="B272" s="209" t="s">
        <v>20</v>
      </c>
      <c r="C272" s="37" t="str">
        <f t="shared" si="22"/>
        <v>6UHWYND_AB</v>
      </c>
      <c r="D272" s="37"/>
      <c r="E272" s="38">
        <f>+'CALCULO TARIFAS CC '!$S$45</f>
        <v>0.75597616441726789</v>
      </c>
      <c r="F272" s="39">
        <f t="shared" si="25"/>
        <v>315.67610000000002</v>
      </c>
      <c r="G272" s="357">
        <f t="shared" si="23"/>
        <v>238.64</v>
      </c>
      <c r="H272" s="349" t="s">
        <v>257</v>
      </c>
      <c r="I272" s="311" t="s">
        <v>422</v>
      </c>
      <c r="J272" s="311">
        <v>315.67610000000002</v>
      </c>
      <c r="K272" s="381"/>
      <c r="L272" s="381"/>
      <c r="M272" s="381"/>
      <c r="N272" s="381"/>
      <c r="O272" s="373"/>
      <c r="P272" s="373"/>
    </row>
    <row r="273" spans="1:16" s="205" customFormat="1" x14ac:dyDescent="0.25">
      <c r="A273" s="358">
        <f t="shared" si="24"/>
        <v>271</v>
      </c>
      <c r="B273" s="209" t="s">
        <v>20</v>
      </c>
      <c r="C273" s="37" t="str">
        <f t="shared" si="22"/>
        <v>6UHYATTPLACE</v>
      </c>
      <c r="D273" s="37"/>
      <c r="E273" s="38">
        <f>+'CALCULO TARIFAS CC '!$S$45</f>
        <v>0.75597616441726789</v>
      </c>
      <c r="F273" s="39">
        <f t="shared" ref="F273:F336" si="26">ROUND(J273,4)</f>
        <v>94.188199999999995</v>
      </c>
      <c r="G273" s="357">
        <f t="shared" si="23"/>
        <v>71.2</v>
      </c>
      <c r="H273" s="349" t="s">
        <v>257</v>
      </c>
      <c r="I273" s="311" t="s">
        <v>760</v>
      </c>
      <c r="J273" s="311">
        <v>94.188199999999995</v>
      </c>
      <c r="K273" s="381"/>
      <c r="L273" s="381"/>
      <c r="M273" s="381"/>
      <c r="N273" s="381"/>
      <c r="O273" s="373"/>
      <c r="P273" s="373"/>
    </row>
    <row r="274" spans="1:16" s="212" customFormat="1" x14ac:dyDescent="0.25">
      <c r="A274" s="358">
        <f t="shared" si="24"/>
        <v>272</v>
      </c>
      <c r="B274" s="209" t="s">
        <v>20</v>
      </c>
      <c r="C274" s="37" t="str">
        <f t="shared" si="22"/>
        <v>6UICEGAMING</v>
      </c>
      <c r="D274" s="37"/>
      <c r="E274" s="38">
        <f>+'CALCULO TARIFAS CC '!$S$45</f>
        <v>0.75597616441726789</v>
      </c>
      <c r="F274" s="39">
        <f t="shared" si="26"/>
        <v>196.93780000000001</v>
      </c>
      <c r="G274" s="357">
        <f t="shared" si="23"/>
        <v>148.88</v>
      </c>
      <c r="H274" s="349" t="s">
        <v>257</v>
      </c>
      <c r="I274" s="311" t="s">
        <v>469</v>
      </c>
      <c r="J274" s="311">
        <v>196.93780000000001</v>
      </c>
      <c r="K274" s="381"/>
      <c r="L274" s="381"/>
      <c r="M274" s="381"/>
      <c r="N274" s="381"/>
      <c r="O274" s="373"/>
      <c r="P274" s="373"/>
    </row>
    <row r="275" spans="1:16" s="212" customFormat="1" x14ac:dyDescent="0.25">
      <c r="A275" s="358">
        <f t="shared" si="24"/>
        <v>273</v>
      </c>
      <c r="B275" s="209" t="s">
        <v>20</v>
      </c>
      <c r="C275" s="37" t="str">
        <f t="shared" si="22"/>
        <v>6UINDAGUAD</v>
      </c>
      <c r="D275" s="37"/>
      <c r="E275" s="38">
        <f>+'CALCULO TARIFAS CC '!$S$45</f>
        <v>0.75597616441726789</v>
      </c>
      <c r="F275" s="39">
        <f t="shared" si="26"/>
        <v>102.87439999999999</v>
      </c>
      <c r="G275" s="357">
        <f t="shared" si="23"/>
        <v>77.77</v>
      </c>
      <c r="H275" s="349" t="s">
        <v>257</v>
      </c>
      <c r="I275" s="311" t="s">
        <v>456</v>
      </c>
      <c r="J275" s="311">
        <v>102.87439999999999</v>
      </c>
      <c r="K275" s="381"/>
      <c r="L275" s="381"/>
      <c r="M275" s="381"/>
      <c r="N275" s="381"/>
      <c r="O275" s="373"/>
      <c r="P275" s="373"/>
    </row>
    <row r="276" spans="1:16" s="212" customFormat="1" x14ac:dyDescent="0.25">
      <c r="A276" s="358">
        <f t="shared" si="24"/>
        <v>274</v>
      </c>
      <c r="B276" s="209" t="s">
        <v>20</v>
      </c>
      <c r="C276" s="37" t="str">
        <f t="shared" si="22"/>
        <v>6UINDALANJ</v>
      </c>
      <c r="D276" s="37"/>
      <c r="E276" s="38">
        <f>+'CALCULO TARIFAS CC '!$S$45</f>
        <v>0.75597616441726789</v>
      </c>
      <c r="F276" s="39">
        <f t="shared" si="26"/>
        <v>235.80879999999999</v>
      </c>
      <c r="G276" s="357">
        <f t="shared" si="23"/>
        <v>178.27</v>
      </c>
      <c r="H276" s="349" t="s">
        <v>257</v>
      </c>
      <c r="I276" s="311" t="s">
        <v>457</v>
      </c>
      <c r="J276" s="311">
        <v>235.80879999999999</v>
      </c>
      <c r="K276" s="381"/>
      <c r="L276" s="381"/>
      <c r="M276" s="381"/>
      <c r="N276" s="381"/>
      <c r="O276" s="373"/>
      <c r="P276" s="373"/>
    </row>
    <row r="277" spans="1:16" s="212" customFormat="1" x14ac:dyDescent="0.25">
      <c r="A277" s="358">
        <f t="shared" si="24"/>
        <v>275</v>
      </c>
      <c r="B277" s="209" t="s">
        <v>20</v>
      </c>
      <c r="C277" s="37" t="str">
        <f t="shared" si="22"/>
        <v>6UINDASA</v>
      </c>
      <c r="D277" s="37"/>
      <c r="E277" s="38">
        <f>+'CALCULO TARIFAS CC '!$S$45</f>
        <v>0.75597616441726789</v>
      </c>
      <c r="F277" s="39">
        <f t="shared" si="26"/>
        <v>298.97800000000001</v>
      </c>
      <c r="G277" s="357">
        <f t="shared" si="23"/>
        <v>226.02</v>
      </c>
      <c r="H277" s="349" t="s">
        <v>257</v>
      </c>
      <c r="I277" s="311" t="s">
        <v>598</v>
      </c>
      <c r="J277" s="311">
        <v>298.97800000000001</v>
      </c>
      <c r="K277" s="381"/>
      <c r="L277" s="381"/>
      <c r="M277" s="381"/>
      <c r="N277" s="381"/>
      <c r="O277" s="373"/>
      <c r="P277" s="373"/>
    </row>
    <row r="278" spans="1:16" s="212" customFormat="1" x14ac:dyDescent="0.25">
      <c r="A278" s="358">
        <f t="shared" si="24"/>
        <v>276</v>
      </c>
      <c r="B278" s="209" t="s">
        <v>20</v>
      </c>
      <c r="C278" s="37" t="str">
        <f t="shared" si="22"/>
        <v>6UINDESPIN</v>
      </c>
      <c r="D278" s="37"/>
      <c r="E278" s="38">
        <f>+'CALCULO TARIFAS CC '!$S$45</f>
        <v>0.75597616441726789</v>
      </c>
      <c r="F278" s="39">
        <f t="shared" si="26"/>
        <v>129.50919999999999</v>
      </c>
      <c r="G278" s="357">
        <f t="shared" si="23"/>
        <v>97.91</v>
      </c>
      <c r="H278" s="349" t="s">
        <v>257</v>
      </c>
      <c r="I278" s="311" t="s">
        <v>455</v>
      </c>
      <c r="J278" s="311">
        <v>129.50919999999999</v>
      </c>
      <c r="K278" s="381"/>
      <c r="L278" s="381"/>
      <c r="M278" s="381"/>
      <c r="N278" s="381"/>
      <c r="O278" s="373"/>
      <c r="P278" s="373"/>
    </row>
    <row r="279" spans="1:16" s="212" customFormat="1" x14ac:dyDescent="0.25">
      <c r="A279" s="358">
        <f t="shared" si="24"/>
        <v>277</v>
      </c>
      <c r="B279" s="209" t="s">
        <v>20</v>
      </c>
      <c r="C279" s="37" t="str">
        <f t="shared" si="22"/>
        <v>6UINDOFIC</v>
      </c>
      <c r="D279" s="37"/>
      <c r="E279" s="38">
        <f>+'CALCULO TARIFAS CC '!$S$45</f>
        <v>0.75597616441726789</v>
      </c>
      <c r="F279" s="39">
        <f t="shared" si="26"/>
        <v>53.500500000000002</v>
      </c>
      <c r="G279" s="357">
        <f t="shared" si="23"/>
        <v>40.450000000000003</v>
      </c>
      <c r="H279" s="349" t="s">
        <v>257</v>
      </c>
      <c r="I279" s="311" t="s">
        <v>450</v>
      </c>
      <c r="J279" s="311">
        <v>53.500500000000002</v>
      </c>
      <c r="K279" s="381"/>
      <c r="L279" s="381"/>
      <c r="M279" s="381"/>
      <c r="N279" s="381"/>
      <c r="O279" s="373"/>
      <c r="P279" s="373"/>
    </row>
    <row r="280" spans="1:16" s="212" customFormat="1" x14ac:dyDescent="0.25">
      <c r="A280" s="358">
        <f t="shared" si="24"/>
        <v>278</v>
      </c>
      <c r="B280" s="209" t="s">
        <v>20</v>
      </c>
      <c r="C280" s="37" t="str">
        <f t="shared" si="22"/>
        <v>6UINDTOC</v>
      </c>
      <c r="D280" s="37"/>
      <c r="E280" s="38">
        <f>+'CALCULO TARIFAS CC '!$S$45</f>
        <v>0.75597616441726789</v>
      </c>
      <c r="F280" s="39">
        <f t="shared" si="26"/>
        <v>101.0839</v>
      </c>
      <c r="G280" s="357">
        <f t="shared" si="23"/>
        <v>76.42</v>
      </c>
      <c r="H280" s="349" t="s">
        <v>257</v>
      </c>
      <c r="I280" s="311" t="s">
        <v>445</v>
      </c>
      <c r="J280" s="311">
        <v>101.0839</v>
      </c>
      <c r="K280" s="381"/>
      <c r="L280" s="381"/>
      <c r="M280" s="381"/>
      <c r="N280" s="381"/>
      <c r="O280" s="373"/>
      <c r="P280" s="373"/>
    </row>
    <row r="281" spans="1:16" s="212" customFormat="1" x14ac:dyDescent="0.25">
      <c r="A281" s="358">
        <f t="shared" si="24"/>
        <v>279</v>
      </c>
      <c r="B281" s="209" t="s">
        <v>20</v>
      </c>
      <c r="C281" s="37" t="str">
        <f t="shared" si="22"/>
        <v>6UINVMEREG</v>
      </c>
      <c r="D281" s="37"/>
      <c r="E281" s="38">
        <f>+'CALCULO TARIFAS CC '!$S$45</f>
        <v>0.75597616441726789</v>
      </c>
      <c r="F281" s="39">
        <f t="shared" si="26"/>
        <v>54.703299999999999</v>
      </c>
      <c r="G281" s="357">
        <f t="shared" si="23"/>
        <v>41.35</v>
      </c>
      <c r="H281" s="349" t="s">
        <v>257</v>
      </c>
      <c r="I281" s="311" t="s">
        <v>552</v>
      </c>
      <c r="J281" s="311">
        <v>54.703299999999999</v>
      </c>
      <c r="K281" s="381"/>
      <c r="L281" s="381"/>
      <c r="M281" s="381"/>
      <c r="N281" s="381"/>
      <c r="O281" s="373"/>
      <c r="P281" s="373"/>
    </row>
    <row r="282" spans="1:16" s="212" customFormat="1" x14ac:dyDescent="0.25">
      <c r="A282" s="358">
        <f t="shared" si="24"/>
        <v>280</v>
      </c>
      <c r="B282" s="209" t="s">
        <v>20</v>
      </c>
      <c r="C282" s="37" t="str">
        <f t="shared" si="22"/>
        <v>6UIPEL</v>
      </c>
      <c r="D282" s="37"/>
      <c r="E282" s="38">
        <f>+'CALCULO TARIFAS CC '!$S$45</f>
        <v>0.75597616441726789</v>
      </c>
      <c r="F282" s="39">
        <f t="shared" si="26"/>
        <v>1177.2753</v>
      </c>
      <c r="G282" s="357">
        <f t="shared" si="23"/>
        <v>889.99</v>
      </c>
      <c r="H282" s="349" t="s">
        <v>257</v>
      </c>
      <c r="I282" s="311" t="s">
        <v>51</v>
      </c>
      <c r="J282" s="311">
        <v>1177.2753</v>
      </c>
      <c r="K282" s="381"/>
      <c r="L282" s="381"/>
      <c r="M282" s="381"/>
      <c r="N282" s="381"/>
      <c r="O282" s="373"/>
      <c r="P282" s="373"/>
    </row>
    <row r="283" spans="1:16" s="212" customFormat="1" x14ac:dyDescent="0.25">
      <c r="A283" s="358">
        <f t="shared" si="24"/>
        <v>281</v>
      </c>
      <c r="B283" s="209" t="s">
        <v>20</v>
      </c>
      <c r="C283" s="37" t="str">
        <f t="shared" si="22"/>
        <v>6UIRONTOWER</v>
      </c>
      <c r="D283" s="37"/>
      <c r="E283" s="38">
        <f>+'CALCULO TARIFAS CC '!$S$45</f>
        <v>0.75597616441726789</v>
      </c>
      <c r="F283" s="39">
        <f t="shared" si="26"/>
        <v>438.03640000000001</v>
      </c>
      <c r="G283" s="357">
        <f t="shared" si="23"/>
        <v>331.15</v>
      </c>
      <c r="H283" s="349" t="s">
        <v>257</v>
      </c>
      <c r="I283" s="311" t="s">
        <v>476</v>
      </c>
      <c r="J283" s="311">
        <v>438.03640000000001</v>
      </c>
      <c r="K283" s="381"/>
      <c r="L283" s="381"/>
      <c r="M283" s="381"/>
      <c r="N283" s="381"/>
      <c r="O283" s="373"/>
      <c r="P283" s="373"/>
    </row>
    <row r="284" spans="1:16" s="212" customFormat="1" x14ac:dyDescent="0.25">
      <c r="A284" s="358">
        <f t="shared" si="24"/>
        <v>282</v>
      </c>
      <c r="B284" s="209" t="s">
        <v>20</v>
      </c>
      <c r="C284" s="37" t="str">
        <f t="shared" si="22"/>
        <v>6UISTORAGE</v>
      </c>
      <c r="D284" s="37"/>
      <c r="E284" s="38">
        <f>+'CALCULO TARIFAS CC '!$S$45</f>
        <v>0.75597616441726789</v>
      </c>
      <c r="F284" s="39">
        <f t="shared" si="26"/>
        <v>64.805300000000003</v>
      </c>
      <c r="G284" s="357">
        <f t="shared" si="23"/>
        <v>48.99</v>
      </c>
      <c r="H284" s="349" t="s">
        <v>257</v>
      </c>
      <c r="I284" s="311" t="s">
        <v>663</v>
      </c>
      <c r="J284" s="311">
        <v>64.805300000000003</v>
      </c>
      <c r="K284" s="381"/>
      <c r="L284" s="381"/>
      <c r="M284" s="381"/>
      <c r="N284" s="381"/>
      <c r="O284" s="373"/>
      <c r="P284" s="373"/>
    </row>
    <row r="285" spans="1:16" s="212" customFormat="1" x14ac:dyDescent="0.25">
      <c r="A285" s="358">
        <f t="shared" si="24"/>
        <v>283</v>
      </c>
      <c r="B285" s="209" t="s">
        <v>20</v>
      </c>
      <c r="C285" s="37" t="str">
        <f t="shared" si="22"/>
        <v>6UJERUSALEM</v>
      </c>
      <c r="D285" s="37"/>
      <c r="E285" s="38">
        <f>+'CALCULO TARIFAS CC '!$S$45</f>
        <v>0.75597616441726789</v>
      </c>
      <c r="F285" s="39">
        <f t="shared" si="26"/>
        <v>209.3869</v>
      </c>
      <c r="G285" s="357">
        <f t="shared" si="23"/>
        <v>158.29</v>
      </c>
      <c r="H285" s="349" t="s">
        <v>257</v>
      </c>
      <c r="I285" s="311" t="s">
        <v>761</v>
      </c>
      <c r="J285" s="311">
        <v>209.3869</v>
      </c>
      <c r="K285" s="381"/>
      <c r="L285" s="382"/>
      <c r="M285" s="381"/>
      <c r="N285" s="381"/>
      <c r="O285" s="373"/>
      <c r="P285" s="373"/>
    </row>
    <row r="286" spans="1:16" s="212" customFormat="1" x14ac:dyDescent="0.25">
      <c r="A286" s="358">
        <f t="shared" si="24"/>
        <v>284</v>
      </c>
      <c r="B286" s="209" t="s">
        <v>20</v>
      </c>
      <c r="C286" s="37" t="str">
        <f t="shared" si="22"/>
        <v>6UJPRADO</v>
      </c>
      <c r="D286" s="37"/>
      <c r="E286" s="38">
        <f>+'CALCULO TARIFAS CC '!$S$45</f>
        <v>0.75597616441726789</v>
      </c>
      <c r="F286" s="39">
        <f t="shared" si="26"/>
        <v>590.90639999999996</v>
      </c>
      <c r="G286" s="357">
        <f t="shared" si="23"/>
        <v>446.71</v>
      </c>
      <c r="H286" s="349" t="s">
        <v>257</v>
      </c>
      <c r="I286" s="311" t="s">
        <v>362</v>
      </c>
      <c r="J286" s="311">
        <v>590.90639999999996</v>
      </c>
      <c r="K286" s="381"/>
      <c r="L286" s="381"/>
      <c r="M286" s="381"/>
      <c r="N286" s="381"/>
      <c r="O286" s="373"/>
      <c r="P286" s="373"/>
    </row>
    <row r="287" spans="1:16" s="212" customFormat="1" x14ac:dyDescent="0.25">
      <c r="A287" s="358">
        <f t="shared" si="24"/>
        <v>285</v>
      </c>
      <c r="B287" s="209" t="s">
        <v>20</v>
      </c>
      <c r="C287" s="37" t="str">
        <f t="shared" si="22"/>
        <v>6UJUMBO</v>
      </c>
      <c r="D287" s="37"/>
      <c r="E287" s="38">
        <f>+'CALCULO TARIFAS CC '!$S$45</f>
        <v>0.75597616441726789</v>
      </c>
      <c r="F287" s="39">
        <f t="shared" si="26"/>
        <v>183.499</v>
      </c>
      <c r="G287" s="357">
        <f t="shared" si="23"/>
        <v>138.72</v>
      </c>
      <c r="H287" s="349" t="s">
        <v>257</v>
      </c>
      <c r="I287" s="311" t="s">
        <v>762</v>
      </c>
      <c r="J287" s="311">
        <v>183.499</v>
      </c>
      <c r="K287" s="381"/>
      <c r="L287" s="381"/>
      <c r="M287" s="381"/>
      <c r="N287" s="381"/>
      <c r="O287" s="373"/>
      <c r="P287" s="373"/>
    </row>
    <row r="288" spans="1:16" s="205" customFormat="1" x14ac:dyDescent="0.25">
      <c r="A288" s="358">
        <f t="shared" si="24"/>
        <v>286</v>
      </c>
      <c r="B288" s="209" t="s">
        <v>20</v>
      </c>
      <c r="C288" s="37" t="str">
        <f t="shared" si="22"/>
        <v>6UJUMBOCH</v>
      </c>
      <c r="D288" s="37"/>
      <c r="E288" s="38">
        <f>+'CALCULO TARIFAS CC '!$S$45</f>
        <v>0.75597616441726789</v>
      </c>
      <c r="F288" s="39">
        <f t="shared" si="26"/>
        <v>84.4041</v>
      </c>
      <c r="G288" s="357">
        <f t="shared" si="23"/>
        <v>63.81</v>
      </c>
      <c r="H288" s="349" t="s">
        <v>257</v>
      </c>
      <c r="I288" s="311" t="s">
        <v>844</v>
      </c>
      <c r="J288" s="311">
        <v>84.4041</v>
      </c>
      <c r="K288" s="381"/>
      <c r="L288" s="381"/>
      <c r="M288" s="381"/>
      <c r="N288" s="381"/>
      <c r="O288" s="373"/>
      <c r="P288" s="373"/>
    </row>
    <row r="289" spans="1:16" s="213" customFormat="1" x14ac:dyDescent="0.25">
      <c r="A289" s="358">
        <f t="shared" si="24"/>
        <v>287</v>
      </c>
      <c r="B289" s="209" t="s">
        <v>20</v>
      </c>
      <c r="C289" s="37" t="str">
        <f t="shared" si="22"/>
        <v>6UKFCBETANIA</v>
      </c>
      <c r="D289" s="37"/>
      <c r="E289" s="38">
        <f>+'CALCULO TARIFAS CC '!$S$45</f>
        <v>0.75597616441726789</v>
      </c>
      <c r="F289" s="39">
        <f t="shared" si="26"/>
        <v>42.700899999999997</v>
      </c>
      <c r="G289" s="357">
        <f t="shared" si="23"/>
        <v>32.28</v>
      </c>
      <c r="H289" s="349" t="s">
        <v>257</v>
      </c>
      <c r="I289" s="311" t="s">
        <v>763</v>
      </c>
      <c r="J289" s="311">
        <v>42.700899999999997</v>
      </c>
      <c r="K289" s="381"/>
      <c r="L289" s="381"/>
      <c r="M289" s="381"/>
      <c r="N289" s="381"/>
      <c r="O289" s="373"/>
      <c r="P289" s="373"/>
    </row>
    <row r="290" spans="1:16" s="213" customFormat="1" x14ac:dyDescent="0.25">
      <c r="A290" s="358">
        <f t="shared" si="24"/>
        <v>288</v>
      </c>
      <c r="B290" s="209" t="s">
        <v>20</v>
      </c>
      <c r="C290" s="37" t="str">
        <f t="shared" si="22"/>
        <v>6UKFCCENTEN</v>
      </c>
      <c r="D290" s="37"/>
      <c r="E290" s="38">
        <f>+'CALCULO TARIFAS CC '!$S$45</f>
        <v>0.75597616441726789</v>
      </c>
      <c r="F290" s="39">
        <f t="shared" si="26"/>
        <v>61.009500000000003</v>
      </c>
      <c r="G290" s="357">
        <f t="shared" si="23"/>
        <v>46.12</v>
      </c>
      <c r="H290" s="349" t="s">
        <v>257</v>
      </c>
      <c r="I290" s="311" t="s">
        <v>764</v>
      </c>
      <c r="J290" s="311">
        <v>61.009500000000003</v>
      </c>
      <c r="K290" s="381"/>
      <c r="L290" s="381"/>
      <c r="M290" s="381"/>
      <c r="N290" s="381"/>
      <c r="O290" s="373"/>
      <c r="P290" s="373"/>
    </row>
    <row r="291" spans="1:16" s="213" customFormat="1" x14ac:dyDescent="0.25">
      <c r="A291" s="358">
        <f t="shared" si="24"/>
        <v>289</v>
      </c>
      <c r="B291" s="209" t="s">
        <v>20</v>
      </c>
      <c r="C291" s="37" t="str">
        <f t="shared" si="22"/>
        <v>6UKFCCHITRE</v>
      </c>
      <c r="D291" s="37"/>
      <c r="E291" s="38">
        <f>+'CALCULO TARIFAS CC '!$S$45</f>
        <v>0.75597616441726789</v>
      </c>
      <c r="F291" s="39">
        <f t="shared" si="26"/>
        <v>45.860700000000001</v>
      </c>
      <c r="G291" s="357">
        <f t="shared" si="23"/>
        <v>34.67</v>
      </c>
      <c r="H291" s="349" t="s">
        <v>257</v>
      </c>
      <c r="I291" s="311" t="s">
        <v>693</v>
      </c>
      <c r="J291" s="311">
        <v>45.860700000000001</v>
      </c>
      <c r="K291" s="381"/>
      <c r="L291" s="381"/>
      <c r="M291" s="381"/>
      <c r="N291" s="381"/>
      <c r="O291" s="373"/>
      <c r="P291" s="373"/>
    </row>
    <row r="292" spans="1:16" s="213" customFormat="1" x14ac:dyDescent="0.25">
      <c r="A292" s="358">
        <f t="shared" si="24"/>
        <v>290</v>
      </c>
      <c r="B292" s="209" t="s">
        <v>20</v>
      </c>
      <c r="C292" s="37" t="str">
        <f t="shared" si="22"/>
        <v>6UKFCMANANIT</v>
      </c>
      <c r="D292" s="37"/>
      <c r="E292" s="38">
        <f>+'CALCULO TARIFAS CC '!$S$45</f>
        <v>0.75597616441726789</v>
      </c>
      <c r="F292" s="39">
        <f t="shared" si="26"/>
        <v>32.6755</v>
      </c>
      <c r="G292" s="357">
        <f t="shared" si="23"/>
        <v>24.7</v>
      </c>
      <c r="H292" s="349" t="s">
        <v>257</v>
      </c>
      <c r="I292" s="311" t="s">
        <v>765</v>
      </c>
      <c r="J292" s="311">
        <v>32.6755</v>
      </c>
      <c r="K292" s="381"/>
      <c r="L292" s="381"/>
      <c r="M292" s="381"/>
      <c r="N292" s="381"/>
      <c r="O292" s="373"/>
      <c r="P292" s="373"/>
    </row>
    <row r="293" spans="1:16" s="213" customFormat="1" x14ac:dyDescent="0.25">
      <c r="A293" s="358">
        <f t="shared" si="24"/>
        <v>291</v>
      </c>
      <c r="B293" s="209" t="s">
        <v>20</v>
      </c>
      <c r="C293" s="37" t="str">
        <f t="shared" si="22"/>
        <v>6UKFCMILLA8</v>
      </c>
      <c r="D293" s="37"/>
      <c r="E293" s="38">
        <f>+'CALCULO TARIFAS CC '!$S$45</f>
        <v>0.75597616441726789</v>
      </c>
      <c r="F293" s="39">
        <f t="shared" si="26"/>
        <v>49.114899999999999</v>
      </c>
      <c r="G293" s="357">
        <f t="shared" si="23"/>
        <v>37.130000000000003</v>
      </c>
      <c r="H293" s="349" t="s">
        <v>257</v>
      </c>
      <c r="I293" s="311" t="s">
        <v>766</v>
      </c>
      <c r="J293" s="311">
        <v>49.114899999999999</v>
      </c>
      <c r="K293" s="381"/>
      <c r="L293" s="381"/>
      <c r="M293" s="381"/>
      <c r="N293" s="381"/>
      <c r="O293" s="373"/>
      <c r="P293" s="373"/>
    </row>
    <row r="294" spans="1:16" s="213" customFormat="1" x14ac:dyDescent="0.25">
      <c r="A294" s="358">
        <f t="shared" si="24"/>
        <v>292</v>
      </c>
      <c r="B294" s="209" t="s">
        <v>20</v>
      </c>
      <c r="C294" s="37" t="str">
        <f t="shared" si="22"/>
        <v>6UKFCSTGO</v>
      </c>
      <c r="D294" s="37"/>
      <c r="E294" s="38">
        <f>+'CALCULO TARIFAS CC '!$S$45</f>
        <v>0.75597616441726789</v>
      </c>
      <c r="F294" s="39">
        <f t="shared" si="26"/>
        <v>54.273600000000002</v>
      </c>
      <c r="G294" s="357">
        <f t="shared" si="23"/>
        <v>41.03</v>
      </c>
      <c r="H294" s="349" t="s">
        <v>257</v>
      </c>
      <c r="I294" s="311" t="s">
        <v>767</v>
      </c>
      <c r="J294" s="311">
        <v>54.273600000000002</v>
      </c>
      <c r="K294" s="381"/>
      <c r="L294" s="381"/>
      <c r="M294" s="381"/>
      <c r="N294" s="381"/>
      <c r="O294" s="373"/>
      <c r="P294" s="373"/>
    </row>
    <row r="295" spans="1:16" s="213" customFormat="1" x14ac:dyDescent="0.25">
      <c r="A295" s="358">
        <f t="shared" si="24"/>
        <v>293</v>
      </c>
      <c r="B295" s="209" t="s">
        <v>20</v>
      </c>
      <c r="C295" s="37" t="str">
        <f t="shared" si="22"/>
        <v>6UKNETWORKS</v>
      </c>
      <c r="D295" s="37"/>
      <c r="E295" s="38">
        <f>+'CALCULO TARIFAS CC '!$S$45</f>
        <v>0.75597616441726789</v>
      </c>
      <c r="F295" s="39">
        <f t="shared" si="26"/>
        <v>433.49220000000003</v>
      </c>
      <c r="G295" s="357">
        <f t="shared" si="23"/>
        <v>327.71</v>
      </c>
      <c r="H295" s="349" t="s">
        <v>257</v>
      </c>
      <c r="I295" s="311" t="s">
        <v>768</v>
      </c>
      <c r="J295" s="311">
        <v>433.49220000000003</v>
      </c>
      <c r="K295" s="381"/>
      <c r="L295" s="381"/>
      <c r="M295" s="381"/>
      <c r="N295" s="381"/>
      <c r="O295" s="373"/>
      <c r="P295" s="373"/>
    </row>
    <row r="296" spans="1:16" s="213" customFormat="1" x14ac:dyDescent="0.25">
      <c r="A296" s="358">
        <f t="shared" si="24"/>
        <v>294</v>
      </c>
      <c r="B296" s="209" t="s">
        <v>20</v>
      </c>
      <c r="C296" s="37" t="str">
        <f t="shared" si="22"/>
        <v>6ULAPRENSA</v>
      </c>
      <c r="D296" s="37"/>
      <c r="E296" s="38">
        <f>+'CALCULO TARIFAS CC '!$S$45</f>
        <v>0.75597616441726789</v>
      </c>
      <c r="F296" s="39">
        <f t="shared" si="26"/>
        <v>134.34569999999999</v>
      </c>
      <c r="G296" s="357">
        <f t="shared" si="23"/>
        <v>101.56</v>
      </c>
      <c r="H296" s="349" t="s">
        <v>257</v>
      </c>
      <c r="I296" s="311" t="s">
        <v>325</v>
      </c>
      <c r="J296" s="311">
        <v>134.34569999999999</v>
      </c>
      <c r="K296" s="381"/>
      <c r="L296" s="381"/>
      <c r="M296" s="381"/>
      <c r="N296" s="381"/>
      <c r="O296" s="373"/>
      <c r="P296" s="373"/>
    </row>
    <row r="297" spans="1:16" s="213" customFormat="1" x14ac:dyDescent="0.25">
      <c r="A297" s="358">
        <f t="shared" si="24"/>
        <v>295</v>
      </c>
      <c r="B297" s="209" t="s">
        <v>20</v>
      </c>
      <c r="C297" s="37" t="str">
        <f t="shared" si="22"/>
        <v>6ULAVERY96</v>
      </c>
      <c r="D297" s="37"/>
      <c r="E297" s="38">
        <f>+'CALCULO TARIFAS CC '!$S$45</f>
        <v>0.75597616441726789</v>
      </c>
      <c r="F297" s="39">
        <f t="shared" si="26"/>
        <v>220.58590000000001</v>
      </c>
      <c r="G297" s="357">
        <f t="shared" si="23"/>
        <v>166.76</v>
      </c>
      <c r="H297" s="349" t="s">
        <v>257</v>
      </c>
      <c r="I297" s="311" t="s">
        <v>528</v>
      </c>
      <c r="J297" s="311">
        <v>220.58590000000001</v>
      </c>
      <c r="K297" s="381"/>
      <c r="L297" s="381"/>
      <c r="M297" s="381"/>
      <c r="N297" s="381"/>
      <c r="O297" s="373"/>
      <c r="P297" s="373"/>
    </row>
    <row r="298" spans="1:16" s="213" customFormat="1" x14ac:dyDescent="0.25">
      <c r="A298" s="358">
        <f t="shared" si="24"/>
        <v>296</v>
      </c>
      <c r="B298" s="209" t="s">
        <v>20</v>
      </c>
      <c r="C298" s="37" t="str">
        <f t="shared" si="22"/>
        <v>6ULEMERID</v>
      </c>
      <c r="D298" s="37"/>
      <c r="E298" s="38">
        <f>+'CALCULO TARIFAS CC '!$S$45</f>
        <v>0.75597616441726789</v>
      </c>
      <c r="F298" s="39">
        <f t="shared" si="26"/>
        <v>117.82729999999999</v>
      </c>
      <c r="G298" s="357">
        <f t="shared" si="23"/>
        <v>89.07</v>
      </c>
      <c r="H298" s="349" t="s">
        <v>257</v>
      </c>
      <c r="I298" s="311" t="s">
        <v>439</v>
      </c>
      <c r="J298" s="311">
        <v>117.82729999999999</v>
      </c>
      <c r="K298" s="381"/>
      <c r="L298" s="381"/>
      <c r="M298" s="381"/>
      <c r="N298" s="381"/>
      <c r="O298" s="373"/>
      <c r="P298" s="373"/>
    </row>
    <row r="299" spans="1:16" s="213" customFormat="1" x14ac:dyDescent="0.25">
      <c r="A299" s="358">
        <f t="shared" si="24"/>
        <v>297</v>
      </c>
      <c r="B299" s="209" t="s">
        <v>20</v>
      </c>
      <c r="C299" s="37" t="str">
        <f t="shared" si="22"/>
        <v>6ULONDONREG</v>
      </c>
      <c r="D299" s="37"/>
      <c r="E299" s="38">
        <f>+'CALCULO TARIFAS CC '!$S$45</f>
        <v>0.75597616441726789</v>
      </c>
      <c r="F299" s="39">
        <f t="shared" si="26"/>
        <v>257.16399999999999</v>
      </c>
      <c r="G299" s="357">
        <f t="shared" si="23"/>
        <v>194.41</v>
      </c>
      <c r="H299" s="349" t="s">
        <v>257</v>
      </c>
      <c r="I299" s="311" t="s">
        <v>599</v>
      </c>
      <c r="J299" s="311">
        <v>257.16399999999999</v>
      </c>
      <c r="K299" s="381"/>
      <c r="L299" s="381"/>
      <c r="M299" s="381"/>
      <c r="N299" s="381"/>
      <c r="O299" s="373"/>
      <c r="P299" s="373"/>
    </row>
    <row r="300" spans="1:16" s="213" customFormat="1" x14ac:dyDescent="0.25">
      <c r="A300" s="358">
        <f t="shared" si="24"/>
        <v>298</v>
      </c>
      <c r="B300" s="209" t="s">
        <v>20</v>
      </c>
      <c r="C300" s="37" t="str">
        <f t="shared" si="22"/>
        <v>6ULUNAB</v>
      </c>
      <c r="D300" s="37"/>
      <c r="E300" s="38">
        <f>+'CALCULO TARIFAS CC '!$S$45</f>
        <v>0.75597616441726789</v>
      </c>
      <c r="F300" s="39">
        <f t="shared" si="26"/>
        <v>37.516100000000002</v>
      </c>
      <c r="G300" s="357">
        <f t="shared" si="23"/>
        <v>28.36</v>
      </c>
      <c r="H300" s="349" t="s">
        <v>257</v>
      </c>
      <c r="I300" s="311" t="s">
        <v>529</v>
      </c>
      <c r="J300" s="311">
        <v>37.516100000000002</v>
      </c>
      <c r="K300" s="381"/>
      <c r="L300" s="381"/>
      <c r="M300" s="381"/>
      <c r="N300" s="381"/>
      <c r="O300" s="373"/>
      <c r="P300" s="373"/>
    </row>
    <row r="301" spans="1:16" s="213" customFormat="1" x14ac:dyDescent="0.25">
      <c r="A301" s="358">
        <f t="shared" si="24"/>
        <v>299</v>
      </c>
      <c r="B301" s="209" t="s">
        <v>20</v>
      </c>
      <c r="C301" s="37" t="str">
        <f t="shared" si="22"/>
        <v>6UMACELLO</v>
      </c>
      <c r="D301" s="37"/>
      <c r="E301" s="38">
        <f>+'CALCULO TARIFAS CC '!$S$45</f>
        <v>0.75597616441726789</v>
      </c>
      <c r="F301" s="39">
        <f t="shared" si="26"/>
        <v>743.13459999999998</v>
      </c>
      <c r="G301" s="357">
        <f t="shared" si="23"/>
        <v>561.79</v>
      </c>
      <c r="H301" s="349" t="s">
        <v>257</v>
      </c>
      <c r="I301" s="311" t="s">
        <v>360</v>
      </c>
      <c r="J301" s="311">
        <v>743.13459999999998</v>
      </c>
      <c r="K301" s="381"/>
      <c r="L301" s="381"/>
      <c r="M301" s="381"/>
      <c r="N301" s="381"/>
      <c r="O301" s="373"/>
      <c r="P301" s="373"/>
    </row>
    <row r="302" spans="1:16" s="213" customFormat="1" x14ac:dyDescent="0.25">
      <c r="A302" s="358">
        <f t="shared" si="24"/>
        <v>300</v>
      </c>
      <c r="B302" s="209" t="s">
        <v>20</v>
      </c>
      <c r="C302" s="37" t="str">
        <f t="shared" si="22"/>
        <v>6UMACHIR</v>
      </c>
      <c r="D302" s="37"/>
      <c r="E302" s="38">
        <f>+'CALCULO TARIFAS CC '!$S$45</f>
        <v>0.75597616441726789</v>
      </c>
      <c r="F302" s="39">
        <f t="shared" si="26"/>
        <v>474.50510000000003</v>
      </c>
      <c r="G302" s="357">
        <f t="shared" si="23"/>
        <v>358.71</v>
      </c>
      <c r="H302" s="349" t="s">
        <v>257</v>
      </c>
      <c r="I302" s="311" t="s">
        <v>845</v>
      </c>
      <c r="J302" s="311">
        <v>474.50510000000003</v>
      </c>
      <c r="K302" s="381"/>
      <c r="L302" s="381"/>
      <c r="M302" s="381"/>
      <c r="N302" s="381"/>
      <c r="O302" s="373"/>
      <c r="P302" s="373"/>
    </row>
    <row r="303" spans="1:16" s="213" customFormat="1" x14ac:dyDescent="0.25">
      <c r="A303" s="358">
        <f t="shared" si="24"/>
        <v>301</v>
      </c>
      <c r="B303" s="209" t="s">
        <v>20</v>
      </c>
      <c r="C303" s="37" t="str">
        <f t="shared" si="22"/>
        <v>6UMAJESTIC</v>
      </c>
      <c r="D303" s="37"/>
      <c r="E303" s="38">
        <f>+'CALCULO TARIFAS CC '!$S$45</f>
        <v>0.75597616441726789</v>
      </c>
      <c r="F303" s="39">
        <f t="shared" si="26"/>
        <v>234.30959999999999</v>
      </c>
      <c r="G303" s="357">
        <f t="shared" si="23"/>
        <v>177.13</v>
      </c>
      <c r="H303" s="349" t="s">
        <v>257</v>
      </c>
      <c r="I303" s="311" t="s">
        <v>470</v>
      </c>
      <c r="J303" s="311">
        <v>234.30959999999999</v>
      </c>
      <c r="K303" s="381"/>
      <c r="L303" s="381"/>
      <c r="M303" s="381"/>
      <c r="N303" s="381"/>
      <c r="O303" s="373"/>
      <c r="P303" s="373"/>
    </row>
    <row r="304" spans="1:16" s="213" customFormat="1" x14ac:dyDescent="0.25">
      <c r="A304" s="358">
        <f t="shared" si="24"/>
        <v>302</v>
      </c>
      <c r="B304" s="209" t="s">
        <v>20</v>
      </c>
      <c r="C304" s="37" t="str">
        <f t="shared" si="22"/>
        <v>6UMANZANILLO</v>
      </c>
      <c r="D304" s="37"/>
      <c r="E304" s="38">
        <f>+'CALCULO TARIFAS CC '!$S$45</f>
        <v>0.75597616441726789</v>
      </c>
      <c r="F304" s="39">
        <f t="shared" si="26"/>
        <v>5517.2412000000004</v>
      </c>
      <c r="G304" s="357">
        <f t="shared" si="23"/>
        <v>4170.8999999999996</v>
      </c>
      <c r="H304" s="349" t="s">
        <v>257</v>
      </c>
      <c r="I304" s="311" t="s">
        <v>600</v>
      </c>
      <c r="J304" s="311">
        <v>5517.2412000000004</v>
      </c>
      <c r="K304" s="381"/>
      <c r="L304" s="381"/>
      <c r="M304" s="381"/>
      <c r="N304" s="381"/>
      <c r="O304" s="373"/>
      <c r="P304" s="373"/>
    </row>
    <row r="305" spans="1:16" s="213" customFormat="1" x14ac:dyDescent="0.25">
      <c r="A305" s="358">
        <f t="shared" si="24"/>
        <v>303</v>
      </c>
      <c r="B305" s="209" t="s">
        <v>20</v>
      </c>
      <c r="C305" s="37" t="str">
        <f t="shared" si="22"/>
        <v>6UMARRAI43</v>
      </c>
      <c r="D305" s="37"/>
      <c r="E305" s="38">
        <f>+'CALCULO TARIFAS CC '!$S$45</f>
        <v>0.75597616441726789</v>
      </c>
      <c r="F305" s="39">
        <f t="shared" si="26"/>
        <v>263.40899999999999</v>
      </c>
      <c r="G305" s="357">
        <f t="shared" si="23"/>
        <v>199.13</v>
      </c>
      <c r="H305" s="349" t="s">
        <v>257</v>
      </c>
      <c r="I305" s="311" t="s">
        <v>530</v>
      </c>
      <c r="J305" s="311">
        <v>263.40899999999999</v>
      </c>
      <c r="K305" s="381"/>
      <c r="L305" s="381"/>
      <c r="M305" s="381"/>
      <c r="N305" s="381"/>
      <c r="O305" s="373"/>
      <c r="P305" s="373"/>
    </row>
    <row r="306" spans="1:16" s="213" customFormat="1" x14ac:dyDescent="0.25">
      <c r="A306" s="358">
        <f t="shared" si="24"/>
        <v>304</v>
      </c>
      <c r="B306" s="209" t="s">
        <v>20</v>
      </c>
      <c r="C306" s="37" t="str">
        <f t="shared" si="22"/>
        <v>6UMARRIOTT</v>
      </c>
      <c r="D306" s="37"/>
      <c r="E306" s="38">
        <f>+'CALCULO TARIFAS CC '!$S$45</f>
        <v>0.75597616441726789</v>
      </c>
      <c r="F306" s="39">
        <f t="shared" si="26"/>
        <v>138.4348</v>
      </c>
      <c r="G306" s="357">
        <f t="shared" si="23"/>
        <v>104.65</v>
      </c>
      <c r="H306" s="349" t="s">
        <v>257</v>
      </c>
      <c r="I306" s="311" t="s">
        <v>417</v>
      </c>
      <c r="J306" s="311">
        <v>138.4348</v>
      </c>
      <c r="K306" s="381"/>
      <c r="L306" s="381"/>
      <c r="M306" s="381"/>
      <c r="N306" s="381"/>
      <c r="O306" s="373"/>
      <c r="P306" s="373"/>
    </row>
    <row r="307" spans="1:16" s="213" customFormat="1" x14ac:dyDescent="0.25">
      <c r="A307" s="358">
        <f t="shared" si="24"/>
        <v>305</v>
      </c>
      <c r="B307" s="209" t="s">
        <v>20</v>
      </c>
      <c r="C307" s="37" t="str">
        <f t="shared" si="22"/>
        <v>6UMAYSCELECT</v>
      </c>
      <c r="D307" s="37"/>
      <c r="E307" s="38">
        <f>+'CALCULO TARIFAS CC '!$S$45</f>
        <v>0.75597616441726789</v>
      </c>
      <c r="F307" s="39">
        <f t="shared" si="26"/>
        <v>136.4854</v>
      </c>
      <c r="G307" s="357">
        <f t="shared" si="23"/>
        <v>103.18</v>
      </c>
      <c r="H307" s="349" t="s">
        <v>257</v>
      </c>
      <c r="I307" s="311" t="s">
        <v>837</v>
      </c>
      <c r="J307" s="311">
        <v>136.4854</v>
      </c>
      <c r="K307" s="381"/>
      <c r="L307" s="381"/>
      <c r="M307" s="381"/>
      <c r="N307" s="381"/>
      <c r="O307" s="373"/>
      <c r="P307" s="373"/>
    </row>
    <row r="308" spans="1:16" s="213" customFormat="1" x14ac:dyDescent="0.25">
      <c r="A308" s="358">
        <f t="shared" si="24"/>
        <v>306</v>
      </c>
      <c r="B308" s="209" t="s">
        <v>20</v>
      </c>
      <c r="C308" s="37" t="str">
        <f t="shared" si="22"/>
        <v>6UMAYSZL1</v>
      </c>
      <c r="D308" s="37"/>
      <c r="E308" s="38">
        <f>+'CALCULO TARIFAS CC '!$S$45</f>
        <v>0.75597616441726789</v>
      </c>
      <c r="F308" s="39">
        <f t="shared" si="26"/>
        <v>180.33670000000001</v>
      </c>
      <c r="G308" s="357">
        <f t="shared" si="23"/>
        <v>136.33000000000001</v>
      </c>
      <c r="H308" s="349" t="s">
        <v>257</v>
      </c>
      <c r="I308" s="311" t="s">
        <v>769</v>
      </c>
      <c r="J308" s="311">
        <v>180.33670000000001</v>
      </c>
      <c r="K308" s="381"/>
      <c r="L308" s="381"/>
      <c r="M308" s="381"/>
      <c r="N308" s="381"/>
      <c r="O308" s="373"/>
      <c r="P308" s="373"/>
    </row>
    <row r="309" spans="1:16" s="205" customFormat="1" x14ac:dyDescent="0.25">
      <c r="A309" s="358">
        <f t="shared" si="24"/>
        <v>307</v>
      </c>
      <c r="B309" s="209" t="s">
        <v>20</v>
      </c>
      <c r="C309" s="37" t="str">
        <f t="shared" si="22"/>
        <v>6UMAZUL</v>
      </c>
      <c r="D309" s="37"/>
      <c r="E309" s="38">
        <f>+'CALCULO TARIFAS CC '!$S$45</f>
        <v>0.75597616441726789</v>
      </c>
      <c r="F309" s="39">
        <f t="shared" si="26"/>
        <v>329.83550000000002</v>
      </c>
      <c r="G309" s="357">
        <f t="shared" si="23"/>
        <v>249.35</v>
      </c>
      <c r="H309" s="349" t="s">
        <v>257</v>
      </c>
      <c r="I309" s="311" t="s">
        <v>414</v>
      </c>
      <c r="J309" s="311">
        <v>329.83550000000002</v>
      </c>
      <c r="K309" s="381"/>
      <c r="L309" s="381"/>
      <c r="M309" s="381"/>
      <c r="N309" s="381"/>
      <c r="O309" s="373"/>
      <c r="P309" s="373"/>
    </row>
    <row r="310" spans="1:16" s="205" customFormat="1" x14ac:dyDescent="0.25">
      <c r="A310" s="358">
        <f t="shared" si="24"/>
        <v>308</v>
      </c>
      <c r="B310" s="209" t="s">
        <v>20</v>
      </c>
      <c r="C310" s="37" t="str">
        <f t="shared" si="22"/>
        <v>6UMBGOLF92</v>
      </c>
      <c r="D310" s="37"/>
      <c r="E310" s="38">
        <f>+'CALCULO TARIFAS CC '!$S$45</f>
        <v>0.75597616441726789</v>
      </c>
      <c r="F310" s="39">
        <f t="shared" si="26"/>
        <v>222.18620000000001</v>
      </c>
      <c r="G310" s="357">
        <f t="shared" si="23"/>
        <v>167.97</v>
      </c>
      <c r="H310" s="349" t="s">
        <v>257</v>
      </c>
      <c r="I310" s="311" t="s">
        <v>553</v>
      </c>
      <c r="J310" s="311">
        <v>222.18620000000001</v>
      </c>
      <c r="K310" s="381"/>
      <c r="L310" s="382"/>
      <c r="M310" s="381"/>
      <c r="N310" s="381"/>
      <c r="O310" s="373"/>
      <c r="P310" s="373"/>
    </row>
    <row r="311" spans="1:16" s="205" customFormat="1" x14ac:dyDescent="0.25">
      <c r="A311" s="358">
        <f t="shared" si="24"/>
        <v>309</v>
      </c>
      <c r="B311" s="209" t="s">
        <v>20</v>
      </c>
      <c r="C311" s="37" t="str">
        <f t="shared" si="22"/>
        <v>6UMCALI43</v>
      </c>
      <c r="D311" s="37"/>
      <c r="E311" s="38">
        <f>+'CALCULO TARIFAS CC '!$S$45</f>
        <v>0.75597616441726789</v>
      </c>
      <c r="F311" s="39">
        <f t="shared" si="26"/>
        <v>144.22839999999999</v>
      </c>
      <c r="G311" s="357">
        <f t="shared" si="23"/>
        <v>109.03</v>
      </c>
      <c r="H311" s="349" t="s">
        <v>257</v>
      </c>
      <c r="I311" s="311" t="s">
        <v>554</v>
      </c>
      <c r="J311" s="311">
        <v>144.22839999999999</v>
      </c>
      <c r="K311" s="381"/>
      <c r="L311" s="382"/>
      <c r="M311" s="381"/>
      <c r="N311" s="381"/>
      <c r="O311" s="373"/>
      <c r="P311" s="373"/>
    </row>
    <row r="312" spans="1:16" s="205" customFormat="1" x14ac:dyDescent="0.25">
      <c r="A312" s="358">
        <f t="shared" si="24"/>
        <v>310</v>
      </c>
      <c r="B312" s="209" t="s">
        <v>20</v>
      </c>
      <c r="C312" s="37" t="str">
        <f t="shared" si="22"/>
        <v>6UMCALI703</v>
      </c>
      <c r="D312" s="37"/>
      <c r="E312" s="38">
        <f>+'CALCULO TARIFAS CC '!$S$45</f>
        <v>0.75597616441726789</v>
      </c>
      <c r="F312" s="39">
        <f t="shared" si="26"/>
        <v>64.389499999999998</v>
      </c>
      <c r="G312" s="357">
        <f t="shared" si="23"/>
        <v>48.68</v>
      </c>
      <c r="H312" s="349" t="s">
        <v>257</v>
      </c>
      <c r="I312" s="311" t="s">
        <v>887</v>
      </c>
      <c r="J312" s="311">
        <v>64.389499999999998</v>
      </c>
      <c r="K312" s="381"/>
      <c r="L312" s="381"/>
      <c r="M312" s="381"/>
      <c r="N312" s="381"/>
      <c r="O312" s="373"/>
      <c r="P312" s="373"/>
    </row>
    <row r="313" spans="1:16" s="205" customFormat="1" x14ac:dyDescent="0.25">
      <c r="A313" s="358">
        <f t="shared" si="24"/>
        <v>311</v>
      </c>
      <c r="B313" s="209" t="s">
        <v>20</v>
      </c>
      <c r="C313" s="37" t="str">
        <f t="shared" si="22"/>
        <v>6UMCALID42</v>
      </c>
      <c r="D313" s="37"/>
      <c r="E313" s="38">
        <f>+'CALCULO TARIFAS CC '!$S$45</f>
        <v>0.75597616441726789</v>
      </c>
      <c r="F313" s="39">
        <f t="shared" si="26"/>
        <v>166.167</v>
      </c>
      <c r="G313" s="357">
        <f t="shared" si="23"/>
        <v>125.62</v>
      </c>
      <c r="H313" s="349" t="s">
        <v>257</v>
      </c>
      <c r="I313" s="311" t="s">
        <v>531</v>
      </c>
      <c r="J313" s="311">
        <v>166.167</v>
      </c>
      <c r="K313" s="381"/>
      <c r="L313" s="381"/>
      <c r="M313" s="381"/>
      <c r="N313" s="381"/>
      <c r="O313" s="373"/>
      <c r="P313" s="373"/>
    </row>
    <row r="314" spans="1:16" s="205" customFormat="1" x14ac:dyDescent="0.25">
      <c r="A314" s="358">
        <f t="shared" si="24"/>
        <v>312</v>
      </c>
      <c r="B314" s="209" t="s">
        <v>20</v>
      </c>
      <c r="C314" s="37" t="str">
        <f t="shared" si="22"/>
        <v>6UMCHITRE86</v>
      </c>
      <c r="D314" s="37"/>
      <c r="E314" s="38">
        <f>+'CALCULO TARIFAS CC '!$S$45</f>
        <v>0.75597616441726789</v>
      </c>
      <c r="F314" s="39">
        <f t="shared" si="26"/>
        <v>198.964</v>
      </c>
      <c r="G314" s="357">
        <f t="shared" si="23"/>
        <v>150.41</v>
      </c>
      <c r="H314" s="349" t="s">
        <v>257</v>
      </c>
      <c r="I314" s="311" t="s">
        <v>555</v>
      </c>
      <c r="J314" s="311">
        <v>198.964</v>
      </c>
      <c r="K314" s="381"/>
      <c r="L314" s="381"/>
      <c r="M314" s="381"/>
      <c r="N314" s="381"/>
      <c r="O314" s="373"/>
      <c r="P314" s="373"/>
    </row>
    <row r="315" spans="1:16" s="205" customFormat="1" x14ac:dyDescent="0.25">
      <c r="A315" s="358">
        <f t="shared" si="24"/>
        <v>313</v>
      </c>
      <c r="B315" s="209" t="s">
        <v>20</v>
      </c>
      <c r="C315" s="37" t="str">
        <f t="shared" si="22"/>
        <v>6UMCORO12</v>
      </c>
      <c r="D315" s="37"/>
      <c r="E315" s="38">
        <f>+'CALCULO TARIFAS CC '!$S$45</f>
        <v>0.75597616441726789</v>
      </c>
      <c r="F315" s="39">
        <f t="shared" si="26"/>
        <v>242.58840000000001</v>
      </c>
      <c r="G315" s="357">
        <f t="shared" si="23"/>
        <v>183.39</v>
      </c>
      <c r="H315" s="349" t="s">
        <v>257</v>
      </c>
      <c r="I315" s="311" t="s">
        <v>556</v>
      </c>
      <c r="J315" s="311">
        <v>242.58840000000001</v>
      </c>
      <c r="K315" s="381"/>
      <c r="L315" s="381"/>
      <c r="M315" s="381"/>
      <c r="N315" s="381"/>
      <c r="O315" s="373"/>
      <c r="P315" s="373"/>
    </row>
    <row r="316" spans="1:16" s="205" customFormat="1" x14ac:dyDescent="0.25">
      <c r="A316" s="358">
        <f t="shared" si="24"/>
        <v>314</v>
      </c>
      <c r="B316" s="209" t="s">
        <v>20</v>
      </c>
      <c r="C316" s="37" t="str">
        <f t="shared" si="22"/>
        <v>6UMCSUR88</v>
      </c>
      <c r="D316" s="37"/>
      <c r="E316" s="38">
        <f>+'CALCULO TARIFAS CC '!$S$45</f>
        <v>0.75597616441726789</v>
      </c>
      <c r="F316" s="39">
        <f t="shared" si="26"/>
        <v>284.1995</v>
      </c>
      <c r="G316" s="357">
        <f t="shared" si="23"/>
        <v>214.85</v>
      </c>
      <c r="H316" s="349" t="s">
        <v>257</v>
      </c>
      <c r="I316" s="311" t="s">
        <v>567</v>
      </c>
      <c r="J316" s="311">
        <v>284.1995</v>
      </c>
      <c r="K316" s="381"/>
      <c r="L316" s="381"/>
      <c r="M316" s="381"/>
      <c r="N316" s="381"/>
      <c r="O316" s="373"/>
      <c r="P316" s="373"/>
    </row>
    <row r="317" spans="1:16" s="226" customFormat="1" x14ac:dyDescent="0.25">
      <c r="A317" s="358">
        <f t="shared" si="24"/>
        <v>315</v>
      </c>
      <c r="B317" s="209" t="s">
        <v>20</v>
      </c>
      <c r="C317" s="37" t="str">
        <f t="shared" si="22"/>
        <v>6UMC_ARRCAB</v>
      </c>
      <c r="D317" s="37"/>
      <c r="E317" s="38">
        <f>+'CALCULO TARIFAS CC '!$S$45</f>
        <v>0.75597616441726789</v>
      </c>
      <c r="F317" s="39">
        <f t="shared" si="26"/>
        <v>41.575600000000001</v>
      </c>
      <c r="G317" s="357">
        <f t="shared" si="23"/>
        <v>31.43</v>
      </c>
      <c r="H317" s="349" t="s">
        <v>257</v>
      </c>
      <c r="I317" s="311" t="s">
        <v>770</v>
      </c>
      <c r="J317" s="311">
        <v>41.575600000000001</v>
      </c>
      <c r="K317" s="381"/>
      <c r="L317" s="381"/>
      <c r="M317" s="381"/>
      <c r="N317" s="381"/>
      <c r="O317" s="373"/>
      <c r="P317" s="373"/>
    </row>
    <row r="318" spans="1:16" s="226" customFormat="1" x14ac:dyDescent="0.25">
      <c r="A318" s="358">
        <f t="shared" si="24"/>
        <v>316</v>
      </c>
      <c r="B318" s="209" t="s">
        <v>20</v>
      </c>
      <c r="C318" s="37" t="str">
        <f t="shared" si="22"/>
        <v>6UMC_ARRCHC</v>
      </c>
      <c r="D318" s="37"/>
      <c r="E318" s="38">
        <f>+'CALCULO TARIFAS CC '!$S$45</f>
        <v>0.75597616441726789</v>
      </c>
      <c r="F318" s="39">
        <f t="shared" si="26"/>
        <v>46.205300000000001</v>
      </c>
      <c r="G318" s="357">
        <f t="shared" si="23"/>
        <v>34.93</v>
      </c>
      <c r="H318" s="349" t="s">
        <v>257</v>
      </c>
      <c r="I318" s="311" t="s">
        <v>771</v>
      </c>
      <c r="J318" s="311">
        <v>46.205300000000001</v>
      </c>
      <c r="K318" s="381"/>
      <c r="L318" s="381"/>
      <c r="M318" s="381"/>
      <c r="N318" s="381"/>
      <c r="O318" s="373"/>
      <c r="P318" s="373"/>
    </row>
    <row r="319" spans="1:16" s="226" customFormat="1" x14ac:dyDescent="0.25">
      <c r="A319" s="358">
        <f t="shared" si="24"/>
        <v>317</v>
      </c>
      <c r="B319" s="209" t="s">
        <v>20</v>
      </c>
      <c r="C319" s="37" t="str">
        <f t="shared" si="22"/>
        <v>6UMED12OC</v>
      </c>
      <c r="D319" s="37"/>
      <c r="E319" s="38">
        <f>+'CALCULO TARIFAS CC '!$S$45</f>
        <v>0.75597616441726789</v>
      </c>
      <c r="F319" s="39">
        <f t="shared" si="26"/>
        <v>362.79700000000003</v>
      </c>
      <c r="G319" s="357">
        <f t="shared" si="23"/>
        <v>274.27</v>
      </c>
      <c r="H319" s="349" t="s">
        <v>257</v>
      </c>
      <c r="I319" s="311" t="s">
        <v>415</v>
      </c>
      <c r="J319" s="311">
        <v>362.79700000000003</v>
      </c>
      <c r="K319" s="381"/>
      <c r="L319" s="381"/>
      <c r="M319" s="381"/>
      <c r="N319" s="381"/>
      <c r="O319" s="373"/>
      <c r="P319" s="373"/>
    </row>
    <row r="320" spans="1:16" s="226" customFormat="1" x14ac:dyDescent="0.25">
      <c r="A320" s="358">
        <f t="shared" si="24"/>
        <v>318</v>
      </c>
      <c r="B320" s="209" t="s">
        <v>20</v>
      </c>
      <c r="C320" s="37" t="str">
        <f t="shared" si="22"/>
        <v>6UMEDCBAN</v>
      </c>
      <c r="D320" s="37"/>
      <c r="E320" s="38">
        <f>+'CALCULO TARIFAS CC '!$S$45</f>
        <v>0.75597616441726789</v>
      </c>
      <c r="F320" s="39">
        <f t="shared" si="26"/>
        <v>124.143</v>
      </c>
      <c r="G320" s="357">
        <f t="shared" si="23"/>
        <v>93.85</v>
      </c>
      <c r="H320" s="349" t="s">
        <v>257</v>
      </c>
      <c r="I320" s="311" t="s">
        <v>416</v>
      </c>
      <c r="J320" s="311">
        <v>124.143</v>
      </c>
      <c r="K320" s="381"/>
      <c r="L320" s="381"/>
      <c r="M320" s="381"/>
      <c r="N320" s="381"/>
      <c r="O320" s="373"/>
      <c r="P320" s="373"/>
    </row>
    <row r="321" spans="1:16" s="226" customFormat="1" x14ac:dyDescent="0.25">
      <c r="A321" s="358">
        <f t="shared" si="24"/>
        <v>319</v>
      </c>
      <c r="B321" s="209" t="s">
        <v>20</v>
      </c>
      <c r="C321" s="37" t="str">
        <f t="shared" si="22"/>
        <v>6UMEDIPAN</v>
      </c>
      <c r="D321" s="37"/>
      <c r="E321" s="38">
        <f>+'CALCULO TARIFAS CC '!$S$45</f>
        <v>0.75597616441726789</v>
      </c>
      <c r="F321" s="39">
        <f t="shared" si="26"/>
        <v>250.67169999999999</v>
      </c>
      <c r="G321" s="357">
        <f t="shared" si="23"/>
        <v>189.5</v>
      </c>
      <c r="H321" s="349" t="s">
        <v>257</v>
      </c>
      <c r="I321" s="311" t="s">
        <v>772</v>
      </c>
      <c r="J321" s="311">
        <v>250.67169999999999</v>
      </c>
      <c r="K321" s="381"/>
      <c r="L321" s="381"/>
      <c r="M321" s="381"/>
      <c r="N321" s="381"/>
      <c r="O321" s="373"/>
      <c r="P321" s="373"/>
    </row>
    <row r="322" spans="1:16" s="226" customFormat="1" x14ac:dyDescent="0.25">
      <c r="A322" s="358">
        <f t="shared" si="24"/>
        <v>320</v>
      </c>
      <c r="B322" s="209" t="s">
        <v>20</v>
      </c>
      <c r="C322" s="37" t="str">
        <f t="shared" si="22"/>
        <v>6UMEGAD</v>
      </c>
      <c r="D322" s="37"/>
      <c r="E322" s="38">
        <f>+'CALCULO TARIFAS CC '!$S$45</f>
        <v>0.75597616441726789</v>
      </c>
      <c r="F322" s="39">
        <f t="shared" si="26"/>
        <v>44.722200000000001</v>
      </c>
      <c r="G322" s="357">
        <f t="shared" si="23"/>
        <v>33.81</v>
      </c>
      <c r="H322" s="349" t="s">
        <v>257</v>
      </c>
      <c r="I322" s="311" t="s">
        <v>52</v>
      </c>
      <c r="J322" s="311">
        <v>44.722200000000001</v>
      </c>
      <c r="K322" s="381"/>
      <c r="L322" s="381"/>
      <c r="M322" s="381"/>
      <c r="N322" s="381"/>
      <c r="O322" s="373"/>
      <c r="P322" s="373"/>
    </row>
    <row r="323" spans="1:16" s="226" customFormat="1" x14ac:dyDescent="0.25">
      <c r="A323" s="358">
        <f t="shared" si="24"/>
        <v>321</v>
      </c>
      <c r="B323" s="209" t="s">
        <v>20</v>
      </c>
      <c r="C323" s="37" t="str">
        <f t="shared" ref="C323:C386" si="27">UPPER(I323)</f>
        <v>6UMEGAMALL</v>
      </c>
      <c r="D323" s="37"/>
      <c r="E323" s="38">
        <f>+'CALCULO TARIFAS CC '!$S$45</f>
        <v>0.75597616441726789</v>
      </c>
      <c r="F323" s="39">
        <f t="shared" si="26"/>
        <v>453.61079999999998</v>
      </c>
      <c r="G323" s="357">
        <f t="shared" si="23"/>
        <v>342.92</v>
      </c>
      <c r="H323" s="349" t="s">
        <v>257</v>
      </c>
      <c r="I323" s="311" t="s">
        <v>368</v>
      </c>
      <c r="J323" s="311">
        <v>453.61079999999998</v>
      </c>
      <c r="K323" s="381"/>
      <c r="L323" s="381"/>
      <c r="M323" s="381"/>
      <c r="N323" s="381"/>
      <c r="O323" s="373"/>
      <c r="P323" s="373"/>
    </row>
    <row r="324" spans="1:16" s="226" customFormat="1" x14ac:dyDescent="0.25">
      <c r="A324" s="358">
        <f t="shared" si="24"/>
        <v>322</v>
      </c>
      <c r="B324" s="209" t="s">
        <v>20</v>
      </c>
      <c r="C324" s="37" t="str">
        <f t="shared" si="27"/>
        <v>6UMELOCOCEN</v>
      </c>
      <c r="D324" s="37"/>
      <c r="E324" s="38">
        <f>+'CALCULO TARIFAS CC '!$S$45</f>
        <v>0.75597616441726789</v>
      </c>
      <c r="F324" s="39">
        <f t="shared" si="26"/>
        <v>104.94450000000001</v>
      </c>
      <c r="G324" s="357">
        <f t="shared" ref="G324:G387" si="28">ROUND(F324*E324,2)</f>
        <v>79.34</v>
      </c>
      <c r="H324" s="349" t="s">
        <v>257</v>
      </c>
      <c r="I324" s="311" t="s">
        <v>852</v>
      </c>
      <c r="J324" s="311">
        <v>104.94450000000001</v>
      </c>
      <c r="K324" s="381"/>
      <c r="L324" s="381"/>
      <c r="M324" s="381"/>
      <c r="N324" s="381"/>
      <c r="O324" s="373"/>
      <c r="P324" s="373"/>
    </row>
    <row r="325" spans="1:16" s="226" customFormat="1" x14ac:dyDescent="0.25">
      <c r="A325" s="358">
        <f t="shared" ref="A325:A388" si="29">A324+1</f>
        <v>323</v>
      </c>
      <c r="B325" s="209" t="s">
        <v>20</v>
      </c>
      <c r="C325" s="37" t="str">
        <f t="shared" si="27"/>
        <v>6UMELOEA</v>
      </c>
      <c r="D325" s="37"/>
      <c r="E325" s="38">
        <f>+'CALCULO TARIFAS CC '!$S$45</f>
        <v>0.75597616441726789</v>
      </c>
      <c r="F325" s="39">
        <f t="shared" si="26"/>
        <v>640.81290000000001</v>
      </c>
      <c r="G325" s="357">
        <f t="shared" si="28"/>
        <v>484.44</v>
      </c>
      <c r="H325" s="349" t="s">
        <v>257</v>
      </c>
      <c r="I325" s="311" t="s">
        <v>53</v>
      </c>
      <c r="J325" s="311">
        <v>640.81290000000001</v>
      </c>
      <c r="K325" s="381"/>
      <c r="L325" s="381"/>
      <c r="M325" s="381"/>
      <c r="N325" s="381"/>
      <c r="O325" s="373"/>
      <c r="P325" s="373"/>
    </row>
    <row r="326" spans="1:16" s="226" customFormat="1" x14ac:dyDescent="0.25">
      <c r="A326" s="358">
        <f t="shared" si="29"/>
        <v>324</v>
      </c>
      <c r="B326" s="209" t="s">
        <v>20</v>
      </c>
      <c r="C326" s="37" t="str">
        <f t="shared" si="27"/>
        <v>6UMELOMM</v>
      </c>
      <c r="D326" s="37"/>
      <c r="E326" s="38">
        <f>+'CALCULO TARIFAS CC '!$S$45</f>
        <v>0.75597616441726789</v>
      </c>
      <c r="F326" s="39">
        <f t="shared" si="26"/>
        <v>926.96370000000002</v>
      </c>
      <c r="G326" s="357">
        <f t="shared" si="28"/>
        <v>700.76</v>
      </c>
      <c r="H326" s="349" t="s">
        <v>257</v>
      </c>
      <c r="I326" s="311" t="s">
        <v>54</v>
      </c>
      <c r="J326" s="311">
        <v>926.96370000000002</v>
      </c>
      <c r="K326" s="381"/>
      <c r="L326" s="381"/>
      <c r="M326" s="381"/>
      <c r="N326" s="381"/>
      <c r="O326" s="373"/>
      <c r="P326" s="373"/>
    </row>
    <row r="327" spans="1:16" s="226" customFormat="1" x14ac:dyDescent="0.25">
      <c r="A327" s="358">
        <f t="shared" si="29"/>
        <v>325</v>
      </c>
      <c r="B327" s="209" t="s">
        <v>20</v>
      </c>
      <c r="C327" s="37" t="str">
        <f t="shared" si="27"/>
        <v>6UMELOOFLBON</v>
      </c>
      <c r="D327" s="37"/>
      <c r="E327" s="38">
        <f>+'CALCULO TARIFAS CC '!$S$45</f>
        <v>0.75597616441726789</v>
      </c>
      <c r="F327" s="39">
        <f t="shared" si="26"/>
        <v>30.886399999999998</v>
      </c>
      <c r="G327" s="357">
        <f t="shared" si="28"/>
        <v>23.35</v>
      </c>
      <c r="H327" s="349" t="s">
        <v>257</v>
      </c>
      <c r="I327" s="311" t="s">
        <v>853</v>
      </c>
      <c r="J327" s="311">
        <v>30.886399999999998</v>
      </c>
      <c r="K327" s="381"/>
      <c r="L327" s="381"/>
      <c r="M327" s="381"/>
      <c r="N327" s="381"/>
      <c r="O327" s="373"/>
      <c r="P327" s="373"/>
    </row>
    <row r="328" spans="1:16" s="205" customFormat="1" x14ac:dyDescent="0.25">
      <c r="A328" s="358">
        <f t="shared" si="29"/>
        <v>326</v>
      </c>
      <c r="B328" s="209" t="s">
        <v>20</v>
      </c>
      <c r="C328" s="37" t="str">
        <f t="shared" si="27"/>
        <v>6UMELORA</v>
      </c>
      <c r="D328" s="37"/>
      <c r="E328" s="38">
        <f>+'CALCULO TARIFAS CC '!$S$45</f>
        <v>0.75597616441726789</v>
      </c>
      <c r="F328" s="39">
        <f t="shared" si="26"/>
        <v>211.08949999999999</v>
      </c>
      <c r="G328" s="357">
        <f t="shared" si="28"/>
        <v>159.58000000000001</v>
      </c>
      <c r="H328" s="349" t="s">
        <v>257</v>
      </c>
      <c r="I328" s="311" t="s">
        <v>55</v>
      </c>
      <c r="J328" s="311">
        <v>211.08949999999999</v>
      </c>
      <c r="K328" s="381"/>
      <c r="L328" s="381"/>
      <c r="M328" s="381"/>
      <c r="N328" s="381"/>
      <c r="O328" s="373"/>
      <c r="P328" s="373"/>
    </row>
    <row r="329" spans="1:16" s="205" customFormat="1" x14ac:dyDescent="0.25">
      <c r="A329" s="358">
        <f t="shared" si="29"/>
        <v>327</v>
      </c>
      <c r="B329" s="209" t="s">
        <v>20</v>
      </c>
      <c r="C329" s="37" t="str">
        <f t="shared" si="27"/>
        <v>6UMELOSC</v>
      </c>
      <c r="D329" s="37"/>
      <c r="E329" s="38">
        <f>+'CALCULO TARIFAS CC '!$S$45</f>
        <v>0.75597616441726789</v>
      </c>
      <c r="F329" s="39">
        <f t="shared" si="26"/>
        <v>390.02800000000002</v>
      </c>
      <c r="G329" s="357">
        <f t="shared" si="28"/>
        <v>294.85000000000002</v>
      </c>
      <c r="H329" s="349" t="s">
        <v>257</v>
      </c>
      <c r="I329" s="311" t="s">
        <v>56</v>
      </c>
      <c r="J329" s="311">
        <v>390.02800000000002</v>
      </c>
      <c r="K329" s="381"/>
      <c r="L329" s="381"/>
      <c r="M329" s="381"/>
      <c r="N329" s="381"/>
      <c r="O329" s="373"/>
      <c r="P329" s="373"/>
    </row>
    <row r="330" spans="1:16" s="205" customFormat="1" x14ac:dyDescent="0.25">
      <c r="A330" s="358">
        <f t="shared" si="29"/>
        <v>328</v>
      </c>
      <c r="B330" s="209" t="s">
        <v>20</v>
      </c>
      <c r="C330" s="37" t="str">
        <f t="shared" si="27"/>
        <v>6UMETALPAN</v>
      </c>
      <c r="D330" s="37"/>
      <c r="E330" s="38">
        <f>+'CALCULO TARIFAS CC '!$S$45</f>
        <v>0.75597616441726789</v>
      </c>
      <c r="F330" s="39">
        <f t="shared" si="26"/>
        <v>206.57560000000001</v>
      </c>
      <c r="G330" s="357">
        <f t="shared" si="28"/>
        <v>156.16999999999999</v>
      </c>
      <c r="H330" s="349" t="s">
        <v>257</v>
      </c>
      <c r="I330" s="311" t="s">
        <v>557</v>
      </c>
      <c r="J330" s="311">
        <v>206.57560000000001</v>
      </c>
      <c r="K330" s="381"/>
      <c r="L330" s="381"/>
      <c r="M330" s="381"/>
      <c r="N330" s="381"/>
      <c r="O330" s="373"/>
      <c r="P330" s="373"/>
    </row>
    <row r="331" spans="1:16" s="205" customFormat="1" x14ac:dyDescent="0.25">
      <c r="A331" s="358">
        <f t="shared" si="29"/>
        <v>329</v>
      </c>
      <c r="B331" s="209" t="s">
        <v>20</v>
      </c>
      <c r="C331" s="37" t="str">
        <f t="shared" si="27"/>
        <v>6UMETRO5MAY</v>
      </c>
      <c r="D331" s="37"/>
      <c r="E331" s="38">
        <f>+'CALCULO TARIFAS CC '!$S$45</f>
        <v>0.75597616441726789</v>
      </c>
      <c r="F331" s="39">
        <f t="shared" si="26"/>
        <v>2448.5619999999999</v>
      </c>
      <c r="G331" s="357">
        <f t="shared" si="28"/>
        <v>1851.05</v>
      </c>
      <c r="H331" s="349" t="s">
        <v>257</v>
      </c>
      <c r="I331" s="311" t="s">
        <v>773</v>
      </c>
      <c r="J331" s="311">
        <v>2448.5619999999999</v>
      </c>
      <c r="K331" s="381"/>
      <c r="L331" s="381"/>
      <c r="M331" s="381"/>
      <c r="N331" s="381"/>
      <c r="O331" s="373"/>
      <c r="P331" s="373"/>
    </row>
    <row r="332" spans="1:16" x14ac:dyDescent="0.25">
      <c r="A332" s="358">
        <f t="shared" si="29"/>
        <v>330</v>
      </c>
      <c r="B332" s="209" t="s">
        <v>20</v>
      </c>
      <c r="C332" s="37" t="str">
        <f t="shared" si="27"/>
        <v>6UMETROAND</v>
      </c>
      <c r="D332" s="37"/>
      <c r="E332" s="38">
        <f>+'CALCULO TARIFAS CC '!$S$45</f>
        <v>0.75597616441726789</v>
      </c>
      <c r="F332" s="39">
        <f t="shared" si="26"/>
        <v>1899.0152</v>
      </c>
      <c r="G332" s="357">
        <f t="shared" si="28"/>
        <v>1435.61</v>
      </c>
      <c r="H332" s="349" t="s">
        <v>257</v>
      </c>
      <c r="I332" s="311" t="s">
        <v>774</v>
      </c>
      <c r="J332" s="311">
        <v>1899.0152</v>
      </c>
      <c r="K332" s="381"/>
      <c r="L332" s="381"/>
      <c r="M332" s="381"/>
      <c r="N332" s="381"/>
      <c r="O332" s="373"/>
      <c r="P332" s="373"/>
    </row>
    <row r="333" spans="1:16" s="210" customFormat="1" x14ac:dyDescent="0.25">
      <c r="A333" s="358">
        <f t="shared" si="29"/>
        <v>331</v>
      </c>
      <c r="B333" s="209" t="s">
        <v>20</v>
      </c>
      <c r="C333" s="37" t="str">
        <f t="shared" si="27"/>
        <v>6UMETROHOTEL</v>
      </c>
      <c r="D333" s="37"/>
      <c r="E333" s="38">
        <f>+'CALCULO TARIFAS CC '!$S$45</f>
        <v>0.75597616441726789</v>
      </c>
      <c r="F333" s="39">
        <f t="shared" si="26"/>
        <v>51.024099999999997</v>
      </c>
      <c r="G333" s="357">
        <f t="shared" si="28"/>
        <v>38.57</v>
      </c>
      <c r="H333" s="349" t="s">
        <v>257</v>
      </c>
      <c r="I333" s="311" t="s">
        <v>854</v>
      </c>
      <c r="J333" s="311">
        <v>51.024099999999997</v>
      </c>
      <c r="K333" s="381"/>
      <c r="L333" s="381"/>
      <c r="M333" s="381"/>
      <c r="N333" s="381"/>
      <c r="O333" s="373"/>
      <c r="P333" s="373"/>
    </row>
    <row r="334" spans="1:16" s="210" customFormat="1" x14ac:dyDescent="0.25">
      <c r="A334" s="358">
        <f t="shared" si="29"/>
        <v>332</v>
      </c>
      <c r="B334" s="209" t="s">
        <v>20</v>
      </c>
      <c r="C334" s="37" t="str">
        <f t="shared" si="27"/>
        <v>6UMIRAMAR</v>
      </c>
      <c r="D334" s="37"/>
      <c r="E334" s="38">
        <f>+'CALCULO TARIFAS CC '!$S$45</f>
        <v>0.75597616441726789</v>
      </c>
      <c r="F334" s="39">
        <f t="shared" si="26"/>
        <v>295.52050000000003</v>
      </c>
      <c r="G334" s="357">
        <f t="shared" si="28"/>
        <v>223.41</v>
      </c>
      <c r="H334" s="349" t="s">
        <v>257</v>
      </c>
      <c r="I334" s="311" t="s">
        <v>436</v>
      </c>
      <c r="J334" s="311">
        <v>295.52050000000003</v>
      </c>
      <c r="K334" s="381"/>
      <c r="L334" s="381"/>
      <c r="M334" s="381"/>
      <c r="N334" s="381"/>
      <c r="O334" s="373"/>
      <c r="P334" s="373"/>
    </row>
    <row r="335" spans="1:16" s="210" customFormat="1" x14ac:dyDescent="0.25">
      <c r="A335" s="358">
        <f t="shared" si="29"/>
        <v>333</v>
      </c>
      <c r="B335" s="209" t="s">
        <v>20</v>
      </c>
      <c r="C335" s="37" t="str">
        <f t="shared" si="27"/>
        <v>6UMMALL31</v>
      </c>
      <c r="D335" s="37"/>
      <c r="E335" s="38">
        <f>+'CALCULO TARIFAS CC '!$S$45</f>
        <v>0.75597616441726789</v>
      </c>
      <c r="F335" s="39">
        <f t="shared" si="26"/>
        <v>257.77170000000001</v>
      </c>
      <c r="G335" s="357">
        <f t="shared" si="28"/>
        <v>194.87</v>
      </c>
      <c r="H335" s="349" t="s">
        <v>257</v>
      </c>
      <c r="I335" s="311" t="s">
        <v>568</v>
      </c>
      <c r="J335" s="311">
        <v>257.77170000000001</v>
      </c>
      <c r="K335" s="381"/>
      <c r="L335" s="381"/>
      <c r="M335" s="381"/>
      <c r="N335" s="381"/>
      <c r="O335" s="373"/>
      <c r="P335" s="373"/>
    </row>
    <row r="336" spans="1:16" s="210" customFormat="1" x14ac:dyDescent="0.25">
      <c r="A336" s="358">
        <f t="shared" si="29"/>
        <v>334</v>
      </c>
      <c r="B336" s="209" t="s">
        <v>20</v>
      </c>
      <c r="C336" s="37" t="str">
        <f t="shared" si="27"/>
        <v>6UMMDHOTEL</v>
      </c>
      <c r="D336" s="37"/>
      <c r="E336" s="38">
        <f>+'CALCULO TARIFAS CC '!$S$45</f>
        <v>0.75597616441726789</v>
      </c>
      <c r="F336" s="39">
        <f t="shared" si="26"/>
        <v>77.378699999999995</v>
      </c>
      <c r="G336" s="357">
        <f t="shared" si="28"/>
        <v>58.5</v>
      </c>
      <c r="H336" s="349" t="s">
        <v>257</v>
      </c>
      <c r="I336" s="311" t="s">
        <v>601</v>
      </c>
      <c r="J336" s="311">
        <v>77.378699999999995</v>
      </c>
      <c r="K336" s="381"/>
      <c r="L336" s="381"/>
      <c r="M336" s="381"/>
      <c r="N336" s="381"/>
      <c r="O336" s="373"/>
      <c r="P336" s="373"/>
    </row>
    <row r="337" spans="1:16" s="210" customFormat="1" x14ac:dyDescent="0.25">
      <c r="A337" s="358">
        <f t="shared" si="29"/>
        <v>335</v>
      </c>
      <c r="B337" s="209" t="s">
        <v>20</v>
      </c>
      <c r="C337" s="37" t="str">
        <f t="shared" si="27"/>
        <v>6UMNTOC17</v>
      </c>
      <c r="D337" s="37"/>
      <c r="E337" s="38">
        <f>+'CALCULO TARIFAS CC '!$S$45</f>
        <v>0.75597616441726789</v>
      </c>
      <c r="F337" s="39">
        <f t="shared" ref="F337:F341" si="30">ROUND(J337,4)</f>
        <v>192.58709999999999</v>
      </c>
      <c r="G337" s="357">
        <f t="shared" si="28"/>
        <v>145.59</v>
      </c>
      <c r="H337" s="349" t="s">
        <v>257</v>
      </c>
      <c r="I337" s="311" t="s">
        <v>558</v>
      </c>
      <c r="J337" s="311">
        <v>192.58709999999999</v>
      </c>
      <c r="K337" s="381"/>
      <c r="L337" s="381"/>
      <c r="M337" s="381"/>
      <c r="N337" s="381"/>
      <c r="O337" s="373"/>
      <c r="P337" s="373"/>
    </row>
    <row r="338" spans="1:16" s="210" customFormat="1" x14ac:dyDescent="0.25">
      <c r="A338" s="358">
        <f t="shared" si="29"/>
        <v>336</v>
      </c>
      <c r="B338" s="209" t="s">
        <v>20</v>
      </c>
      <c r="C338" s="37" t="str">
        <f t="shared" si="27"/>
        <v>6UMOLPASA</v>
      </c>
      <c r="D338" s="37"/>
      <c r="E338" s="38">
        <f>+'CALCULO TARIFAS CC '!$S$45</f>
        <v>0.75597616441726789</v>
      </c>
      <c r="F338" s="39">
        <f t="shared" si="30"/>
        <v>197.30930000000001</v>
      </c>
      <c r="G338" s="357">
        <f t="shared" si="28"/>
        <v>149.16</v>
      </c>
      <c r="H338" s="349" t="s">
        <v>257</v>
      </c>
      <c r="I338" s="311" t="s">
        <v>471</v>
      </c>
      <c r="J338" s="311">
        <v>197.30930000000001</v>
      </c>
      <c r="K338" s="381"/>
      <c r="L338" s="381"/>
      <c r="M338" s="381"/>
      <c r="N338" s="381"/>
      <c r="O338" s="373"/>
      <c r="P338" s="373"/>
    </row>
    <row r="339" spans="1:16" s="210" customFormat="1" x14ac:dyDescent="0.25">
      <c r="A339" s="358">
        <f t="shared" si="29"/>
        <v>337</v>
      </c>
      <c r="B339" s="209" t="s">
        <v>20</v>
      </c>
      <c r="C339" s="37" t="str">
        <f t="shared" si="27"/>
        <v>6UMOTBODEGA2</v>
      </c>
      <c r="D339" s="37"/>
      <c r="E339" s="38">
        <f>+'CALCULO TARIFAS CC '!$S$45</f>
        <v>0.75597616441726789</v>
      </c>
      <c r="F339" s="39">
        <f t="shared" si="30"/>
        <v>72.677599999999998</v>
      </c>
      <c r="G339" s="357">
        <f t="shared" si="28"/>
        <v>54.94</v>
      </c>
      <c r="H339" s="349" t="s">
        <v>257</v>
      </c>
      <c r="I339" s="311" t="s">
        <v>775</v>
      </c>
      <c r="J339" s="311">
        <v>72.677599999999998</v>
      </c>
      <c r="K339" s="381"/>
      <c r="L339" s="381"/>
      <c r="M339" s="381"/>
      <c r="N339" s="381"/>
      <c r="O339" s="373"/>
      <c r="P339" s="373"/>
    </row>
    <row r="340" spans="1:16" s="210" customFormat="1" x14ac:dyDescent="0.25">
      <c r="A340" s="358">
        <f t="shared" si="29"/>
        <v>338</v>
      </c>
      <c r="B340" s="209" t="s">
        <v>20</v>
      </c>
      <c r="C340" s="37" t="str">
        <f t="shared" si="27"/>
        <v>6UMOTDISPLAY</v>
      </c>
      <c r="D340" s="37"/>
      <c r="E340" s="38">
        <f>+'CALCULO TARIFAS CC '!$S$45</f>
        <v>0.75597616441726789</v>
      </c>
      <c r="F340" s="39">
        <f t="shared" si="30"/>
        <v>71.269099999999995</v>
      </c>
      <c r="G340" s="357">
        <f t="shared" si="28"/>
        <v>53.88</v>
      </c>
      <c r="H340" s="349" t="s">
        <v>257</v>
      </c>
      <c r="I340" s="311" t="s">
        <v>776</v>
      </c>
      <c r="J340" s="311">
        <v>71.269099999999995</v>
      </c>
      <c r="K340" s="381"/>
      <c r="L340" s="381"/>
      <c r="M340" s="381"/>
      <c r="N340" s="381"/>
      <c r="O340" s="373"/>
      <c r="P340" s="373"/>
    </row>
    <row r="341" spans="1:16" s="210" customFormat="1" x14ac:dyDescent="0.25">
      <c r="A341" s="358">
        <f t="shared" si="29"/>
        <v>339</v>
      </c>
      <c r="B341" s="209" t="s">
        <v>20</v>
      </c>
      <c r="C341" s="37" t="str">
        <f t="shared" si="27"/>
        <v>6UMPFRIGO57</v>
      </c>
      <c r="D341" s="37"/>
      <c r="E341" s="38">
        <f>+'CALCULO TARIFAS CC '!$S$45</f>
        <v>0.75597616441726789</v>
      </c>
      <c r="F341" s="39">
        <f t="shared" si="30"/>
        <v>145.7534</v>
      </c>
      <c r="G341" s="357">
        <f t="shared" si="28"/>
        <v>110.19</v>
      </c>
      <c r="H341" s="349" t="s">
        <v>257</v>
      </c>
      <c r="I341" s="311" t="s">
        <v>532</v>
      </c>
      <c r="J341" s="311">
        <v>145.7534</v>
      </c>
      <c r="K341" s="381"/>
      <c r="L341" s="381"/>
      <c r="M341" s="381"/>
      <c r="N341" s="381"/>
      <c r="O341" s="373"/>
      <c r="P341" s="373"/>
    </row>
    <row r="342" spans="1:16" s="230" customFormat="1" x14ac:dyDescent="0.25">
      <c r="A342" s="358">
        <f t="shared" si="29"/>
        <v>340</v>
      </c>
      <c r="B342" s="209" t="s">
        <v>20</v>
      </c>
      <c r="C342" s="37" t="str">
        <f t="shared" si="27"/>
        <v>6UMPLAZA</v>
      </c>
      <c r="D342" s="37"/>
      <c r="E342" s="38">
        <f>+'CALCULO TARIFAS CC '!$S$45</f>
        <v>0.75597616441726789</v>
      </c>
      <c r="F342" s="39">
        <f t="shared" ref="F342:F425" si="31">ROUND(J342,4)</f>
        <v>917.79459999999995</v>
      </c>
      <c r="G342" s="357">
        <f t="shared" si="28"/>
        <v>693.83</v>
      </c>
      <c r="H342" s="349" t="s">
        <v>257</v>
      </c>
      <c r="I342" s="311" t="s">
        <v>533</v>
      </c>
      <c r="J342" s="311">
        <v>917.79459999999995</v>
      </c>
      <c r="K342" s="381"/>
      <c r="L342" s="381"/>
      <c r="M342" s="381"/>
      <c r="N342" s="381"/>
      <c r="O342" s="373"/>
      <c r="P342" s="373"/>
    </row>
    <row r="343" spans="1:16" s="237" customFormat="1" x14ac:dyDescent="0.25">
      <c r="A343" s="358">
        <f t="shared" si="29"/>
        <v>341</v>
      </c>
      <c r="B343" s="209" t="s">
        <v>20</v>
      </c>
      <c r="C343" s="37" t="str">
        <f t="shared" si="27"/>
        <v>6UMPME83</v>
      </c>
      <c r="D343" s="37"/>
      <c r="E343" s="38">
        <f>+'CALCULO TARIFAS CC '!$S$45</f>
        <v>0.75597616441726789</v>
      </c>
      <c r="F343" s="39">
        <f t="shared" si="31"/>
        <v>237.84389999999999</v>
      </c>
      <c r="G343" s="357">
        <f t="shared" si="28"/>
        <v>179.8</v>
      </c>
      <c r="H343" s="349" t="s">
        <v>257</v>
      </c>
      <c r="I343" s="311" t="s">
        <v>534</v>
      </c>
      <c r="J343" s="311">
        <v>237.84389999999999</v>
      </c>
      <c r="K343" s="381"/>
      <c r="L343" s="381"/>
      <c r="M343" s="381"/>
      <c r="N343" s="381"/>
      <c r="O343" s="373"/>
      <c r="P343" s="373"/>
    </row>
    <row r="344" spans="1:16" s="237" customFormat="1" x14ac:dyDescent="0.25">
      <c r="A344" s="358">
        <f t="shared" si="29"/>
        <v>342</v>
      </c>
      <c r="B344" s="209" t="s">
        <v>20</v>
      </c>
      <c r="C344" s="37" t="str">
        <f t="shared" si="27"/>
        <v>6UMPOLIS</v>
      </c>
      <c r="D344" s="37"/>
      <c r="E344" s="38">
        <f>+'CALCULO TARIFAS CC '!$S$45</f>
        <v>0.75597616441726789</v>
      </c>
      <c r="F344" s="39">
        <f t="shared" si="31"/>
        <v>217.8083</v>
      </c>
      <c r="G344" s="357">
        <f t="shared" si="28"/>
        <v>164.66</v>
      </c>
      <c r="H344" s="349" t="s">
        <v>257</v>
      </c>
      <c r="I344" s="311" t="s">
        <v>535</v>
      </c>
      <c r="J344" s="311">
        <v>217.8083</v>
      </c>
      <c r="K344" s="381"/>
      <c r="L344" s="381"/>
      <c r="M344" s="381"/>
      <c r="N344" s="381"/>
      <c r="O344" s="373"/>
      <c r="P344" s="373"/>
    </row>
    <row r="345" spans="1:16" s="237" customFormat="1" x14ac:dyDescent="0.25">
      <c r="A345" s="358">
        <f t="shared" si="29"/>
        <v>343</v>
      </c>
      <c r="B345" s="209" t="s">
        <v>20</v>
      </c>
      <c r="C345" s="37" t="str">
        <f t="shared" si="27"/>
        <v>6UMSANM</v>
      </c>
      <c r="D345" s="37"/>
      <c r="E345" s="38">
        <f>+'CALCULO TARIFAS CC '!$S$45</f>
        <v>0.75597616441726789</v>
      </c>
      <c r="F345" s="39">
        <f t="shared" si="31"/>
        <v>572.91759999999999</v>
      </c>
      <c r="G345" s="357">
        <f t="shared" si="28"/>
        <v>433.11</v>
      </c>
      <c r="H345" s="349" t="s">
        <v>257</v>
      </c>
      <c r="I345" s="311" t="s">
        <v>636</v>
      </c>
      <c r="J345" s="311">
        <v>572.91759999999999</v>
      </c>
      <c r="K345" s="381"/>
      <c r="L345" s="381"/>
      <c r="M345" s="381"/>
      <c r="N345" s="381"/>
      <c r="O345" s="373"/>
      <c r="P345" s="373"/>
    </row>
    <row r="346" spans="1:16" s="237" customFormat="1" x14ac:dyDescent="0.25">
      <c r="A346" s="358">
        <f t="shared" si="29"/>
        <v>344</v>
      </c>
      <c r="B346" s="209" t="s">
        <v>20</v>
      </c>
      <c r="C346" s="37" t="str">
        <f t="shared" si="27"/>
        <v>6UMSGO26</v>
      </c>
      <c r="D346" s="37"/>
      <c r="E346" s="38">
        <f>+'CALCULO TARIFAS CC '!$S$45</f>
        <v>0.75597616441726789</v>
      </c>
      <c r="F346" s="39">
        <f t="shared" si="31"/>
        <v>222.11150000000001</v>
      </c>
      <c r="G346" s="357">
        <f t="shared" si="28"/>
        <v>167.91</v>
      </c>
      <c r="H346" s="349" t="s">
        <v>257</v>
      </c>
      <c r="I346" s="311" t="s">
        <v>559</v>
      </c>
      <c r="J346" s="311">
        <v>222.11150000000001</v>
      </c>
      <c r="K346" s="381"/>
      <c r="L346" s="381"/>
      <c r="M346" s="381"/>
      <c r="N346" s="381"/>
      <c r="O346" s="373"/>
      <c r="P346" s="373"/>
    </row>
    <row r="347" spans="1:16" s="237" customFormat="1" x14ac:dyDescent="0.25">
      <c r="A347" s="358">
        <f t="shared" si="29"/>
        <v>345</v>
      </c>
      <c r="B347" s="209" t="s">
        <v>20</v>
      </c>
      <c r="C347" s="37" t="str">
        <f t="shared" si="27"/>
        <v>6UMSPOLL</v>
      </c>
      <c r="D347" s="37"/>
      <c r="E347" s="38">
        <f>+'CALCULO TARIFAS CC '!$S$45</f>
        <v>0.75597616441726789</v>
      </c>
      <c r="F347" s="39">
        <f t="shared" si="31"/>
        <v>123.0412</v>
      </c>
      <c r="G347" s="357">
        <f t="shared" si="28"/>
        <v>93.02</v>
      </c>
      <c r="H347" s="349" t="s">
        <v>257</v>
      </c>
      <c r="I347" s="311" t="s">
        <v>569</v>
      </c>
      <c r="J347" s="311">
        <v>123.0412</v>
      </c>
      <c r="K347" s="381"/>
      <c r="L347" s="381"/>
      <c r="M347" s="381"/>
      <c r="N347" s="381"/>
      <c r="O347" s="373"/>
      <c r="P347" s="373"/>
    </row>
    <row r="348" spans="1:16" s="237" customFormat="1" x14ac:dyDescent="0.25">
      <c r="A348" s="358">
        <f t="shared" si="29"/>
        <v>346</v>
      </c>
      <c r="B348" s="209" t="s">
        <v>20</v>
      </c>
      <c r="C348" s="37" t="str">
        <f t="shared" si="27"/>
        <v>6UMSTANA</v>
      </c>
      <c r="D348" s="37"/>
      <c r="E348" s="38">
        <f>+'CALCULO TARIFAS CC '!$S$45</f>
        <v>0.75597616441726789</v>
      </c>
      <c r="F348" s="39">
        <f t="shared" si="31"/>
        <v>210.8185</v>
      </c>
      <c r="G348" s="357">
        <f t="shared" si="28"/>
        <v>159.37</v>
      </c>
      <c r="H348" s="349" t="s">
        <v>257</v>
      </c>
      <c r="I348" s="311" t="s">
        <v>637</v>
      </c>
      <c r="J348" s="311">
        <v>210.8185</v>
      </c>
      <c r="K348" s="381"/>
      <c r="L348" s="381"/>
      <c r="M348" s="381"/>
      <c r="N348" s="381"/>
      <c r="O348" s="373"/>
      <c r="P348" s="373"/>
    </row>
    <row r="349" spans="1:16" s="237" customFormat="1" x14ac:dyDescent="0.25">
      <c r="A349" s="358">
        <f t="shared" si="29"/>
        <v>347</v>
      </c>
      <c r="B349" s="209" t="s">
        <v>20</v>
      </c>
      <c r="C349" s="37" t="str">
        <f t="shared" si="27"/>
        <v>6UMTOC55</v>
      </c>
      <c r="D349" s="37"/>
      <c r="E349" s="38">
        <f>+'CALCULO TARIFAS CC '!$S$45</f>
        <v>0.75597616441726789</v>
      </c>
      <c r="F349" s="39">
        <f t="shared" si="31"/>
        <v>427.74790000000002</v>
      </c>
      <c r="G349" s="357">
        <f t="shared" si="28"/>
        <v>323.37</v>
      </c>
      <c r="H349" s="349" t="s">
        <v>257</v>
      </c>
      <c r="I349" s="311" t="s">
        <v>570</v>
      </c>
      <c r="J349" s="311">
        <v>427.74790000000002</v>
      </c>
      <c r="K349" s="381"/>
      <c r="L349" s="381"/>
      <c r="M349" s="381"/>
      <c r="N349" s="381"/>
      <c r="O349" s="373"/>
      <c r="P349" s="373"/>
    </row>
    <row r="350" spans="1:16" s="237" customFormat="1" x14ac:dyDescent="0.25">
      <c r="A350" s="358">
        <f t="shared" si="29"/>
        <v>348</v>
      </c>
      <c r="B350" s="209" t="s">
        <v>20</v>
      </c>
      <c r="C350" s="37" t="str">
        <f t="shared" si="27"/>
        <v>6UNESPSUR</v>
      </c>
      <c r="D350" s="37"/>
      <c r="E350" s="38">
        <f>+'CALCULO TARIFAS CC '!$S$45</f>
        <v>0.75597616441726789</v>
      </c>
      <c r="F350" s="39">
        <f t="shared" si="31"/>
        <v>79.694999999999993</v>
      </c>
      <c r="G350" s="357">
        <f t="shared" si="28"/>
        <v>60.25</v>
      </c>
      <c r="H350" s="349" t="s">
        <v>257</v>
      </c>
      <c r="I350" s="311" t="s">
        <v>401</v>
      </c>
      <c r="J350" s="311">
        <v>79.694999999999993</v>
      </c>
      <c r="K350" s="381"/>
      <c r="L350" s="381"/>
      <c r="M350" s="381"/>
      <c r="N350" s="381"/>
      <c r="O350" s="373"/>
      <c r="P350" s="373"/>
    </row>
    <row r="351" spans="1:16" s="237" customFormat="1" x14ac:dyDescent="0.25">
      <c r="A351" s="358">
        <f t="shared" si="29"/>
        <v>349</v>
      </c>
      <c r="B351" s="209" t="s">
        <v>20</v>
      </c>
      <c r="C351" s="37" t="str">
        <f t="shared" si="27"/>
        <v>6UNESTLELOMA</v>
      </c>
      <c r="D351" s="37"/>
      <c r="E351" s="38">
        <f>+'CALCULO TARIFAS CC '!$S$45</f>
        <v>0.75597616441726789</v>
      </c>
      <c r="F351" s="39">
        <f t="shared" si="31"/>
        <v>80.368099999999998</v>
      </c>
      <c r="G351" s="357">
        <f t="shared" si="28"/>
        <v>60.76</v>
      </c>
      <c r="H351" s="349" t="s">
        <v>257</v>
      </c>
      <c r="I351" s="311" t="s">
        <v>331</v>
      </c>
      <c r="J351" s="311">
        <v>80.368099999999998</v>
      </c>
      <c r="K351" s="381"/>
      <c r="L351" s="381"/>
      <c r="M351" s="381"/>
      <c r="N351" s="381"/>
      <c r="O351" s="373"/>
      <c r="P351" s="373"/>
    </row>
    <row r="352" spans="1:16" s="237" customFormat="1" x14ac:dyDescent="0.25">
      <c r="A352" s="358">
        <f t="shared" si="29"/>
        <v>350</v>
      </c>
      <c r="B352" s="209" t="s">
        <v>20</v>
      </c>
      <c r="C352" s="37" t="str">
        <f t="shared" si="27"/>
        <v>6UNESTLENATA</v>
      </c>
      <c r="D352" s="37"/>
      <c r="E352" s="38">
        <f>+'CALCULO TARIFAS CC '!$S$45</f>
        <v>0.75597616441726789</v>
      </c>
      <c r="F352" s="39">
        <f t="shared" si="31"/>
        <v>744.39490000000001</v>
      </c>
      <c r="G352" s="357">
        <f t="shared" si="28"/>
        <v>562.74</v>
      </c>
      <c r="H352" s="349" t="s">
        <v>257</v>
      </c>
      <c r="I352" s="311" t="s">
        <v>57</v>
      </c>
      <c r="J352" s="311">
        <v>744.39490000000001</v>
      </c>
      <c r="K352" s="381"/>
      <c r="L352" s="381"/>
      <c r="M352" s="381"/>
      <c r="N352" s="381"/>
      <c r="O352" s="373"/>
      <c r="P352" s="373"/>
    </row>
    <row r="353" spans="1:16" s="237" customFormat="1" x14ac:dyDescent="0.25">
      <c r="A353" s="358">
        <f t="shared" si="29"/>
        <v>351</v>
      </c>
      <c r="B353" s="209" t="s">
        <v>20</v>
      </c>
      <c r="C353" s="37" t="str">
        <f t="shared" si="27"/>
        <v>6UNESTLEVILA</v>
      </c>
      <c r="D353" s="37"/>
      <c r="E353" s="38">
        <f>+'CALCULO TARIFAS CC '!$S$45</f>
        <v>0.75597616441726789</v>
      </c>
      <c r="F353" s="39">
        <f t="shared" si="31"/>
        <v>253.41399999999999</v>
      </c>
      <c r="G353" s="357">
        <f t="shared" si="28"/>
        <v>191.57</v>
      </c>
      <c r="H353" s="349" t="s">
        <v>257</v>
      </c>
      <c r="I353" s="311" t="s">
        <v>58</v>
      </c>
      <c r="J353" s="311">
        <v>253.41399999999999</v>
      </c>
      <c r="K353" s="381"/>
      <c r="L353" s="381"/>
      <c r="M353" s="381"/>
      <c r="N353" s="381"/>
      <c r="O353" s="373"/>
      <c r="P353" s="373"/>
    </row>
    <row r="354" spans="1:16" s="237" customFormat="1" x14ac:dyDescent="0.25">
      <c r="A354" s="358">
        <f t="shared" si="29"/>
        <v>352</v>
      </c>
      <c r="B354" s="209" t="s">
        <v>20</v>
      </c>
      <c r="C354" s="37" t="str">
        <f t="shared" si="27"/>
        <v>6UNIELSPED</v>
      </c>
      <c r="D354" s="37"/>
      <c r="E354" s="38">
        <f>+'CALCULO TARIFAS CC '!$S$45</f>
        <v>0.75597616441726789</v>
      </c>
      <c r="F354" s="39">
        <f t="shared" si="31"/>
        <v>60.565199999999997</v>
      </c>
      <c r="G354" s="357">
        <f t="shared" si="28"/>
        <v>45.79</v>
      </c>
      <c r="H354" s="349" t="s">
        <v>257</v>
      </c>
      <c r="I354" s="311" t="s">
        <v>777</v>
      </c>
      <c r="J354" s="311">
        <v>60.565199999999997</v>
      </c>
      <c r="K354" s="381"/>
      <c r="L354" s="381"/>
      <c r="M354" s="381"/>
      <c r="N354" s="381"/>
      <c r="O354" s="373"/>
      <c r="P354" s="373"/>
    </row>
    <row r="355" spans="1:16" s="237" customFormat="1" x14ac:dyDescent="0.25">
      <c r="A355" s="358">
        <f t="shared" si="29"/>
        <v>353</v>
      </c>
      <c r="B355" s="209" t="s">
        <v>20</v>
      </c>
      <c r="C355" s="37" t="str">
        <f t="shared" si="27"/>
        <v>6UNIKOBAL</v>
      </c>
      <c r="D355" s="37"/>
      <c r="E355" s="38">
        <f>+'CALCULO TARIFAS CC '!$S$45</f>
        <v>0.75597616441726789</v>
      </c>
      <c r="F355" s="39">
        <f t="shared" si="31"/>
        <v>50.3371</v>
      </c>
      <c r="G355" s="357">
        <f t="shared" si="28"/>
        <v>38.049999999999997</v>
      </c>
      <c r="H355" s="349" t="s">
        <v>257</v>
      </c>
      <c r="I355" s="311" t="s">
        <v>778</v>
      </c>
      <c r="J355" s="311">
        <v>50.3371</v>
      </c>
      <c r="K355" s="381"/>
      <c r="L355" s="381"/>
      <c r="M355" s="381"/>
      <c r="N355" s="381"/>
      <c r="O355" s="373"/>
      <c r="P355" s="373"/>
    </row>
    <row r="356" spans="1:16" s="237" customFormat="1" x14ac:dyDescent="0.25">
      <c r="A356" s="358">
        <f t="shared" si="29"/>
        <v>354</v>
      </c>
      <c r="B356" s="209" t="s">
        <v>20</v>
      </c>
      <c r="C356" s="37" t="str">
        <f t="shared" si="27"/>
        <v>6UNIKOC50</v>
      </c>
      <c r="D356" s="37"/>
      <c r="E356" s="38">
        <f>+'CALCULO TARIFAS CC '!$S$45</f>
        <v>0.75597616441726789</v>
      </c>
      <c r="F356" s="39">
        <f t="shared" si="31"/>
        <v>59.044800000000002</v>
      </c>
      <c r="G356" s="357">
        <f t="shared" si="28"/>
        <v>44.64</v>
      </c>
      <c r="H356" s="349" t="s">
        <v>257</v>
      </c>
      <c r="I356" s="311" t="s">
        <v>779</v>
      </c>
      <c r="J356" s="311">
        <v>59.044800000000002</v>
      </c>
      <c r="K356" s="381"/>
      <c r="L356" s="381"/>
      <c r="M356" s="381"/>
      <c r="N356" s="381"/>
      <c r="O356" s="373"/>
      <c r="P356" s="373"/>
    </row>
    <row r="357" spans="1:16" s="237" customFormat="1" x14ac:dyDescent="0.25">
      <c r="A357" s="358">
        <f t="shared" si="29"/>
        <v>355</v>
      </c>
      <c r="B357" s="209" t="s">
        <v>20</v>
      </c>
      <c r="C357" s="37" t="str">
        <f t="shared" si="27"/>
        <v>6UNIKODORADO</v>
      </c>
      <c r="D357" s="37"/>
      <c r="E357" s="38">
        <f>+'CALCULO TARIFAS CC '!$S$45</f>
        <v>0.75597616441726789</v>
      </c>
      <c r="F357" s="39">
        <f t="shared" si="31"/>
        <v>60.661999999999999</v>
      </c>
      <c r="G357" s="357">
        <f t="shared" si="28"/>
        <v>45.86</v>
      </c>
      <c r="H357" s="349" t="s">
        <v>257</v>
      </c>
      <c r="I357" s="311" t="s">
        <v>780</v>
      </c>
      <c r="J357" s="311">
        <v>60.661999999999999</v>
      </c>
      <c r="K357" s="381"/>
      <c r="L357" s="381"/>
      <c r="M357" s="381"/>
      <c r="N357" s="381"/>
      <c r="O357" s="373"/>
      <c r="P357" s="373"/>
    </row>
    <row r="358" spans="1:16" s="237" customFormat="1" x14ac:dyDescent="0.25">
      <c r="A358" s="358">
        <f t="shared" si="29"/>
        <v>356</v>
      </c>
      <c r="B358" s="209" t="s">
        <v>20</v>
      </c>
      <c r="C358" s="37" t="str">
        <f t="shared" si="27"/>
        <v>6UNIKOPBLOS</v>
      </c>
      <c r="D358" s="37"/>
      <c r="E358" s="38">
        <f>+'CALCULO TARIFAS CC '!$S$45</f>
        <v>0.75597616441726789</v>
      </c>
      <c r="F358" s="39">
        <f t="shared" si="31"/>
        <v>56.725200000000001</v>
      </c>
      <c r="G358" s="357">
        <f t="shared" si="28"/>
        <v>42.88</v>
      </c>
      <c r="H358" s="349" t="s">
        <v>257</v>
      </c>
      <c r="I358" s="311" t="s">
        <v>781</v>
      </c>
      <c r="J358" s="311">
        <v>56.725200000000001</v>
      </c>
      <c r="K358" s="381"/>
      <c r="L358" s="381"/>
      <c r="M358" s="381"/>
      <c r="N358" s="381"/>
      <c r="O358" s="373"/>
      <c r="P358" s="373"/>
    </row>
    <row r="359" spans="1:16" s="237" customFormat="1" x14ac:dyDescent="0.25">
      <c r="A359" s="358">
        <f t="shared" si="29"/>
        <v>357</v>
      </c>
      <c r="B359" s="209" t="s">
        <v>20</v>
      </c>
      <c r="C359" s="37" t="str">
        <f t="shared" si="27"/>
        <v>6UNIKOPME</v>
      </c>
      <c r="D359" s="37"/>
      <c r="E359" s="38">
        <f>+'CALCULO TARIFAS CC '!$S$45</f>
        <v>0.75597616441726789</v>
      </c>
      <c r="F359" s="39">
        <f t="shared" si="31"/>
        <v>45.571300000000001</v>
      </c>
      <c r="G359" s="357">
        <f t="shared" si="28"/>
        <v>34.450000000000003</v>
      </c>
      <c r="H359" s="349" t="s">
        <v>257</v>
      </c>
      <c r="I359" s="311" t="s">
        <v>782</v>
      </c>
      <c r="J359" s="311">
        <v>45.571300000000001</v>
      </c>
      <c r="K359" s="381"/>
      <c r="L359" s="381"/>
      <c r="M359" s="381"/>
      <c r="N359" s="381"/>
      <c r="O359" s="373"/>
      <c r="P359" s="373"/>
    </row>
    <row r="360" spans="1:16" s="237" customFormat="1" x14ac:dyDescent="0.25">
      <c r="A360" s="358">
        <f t="shared" si="29"/>
        <v>358</v>
      </c>
      <c r="B360" s="209" t="s">
        <v>20</v>
      </c>
      <c r="C360" s="37" t="str">
        <f t="shared" si="27"/>
        <v>6UNIKORABAJO</v>
      </c>
      <c r="D360" s="37"/>
      <c r="E360" s="38">
        <f>+'CALCULO TARIFAS CC '!$S$45</f>
        <v>0.75597616441726789</v>
      </c>
      <c r="F360" s="39">
        <f t="shared" si="31"/>
        <v>32.398600000000002</v>
      </c>
      <c r="G360" s="357">
        <f t="shared" si="28"/>
        <v>24.49</v>
      </c>
      <c r="H360" s="349" t="s">
        <v>257</v>
      </c>
      <c r="I360" s="311" t="s">
        <v>783</v>
      </c>
      <c r="J360" s="311">
        <v>32.398600000000002</v>
      </c>
      <c r="K360" s="381"/>
      <c r="L360" s="381"/>
      <c r="M360" s="381"/>
      <c r="N360" s="381"/>
      <c r="O360" s="373"/>
      <c r="P360" s="373"/>
    </row>
    <row r="361" spans="1:16" s="237" customFormat="1" x14ac:dyDescent="0.25">
      <c r="A361" s="358">
        <f t="shared" si="29"/>
        <v>359</v>
      </c>
      <c r="B361" s="209" t="s">
        <v>20</v>
      </c>
      <c r="C361" s="37" t="str">
        <f t="shared" si="27"/>
        <v>6UNIKOTER</v>
      </c>
      <c r="D361" s="37"/>
      <c r="E361" s="38">
        <f>+'CALCULO TARIFAS CC '!$S$45</f>
        <v>0.75597616441726789</v>
      </c>
      <c r="F361" s="39">
        <f t="shared" si="31"/>
        <v>34.08</v>
      </c>
      <c r="G361" s="357">
        <f t="shared" si="28"/>
        <v>25.76</v>
      </c>
      <c r="H361" s="349" t="s">
        <v>257</v>
      </c>
      <c r="I361" s="311" t="s">
        <v>784</v>
      </c>
      <c r="J361" s="311">
        <v>34.08</v>
      </c>
      <c r="K361" s="381"/>
      <c r="L361" s="381"/>
      <c r="M361" s="381"/>
      <c r="N361" s="381"/>
      <c r="O361" s="373"/>
      <c r="P361" s="373"/>
    </row>
    <row r="362" spans="1:16" s="230" customFormat="1" x14ac:dyDescent="0.25">
      <c r="A362" s="358">
        <f t="shared" si="29"/>
        <v>360</v>
      </c>
      <c r="B362" s="209" t="s">
        <v>20</v>
      </c>
      <c r="C362" s="37" t="str">
        <f t="shared" si="27"/>
        <v>6UOASISTROP</v>
      </c>
      <c r="D362" s="37"/>
      <c r="E362" s="38">
        <f>+'CALCULO TARIFAS CC '!$S$45</f>
        <v>0.75597616441726789</v>
      </c>
      <c r="F362" s="39">
        <f t="shared" si="31"/>
        <v>100.6233</v>
      </c>
      <c r="G362" s="357">
        <f t="shared" si="28"/>
        <v>76.069999999999993</v>
      </c>
      <c r="H362" s="349" t="s">
        <v>257</v>
      </c>
      <c r="I362" s="311" t="s">
        <v>785</v>
      </c>
      <c r="J362" s="311">
        <v>100.6233</v>
      </c>
      <c r="K362" s="381"/>
      <c r="L362" s="381"/>
      <c r="M362" s="381"/>
      <c r="N362" s="381"/>
      <c r="O362" s="373"/>
      <c r="P362" s="373"/>
    </row>
    <row r="363" spans="1:16" s="230" customFormat="1" x14ac:dyDescent="0.25">
      <c r="A363" s="358">
        <f t="shared" si="29"/>
        <v>361</v>
      </c>
      <c r="B363" s="209" t="s">
        <v>20</v>
      </c>
      <c r="C363" s="37" t="str">
        <f t="shared" si="27"/>
        <v>6UOCEANIA</v>
      </c>
      <c r="D363" s="37"/>
      <c r="E363" s="38">
        <f>+'CALCULO TARIFAS CC '!$S$45</f>
        <v>0.75597616441726789</v>
      </c>
      <c r="F363" s="39">
        <f t="shared" si="31"/>
        <v>389.54590000000002</v>
      </c>
      <c r="G363" s="357">
        <f t="shared" si="28"/>
        <v>294.49</v>
      </c>
      <c r="H363" s="349" t="s">
        <v>257</v>
      </c>
      <c r="I363" s="311" t="s">
        <v>536</v>
      </c>
      <c r="J363" s="311">
        <v>389.54590000000002</v>
      </c>
      <c r="K363" s="381"/>
      <c r="L363" s="381"/>
      <c r="M363" s="381"/>
      <c r="N363" s="381"/>
      <c r="O363" s="373"/>
      <c r="P363" s="373"/>
    </row>
    <row r="364" spans="1:16" s="230" customFormat="1" x14ac:dyDescent="0.25">
      <c r="A364" s="358">
        <f t="shared" si="29"/>
        <v>362</v>
      </c>
      <c r="B364" s="209" t="s">
        <v>20</v>
      </c>
      <c r="C364" s="37" t="str">
        <f t="shared" si="27"/>
        <v>6UOCEANTWO</v>
      </c>
      <c r="D364" s="37"/>
      <c r="E364" s="38">
        <f>+'CALCULO TARIFAS CC '!$S$45</f>
        <v>0.75597616441726789</v>
      </c>
      <c r="F364" s="39">
        <f t="shared" si="31"/>
        <v>68.178899999999999</v>
      </c>
      <c r="G364" s="357">
        <f t="shared" si="28"/>
        <v>51.54</v>
      </c>
      <c r="H364" s="349" t="s">
        <v>257</v>
      </c>
      <c r="I364" s="311" t="s">
        <v>560</v>
      </c>
      <c r="J364" s="311">
        <v>68.178899999999999</v>
      </c>
      <c r="K364" s="381"/>
      <c r="L364" s="381"/>
      <c r="M364" s="381"/>
      <c r="N364" s="381"/>
      <c r="O364" s="373"/>
      <c r="P364" s="373"/>
    </row>
    <row r="365" spans="1:16" s="230" customFormat="1" x14ac:dyDescent="0.25">
      <c r="A365" s="358">
        <f t="shared" si="29"/>
        <v>363</v>
      </c>
      <c r="B365" s="209" t="s">
        <v>20</v>
      </c>
      <c r="C365" s="37" t="str">
        <f t="shared" si="27"/>
        <v>6UOPENBLUE1</v>
      </c>
      <c r="D365" s="37"/>
      <c r="E365" s="38">
        <f>+'CALCULO TARIFAS CC '!$S$45</f>
        <v>0.75597616441726789</v>
      </c>
      <c r="F365" s="39">
        <f t="shared" si="31"/>
        <v>108.91679999999999</v>
      </c>
      <c r="G365" s="357">
        <f t="shared" si="28"/>
        <v>82.34</v>
      </c>
      <c r="H365" s="349" t="s">
        <v>257</v>
      </c>
      <c r="I365" s="311" t="s">
        <v>786</v>
      </c>
      <c r="J365" s="311">
        <v>108.91679999999999</v>
      </c>
      <c r="K365" s="381"/>
      <c r="L365" s="381"/>
      <c r="M365" s="381"/>
      <c r="N365" s="381"/>
      <c r="O365" s="373"/>
      <c r="P365" s="373"/>
    </row>
    <row r="366" spans="1:16" s="230" customFormat="1" x14ac:dyDescent="0.25">
      <c r="A366" s="358">
        <f t="shared" si="29"/>
        <v>364</v>
      </c>
      <c r="B366" s="209" t="s">
        <v>20</v>
      </c>
      <c r="C366" s="37" t="str">
        <f t="shared" si="27"/>
        <v>6UOPENBLUE2</v>
      </c>
      <c r="D366" s="37"/>
      <c r="E366" s="38">
        <f>+'CALCULO TARIFAS CC '!$S$45</f>
        <v>0.75597616441726789</v>
      </c>
      <c r="F366" s="39">
        <f t="shared" si="31"/>
        <v>226.72290000000001</v>
      </c>
      <c r="G366" s="357">
        <f t="shared" si="28"/>
        <v>171.4</v>
      </c>
      <c r="H366" s="349" t="s">
        <v>257</v>
      </c>
      <c r="I366" s="311" t="s">
        <v>787</v>
      </c>
      <c r="J366" s="311">
        <v>226.72290000000001</v>
      </c>
      <c r="K366" s="381"/>
      <c r="L366" s="381"/>
      <c r="M366" s="381"/>
      <c r="N366" s="381"/>
      <c r="O366" s="373"/>
      <c r="P366" s="373"/>
    </row>
    <row r="367" spans="1:16" s="230" customFormat="1" x14ac:dyDescent="0.25">
      <c r="A367" s="358">
        <f t="shared" si="29"/>
        <v>365</v>
      </c>
      <c r="B367" s="209" t="s">
        <v>20</v>
      </c>
      <c r="C367" s="37" t="str">
        <f t="shared" si="27"/>
        <v>6UORONORTE</v>
      </c>
      <c r="D367" s="37"/>
      <c r="E367" s="38">
        <f>+'CALCULO TARIFAS CC '!$S$45</f>
        <v>0.75597616441726789</v>
      </c>
      <c r="F367" s="39">
        <f t="shared" si="31"/>
        <v>250.53129999999999</v>
      </c>
      <c r="G367" s="357">
        <f t="shared" si="28"/>
        <v>189.4</v>
      </c>
      <c r="H367" s="349" t="s">
        <v>257</v>
      </c>
      <c r="I367" s="311" t="s">
        <v>418</v>
      </c>
      <c r="J367" s="311">
        <v>250.53129999999999</v>
      </c>
      <c r="K367" s="381"/>
      <c r="L367" s="381"/>
      <c r="M367" s="381"/>
      <c r="N367" s="381"/>
      <c r="O367" s="373"/>
      <c r="P367" s="373"/>
    </row>
    <row r="368" spans="1:16" s="230" customFormat="1" x14ac:dyDescent="0.25">
      <c r="A368" s="358">
        <f t="shared" si="29"/>
        <v>366</v>
      </c>
      <c r="B368" s="209" t="s">
        <v>20</v>
      </c>
      <c r="C368" s="37" t="str">
        <f t="shared" si="27"/>
        <v>6UPABO</v>
      </c>
      <c r="D368" s="37"/>
      <c r="E368" s="38">
        <f>+'CALCULO TARIFAS CC '!$S$45</f>
        <v>0.75597616441726789</v>
      </c>
      <c r="F368" s="39">
        <f t="shared" si="31"/>
        <v>105.6392</v>
      </c>
      <c r="G368" s="357">
        <f t="shared" si="28"/>
        <v>79.86</v>
      </c>
      <c r="H368" s="349" t="s">
        <v>257</v>
      </c>
      <c r="I368" s="311" t="s">
        <v>960</v>
      </c>
      <c r="J368" s="311">
        <v>105.6392</v>
      </c>
      <c r="K368" s="381"/>
      <c r="L368" s="381"/>
      <c r="M368" s="381"/>
      <c r="N368" s="381"/>
      <c r="O368" s="373"/>
      <c r="P368" s="373"/>
    </row>
    <row r="369" spans="1:16" s="230" customFormat="1" x14ac:dyDescent="0.25">
      <c r="A369" s="358">
        <f t="shared" si="29"/>
        <v>367</v>
      </c>
      <c r="B369" s="209" t="s">
        <v>20</v>
      </c>
      <c r="C369" s="37" t="str">
        <f t="shared" si="27"/>
        <v>6UPASCUAL</v>
      </c>
      <c r="D369" s="37"/>
      <c r="E369" s="38">
        <f>+'CALCULO TARIFAS CC '!$S$45</f>
        <v>0.75597616441726789</v>
      </c>
      <c r="F369" s="39">
        <f t="shared" si="31"/>
        <v>381.02620000000002</v>
      </c>
      <c r="G369" s="357">
        <f t="shared" si="28"/>
        <v>288.05</v>
      </c>
      <c r="H369" s="349" t="s">
        <v>257</v>
      </c>
      <c r="I369" s="311" t="s">
        <v>392</v>
      </c>
      <c r="J369" s="311">
        <v>381.02620000000002</v>
      </c>
      <c r="K369" s="381"/>
      <c r="L369" s="381"/>
      <c r="M369" s="381"/>
      <c r="N369" s="381"/>
      <c r="O369" s="373"/>
      <c r="P369" s="373"/>
    </row>
    <row r="370" spans="1:16" s="230" customFormat="1" x14ac:dyDescent="0.25">
      <c r="A370" s="358">
        <f t="shared" si="29"/>
        <v>368</v>
      </c>
      <c r="B370" s="209" t="s">
        <v>20</v>
      </c>
      <c r="C370" s="37" t="str">
        <f t="shared" si="27"/>
        <v>6UPCLUB12OCT</v>
      </c>
      <c r="D370" s="37"/>
      <c r="E370" s="38">
        <f>+'CALCULO TARIFAS CC '!$S$45</f>
        <v>0.75597616441726789</v>
      </c>
      <c r="F370" s="39">
        <f t="shared" si="31"/>
        <v>55.271599999999999</v>
      </c>
      <c r="G370" s="357">
        <f t="shared" si="28"/>
        <v>41.78</v>
      </c>
      <c r="H370" s="349" t="s">
        <v>257</v>
      </c>
      <c r="I370" s="311" t="s">
        <v>788</v>
      </c>
      <c r="J370" s="311">
        <v>55.271599999999999</v>
      </c>
      <c r="K370" s="381"/>
      <c r="L370" s="382"/>
      <c r="M370" s="381"/>
      <c r="N370" s="381"/>
      <c r="O370" s="373"/>
      <c r="P370" s="373"/>
    </row>
    <row r="371" spans="1:16" s="230" customFormat="1" x14ac:dyDescent="0.25">
      <c r="A371" s="358">
        <f t="shared" si="29"/>
        <v>369</v>
      </c>
      <c r="B371" s="209" t="s">
        <v>20</v>
      </c>
      <c r="C371" s="37" t="str">
        <f t="shared" si="27"/>
        <v>6UPCLUBVAR</v>
      </c>
      <c r="D371" s="37"/>
      <c r="E371" s="38">
        <f>+'CALCULO TARIFAS CC '!$S$45</f>
        <v>0.75597616441726789</v>
      </c>
      <c r="F371" s="39">
        <f t="shared" si="31"/>
        <v>33.695300000000003</v>
      </c>
      <c r="G371" s="357">
        <f t="shared" si="28"/>
        <v>25.47</v>
      </c>
      <c r="H371" s="349" t="s">
        <v>257</v>
      </c>
      <c r="I371" s="311" t="s">
        <v>694</v>
      </c>
      <c r="J371" s="311">
        <v>33.695300000000003</v>
      </c>
      <c r="K371" s="381"/>
      <c r="L371" s="381"/>
      <c r="M371" s="381"/>
      <c r="N371" s="381"/>
      <c r="O371" s="373"/>
      <c r="P371" s="373"/>
    </row>
    <row r="372" spans="1:16" s="230" customFormat="1" x14ac:dyDescent="0.25">
      <c r="A372" s="358">
        <f t="shared" si="29"/>
        <v>370</v>
      </c>
      <c r="B372" s="209" t="s">
        <v>20</v>
      </c>
      <c r="C372" s="37" t="str">
        <f t="shared" si="27"/>
        <v>6UPECCOLA06</v>
      </c>
      <c r="D372" s="37"/>
      <c r="E372" s="38">
        <f>+'CALCULO TARIFAS CC '!$S$45</f>
        <v>0.75597616441726789</v>
      </c>
      <c r="F372" s="39">
        <f t="shared" si="31"/>
        <v>426.28059999999999</v>
      </c>
      <c r="G372" s="357">
        <f t="shared" si="28"/>
        <v>322.26</v>
      </c>
      <c r="H372" s="349" t="s">
        <v>257</v>
      </c>
      <c r="I372" s="311" t="s">
        <v>322</v>
      </c>
      <c r="J372" s="311">
        <v>426.28059999999999</v>
      </c>
      <c r="K372" s="381"/>
      <c r="L372" s="381"/>
      <c r="M372" s="381"/>
      <c r="N372" s="381"/>
      <c r="O372" s="373"/>
      <c r="P372" s="373"/>
    </row>
    <row r="373" spans="1:16" s="247" customFormat="1" x14ac:dyDescent="0.25">
      <c r="A373" s="358">
        <f t="shared" si="29"/>
        <v>371</v>
      </c>
      <c r="B373" s="209" t="s">
        <v>20</v>
      </c>
      <c r="C373" s="37" t="str">
        <f t="shared" si="27"/>
        <v>6UPECCOLA51</v>
      </c>
      <c r="D373" s="37"/>
      <c r="E373" s="38">
        <f>+'CALCULO TARIFAS CC '!$S$45</f>
        <v>0.75597616441726789</v>
      </c>
      <c r="F373" s="39">
        <f t="shared" ref="F373:F404" si="32">ROUND(J373,4)</f>
        <v>576.32690000000002</v>
      </c>
      <c r="G373" s="357">
        <f t="shared" si="28"/>
        <v>435.69</v>
      </c>
      <c r="H373" s="349" t="s">
        <v>257</v>
      </c>
      <c r="I373" s="311" t="s">
        <v>323</v>
      </c>
      <c r="J373" s="311">
        <v>576.32690000000002</v>
      </c>
      <c r="K373" s="381"/>
      <c r="L373" s="381"/>
      <c r="M373" s="381"/>
      <c r="N373" s="381"/>
      <c r="O373" s="373"/>
      <c r="P373" s="373"/>
    </row>
    <row r="374" spans="1:16" s="247" customFormat="1" x14ac:dyDescent="0.25">
      <c r="A374" s="358">
        <f t="shared" si="29"/>
        <v>372</v>
      </c>
      <c r="B374" s="209" t="s">
        <v>20</v>
      </c>
      <c r="C374" s="37" t="str">
        <f t="shared" si="27"/>
        <v>6UPECCOLA63</v>
      </c>
      <c r="D374" s="37"/>
      <c r="E374" s="38">
        <f>+'CALCULO TARIFAS CC '!$S$45</f>
        <v>0.75597616441726789</v>
      </c>
      <c r="F374" s="39">
        <f t="shared" si="32"/>
        <v>122.32259999999999</v>
      </c>
      <c r="G374" s="357">
        <f t="shared" si="28"/>
        <v>92.47</v>
      </c>
      <c r="H374" s="349" t="s">
        <v>257</v>
      </c>
      <c r="I374" s="311" t="s">
        <v>447</v>
      </c>
      <c r="J374" s="311">
        <v>122.32259999999999</v>
      </c>
      <c r="K374" s="381"/>
      <c r="L374" s="381"/>
      <c r="M374" s="381"/>
      <c r="N374" s="381"/>
      <c r="O374" s="373"/>
      <c r="P374" s="373"/>
    </row>
    <row r="375" spans="1:16" s="247" customFormat="1" x14ac:dyDescent="0.25">
      <c r="A375" s="358">
        <f t="shared" si="29"/>
        <v>373</v>
      </c>
      <c r="B375" s="209" t="s">
        <v>20</v>
      </c>
      <c r="C375" s="37" t="str">
        <f t="shared" si="27"/>
        <v>6UPEDFFOODS</v>
      </c>
      <c r="D375" s="37"/>
      <c r="E375" s="38">
        <f>+'CALCULO TARIFAS CC '!$S$45</f>
        <v>0.75597616441726789</v>
      </c>
      <c r="F375" s="39">
        <f t="shared" si="32"/>
        <v>159.65729999999999</v>
      </c>
      <c r="G375" s="357">
        <f t="shared" si="28"/>
        <v>120.7</v>
      </c>
      <c r="H375" s="349" t="s">
        <v>257</v>
      </c>
      <c r="I375" s="311" t="s">
        <v>789</v>
      </c>
      <c r="J375" s="311">
        <v>159.65729999999999</v>
      </c>
      <c r="K375" s="381"/>
      <c r="L375" s="381"/>
      <c r="M375" s="381"/>
      <c r="N375" s="381"/>
      <c r="O375" s="373"/>
      <c r="P375" s="373"/>
    </row>
    <row r="376" spans="1:16" s="247" customFormat="1" x14ac:dyDescent="0.25">
      <c r="A376" s="358">
        <f t="shared" si="29"/>
        <v>374</v>
      </c>
      <c r="B376" s="209" t="s">
        <v>20</v>
      </c>
      <c r="C376" s="37" t="str">
        <f t="shared" si="27"/>
        <v>6UPETITEPMA</v>
      </c>
      <c r="D376" s="37"/>
      <c r="E376" s="38">
        <f>+'CALCULO TARIFAS CC '!$S$45</f>
        <v>0.75597616441726789</v>
      </c>
      <c r="F376" s="39">
        <f t="shared" si="32"/>
        <v>260.10309999999998</v>
      </c>
      <c r="G376" s="357">
        <f t="shared" si="28"/>
        <v>196.63</v>
      </c>
      <c r="H376" s="349" t="s">
        <v>257</v>
      </c>
      <c r="I376" s="311" t="s">
        <v>474</v>
      </c>
      <c r="J376" s="311">
        <v>260.10309999999998</v>
      </c>
      <c r="K376" s="381"/>
      <c r="L376" s="382"/>
      <c r="M376" s="381"/>
      <c r="N376" s="381"/>
      <c r="O376" s="373"/>
      <c r="P376" s="373"/>
    </row>
    <row r="377" spans="1:16" s="247" customFormat="1" x14ac:dyDescent="0.25">
      <c r="A377" s="358">
        <f t="shared" si="29"/>
        <v>375</v>
      </c>
      <c r="B377" s="209" t="s">
        <v>20</v>
      </c>
      <c r="C377" s="37" t="str">
        <f t="shared" si="27"/>
        <v>6UPETPMA</v>
      </c>
      <c r="D377" s="37"/>
      <c r="E377" s="38">
        <f>+'CALCULO TARIFAS CC '!$S$45</f>
        <v>0.75597616441726789</v>
      </c>
      <c r="F377" s="39">
        <f t="shared" si="32"/>
        <v>119.4783</v>
      </c>
      <c r="G377" s="357">
        <f t="shared" si="28"/>
        <v>90.32</v>
      </c>
      <c r="H377" s="349" t="s">
        <v>257</v>
      </c>
      <c r="I377" s="311" t="s">
        <v>400</v>
      </c>
      <c r="J377" s="311">
        <v>119.4783</v>
      </c>
      <c r="K377" s="381"/>
      <c r="L377" s="381"/>
      <c r="M377" s="381"/>
      <c r="N377" s="381"/>
      <c r="O377" s="373"/>
      <c r="P377" s="373"/>
    </row>
    <row r="378" spans="1:16" s="247" customFormat="1" x14ac:dyDescent="0.25">
      <c r="A378" s="358">
        <f t="shared" si="29"/>
        <v>376</v>
      </c>
      <c r="B378" s="209" t="s">
        <v>20</v>
      </c>
      <c r="C378" s="37" t="str">
        <f t="shared" si="27"/>
        <v>6UPETROHIELO</v>
      </c>
      <c r="D378" s="37"/>
      <c r="E378" s="38">
        <f>+'CALCULO TARIFAS CC '!$S$45</f>
        <v>0.75597616441726789</v>
      </c>
      <c r="F378" s="39">
        <f t="shared" si="32"/>
        <v>518.76120000000003</v>
      </c>
      <c r="G378" s="357">
        <f t="shared" si="28"/>
        <v>392.17</v>
      </c>
      <c r="H378" s="349" t="s">
        <v>257</v>
      </c>
      <c r="I378" s="311" t="s">
        <v>695</v>
      </c>
      <c r="J378" s="311">
        <v>518.76120000000003</v>
      </c>
      <c r="K378" s="381"/>
      <c r="L378" s="381"/>
      <c r="M378" s="381"/>
      <c r="N378" s="381"/>
      <c r="O378" s="373"/>
      <c r="P378" s="373"/>
    </row>
    <row r="379" spans="1:16" s="247" customFormat="1" x14ac:dyDescent="0.25">
      <c r="A379" s="358">
        <f t="shared" si="29"/>
        <v>377</v>
      </c>
      <c r="B379" s="209" t="s">
        <v>20</v>
      </c>
      <c r="C379" s="37" t="str">
        <f t="shared" si="27"/>
        <v>6UPFOTOC50</v>
      </c>
      <c r="D379" s="37"/>
      <c r="E379" s="38">
        <f>+'CALCULO TARIFAS CC '!$S$45</f>
        <v>0.75597616441726789</v>
      </c>
      <c r="F379" s="39">
        <f t="shared" si="32"/>
        <v>88.797600000000003</v>
      </c>
      <c r="G379" s="357">
        <f t="shared" si="28"/>
        <v>67.13</v>
      </c>
      <c r="H379" s="349" t="s">
        <v>257</v>
      </c>
      <c r="I379" s="311" t="s">
        <v>696</v>
      </c>
      <c r="J379" s="311">
        <v>88.797600000000003</v>
      </c>
      <c r="K379" s="381"/>
      <c r="L379" s="381"/>
      <c r="M379" s="381"/>
      <c r="N379" s="381"/>
      <c r="O379" s="373"/>
      <c r="P379" s="373"/>
    </row>
    <row r="380" spans="1:16" s="247" customFormat="1" x14ac:dyDescent="0.25">
      <c r="A380" s="358">
        <f t="shared" si="29"/>
        <v>378</v>
      </c>
      <c r="B380" s="209" t="s">
        <v>20</v>
      </c>
      <c r="C380" s="37" t="str">
        <f t="shared" si="27"/>
        <v>6UPFOTOCEN</v>
      </c>
      <c r="D380" s="37"/>
      <c r="E380" s="38">
        <f>+'CALCULO TARIFAS CC '!$S$45</f>
        <v>0.75597616441726789</v>
      </c>
      <c r="F380" s="39">
        <f t="shared" si="32"/>
        <v>44.425600000000003</v>
      </c>
      <c r="G380" s="357">
        <f t="shared" si="28"/>
        <v>33.58</v>
      </c>
      <c r="H380" s="349" t="s">
        <v>257</v>
      </c>
      <c r="I380" s="311" t="s">
        <v>697</v>
      </c>
      <c r="J380" s="311">
        <v>44.425600000000003</v>
      </c>
      <c r="K380" s="381"/>
      <c r="L380" s="381"/>
      <c r="M380" s="381"/>
      <c r="N380" s="381"/>
      <c r="O380" s="373"/>
      <c r="P380" s="373"/>
    </row>
    <row r="381" spans="1:16" s="247" customFormat="1" x14ac:dyDescent="0.25">
      <c r="A381" s="358">
        <f t="shared" si="29"/>
        <v>379</v>
      </c>
      <c r="B381" s="209" t="s">
        <v>20</v>
      </c>
      <c r="C381" s="37" t="str">
        <f t="shared" si="27"/>
        <v>6UPFOTOMMALL</v>
      </c>
      <c r="D381" s="37"/>
      <c r="E381" s="38">
        <f>+'CALCULO TARIFAS CC '!$S$45</f>
        <v>0.75597616441726789</v>
      </c>
      <c r="F381" s="39">
        <f t="shared" si="32"/>
        <v>27.923500000000001</v>
      </c>
      <c r="G381" s="357">
        <f t="shared" si="28"/>
        <v>21.11</v>
      </c>
      <c r="H381" s="349" t="s">
        <v>257</v>
      </c>
      <c r="I381" s="311" t="s">
        <v>698</v>
      </c>
      <c r="J381" s="311">
        <v>27.923500000000001</v>
      </c>
      <c r="K381" s="381"/>
      <c r="L381" s="381"/>
      <c r="M381" s="381"/>
      <c r="N381" s="381"/>
      <c r="O381" s="373"/>
      <c r="P381" s="373"/>
    </row>
    <row r="382" spans="1:16" s="247" customFormat="1" x14ac:dyDescent="0.25">
      <c r="A382" s="358">
        <f t="shared" si="29"/>
        <v>380</v>
      </c>
      <c r="B382" s="209" t="s">
        <v>20</v>
      </c>
      <c r="C382" s="37" t="str">
        <f t="shared" si="27"/>
        <v>6UPFOTOZLIB1</v>
      </c>
      <c r="D382" s="37"/>
      <c r="E382" s="38">
        <f>+'CALCULO TARIFAS CC '!$S$45</f>
        <v>0.75597616441726789</v>
      </c>
      <c r="F382" s="39">
        <f t="shared" si="32"/>
        <v>20.930299999999999</v>
      </c>
      <c r="G382" s="357">
        <f t="shared" si="28"/>
        <v>15.82</v>
      </c>
      <c r="H382" s="349" t="s">
        <v>257</v>
      </c>
      <c r="I382" s="311" t="s">
        <v>699</v>
      </c>
      <c r="J382" s="311">
        <v>20.930299999999999</v>
      </c>
      <c r="K382" s="381"/>
      <c r="L382" s="381"/>
      <c r="M382" s="381"/>
      <c r="N382" s="381"/>
      <c r="O382" s="373"/>
      <c r="P382" s="373"/>
    </row>
    <row r="383" spans="1:16" s="247" customFormat="1" x14ac:dyDescent="0.25">
      <c r="A383" s="358">
        <f t="shared" si="29"/>
        <v>381</v>
      </c>
      <c r="B383" s="209" t="s">
        <v>20</v>
      </c>
      <c r="C383" s="37" t="str">
        <f t="shared" si="27"/>
        <v>6UPFOTOZLIB2</v>
      </c>
      <c r="D383" s="37"/>
      <c r="E383" s="38">
        <f>+'CALCULO TARIFAS CC '!$S$45</f>
        <v>0.75597616441726789</v>
      </c>
      <c r="F383" s="39">
        <f t="shared" si="32"/>
        <v>23.124199999999998</v>
      </c>
      <c r="G383" s="357">
        <f t="shared" si="28"/>
        <v>17.48</v>
      </c>
      <c r="H383" s="349" t="s">
        <v>257</v>
      </c>
      <c r="I383" s="311" t="s">
        <v>700</v>
      </c>
      <c r="J383" s="311">
        <v>23.124199999999998</v>
      </c>
      <c r="K383" s="381"/>
      <c r="L383" s="381"/>
      <c r="M383" s="381"/>
      <c r="N383" s="381"/>
      <c r="O383" s="373"/>
      <c r="P383" s="373"/>
    </row>
    <row r="384" spans="1:16" s="247" customFormat="1" x14ac:dyDescent="0.25">
      <c r="A384" s="358">
        <f t="shared" si="29"/>
        <v>382</v>
      </c>
      <c r="B384" s="209" t="s">
        <v>20</v>
      </c>
      <c r="C384" s="37" t="str">
        <f t="shared" si="27"/>
        <v>6UPGENERALES</v>
      </c>
      <c r="D384" s="37"/>
      <c r="E384" s="38">
        <f>+'CALCULO TARIFAS CC '!$S$45</f>
        <v>0.75597616441726789</v>
      </c>
      <c r="F384" s="39">
        <f t="shared" si="32"/>
        <v>467.85390000000001</v>
      </c>
      <c r="G384" s="357">
        <f t="shared" si="28"/>
        <v>353.69</v>
      </c>
      <c r="H384" s="349" t="s">
        <v>257</v>
      </c>
      <c r="I384" s="311" t="s">
        <v>602</v>
      </c>
      <c r="J384" s="311">
        <v>467.85390000000001</v>
      </c>
      <c r="K384" s="381"/>
      <c r="L384" s="381"/>
      <c r="M384" s="381"/>
      <c r="N384" s="381"/>
      <c r="O384" s="373"/>
      <c r="P384" s="373"/>
    </row>
    <row r="385" spans="1:16" s="247" customFormat="1" x14ac:dyDescent="0.25">
      <c r="A385" s="358">
        <f t="shared" si="29"/>
        <v>383</v>
      </c>
      <c r="B385" s="209" t="s">
        <v>20</v>
      </c>
      <c r="C385" s="37" t="str">
        <f t="shared" si="27"/>
        <v>6UPHACQUA1</v>
      </c>
      <c r="D385" s="37"/>
      <c r="E385" s="38">
        <f>+'CALCULO TARIFAS CC '!$S$45</f>
        <v>0.75597616441726789</v>
      </c>
      <c r="F385" s="39">
        <f t="shared" si="32"/>
        <v>68.060299999999998</v>
      </c>
      <c r="G385" s="357">
        <f t="shared" si="28"/>
        <v>51.45</v>
      </c>
      <c r="H385" s="349" t="s">
        <v>257</v>
      </c>
      <c r="I385" s="311" t="s">
        <v>538</v>
      </c>
      <c r="J385" s="311">
        <v>68.060299999999998</v>
      </c>
      <c r="K385" s="381"/>
      <c r="L385" s="381"/>
      <c r="M385" s="381"/>
      <c r="N385" s="381"/>
      <c r="O385" s="373"/>
      <c r="P385" s="373"/>
    </row>
    <row r="386" spans="1:16" s="247" customFormat="1" x14ac:dyDescent="0.25">
      <c r="A386" s="358">
        <f t="shared" si="29"/>
        <v>384</v>
      </c>
      <c r="B386" s="209" t="s">
        <v>20</v>
      </c>
      <c r="C386" s="37" t="str">
        <f t="shared" si="27"/>
        <v>6UPHCECCLUB</v>
      </c>
      <c r="D386" s="37"/>
      <c r="E386" s="38">
        <f>+'CALCULO TARIFAS CC '!$S$45</f>
        <v>0.75597616441726789</v>
      </c>
      <c r="F386" s="39">
        <f t="shared" si="32"/>
        <v>59.4497</v>
      </c>
      <c r="G386" s="357">
        <f t="shared" si="28"/>
        <v>44.94</v>
      </c>
      <c r="H386" s="349" t="s">
        <v>257</v>
      </c>
      <c r="I386" s="311" t="s">
        <v>638</v>
      </c>
      <c r="J386" s="311">
        <v>59.4497</v>
      </c>
      <c r="K386" s="381"/>
      <c r="L386" s="381"/>
      <c r="M386" s="381"/>
      <c r="N386" s="381"/>
      <c r="O386" s="373"/>
      <c r="P386" s="373"/>
    </row>
    <row r="387" spans="1:16" s="247" customFormat="1" x14ac:dyDescent="0.25">
      <c r="A387" s="358">
        <f t="shared" si="29"/>
        <v>385</v>
      </c>
      <c r="B387" s="209" t="s">
        <v>20</v>
      </c>
      <c r="C387" s="37" t="str">
        <f t="shared" ref="C387:C450" si="33">UPPER(I387)</f>
        <v>6UPHDREAM</v>
      </c>
      <c r="D387" s="37"/>
      <c r="E387" s="38">
        <f>+'CALCULO TARIFAS CC '!$S$45</f>
        <v>0.75597616441726789</v>
      </c>
      <c r="F387" s="39">
        <f t="shared" si="32"/>
        <v>203.5318</v>
      </c>
      <c r="G387" s="357">
        <f t="shared" si="28"/>
        <v>153.87</v>
      </c>
      <c r="H387" s="349" t="s">
        <v>257</v>
      </c>
      <c r="I387" s="311" t="s">
        <v>790</v>
      </c>
      <c r="J387" s="311">
        <v>203.5318</v>
      </c>
      <c r="K387" s="381"/>
      <c r="L387" s="381"/>
      <c r="M387" s="381"/>
      <c r="N387" s="381"/>
      <c r="O387" s="373"/>
      <c r="P387" s="373"/>
    </row>
    <row r="388" spans="1:16" s="247" customFormat="1" x14ac:dyDescent="0.25">
      <c r="A388" s="358">
        <f t="shared" si="29"/>
        <v>386</v>
      </c>
      <c r="B388" s="209" t="s">
        <v>20</v>
      </c>
      <c r="C388" s="37" t="str">
        <f t="shared" si="33"/>
        <v>6UPHGLOB78</v>
      </c>
      <c r="D388" s="37"/>
      <c r="E388" s="38">
        <f>+'CALCULO TARIFAS CC '!$S$45</f>
        <v>0.75597616441726789</v>
      </c>
      <c r="F388" s="39">
        <f t="shared" si="32"/>
        <v>112.2294</v>
      </c>
      <c r="G388" s="357">
        <f t="shared" ref="G388:G451" si="34">ROUND(F388*E388,2)</f>
        <v>84.84</v>
      </c>
      <c r="H388" s="349" t="s">
        <v>257</v>
      </c>
      <c r="I388" s="311" t="s">
        <v>539</v>
      </c>
      <c r="J388" s="311">
        <v>112.2294</v>
      </c>
      <c r="K388" s="381"/>
      <c r="L388" s="381"/>
      <c r="M388" s="381"/>
      <c r="N388" s="381"/>
      <c r="O388" s="373"/>
      <c r="P388" s="373"/>
    </row>
    <row r="389" spans="1:16" s="247" customFormat="1" x14ac:dyDescent="0.25">
      <c r="A389" s="358">
        <f t="shared" ref="A389:A452" si="35">A388+1</f>
        <v>387</v>
      </c>
      <c r="B389" s="209" t="s">
        <v>20</v>
      </c>
      <c r="C389" s="37" t="str">
        <f t="shared" si="33"/>
        <v>6UPHLAMALL</v>
      </c>
      <c r="D389" s="37"/>
      <c r="E389" s="38">
        <f>+'CALCULO TARIFAS CC '!$S$45</f>
        <v>0.75597616441726789</v>
      </c>
      <c r="F389" s="39">
        <f t="shared" si="32"/>
        <v>189.37270000000001</v>
      </c>
      <c r="G389" s="357">
        <f t="shared" si="34"/>
        <v>143.16</v>
      </c>
      <c r="H389" s="349" t="s">
        <v>257</v>
      </c>
      <c r="I389" s="311" t="s">
        <v>867</v>
      </c>
      <c r="J389" s="311">
        <v>189.37270000000001</v>
      </c>
      <c r="K389" s="381"/>
      <c r="L389" s="381"/>
      <c r="M389" s="381"/>
      <c r="N389" s="381"/>
      <c r="O389" s="373"/>
      <c r="P389" s="373"/>
    </row>
    <row r="390" spans="1:16" s="247" customFormat="1" x14ac:dyDescent="0.25">
      <c r="A390" s="358">
        <f t="shared" si="35"/>
        <v>388</v>
      </c>
      <c r="B390" s="209" t="s">
        <v>20</v>
      </c>
      <c r="C390" s="37" t="str">
        <f t="shared" si="33"/>
        <v>6UPHMMALL</v>
      </c>
      <c r="D390" s="37"/>
      <c r="E390" s="38">
        <f>+'CALCULO TARIFAS CC '!$S$45</f>
        <v>0.75597616441726789</v>
      </c>
      <c r="F390" s="39">
        <f t="shared" si="32"/>
        <v>281.23719999999997</v>
      </c>
      <c r="G390" s="357">
        <f t="shared" si="34"/>
        <v>212.61</v>
      </c>
      <c r="H390" s="349" t="s">
        <v>257</v>
      </c>
      <c r="I390" s="311" t="s">
        <v>639</v>
      </c>
      <c r="J390" s="311">
        <v>281.23719999999997</v>
      </c>
      <c r="K390" s="381"/>
      <c r="L390" s="381"/>
      <c r="M390" s="381"/>
      <c r="N390" s="381"/>
      <c r="O390" s="373"/>
      <c r="P390" s="373"/>
    </row>
    <row r="391" spans="1:16" s="247" customFormat="1" x14ac:dyDescent="0.25">
      <c r="A391" s="358">
        <f t="shared" si="35"/>
        <v>389</v>
      </c>
      <c r="B391" s="209" t="s">
        <v>20</v>
      </c>
      <c r="C391" s="37" t="str">
        <f t="shared" si="33"/>
        <v>6UPHOCBUPLZ</v>
      </c>
      <c r="D391" s="37"/>
      <c r="E391" s="38">
        <f>+'CALCULO TARIFAS CC '!$S$45</f>
        <v>0.75597616441726789</v>
      </c>
      <c r="F391" s="39">
        <f t="shared" si="32"/>
        <v>465.33210000000003</v>
      </c>
      <c r="G391" s="357">
        <f t="shared" si="34"/>
        <v>351.78</v>
      </c>
      <c r="H391" s="349" t="s">
        <v>257</v>
      </c>
      <c r="I391" s="311" t="s">
        <v>868</v>
      </c>
      <c r="J391" s="311">
        <v>465.33210000000003</v>
      </c>
      <c r="K391" s="381"/>
      <c r="L391" s="381"/>
      <c r="M391" s="381"/>
      <c r="N391" s="381"/>
      <c r="O391" s="373"/>
      <c r="P391" s="373"/>
    </row>
    <row r="392" spans="1:16" s="247" customFormat="1" x14ac:dyDescent="0.25">
      <c r="A392" s="358">
        <f t="shared" si="35"/>
        <v>390</v>
      </c>
      <c r="B392" s="209" t="s">
        <v>20</v>
      </c>
      <c r="C392" s="37" t="str">
        <f t="shared" si="33"/>
        <v>6UPHPANAMAR</v>
      </c>
      <c r="D392" s="37"/>
      <c r="E392" s="38">
        <f>+'CALCULO TARIFAS CC '!$S$45</f>
        <v>0.75597616441726789</v>
      </c>
      <c r="F392" s="39">
        <f t="shared" si="32"/>
        <v>100.5202</v>
      </c>
      <c r="G392" s="357">
        <f t="shared" si="34"/>
        <v>75.989999999999995</v>
      </c>
      <c r="H392" s="349" t="s">
        <v>257</v>
      </c>
      <c r="I392" s="311" t="s">
        <v>791</v>
      </c>
      <c r="J392" s="311">
        <v>100.5202</v>
      </c>
      <c r="K392" s="381"/>
      <c r="L392" s="381"/>
      <c r="M392" s="381"/>
      <c r="N392" s="381"/>
      <c r="O392" s="373"/>
      <c r="P392" s="373"/>
    </row>
    <row r="393" spans="1:16" s="247" customFormat="1" x14ac:dyDescent="0.25">
      <c r="A393" s="358">
        <f t="shared" si="35"/>
        <v>391</v>
      </c>
      <c r="B393" s="209" t="s">
        <v>20</v>
      </c>
      <c r="C393" s="37" t="str">
        <f t="shared" si="33"/>
        <v>6UPHPEARL</v>
      </c>
      <c r="D393" s="37"/>
      <c r="E393" s="38">
        <f>+'CALCULO TARIFAS CC '!$S$45</f>
        <v>0.75597616441726789</v>
      </c>
      <c r="F393" s="39">
        <f t="shared" si="32"/>
        <v>66.281400000000005</v>
      </c>
      <c r="G393" s="357">
        <f t="shared" si="34"/>
        <v>50.11</v>
      </c>
      <c r="H393" s="349" t="s">
        <v>257</v>
      </c>
      <c r="I393" s="311" t="s">
        <v>792</v>
      </c>
      <c r="J393" s="311">
        <v>66.281400000000005</v>
      </c>
      <c r="K393" s="381"/>
      <c r="L393" s="381"/>
      <c r="M393" s="381"/>
      <c r="N393" s="381"/>
      <c r="O393" s="373"/>
      <c r="P393" s="373"/>
    </row>
    <row r="394" spans="1:16" s="247" customFormat="1" x14ac:dyDescent="0.25">
      <c r="A394" s="358">
        <f t="shared" si="35"/>
        <v>392</v>
      </c>
      <c r="B394" s="209" t="s">
        <v>20</v>
      </c>
      <c r="C394" s="37" t="str">
        <f t="shared" si="33"/>
        <v>6UPHREGALIA</v>
      </c>
      <c r="D394" s="37"/>
      <c r="E394" s="38">
        <f>+'CALCULO TARIFAS CC '!$S$45</f>
        <v>0.75597616441726789</v>
      </c>
      <c r="F394" s="39">
        <f t="shared" si="32"/>
        <v>51.844499999999996</v>
      </c>
      <c r="G394" s="357">
        <f t="shared" si="34"/>
        <v>39.19</v>
      </c>
      <c r="H394" s="349" t="s">
        <v>257</v>
      </c>
      <c r="I394" s="311" t="s">
        <v>841</v>
      </c>
      <c r="J394" s="311">
        <v>51.844499999999996</v>
      </c>
      <c r="K394" s="381"/>
      <c r="L394" s="382"/>
      <c r="M394" s="381"/>
      <c r="N394" s="381"/>
      <c r="O394" s="373"/>
      <c r="P394" s="373"/>
    </row>
    <row r="395" spans="1:16" s="247" customFormat="1" x14ac:dyDescent="0.25">
      <c r="A395" s="358">
        <f t="shared" si="35"/>
        <v>393</v>
      </c>
      <c r="B395" s="209" t="s">
        <v>20</v>
      </c>
      <c r="C395" s="37" t="str">
        <f t="shared" si="33"/>
        <v>6UPHTOC71</v>
      </c>
      <c r="D395" s="37"/>
      <c r="E395" s="38">
        <f>+'CALCULO TARIFAS CC '!$S$45</f>
        <v>0.75597616441726789</v>
      </c>
      <c r="F395" s="39">
        <f t="shared" si="32"/>
        <v>2151.7183</v>
      </c>
      <c r="G395" s="357">
        <f t="shared" si="34"/>
        <v>1626.65</v>
      </c>
      <c r="H395" s="349" t="s">
        <v>257</v>
      </c>
      <c r="I395" s="311" t="s">
        <v>540</v>
      </c>
      <c r="J395" s="311">
        <v>2151.7183</v>
      </c>
      <c r="K395" s="381"/>
      <c r="L395" s="382"/>
      <c r="M395" s="381"/>
      <c r="N395" s="381"/>
      <c r="O395" s="373"/>
      <c r="P395" s="373"/>
    </row>
    <row r="396" spans="1:16" s="247" customFormat="1" x14ac:dyDescent="0.25">
      <c r="A396" s="358">
        <f t="shared" si="35"/>
        <v>394</v>
      </c>
      <c r="B396" s="209" t="s">
        <v>20</v>
      </c>
      <c r="C396" s="37" t="str">
        <f t="shared" si="33"/>
        <v>6UPHVITRI85</v>
      </c>
      <c r="D396" s="37"/>
      <c r="E396" s="38">
        <f>+'CALCULO TARIFAS CC '!$S$45</f>
        <v>0.75597616441726789</v>
      </c>
      <c r="F396" s="39">
        <f t="shared" si="32"/>
        <v>67.257300000000001</v>
      </c>
      <c r="G396" s="357">
        <f t="shared" si="34"/>
        <v>50.84</v>
      </c>
      <c r="H396" s="349" t="s">
        <v>257</v>
      </c>
      <c r="I396" s="311" t="s">
        <v>541</v>
      </c>
      <c r="J396" s="311">
        <v>67.257300000000001</v>
      </c>
      <c r="K396" s="381"/>
      <c r="L396" s="382"/>
      <c r="M396" s="381"/>
      <c r="N396" s="381"/>
      <c r="O396" s="373"/>
      <c r="P396" s="373"/>
    </row>
    <row r="397" spans="1:16" s="247" customFormat="1" x14ac:dyDescent="0.25">
      <c r="A397" s="358">
        <f t="shared" si="35"/>
        <v>395</v>
      </c>
      <c r="B397" s="209" t="s">
        <v>20</v>
      </c>
      <c r="C397" s="37" t="str">
        <f t="shared" si="33"/>
        <v>6UPHYCLUB</v>
      </c>
      <c r="D397" s="37"/>
      <c r="E397" s="38">
        <f>+'CALCULO TARIFAS CC '!$S$45</f>
        <v>0.75597616441726789</v>
      </c>
      <c r="F397" s="39">
        <f t="shared" si="32"/>
        <v>84.903700000000001</v>
      </c>
      <c r="G397" s="357">
        <f t="shared" si="34"/>
        <v>64.19</v>
      </c>
      <c r="H397" s="349" t="s">
        <v>257</v>
      </c>
      <c r="I397" s="311" t="s">
        <v>833</v>
      </c>
      <c r="J397" s="311">
        <v>84.903700000000001</v>
      </c>
      <c r="K397" s="381"/>
      <c r="L397" s="381"/>
      <c r="M397" s="381"/>
      <c r="N397" s="381"/>
      <c r="O397" s="373"/>
      <c r="P397" s="373"/>
    </row>
    <row r="398" spans="1:16" s="247" customFormat="1" x14ac:dyDescent="0.25">
      <c r="A398" s="358">
        <f t="shared" si="35"/>
        <v>396</v>
      </c>
      <c r="B398" s="209" t="s">
        <v>20</v>
      </c>
      <c r="C398" s="37" t="str">
        <f t="shared" si="33"/>
        <v>6UPISO13</v>
      </c>
      <c r="D398" s="37"/>
      <c r="E398" s="38">
        <f>+'CALCULO TARIFAS CC '!$S$45</f>
        <v>0.75597616441726789</v>
      </c>
      <c r="F398" s="39">
        <f t="shared" si="32"/>
        <v>76.892099999999999</v>
      </c>
      <c r="G398" s="357">
        <f t="shared" si="34"/>
        <v>58.13</v>
      </c>
      <c r="H398" s="349" t="s">
        <v>257</v>
      </c>
      <c r="I398" s="311" t="s">
        <v>640</v>
      </c>
      <c r="J398" s="311">
        <v>76.892099999999999</v>
      </c>
      <c r="K398" s="381"/>
      <c r="L398" s="381"/>
      <c r="M398" s="381"/>
      <c r="N398" s="381"/>
      <c r="O398" s="373"/>
      <c r="P398" s="373"/>
    </row>
    <row r="399" spans="1:16" s="247" customFormat="1" x14ac:dyDescent="0.25">
      <c r="A399" s="358">
        <f t="shared" si="35"/>
        <v>397</v>
      </c>
      <c r="B399" s="209" t="s">
        <v>20</v>
      </c>
      <c r="C399" s="37" t="str">
        <f t="shared" si="33"/>
        <v>6UPLASTIG25</v>
      </c>
      <c r="D399" s="37"/>
      <c r="E399" s="38">
        <f>+'CALCULO TARIFAS CC '!$S$45</f>
        <v>0.75597616441726789</v>
      </c>
      <c r="F399" s="39">
        <f t="shared" si="32"/>
        <v>303.28829999999999</v>
      </c>
      <c r="G399" s="357">
        <f t="shared" si="34"/>
        <v>229.28</v>
      </c>
      <c r="H399" s="349" t="s">
        <v>257</v>
      </c>
      <c r="I399" s="311" t="s">
        <v>641</v>
      </c>
      <c r="J399" s="311">
        <v>303.28829999999999</v>
      </c>
      <c r="K399" s="381"/>
      <c r="L399" s="381"/>
      <c r="M399" s="381"/>
      <c r="N399" s="381"/>
      <c r="O399" s="373"/>
      <c r="P399" s="373"/>
    </row>
    <row r="400" spans="1:16" s="247" customFormat="1" x14ac:dyDescent="0.25">
      <c r="A400" s="358">
        <f t="shared" si="35"/>
        <v>398</v>
      </c>
      <c r="B400" s="209" t="s">
        <v>20</v>
      </c>
      <c r="C400" s="37" t="str">
        <f t="shared" si="33"/>
        <v>6UPMAR1</v>
      </c>
      <c r="D400" s="37"/>
      <c r="E400" s="38">
        <f>+'CALCULO TARIFAS CC '!$S$45</f>
        <v>0.75597616441726789</v>
      </c>
      <c r="F400" s="39">
        <f t="shared" si="32"/>
        <v>43.3934</v>
      </c>
      <c r="G400" s="357">
        <f t="shared" si="34"/>
        <v>32.799999999999997</v>
      </c>
      <c r="H400" s="349" t="s">
        <v>257</v>
      </c>
      <c r="I400" s="311" t="s">
        <v>473</v>
      </c>
      <c r="J400" s="311">
        <v>43.3934</v>
      </c>
      <c r="K400" s="381"/>
      <c r="L400" s="381"/>
      <c r="M400" s="381"/>
      <c r="N400" s="381"/>
      <c r="O400" s="373"/>
      <c r="P400" s="373"/>
    </row>
    <row r="401" spans="1:16" s="247" customFormat="1" x14ac:dyDescent="0.25">
      <c r="A401" s="358">
        <f t="shared" si="35"/>
        <v>399</v>
      </c>
      <c r="B401" s="209" t="s">
        <v>20</v>
      </c>
      <c r="C401" s="37" t="str">
        <f t="shared" si="33"/>
        <v>6UPOLYENSA</v>
      </c>
      <c r="D401" s="37"/>
      <c r="E401" s="38">
        <f>+'CALCULO TARIFAS CC '!$S$45</f>
        <v>0.75597616441726789</v>
      </c>
      <c r="F401" s="39">
        <f t="shared" si="32"/>
        <v>101.3716</v>
      </c>
      <c r="G401" s="357">
        <f t="shared" si="34"/>
        <v>76.63</v>
      </c>
      <c r="H401" s="349" t="s">
        <v>257</v>
      </c>
      <c r="I401" s="311" t="s">
        <v>946</v>
      </c>
      <c r="J401" s="311">
        <v>101.3716</v>
      </c>
      <c r="K401" s="381"/>
      <c r="L401" s="381"/>
      <c r="M401" s="381"/>
      <c r="N401" s="381"/>
      <c r="O401" s="373"/>
      <c r="P401" s="373"/>
    </row>
    <row r="402" spans="1:16" s="247" customFormat="1" x14ac:dyDescent="0.25">
      <c r="A402" s="358">
        <f t="shared" si="35"/>
        <v>400</v>
      </c>
      <c r="B402" s="209" t="s">
        <v>20</v>
      </c>
      <c r="C402" s="37" t="str">
        <f t="shared" si="33"/>
        <v>6UPOTMEN</v>
      </c>
      <c r="D402" s="37"/>
      <c r="E402" s="38">
        <f>+'CALCULO TARIFAS CC '!$S$45</f>
        <v>0.75597616441726789</v>
      </c>
      <c r="F402" s="39">
        <f t="shared" si="32"/>
        <v>2364.9389000000001</v>
      </c>
      <c r="G402" s="357">
        <f t="shared" si="34"/>
        <v>1787.84</v>
      </c>
      <c r="H402" s="349" t="s">
        <v>257</v>
      </c>
      <c r="I402" s="311" t="s">
        <v>428</v>
      </c>
      <c r="J402" s="311">
        <v>2364.9389000000001</v>
      </c>
      <c r="K402" s="381"/>
      <c r="L402" s="381"/>
      <c r="M402" s="381"/>
      <c r="N402" s="381"/>
      <c r="O402" s="373"/>
      <c r="P402" s="373"/>
    </row>
    <row r="403" spans="1:16" s="247" customFormat="1" x14ac:dyDescent="0.25">
      <c r="A403" s="358">
        <f t="shared" si="35"/>
        <v>401</v>
      </c>
      <c r="B403" s="209" t="s">
        <v>20</v>
      </c>
      <c r="C403" s="37" t="str">
        <f t="shared" si="33"/>
        <v>6UPPCBALBOA</v>
      </c>
      <c r="D403" s="37"/>
      <c r="E403" s="38">
        <f>+'CALCULO TARIFAS CC '!$S$45</f>
        <v>0.75597616441726789</v>
      </c>
      <c r="F403" s="39">
        <f t="shared" si="32"/>
        <v>4177.1221999999998</v>
      </c>
      <c r="G403" s="357">
        <f t="shared" si="34"/>
        <v>3157.8</v>
      </c>
      <c r="H403" s="349" t="s">
        <v>257</v>
      </c>
      <c r="I403" s="311" t="s">
        <v>919</v>
      </c>
      <c r="J403" s="311">
        <v>4177.1221999999998</v>
      </c>
      <c r="K403" s="381"/>
      <c r="L403" s="381"/>
      <c r="M403" s="381"/>
      <c r="N403" s="381"/>
      <c r="O403" s="373"/>
      <c r="P403" s="373"/>
    </row>
    <row r="404" spans="1:16" s="247" customFormat="1" x14ac:dyDescent="0.25">
      <c r="A404" s="358">
        <f t="shared" si="35"/>
        <v>402</v>
      </c>
      <c r="B404" s="209" t="s">
        <v>20</v>
      </c>
      <c r="C404" s="37" t="str">
        <f t="shared" si="33"/>
        <v>6UPPCCRIST</v>
      </c>
      <c r="D404" s="37"/>
      <c r="E404" s="38">
        <f>+'CALCULO TARIFAS CC '!$S$45</f>
        <v>0.75597616441726789</v>
      </c>
      <c r="F404" s="39">
        <f t="shared" si="32"/>
        <v>2647.6734999999999</v>
      </c>
      <c r="G404" s="357">
        <f t="shared" si="34"/>
        <v>2001.58</v>
      </c>
      <c r="H404" s="349" t="s">
        <v>257</v>
      </c>
      <c r="I404" s="311" t="s">
        <v>896</v>
      </c>
      <c r="J404" s="311">
        <v>2647.6734999999999</v>
      </c>
      <c r="K404" s="381"/>
      <c r="L404" s="381"/>
      <c r="M404" s="381"/>
      <c r="N404" s="381"/>
      <c r="O404" s="373"/>
      <c r="P404" s="373"/>
    </row>
    <row r="405" spans="1:16" s="230" customFormat="1" x14ac:dyDescent="0.25">
      <c r="A405" s="358">
        <f t="shared" si="35"/>
        <v>403</v>
      </c>
      <c r="B405" s="209" t="s">
        <v>20</v>
      </c>
      <c r="C405" s="37" t="str">
        <f t="shared" si="33"/>
        <v>6UPRICEBGOLF</v>
      </c>
      <c r="D405" s="37"/>
      <c r="E405" s="38">
        <f>+'CALCULO TARIFAS CC '!$S$45</f>
        <v>0.75597616441726789</v>
      </c>
      <c r="F405" s="39">
        <f t="shared" si="31"/>
        <v>327.7088</v>
      </c>
      <c r="G405" s="357">
        <f t="shared" si="34"/>
        <v>247.74</v>
      </c>
      <c r="H405" s="349" t="s">
        <v>257</v>
      </c>
      <c r="I405" s="311" t="s">
        <v>664</v>
      </c>
      <c r="J405" s="311">
        <v>327.7088</v>
      </c>
      <c r="K405" s="381"/>
      <c r="L405" s="381"/>
      <c r="M405" s="381"/>
      <c r="N405" s="381"/>
      <c r="O405" s="373"/>
      <c r="P405" s="373"/>
    </row>
    <row r="406" spans="1:16" s="230" customFormat="1" x14ac:dyDescent="0.25">
      <c r="A406" s="358">
        <f t="shared" si="35"/>
        <v>404</v>
      </c>
      <c r="B406" s="209" t="s">
        <v>20</v>
      </c>
      <c r="C406" s="37" t="str">
        <f t="shared" si="33"/>
        <v>6UPRICECVERD</v>
      </c>
      <c r="D406" s="37"/>
      <c r="E406" s="38">
        <f>+'CALCULO TARIFAS CC '!$S$45</f>
        <v>0.75597616441726789</v>
      </c>
      <c r="F406" s="39">
        <f t="shared" si="31"/>
        <v>285.54820000000001</v>
      </c>
      <c r="G406" s="357">
        <f t="shared" si="34"/>
        <v>215.87</v>
      </c>
      <c r="H406" s="349" t="s">
        <v>257</v>
      </c>
      <c r="I406" s="311" t="s">
        <v>665</v>
      </c>
      <c r="J406" s="311">
        <v>285.54820000000001</v>
      </c>
      <c r="K406" s="381"/>
      <c r="L406" s="381"/>
      <c r="M406" s="381"/>
      <c r="N406" s="381"/>
      <c r="O406" s="373"/>
      <c r="P406" s="373"/>
    </row>
    <row r="407" spans="1:16" s="230" customFormat="1" x14ac:dyDescent="0.25">
      <c r="A407" s="358">
        <f t="shared" si="35"/>
        <v>405</v>
      </c>
      <c r="B407" s="209" t="s">
        <v>20</v>
      </c>
      <c r="C407" s="37" t="str">
        <f t="shared" si="33"/>
        <v>6UPRICEMPARK</v>
      </c>
      <c r="D407" s="37"/>
      <c r="E407" s="38">
        <f>+'CALCULO TARIFAS CC '!$S$45</f>
        <v>0.75597616441726789</v>
      </c>
      <c r="F407" s="39">
        <f t="shared" si="31"/>
        <v>332.38529999999997</v>
      </c>
      <c r="G407" s="357">
        <f t="shared" si="34"/>
        <v>251.28</v>
      </c>
      <c r="H407" s="349" t="s">
        <v>257</v>
      </c>
      <c r="I407" s="311" t="s">
        <v>793</v>
      </c>
      <c r="J407" s="311">
        <v>332.38529999999997</v>
      </c>
      <c r="K407" s="381"/>
      <c r="L407" s="381"/>
      <c r="M407" s="381"/>
      <c r="N407" s="381"/>
      <c r="O407" s="373"/>
      <c r="P407" s="373"/>
    </row>
    <row r="408" spans="1:16" s="230" customFormat="1" x14ac:dyDescent="0.25">
      <c r="A408" s="358">
        <f t="shared" si="35"/>
        <v>406</v>
      </c>
      <c r="B408" s="209" t="s">
        <v>20</v>
      </c>
      <c r="C408" s="37" t="str">
        <f t="shared" si="33"/>
        <v>6UPRICEOADM</v>
      </c>
      <c r="D408" s="37"/>
      <c r="E408" s="38">
        <f>+'CALCULO TARIFAS CC '!$S$45</f>
        <v>0.75597616441726789</v>
      </c>
      <c r="F408" s="39">
        <f t="shared" si="31"/>
        <v>38.836399999999998</v>
      </c>
      <c r="G408" s="357">
        <f t="shared" si="34"/>
        <v>29.36</v>
      </c>
      <c r="H408" s="349" t="s">
        <v>257</v>
      </c>
      <c r="I408" s="311" t="s">
        <v>666</v>
      </c>
      <c r="J408" s="311">
        <v>38.836399999999998</v>
      </c>
      <c r="K408" s="381"/>
      <c r="L408" s="381"/>
      <c r="M408" s="381"/>
      <c r="N408" s="381"/>
      <c r="O408" s="373"/>
      <c r="P408" s="373"/>
    </row>
    <row r="409" spans="1:16" s="230" customFormat="1" x14ac:dyDescent="0.25">
      <c r="A409" s="358">
        <f t="shared" si="35"/>
        <v>407</v>
      </c>
      <c r="B409" s="209" t="s">
        <v>20</v>
      </c>
      <c r="C409" s="37" t="str">
        <f t="shared" si="33"/>
        <v>6UPRICESANT</v>
      </c>
      <c r="D409" s="37"/>
      <c r="E409" s="38">
        <f>+'CALCULO TARIFAS CC '!$S$45</f>
        <v>0.75597616441726789</v>
      </c>
      <c r="F409" s="39">
        <f t="shared" si="31"/>
        <v>241.3219</v>
      </c>
      <c r="G409" s="357">
        <f t="shared" si="34"/>
        <v>182.43</v>
      </c>
      <c r="H409" s="349" t="s">
        <v>257</v>
      </c>
      <c r="I409" s="311" t="s">
        <v>667</v>
      </c>
      <c r="J409" s="311">
        <v>241.3219</v>
      </c>
      <c r="K409" s="381"/>
      <c r="L409" s="381"/>
      <c r="M409" s="381"/>
      <c r="N409" s="381"/>
      <c r="O409" s="373"/>
      <c r="P409" s="373"/>
    </row>
    <row r="410" spans="1:16" s="230" customFormat="1" x14ac:dyDescent="0.25">
      <c r="A410" s="358">
        <f t="shared" si="35"/>
        <v>408</v>
      </c>
      <c r="B410" s="209" t="s">
        <v>20</v>
      </c>
      <c r="C410" s="37" t="str">
        <f t="shared" si="33"/>
        <v>6UPRICEVIABR</v>
      </c>
      <c r="D410" s="37"/>
      <c r="E410" s="38">
        <f>+'CALCULO TARIFAS CC '!$S$45</f>
        <v>0.75597616441726789</v>
      </c>
      <c r="F410" s="39">
        <f t="shared" si="31"/>
        <v>264.7072</v>
      </c>
      <c r="G410" s="357">
        <f t="shared" si="34"/>
        <v>200.11</v>
      </c>
      <c r="H410" s="349" t="s">
        <v>257</v>
      </c>
      <c r="I410" s="311" t="s">
        <v>668</v>
      </c>
      <c r="J410" s="311">
        <v>264.7072</v>
      </c>
      <c r="K410" s="381"/>
      <c r="L410" s="381"/>
      <c r="M410" s="381"/>
      <c r="N410" s="381"/>
      <c r="O410" s="373"/>
      <c r="P410" s="373"/>
    </row>
    <row r="411" spans="1:16" s="230" customFormat="1" x14ac:dyDescent="0.25">
      <c r="A411" s="358">
        <f t="shared" si="35"/>
        <v>409</v>
      </c>
      <c r="B411" s="209" t="s">
        <v>20</v>
      </c>
      <c r="C411" s="37" t="str">
        <f t="shared" si="33"/>
        <v>6UPRICEVILAF</v>
      </c>
      <c r="D411" s="37"/>
      <c r="E411" s="38">
        <f>+'CALCULO TARIFAS CC '!$S$45</f>
        <v>0.75597616441726789</v>
      </c>
      <c r="F411" s="39">
        <f t="shared" si="31"/>
        <v>279.62909999999999</v>
      </c>
      <c r="G411" s="357">
        <f t="shared" si="34"/>
        <v>211.39</v>
      </c>
      <c r="H411" s="349" t="s">
        <v>257</v>
      </c>
      <c r="I411" s="311" t="s">
        <v>669</v>
      </c>
      <c r="J411" s="311">
        <v>279.62909999999999</v>
      </c>
      <c r="K411" s="381"/>
      <c r="L411" s="381"/>
      <c r="M411" s="381"/>
      <c r="N411" s="381"/>
      <c r="O411" s="373"/>
      <c r="P411" s="373"/>
    </row>
    <row r="412" spans="1:16" s="230" customFormat="1" x14ac:dyDescent="0.25">
      <c r="A412" s="358">
        <f t="shared" si="35"/>
        <v>410</v>
      </c>
      <c r="B412" s="209" t="s">
        <v>20</v>
      </c>
      <c r="C412" s="37" t="str">
        <f t="shared" si="33"/>
        <v>6UPROCARSA</v>
      </c>
      <c r="D412" s="37"/>
      <c r="E412" s="38">
        <f>+'CALCULO TARIFAS CC '!$S$45</f>
        <v>0.75597616441726789</v>
      </c>
      <c r="F412" s="39">
        <f t="shared" si="31"/>
        <v>65.509500000000003</v>
      </c>
      <c r="G412" s="357">
        <f t="shared" si="34"/>
        <v>49.52</v>
      </c>
      <c r="H412" s="349" t="s">
        <v>257</v>
      </c>
      <c r="I412" s="311" t="s">
        <v>59</v>
      </c>
      <c r="J412" s="311">
        <v>65.509500000000003</v>
      </c>
      <c r="K412" s="381"/>
      <c r="L412" s="381"/>
      <c r="M412" s="381"/>
      <c r="N412" s="381"/>
      <c r="O412" s="373"/>
      <c r="P412" s="373"/>
    </row>
    <row r="413" spans="1:16" s="230" customFormat="1" x14ac:dyDescent="0.25">
      <c r="A413" s="358">
        <f t="shared" si="35"/>
        <v>411</v>
      </c>
      <c r="B413" s="209" t="s">
        <v>20</v>
      </c>
      <c r="C413" s="37" t="str">
        <f t="shared" si="33"/>
        <v>6UPROCINDCAR</v>
      </c>
      <c r="D413" s="37"/>
      <c r="E413" s="38">
        <f>+'CALCULO TARIFAS CC '!$S$45</f>
        <v>0.75597616441726789</v>
      </c>
      <c r="F413" s="39">
        <f t="shared" si="31"/>
        <v>140.2869</v>
      </c>
      <c r="G413" s="357">
        <f t="shared" si="34"/>
        <v>106.05</v>
      </c>
      <c r="H413" s="349" t="s">
        <v>257</v>
      </c>
      <c r="I413" s="311" t="s">
        <v>838</v>
      </c>
      <c r="J413" s="311">
        <v>140.2869</v>
      </c>
      <c r="K413" s="381"/>
      <c r="L413" s="381"/>
      <c r="M413" s="381"/>
      <c r="N413" s="381"/>
      <c r="O413" s="373"/>
      <c r="P413" s="373"/>
    </row>
    <row r="414" spans="1:16" s="230" customFormat="1" x14ac:dyDescent="0.25">
      <c r="A414" s="358">
        <f t="shared" si="35"/>
        <v>412</v>
      </c>
      <c r="B414" s="209" t="s">
        <v>20</v>
      </c>
      <c r="C414" s="37" t="str">
        <f t="shared" si="33"/>
        <v>6UPRODHIELO</v>
      </c>
      <c r="D414" s="37"/>
      <c r="E414" s="38">
        <f>+'CALCULO TARIFAS CC '!$S$45</f>
        <v>0.75597616441726789</v>
      </c>
      <c r="F414" s="39">
        <f t="shared" si="31"/>
        <v>500.55560000000003</v>
      </c>
      <c r="G414" s="357">
        <f t="shared" si="34"/>
        <v>378.41</v>
      </c>
      <c r="H414" s="349" t="s">
        <v>257</v>
      </c>
      <c r="I414" s="311" t="s">
        <v>794</v>
      </c>
      <c r="J414" s="311">
        <v>500.55560000000003</v>
      </c>
      <c r="K414" s="381"/>
      <c r="L414" s="381"/>
      <c r="M414" s="381"/>
      <c r="N414" s="381"/>
      <c r="O414" s="373"/>
      <c r="P414" s="373"/>
    </row>
    <row r="415" spans="1:16" s="230" customFormat="1" x14ac:dyDescent="0.25">
      <c r="A415" s="358">
        <f t="shared" si="35"/>
        <v>413</v>
      </c>
      <c r="B415" s="209" t="s">
        <v>20</v>
      </c>
      <c r="C415" s="37" t="str">
        <f t="shared" si="33"/>
        <v>6UPROLACSA</v>
      </c>
      <c r="D415" s="37"/>
      <c r="E415" s="38">
        <f>+'CALCULO TARIFAS CC '!$S$45</f>
        <v>0.75597616441726789</v>
      </c>
      <c r="F415" s="39">
        <f t="shared" si="31"/>
        <v>187.0539</v>
      </c>
      <c r="G415" s="357">
        <f t="shared" si="34"/>
        <v>141.41</v>
      </c>
      <c r="H415" s="349" t="s">
        <v>257</v>
      </c>
      <c r="I415" s="311" t="s">
        <v>795</v>
      </c>
      <c r="J415" s="311">
        <v>187.0539</v>
      </c>
      <c r="K415" s="381"/>
      <c r="L415" s="381"/>
      <c r="M415" s="381"/>
      <c r="N415" s="381"/>
      <c r="O415" s="373"/>
      <c r="P415" s="373"/>
    </row>
    <row r="416" spans="1:16" s="230" customFormat="1" x14ac:dyDescent="0.25">
      <c r="A416" s="358">
        <f t="shared" si="35"/>
        <v>414</v>
      </c>
      <c r="B416" s="209" t="s">
        <v>20</v>
      </c>
      <c r="C416" s="37" t="str">
        <f t="shared" si="33"/>
        <v>6UPROLUXSA</v>
      </c>
      <c r="D416" s="37"/>
      <c r="E416" s="38">
        <f>+'CALCULO TARIFAS CC '!$S$45</f>
        <v>0.75597616441726789</v>
      </c>
      <c r="F416" s="39">
        <f t="shared" si="31"/>
        <v>69.427700000000002</v>
      </c>
      <c r="G416" s="357">
        <f t="shared" si="34"/>
        <v>52.49</v>
      </c>
      <c r="H416" s="349" t="s">
        <v>257</v>
      </c>
      <c r="I416" s="311" t="s">
        <v>603</v>
      </c>
      <c r="J416" s="311">
        <v>69.427700000000002</v>
      </c>
      <c r="K416" s="381"/>
      <c r="L416" s="381"/>
      <c r="M416" s="381"/>
      <c r="N416" s="381"/>
      <c r="O416" s="373"/>
      <c r="P416" s="373"/>
    </row>
    <row r="417" spans="1:16" s="230" customFormat="1" x14ac:dyDescent="0.25">
      <c r="A417" s="358">
        <f t="shared" si="35"/>
        <v>415</v>
      </c>
      <c r="B417" s="209" t="s">
        <v>20</v>
      </c>
      <c r="C417" s="37" t="str">
        <f t="shared" si="33"/>
        <v>6UPROMARINA</v>
      </c>
      <c r="D417" s="37"/>
      <c r="E417" s="38">
        <f>+'CALCULO TARIFAS CC '!$S$45</f>
        <v>0.75597616441726789</v>
      </c>
      <c r="F417" s="39">
        <f t="shared" si="31"/>
        <v>631.97289999999998</v>
      </c>
      <c r="G417" s="357">
        <f t="shared" si="34"/>
        <v>477.76</v>
      </c>
      <c r="H417" s="349" t="s">
        <v>257</v>
      </c>
      <c r="I417" s="311" t="s">
        <v>796</v>
      </c>
      <c r="J417" s="311">
        <v>631.97289999999998</v>
      </c>
      <c r="K417" s="381"/>
      <c r="L417" s="381"/>
      <c r="M417" s="381"/>
      <c r="N417" s="381"/>
      <c r="O417" s="373"/>
      <c r="P417" s="373"/>
    </row>
    <row r="418" spans="1:16" s="230" customFormat="1" x14ac:dyDescent="0.25">
      <c r="A418" s="358">
        <f t="shared" si="35"/>
        <v>416</v>
      </c>
      <c r="B418" s="209" t="s">
        <v>20</v>
      </c>
      <c r="C418" s="37" t="str">
        <f t="shared" si="33"/>
        <v>6UPROMDOR</v>
      </c>
      <c r="D418" s="37"/>
      <c r="E418" s="38">
        <f>+'CALCULO TARIFAS CC '!$S$45</f>
        <v>0.75597616441726789</v>
      </c>
      <c r="F418" s="39">
        <f t="shared" si="31"/>
        <v>160.87710000000001</v>
      </c>
      <c r="G418" s="357">
        <f t="shared" si="34"/>
        <v>121.62</v>
      </c>
      <c r="H418" s="349" t="s">
        <v>257</v>
      </c>
      <c r="I418" s="311" t="s">
        <v>642</v>
      </c>
      <c r="J418" s="311">
        <v>160.87710000000001</v>
      </c>
      <c r="K418" s="381"/>
      <c r="L418" s="381"/>
      <c r="M418" s="381"/>
      <c r="N418" s="381"/>
      <c r="O418" s="373"/>
      <c r="P418" s="373"/>
    </row>
    <row r="419" spans="1:16" s="230" customFormat="1" x14ac:dyDescent="0.25">
      <c r="A419" s="358">
        <f t="shared" si="35"/>
        <v>417</v>
      </c>
      <c r="B419" s="209" t="s">
        <v>20</v>
      </c>
      <c r="C419" s="37" t="str">
        <f t="shared" si="33"/>
        <v>6UPROMGTOWER</v>
      </c>
      <c r="D419" s="37"/>
      <c r="E419" s="38">
        <f>+'CALCULO TARIFAS CC '!$S$45</f>
        <v>0.75597616441726789</v>
      </c>
      <c r="F419" s="39">
        <f t="shared" si="31"/>
        <v>220.8263</v>
      </c>
      <c r="G419" s="357">
        <f t="shared" si="34"/>
        <v>166.94</v>
      </c>
      <c r="H419" s="349" t="s">
        <v>257</v>
      </c>
      <c r="I419" s="311" t="s">
        <v>561</v>
      </c>
      <c r="J419" s="311">
        <v>220.8263</v>
      </c>
      <c r="K419" s="381"/>
      <c r="L419" s="381"/>
      <c r="M419" s="381"/>
      <c r="N419" s="381"/>
      <c r="O419" s="373"/>
      <c r="P419" s="373"/>
    </row>
    <row r="420" spans="1:16" s="230" customFormat="1" x14ac:dyDescent="0.25">
      <c r="A420" s="358">
        <f t="shared" si="35"/>
        <v>418</v>
      </c>
      <c r="B420" s="209" t="s">
        <v>20</v>
      </c>
      <c r="C420" s="37" t="str">
        <f t="shared" si="33"/>
        <v>6UPROSERV97</v>
      </c>
      <c r="D420" s="37"/>
      <c r="E420" s="38">
        <f>+'CALCULO TARIFAS CC '!$S$45</f>
        <v>0.75597616441726789</v>
      </c>
      <c r="F420" s="39">
        <f t="shared" si="31"/>
        <v>118.15949999999999</v>
      </c>
      <c r="G420" s="357">
        <f t="shared" si="34"/>
        <v>89.33</v>
      </c>
      <c r="H420" s="349" t="s">
        <v>257</v>
      </c>
      <c r="I420" s="311" t="s">
        <v>542</v>
      </c>
      <c r="J420" s="311">
        <v>118.15949999999999</v>
      </c>
      <c r="K420" s="381"/>
      <c r="L420" s="381"/>
      <c r="M420" s="381"/>
      <c r="N420" s="381"/>
      <c r="O420" s="373"/>
      <c r="P420" s="373"/>
    </row>
    <row r="421" spans="1:16" s="230" customFormat="1" x14ac:dyDescent="0.25">
      <c r="A421" s="358">
        <f t="shared" si="35"/>
        <v>419</v>
      </c>
      <c r="B421" s="209" t="s">
        <v>20</v>
      </c>
      <c r="C421" s="37" t="str">
        <f t="shared" si="33"/>
        <v>6UPSAINTTERM</v>
      </c>
      <c r="D421" s="37"/>
      <c r="E421" s="38">
        <f>+'CALCULO TARIFAS CC '!$S$45</f>
        <v>0.75597616441726789</v>
      </c>
      <c r="F421" s="39">
        <f t="shared" si="31"/>
        <v>3636.1347999999998</v>
      </c>
      <c r="G421" s="357">
        <f t="shared" si="34"/>
        <v>2748.83</v>
      </c>
      <c r="H421" s="349" t="s">
        <v>257</v>
      </c>
      <c r="I421" s="311" t="s">
        <v>855</v>
      </c>
      <c r="J421" s="311">
        <v>3636.1347999999998</v>
      </c>
      <c r="K421" s="381"/>
      <c r="L421" s="381"/>
      <c r="M421" s="381"/>
      <c r="N421" s="381"/>
      <c r="O421" s="373"/>
      <c r="P421" s="373"/>
    </row>
    <row r="422" spans="1:16" s="230" customFormat="1" x14ac:dyDescent="0.25">
      <c r="A422" s="358">
        <f t="shared" si="35"/>
        <v>420</v>
      </c>
      <c r="B422" s="209" t="s">
        <v>20</v>
      </c>
      <c r="C422" s="37" t="str">
        <f t="shared" si="33"/>
        <v>6UPTPCAZUL</v>
      </c>
      <c r="D422" s="37"/>
      <c r="E422" s="38">
        <f>+'CALCULO TARIFAS CC '!$S$45</f>
        <v>0.75597616441726789</v>
      </c>
      <c r="F422" s="39">
        <f t="shared" si="31"/>
        <v>173.68360000000001</v>
      </c>
      <c r="G422" s="357">
        <f t="shared" si="34"/>
        <v>131.30000000000001</v>
      </c>
      <c r="H422" s="349" t="s">
        <v>257</v>
      </c>
      <c r="I422" s="311" t="s">
        <v>797</v>
      </c>
      <c r="J422" s="311">
        <v>173.68360000000001</v>
      </c>
      <c r="K422" s="381"/>
      <c r="L422" s="381"/>
      <c r="M422" s="381"/>
      <c r="N422" s="381"/>
      <c r="O422" s="373"/>
      <c r="P422" s="373"/>
    </row>
    <row r="423" spans="1:16" s="230" customFormat="1" x14ac:dyDescent="0.25">
      <c r="A423" s="358">
        <f t="shared" si="35"/>
        <v>421</v>
      </c>
      <c r="B423" s="209" t="s">
        <v>20</v>
      </c>
      <c r="C423" s="37" t="str">
        <f t="shared" si="33"/>
        <v>6UPTPCGL</v>
      </c>
      <c r="D423" s="37"/>
      <c r="E423" s="38">
        <f>+'CALCULO TARIFAS CC '!$S$45</f>
        <v>0.75597616441726789</v>
      </c>
      <c r="F423" s="39">
        <f t="shared" si="31"/>
        <v>1366.864</v>
      </c>
      <c r="G423" s="357">
        <f t="shared" si="34"/>
        <v>1033.32</v>
      </c>
      <c r="H423" s="349" t="s">
        <v>257</v>
      </c>
      <c r="I423" s="311" t="s">
        <v>60</v>
      </c>
      <c r="J423" s="311">
        <v>1366.864</v>
      </c>
      <c r="K423" s="381"/>
      <c r="L423" s="381"/>
      <c r="M423" s="381"/>
      <c r="N423" s="381"/>
      <c r="O423" s="373"/>
      <c r="P423" s="373"/>
    </row>
    <row r="424" spans="1:16" s="230" customFormat="1" x14ac:dyDescent="0.25">
      <c r="A424" s="358">
        <f t="shared" si="35"/>
        <v>422</v>
      </c>
      <c r="B424" s="209" t="s">
        <v>20</v>
      </c>
      <c r="C424" s="37" t="str">
        <f t="shared" si="33"/>
        <v>6UPTPPSA</v>
      </c>
      <c r="D424" s="37"/>
      <c r="E424" s="38">
        <f>+'CALCULO TARIFAS CC '!$S$45</f>
        <v>0.75597616441726789</v>
      </c>
      <c r="F424" s="39">
        <f t="shared" si="31"/>
        <v>2457.3818000000001</v>
      </c>
      <c r="G424" s="357">
        <f t="shared" si="34"/>
        <v>1857.72</v>
      </c>
      <c r="H424" s="349" t="s">
        <v>257</v>
      </c>
      <c r="I424" s="311" t="s">
        <v>61</v>
      </c>
      <c r="J424" s="311">
        <v>2457.3818000000001</v>
      </c>
      <c r="K424" s="381"/>
      <c r="L424" s="381"/>
      <c r="M424" s="381"/>
      <c r="N424" s="381"/>
      <c r="O424" s="373"/>
      <c r="P424" s="373"/>
    </row>
    <row r="425" spans="1:16" s="230" customFormat="1" x14ac:dyDescent="0.25">
      <c r="A425" s="358">
        <f t="shared" si="35"/>
        <v>423</v>
      </c>
      <c r="B425" s="209" t="s">
        <v>20</v>
      </c>
      <c r="C425" s="37" t="str">
        <f t="shared" si="33"/>
        <v>6UPTPPSB</v>
      </c>
      <c r="D425" s="37"/>
      <c r="E425" s="38">
        <f>+'CALCULO TARIFAS CC '!$S$45</f>
        <v>0.75597616441726789</v>
      </c>
      <c r="F425" s="39">
        <f t="shared" si="31"/>
        <v>2191.9598000000001</v>
      </c>
      <c r="G425" s="357">
        <f t="shared" si="34"/>
        <v>1657.07</v>
      </c>
      <c r="H425" s="349" t="s">
        <v>257</v>
      </c>
      <c r="I425" s="311" t="s">
        <v>62</v>
      </c>
      <c r="J425" s="311">
        <v>2191.9598000000001</v>
      </c>
      <c r="K425" s="381"/>
      <c r="L425" s="381"/>
      <c r="M425" s="381"/>
      <c r="N425" s="381"/>
      <c r="O425" s="373"/>
      <c r="P425" s="373"/>
    </row>
    <row r="426" spans="1:16" s="245" customFormat="1" x14ac:dyDescent="0.25">
      <c r="A426" s="358">
        <f t="shared" si="35"/>
        <v>424</v>
      </c>
      <c r="B426" s="209" t="s">
        <v>20</v>
      </c>
      <c r="C426" s="37" t="str">
        <f t="shared" si="33"/>
        <v>6UPURISSIMA</v>
      </c>
      <c r="D426" s="37"/>
      <c r="E426" s="38">
        <f>+'CALCULO TARIFAS CC '!$S$45</f>
        <v>0.75597616441726789</v>
      </c>
      <c r="F426" s="39">
        <f t="shared" ref="F426:F465" si="36">ROUND(J426,4)</f>
        <v>58.737499999999997</v>
      </c>
      <c r="G426" s="357">
        <f t="shared" si="34"/>
        <v>44.4</v>
      </c>
      <c r="H426" s="349" t="s">
        <v>257</v>
      </c>
      <c r="I426" s="311" t="s">
        <v>604</v>
      </c>
      <c r="J426" s="311">
        <v>58.737499999999997</v>
      </c>
      <c r="K426" s="381"/>
      <c r="L426" s="381"/>
      <c r="M426" s="381"/>
      <c r="N426" s="381"/>
      <c r="O426" s="373"/>
      <c r="P426" s="373"/>
    </row>
    <row r="427" spans="1:16" s="245" customFormat="1" x14ac:dyDescent="0.25">
      <c r="A427" s="358">
        <f t="shared" si="35"/>
        <v>425</v>
      </c>
      <c r="B427" s="209" t="s">
        <v>20</v>
      </c>
      <c r="C427" s="37" t="str">
        <f t="shared" si="33"/>
        <v>6UP_SLIBRADA</v>
      </c>
      <c r="D427" s="37"/>
      <c r="E427" s="38">
        <f>+'CALCULO TARIFAS CC '!$S$45</f>
        <v>0.75597616441726789</v>
      </c>
      <c r="F427" s="39">
        <f t="shared" si="36"/>
        <v>142.48419999999999</v>
      </c>
      <c r="G427" s="357">
        <f t="shared" si="34"/>
        <v>107.71</v>
      </c>
      <c r="H427" s="349" t="s">
        <v>257</v>
      </c>
      <c r="I427" s="311" t="s">
        <v>605</v>
      </c>
      <c r="J427" s="311">
        <v>142.48419999999999</v>
      </c>
      <c r="K427" s="381"/>
      <c r="L427" s="381"/>
      <c r="M427" s="381"/>
      <c r="N427" s="381"/>
      <c r="O427" s="373"/>
      <c r="P427" s="373"/>
    </row>
    <row r="428" spans="1:16" s="245" customFormat="1" x14ac:dyDescent="0.25">
      <c r="A428" s="358">
        <f t="shared" si="35"/>
        <v>426</v>
      </c>
      <c r="B428" s="209" t="s">
        <v>20</v>
      </c>
      <c r="C428" s="37" t="str">
        <f t="shared" si="33"/>
        <v>6URAMADA</v>
      </c>
      <c r="D428" s="37"/>
      <c r="E428" s="38">
        <f>+'CALCULO TARIFAS CC '!$S$45</f>
        <v>0.75597616441726789</v>
      </c>
      <c r="F428" s="39">
        <f t="shared" si="36"/>
        <v>17.3947</v>
      </c>
      <c r="G428" s="357">
        <f t="shared" si="34"/>
        <v>13.15</v>
      </c>
      <c r="H428" s="349" t="s">
        <v>257</v>
      </c>
      <c r="I428" s="311" t="s">
        <v>452</v>
      </c>
      <c r="J428" s="311">
        <v>17.3947</v>
      </c>
      <c r="K428" s="381"/>
      <c r="L428" s="381"/>
      <c r="M428" s="381"/>
      <c r="N428" s="381"/>
      <c r="O428" s="373"/>
      <c r="P428" s="373"/>
    </row>
    <row r="429" spans="1:16" s="245" customFormat="1" x14ac:dyDescent="0.25">
      <c r="A429" s="358">
        <f t="shared" si="35"/>
        <v>427</v>
      </c>
      <c r="B429" s="209" t="s">
        <v>20</v>
      </c>
      <c r="C429" s="37" t="str">
        <f t="shared" si="33"/>
        <v>6UREDEPROSA</v>
      </c>
      <c r="D429" s="37"/>
      <c r="E429" s="38">
        <f>+'CALCULO TARIFAS CC '!$S$45</f>
        <v>0.75597616441726789</v>
      </c>
      <c r="F429" s="39">
        <f t="shared" si="36"/>
        <v>200.50569999999999</v>
      </c>
      <c r="G429" s="357">
        <f t="shared" si="34"/>
        <v>151.58000000000001</v>
      </c>
      <c r="H429" s="349" t="s">
        <v>257</v>
      </c>
      <c r="I429" s="311" t="s">
        <v>670</v>
      </c>
      <c r="J429" s="311">
        <v>200.50569999999999</v>
      </c>
      <c r="K429" s="381"/>
      <c r="L429" s="381"/>
      <c r="M429" s="381"/>
      <c r="N429" s="381"/>
      <c r="O429" s="373"/>
      <c r="P429" s="373"/>
    </row>
    <row r="430" spans="1:16" s="245" customFormat="1" x14ac:dyDescent="0.25">
      <c r="A430" s="358">
        <f t="shared" si="35"/>
        <v>428</v>
      </c>
      <c r="B430" s="209" t="s">
        <v>20</v>
      </c>
      <c r="C430" s="37" t="str">
        <f t="shared" si="33"/>
        <v>6URETCEN</v>
      </c>
      <c r="D430" s="37"/>
      <c r="E430" s="38">
        <f>+'CALCULO TARIFAS CC '!$S$45</f>
        <v>0.75597616441726789</v>
      </c>
      <c r="F430" s="39">
        <f t="shared" si="36"/>
        <v>1127.5840000000001</v>
      </c>
      <c r="G430" s="357">
        <f t="shared" si="34"/>
        <v>852.43</v>
      </c>
      <c r="H430" s="349" t="s">
        <v>257</v>
      </c>
      <c r="I430" s="311" t="s">
        <v>543</v>
      </c>
      <c r="J430" s="311">
        <v>1127.5840000000001</v>
      </c>
      <c r="K430" s="381"/>
      <c r="L430" s="381"/>
      <c r="M430" s="381"/>
      <c r="N430" s="381"/>
      <c r="O430" s="373"/>
      <c r="P430" s="373"/>
    </row>
    <row r="431" spans="1:16" s="245" customFormat="1" x14ac:dyDescent="0.25">
      <c r="A431" s="358">
        <f t="shared" si="35"/>
        <v>429</v>
      </c>
      <c r="B431" s="209" t="s">
        <v>20</v>
      </c>
      <c r="C431" s="37" t="str">
        <f t="shared" si="33"/>
        <v>6UREY12OCT</v>
      </c>
      <c r="D431" s="37"/>
      <c r="E431" s="38">
        <f>+'CALCULO TARIFAS CC '!$S$45</f>
        <v>0.75597616441726789</v>
      </c>
      <c r="F431" s="39">
        <f t="shared" si="36"/>
        <v>155.0506</v>
      </c>
      <c r="G431" s="357">
        <f t="shared" si="34"/>
        <v>117.21</v>
      </c>
      <c r="H431" s="349" t="s">
        <v>257</v>
      </c>
      <c r="I431" s="311" t="s">
        <v>606</v>
      </c>
      <c r="J431" s="311">
        <v>155.0506</v>
      </c>
      <c r="K431" s="381"/>
      <c r="L431" s="381"/>
      <c r="M431" s="381"/>
      <c r="N431" s="381"/>
      <c r="O431" s="373"/>
      <c r="P431" s="373"/>
    </row>
    <row r="432" spans="1:16" s="250" customFormat="1" x14ac:dyDescent="0.25">
      <c r="A432" s="358">
        <f t="shared" si="35"/>
        <v>430</v>
      </c>
      <c r="B432" s="209" t="s">
        <v>20</v>
      </c>
      <c r="C432" s="37" t="str">
        <f t="shared" si="33"/>
        <v>6UREY24DIC</v>
      </c>
      <c r="D432" s="37"/>
      <c r="E432" s="38">
        <f>+'CALCULO TARIFAS CC '!$S$45</f>
        <v>0.75597616441726789</v>
      </c>
      <c r="F432" s="39">
        <f t="shared" si="36"/>
        <v>171.36340000000001</v>
      </c>
      <c r="G432" s="357">
        <f t="shared" si="34"/>
        <v>129.55000000000001</v>
      </c>
      <c r="H432" s="349" t="s">
        <v>257</v>
      </c>
      <c r="I432" s="311" t="s">
        <v>571</v>
      </c>
      <c r="J432" s="311">
        <v>171.36340000000001</v>
      </c>
      <c r="K432" s="381"/>
      <c r="L432" s="381"/>
      <c r="M432" s="381"/>
      <c r="N432" s="381"/>
      <c r="O432" s="373"/>
      <c r="P432" s="373"/>
    </row>
    <row r="433" spans="1:16" s="250" customFormat="1" x14ac:dyDescent="0.25">
      <c r="A433" s="358">
        <f t="shared" si="35"/>
        <v>431</v>
      </c>
      <c r="B433" s="209" t="s">
        <v>20</v>
      </c>
      <c r="C433" s="37" t="str">
        <f t="shared" si="33"/>
        <v>6UREY4ALTOS</v>
      </c>
      <c r="D433" s="37"/>
      <c r="E433" s="38">
        <f>+'CALCULO TARIFAS CC '!$S$45</f>
        <v>0.75597616441726789</v>
      </c>
      <c r="F433" s="39">
        <f t="shared" si="36"/>
        <v>140.8605</v>
      </c>
      <c r="G433" s="357">
        <f t="shared" si="34"/>
        <v>106.49</v>
      </c>
      <c r="H433" s="349" t="s">
        <v>257</v>
      </c>
      <c r="I433" s="311" t="s">
        <v>607</v>
      </c>
      <c r="J433" s="311">
        <v>140.8605</v>
      </c>
      <c r="K433" s="381"/>
      <c r="L433" s="381"/>
      <c r="M433" s="381"/>
      <c r="N433" s="381"/>
      <c r="O433" s="373"/>
      <c r="P433" s="373"/>
    </row>
    <row r="434" spans="1:16" s="250" customFormat="1" x14ac:dyDescent="0.25">
      <c r="A434" s="358">
        <f t="shared" si="35"/>
        <v>432</v>
      </c>
      <c r="B434" s="209" t="s">
        <v>20</v>
      </c>
      <c r="C434" s="37" t="str">
        <f t="shared" si="33"/>
        <v>6UREYBGOLF</v>
      </c>
      <c r="D434" s="37"/>
      <c r="E434" s="38">
        <f>+'CALCULO TARIFAS CC '!$S$45</f>
        <v>0.75597616441726789</v>
      </c>
      <c r="F434" s="39">
        <f t="shared" si="36"/>
        <v>162.86199999999999</v>
      </c>
      <c r="G434" s="357">
        <f t="shared" si="34"/>
        <v>123.12</v>
      </c>
      <c r="H434" s="349" t="s">
        <v>257</v>
      </c>
      <c r="I434" s="311" t="s">
        <v>572</v>
      </c>
      <c r="J434" s="311">
        <v>162.86199999999999</v>
      </c>
      <c r="K434" s="381"/>
      <c r="L434" s="381"/>
      <c r="M434" s="381"/>
      <c r="N434" s="381"/>
      <c r="O434" s="373"/>
      <c r="P434" s="373"/>
    </row>
    <row r="435" spans="1:16" s="250" customFormat="1" x14ac:dyDescent="0.25">
      <c r="A435" s="358">
        <f t="shared" si="35"/>
        <v>433</v>
      </c>
      <c r="B435" s="209" t="s">
        <v>20</v>
      </c>
      <c r="C435" s="37" t="str">
        <f t="shared" si="33"/>
        <v>6UREYCALLE13</v>
      </c>
      <c r="D435" s="37"/>
      <c r="E435" s="38">
        <f>+'CALCULO TARIFAS CC '!$S$45</f>
        <v>0.75597616441726789</v>
      </c>
      <c r="F435" s="39">
        <f t="shared" si="36"/>
        <v>125.51139999999999</v>
      </c>
      <c r="G435" s="357">
        <f t="shared" si="34"/>
        <v>94.88</v>
      </c>
      <c r="H435" s="349" t="s">
        <v>257</v>
      </c>
      <c r="I435" s="311" t="s">
        <v>701</v>
      </c>
      <c r="J435" s="311">
        <v>125.51139999999999</v>
      </c>
      <c r="K435" s="381"/>
      <c r="L435" s="381"/>
      <c r="M435" s="381"/>
      <c r="N435" s="381"/>
      <c r="O435" s="373"/>
      <c r="P435" s="373"/>
    </row>
    <row r="436" spans="1:16" s="250" customFormat="1" x14ac:dyDescent="0.25">
      <c r="A436" s="358">
        <f t="shared" si="35"/>
        <v>434</v>
      </c>
      <c r="B436" s="209" t="s">
        <v>20</v>
      </c>
      <c r="C436" s="37" t="str">
        <f t="shared" si="33"/>
        <v>6UREYCALLE50</v>
      </c>
      <c r="D436" s="37"/>
      <c r="E436" s="38">
        <f>+'CALCULO TARIFAS CC '!$S$45</f>
        <v>0.75597616441726789</v>
      </c>
      <c r="F436" s="39">
        <f t="shared" si="36"/>
        <v>263.35039999999998</v>
      </c>
      <c r="G436" s="357">
        <f t="shared" si="34"/>
        <v>199.09</v>
      </c>
      <c r="H436" s="349" t="s">
        <v>257</v>
      </c>
      <c r="I436" s="311" t="s">
        <v>671</v>
      </c>
      <c r="J436" s="311">
        <v>263.35039999999998</v>
      </c>
      <c r="K436" s="381"/>
      <c r="L436" s="381"/>
      <c r="M436" s="381"/>
      <c r="N436" s="381"/>
      <c r="O436" s="373"/>
      <c r="P436" s="373"/>
    </row>
    <row r="437" spans="1:16" s="250" customFormat="1" x14ac:dyDescent="0.25">
      <c r="A437" s="358">
        <f t="shared" si="35"/>
        <v>435</v>
      </c>
      <c r="B437" s="209" t="s">
        <v>20</v>
      </c>
      <c r="C437" s="37" t="str">
        <f t="shared" si="33"/>
        <v>6UREYCALLE7</v>
      </c>
      <c r="D437" s="37"/>
      <c r="E437" s="38">
        <f>+'CALCULO TARIFAS CC '!$S$45</f>
        <v>0.75597616441726789</v>
      </c>
      <c r="F437" s="39">
        <f t="shared" si="36"/>
        <v>80.541700000000006</v>
      </c>
      <c r="G437" s="357">
        <f t="shared" si="34"/>
        <v>60.89</v>
      </c>
      <c r="H437" s="349" t="s">
        <v>257</v>
      </c>
      <c r="I437" s="311" t="s">
        <v>608</v>
      </c>
      <c r="J437" s="311">
        <v>80.541700000000006</v>
      </c>
      <c r="K437" s="381"/>
      <c r="L437" s="381"/>
      <c r="M437" s="381"/>
      <c r="N437" s="381"/>
      <c r="O437" s="373"/>
      <c r="P437" s="373"/>
    </row>
    <row r="438" spans="1:16" s="250" customFormat="1" x14ac:dyDescent="0.25">
      <c r="A438" s="358">
        <f t="shared" si="35"/>
        <v>436</v>
      </c>
      <c r="B438" s="209" t="s">
        <v>20</v>
      </c>
      <c r="C438" s="37" t="str">
        <f t="shared" si="33"/>
        <v>6UREYCEDIM8</v>
      </c>
      <c r="D438" s="37"/>
      <c r="E438" s="38">
        <f>+'CALCULO TARIFAS CC '!$S$45</f>
        <v>0.75597616441726789</v>
      </c>
      <c r="F438" s="39">
        <f t="shared" si="36"/>
        <v>126.3719</v>
      </c>
      <c r="G438" s="357">
        <f t="shared" si="34"/>
        <v>95.53</v>
      </c>
      <c r="H438" s="349" t="s">
        <v>257</v>
      </c>
      <c r="I438" s="311" t="s">
        <v>609</v>
      </c>
      <c r="J438" s="311">
        <v>126.3719</v>
      </c>
      <c r="K438" s="381"/>
      <c r="L438" s="381"/>
      <c r="M438" s="381"/>
      <c r="N438" s="381"/>
      <c r="O438" s="373"/>
      <c r="P438" s="373"/>
    </row>
    <row r="439" spans="1:16" s="250" customFormat="1" x14ac:dyDescent="0.25">
      <c r="A439" s="358">
        <f t="shared" si="35"/>
        <v>437</v>
      </c>
      <c r="B439" s="209" t="s">
        <v>20</v>
      </c>
      <c r="C439" s="37" t="str">
        <f t="shared" si="33"/>
        <v>6UREYCENTEN</v>
      </c>
      <c r="D439" s="37"/>
      <c r="E439" s="38">
        <f>+'CALCULO TARIFAS CC '!$S$45</f>
        <v>0.75597616441726789</v>
      </c>
      <c r="F439" s="39">
        <f t="shared" si="36"/>
        <v>249.5147</v>
      </c>
      <c r="G439" s="357">
        <f t="shared" si="34"/>
        <v>188.63</v>
      </c>
      <c r="H439" s="349" t="s">
        <v>257</v>
      </c>
      <c r="I439" s="311" t="s">
        <v>573</v>
      </c>
      <c r="J439" s="311">
        <v>249.5147</v>
      </c>
      <c r="K439" s="381"/>
      <c r="L439" s="381"/>
      <c r="M439" s="381"/>
      <c r="N439" s="381"/>
      <c r="O439" s="373"/>
      <c r="P439" s="373"/>
    </row>
    <row r="440" spans="1:16" s="250" customFormat="1" x14ac:dyDescent="0.25">
      <c r="A440" s="358">
        <f t="shared" si="35"/>
        <v>438</v>
      </c>
      <c r="B440" s="209" t="s">
        <v>20</v>
      </c>
      <c r="C440" s="37" t="str">
        <f t="shared" si="33"/>
        <v>6UREYCESTE</v>
      </c>
      <c r="D440" s="37"/>
      <c r="E440" s="38">
        <f>+'CALCULO TARIFAS CC '!$S$45</f>
        <v>0.75597616441726789</v>
      </c>
      <c r="F440" s="39">
        <f t="shared" si="36"/>
        <v>280.7457</v>
      </c>
      <c r="G440" s="357">
        <f t="shared" si="34"/>
        <v>212.24</v>
      </c>
      <c r="H440" s="349" t="s">
        <v>257</v>
      </c>
      <c r="I440" s="311" t="s">
        <v>574</v>
      </c>
      <c r="J440" s="311">
        <v>280.7457</v>
      </c>
      <c r="K440" s="381"/>
      <c r="L440" s="381"/>
      <c r="M440" s="381"/>
      <c r="N440" s="381"/>
      <c r="O440" s="373"/>
      <c r="P440" s="373"/>
    </row>
    <row r="441" spans="1:16" s="250" customFormat="1" x14ac:dyDescent="0.25">
      <c r="A441" s="358">
        <f t="shared" si="35"/>
        <v>439</v>
      </c>
      <c r="B441" s="209" t="s">
        <v>20</v>
      </c>
      <c r="C441" s="37" t="str">
        <f t="shared" si="33"/>
        <v>6UREYCHANIS</v>
      </c>
      <c r="D441" s="37"/>
      <c r="E441" s="38">
        <f>+'CALCULO TARIFAS CC '!$S$45</f>
        <v>0.75597616441726789</v>
      </c>
      <c r="F441" s="39">
        <f t="shared" si="36"/>
        <v>127.0633</v>
      </c>
      <c r="G441" s="357">
        <f t="shared" si="34"/>
        <v>96.06</v>
      </c>
      <c r="H441" s="349" t="s">
        <v>257</v>
      </c>
      <c r="I441" s="311" t="s">
        <v>575</v>
      </c>
      <c r="J441" s="311">
        <v>127.0633</v>
      </c>
      <c r="K441" s="381"/>
      <c r="L441" s="381"/>
      <c r="M441" s="381"/>
      <c r="N441" s="381"/>
      <c r="O441" s="373"/>
      <c r="P441" s="373"/>
    </row>
    <row r="442" spans="1:16" s="250" customFormat="1" x14ac:dyDescent="0.25">
      <c r="A442" s="358">
        <f t="shared" si="35"/>
        <v>440</v>
      </c>
      <c r="B442" s="209" t="s">
        <v>20</v>
      </c>
      <c r="C442" s="37" t="str">
        <f t="shared" si="33"/>
        <v>6UREYCHORRE</v>
      </c>
      <c r="D442" s="37"/>
      <c r="E442" s="38">
        <f>+'CALCULO TARIFAS CC '!$S$45</f>
        <v>0.75597616441726789</v>
      </c>
      <c r="F442" s="39">
        <f t="shared" si="36"/>
        <v>153.042</v>
      </c>
      <c r="G442" s="357">
        <f t="shared" si="34"/>
        <v>115.7</v>
      </c>
      <c r="H442" s="349" t="s">
        <v>257</v>
      </c>
      <c r="I442" s="311" t="s">
        <v>702</v>
      </c>
      <c r="J442" s="311">
        <v>153.042</v>
      </c>
      <c r="K442" s="381"/>
      <c r="L442" s="381"/>
      <c r="M442" s="381"/>
      <c r="N442" s="381"/>
      <c r="O442" s="373"/>
      <c r="P442" s="373"/>
    </row>
    <row r="443" spans="1:16" s="250" customFormat="1" x14ac:dyDescent="0.25">
      <c r="A443" s="358">
        <f t="shared" si="35"/>
        <v>441</v>
      </c>
      <c r="B443" s="209" t="s">
        <v>20</v>
      </c>
      <c r="C443" s="37" t="str">
        <f t="shared" si="33"/>
        <v>6UREYCORONA</v>
      </c>
      <c r="D443" s="37"/>
      <c r="E443" s="38">
        <f>+'CALCULO TARIFAS CC '!$S$45</f>
        <v>0.75597616441726789</v>
      </c>
      <c r="F443" s="39">
        <f t="shared" si="36"/>
        <v>84.287700000000001</v>
      </c>
      <c r="G443" s="357">
        <f t="shared" si="34"/>
        <v>63.72</v>
      </c>
      <c r="H443" s="349" t="s">
        <v>257</v>
      </c>
      <c r="I443" s="311" t="s">
        <v>643</v>
      </c>
      <c r="J443" s="311">
        <v>84.287700000000001</v>
      </c>
      <c r="K443" s="381"/>
      <c r="L443" s="381"/>
      <c r="M443" s="381"/>
      <c r="N443" s="381"/>
      <c r="O443" s="373"/>
      <c r="P443" s="373"/>
    </row>
    <row r="444" spans="1:16" s="250" customFormat="1" x14ac:dyDescent="0.25">
      <c r="A444" s="358">
        <f t="shared" si="35"/>
        <v>442</v>
      </c>
      <c r="B444" s="209" t="s">
        <v>20</v>
      </c>
      <c r="C444" s="37" t="str">
        <f t="shared" si="33"/>
        <v>6UREYCVERDE</v>
      </c>
      <c r="D444" s="37"/>
      <c r="E444" s="38">
        <f>+'CALCULO TARIFAS CC '!$S$45</f>
        <v>0.75597616441726789</v>
      </c>
      <c r="F444" s="39">
        <f t="shared" si="36"/>
        <v>203.20349999999999</v>
      </c>
      <c r="G444" s="357">
        <f t="shared" si="34"/>
        <v>153.62</v>
      </c>
      <c r="H444" s="349" t="s">
        <v>257</v>
      </c>
      <c r="I444" s="311" t="s">
        <v>644</v>
      </c>
      <c r="J444" s="311">
        <v>203.20349999999999</v>
      </c>
      <c r="K444" s="381"/>
      <c r="L444" s="381"/>
      <c r="M444" s="381"/>
      <c r="N444" s="381"/>
      <c r="O444" s="373"/>
      <c r="P444" s="373"/>
    </row>
    <row r="445" spans="1:16" s="245" customFormat="1" x14ac:dyDescent="0.25">
      <c r="A445" s="358">
        <f t="shared" si="35"/>
        <v>443</v>
      </c>
      <c r="B445" s="209" t="s">
        <v>20</v>
      </c>
      <c r="C445" s="37" t="str">
        <f t="shared" si="33"/>
        <v>6UREYDAVID</v>
      </c>
      <c r="D445" s="37"/>
      <c r="E445" s="38">
        <f>+'CALCULO TARIFAS CC '!$S$45</f>
        <v>0.75597616441726789</v>
      </c>
      <c r="F445" s="39">
        <f t="shared" si="36"/>
        <v>139.054</v>
      </c>
      <c r="G445" s="357">
        <f t="shared" si="34"/>
        <v>105.12</v>
      </c>
      <c r="H445" s="349" t="s">
        <v>257</v>
      </c>
      <c r="I445" s="311" t="s">
        <v>672</v>
      </c>
      <c r="J445" s="311">
        <v>139.054</v>
      </c>
      <c r="K445" s="381"/>
      <c r="L445" s="381"/>
      <c r="M445" s="381"/>
      <c r="N445" s="381"/>
      <c r="O445" s="373"/>
      <c r="P445" s="373"/>
    </row>
    <row r="446" spans="1:16" s="245" customFormat="1" x14ac:dyDescent="0.25">
      <c r="A446" s="358">
        <f t="shared" si="35"/>
        <v>444</v>
      </c>
      <c r="B446" s="209" t="s">
        <v>20</v>
      </c>
      <c r="C446" s="37" t="str">
        <f t="shared" si="33"/>
        <v>6UREYDORADO</v>
      </c>
      <c r="D446" s="37"/>
      <c r="E446" s="38">
        <f>+'CALCULO TARIFAS CC '!$S$45</f>
        <v>0.75597616441726789</v>
      </c>
      <c r="F446" s="39">
        <f t="shared" si="36"/>
        <v>118.3098</v>
      </c>
      <c r="G446" s="357">
        <f t="shared" si="34"/>
        <v>89.44</v>
      </c>
      <c r="H446" s="349" t="s">
        <v>257</v>
      </c>
      <c r="I446" s="311" t="s">
        <v>576</v>
      </c>
      <c r="J446" s="311">
        <v>118.3098</v>
      </c>
      <c r="K446" s="381"/>
      <c r="L446" s="381"/>
      <c r="M446" s="381"/>
      <c r="N446" s="381"/>
      <c r="O446" s="373"/>
      <c r="P446" s="373"/>
    </row>
    <row r="447" spans="1:16" s="245" customFormat="1" x14ac:dyDescent="0.25">
      <c r="A447" s="358">
        <f t="shared" si="35"/>
        <v>445</v>
      </c>
      <c r="B447" s="209" t="s">
        <v>20</v>
      </c>
      <c r="C447" s="37" t="str">
        <f t="shared" si="33"/>
        <v>6UREYLEFEVRE</v>
      </c>
      <c r="D447" s="37"/>
      <c r="E447" s="38">
        <f>+'CALCULO TARIFAS CC '!$S$45</f>
        <v>0.75597616441726789</v>
      </c>
      <c r="F447" s="39">
        <f t="shared" si="36"/>
        <v>110.31180000000001</v>
      </c>
      <c r="G447" s="357">
        <f t="shared" si="34"/>
        <v>83.39</v>
      </c>
      <c r="H447" s="349" t="s">
        <v>257</v>
      </c>
      <c r="I447" s="311" t="s">
        <v>610</v>
      </c>
      <c r="J447" s="311">
        <v>110.31180000000001</v>
      </c>
      <c r="K447" s="381"/>
      <c r="L447" s="381"/>
      <c r="M447" s="381"/>
      <c r="N447" s="381"/>
      <c r="O447" s="373"/>
      <c r="P447" s="373"/>
    </row>
    <row r="448" spans="1:16" s="245" customFormat="1" x14ac:dyDescent="0.25">
      <c r="A448" s="358">
        <f t="shared" si="35"/>
        <v>446</v>
      </c>
      <c r="B448" s="209" t="s">
        <v>20</v>
      </c>
      <c r="C448" s="37" t="str">
        <f t="shared" si="33"/>
        <v>6UREYMILLA8</v>
      </c>
      <c r="D448" s="37"/>
      <c r="E448" s="38">
        <f>+'CALCULO TARIFAS CC '!$S$45</f>
        <v>0.75597616441726789</v>
      </c>
      <c r="F448" s="39">
        <f t="shared" si="36"/>
        <v>151.1267</v>
      </c>
      <c r="G448" s="357">
        <f t="shared" si="34"/>
        <v>114.25</v>
      </c>
      <c r="H448" s="349" t="s">
        <v>257</v>
      </c>
      <c r="I448" s="311" t="s">
        <v>577</v>
      </c>
      <c r="J448" s="311">
        <v>151.1267</v>
      </c>
      <c r="K448" s="381"/>
      <c r="L448" s="381"/>
      <c r="M448" s="381"/>
      <c r="N448" s="381"/>
      <c r="O448" s="373"/>
      <c r="P448" s="373"/>
    </row>
    <row r="449" spans="1:16" s="245" customFormat="1" x14ac:dyDescent="0.25">
      <c r="A449" s="358">
        <f t="shared" si="35"/>
        <v>447</v>
      </c>
      <c r="B449" s="209" t="s">
        <v>20</v>
      </c>
      <c r="C449" s="37" t="str">
        <f t="shared" si="33"/>
        <v>6UREYMPCAB</v>
      </c>
      <c r="D449" s="37"/>
      <c r="E449" s="38">
        <f>+'CALCULO TARIFAS CC '!$S$45</f>
        <v>0.75597616441726789</v>
      </c>
      <c r="F449" s="39">
        <f t="shared" si="36"/>
        <v>60.444099999999999</v>
      </c>
      <c r="G449" s="357">
        <f t="shared" si="34"/>
        <v>45.69</v>
      </c>
      <c r="H449" s="349" t="s">
        <v>257</v>
      </c>
      <c r="I449" s="311" t="s">
        <v>578</v>
      </c>
      <c r="J449" s="311">
        <v>60.444099999999999</v>
      </c>
      <c r="K449" s="381"/>
      <c r="L449" s="381"/>
      <c r="M449" s="381"/>
      <c r="N449" s="381"/>
      <c r="O449" s="373"/>
      <c r="P449" s="373"/>
    </row>
    <row r="450" spans="1:16" s="245" customFormat="1" x14ac:dyDescent="0.25">
      <c r="A450" s="358">
        <f t="shared" si="35"/>
        <v>448</v>
      </c>
      <c r="B450" s="209" t="s">
        <v>20</v>
      </c>
      <c r="C450" s="37" t="str">
        <f t="shared" si="33"/>
        <v>6UREYMPVMAR</v>
      </c>
      <c r="D450" s="37"/>
      <c r="E450" s="38">
        <f>+'CALCULO TARIFAS CC '!$S$45</f>
        <v>0.75597616441726789</v>
      </c>
      <c r="F450" s="39">
        <f t="shared" si="36"/>
        <v>49.371099999999998</v>
      </c>
      <c r="G450" s="357">
        <f t="shared" si="34"/>
        <v>37.32</v>
      </c>
      <c r="H450" s="349" t="s">
        <v>257</v>
      </c>
      <c r="I450" s="311" t="s">
        <v>645</v>
      </c>
      <c r="J450" s="311">
        <v>49.371099999999998</v>
      </c>
      <c r="K450" s="381"/>
      <c r="L450" s="381"/>
      <c r="M450" s="381"/>
      <c r="N450" s="381"/>
      <c r="O450" s="373"/>
      <c r="P450" s="373"/>
    </row>
    <row r="451" spans="1:16" s="245" customFormat="1" x14ac:dyDescent="0.25">
      <c r="A451" s="358">
        <f t="shared" si="35"/>
        <v>449</v>
      </c>
      <c r="B451" s="209" t="s">
        <v>20</v>
      </c>
      <c r="C451" s="37" t="str">
        <f t="shared" ref="C451:C514" si="37">UPPER(I451)</f>
        <v>6UREYPARRAIJ</v>
      </c>
      <c r="D451" s="37"/>
      <c r="E451" s="38">
        <f>+'CALCULO TARIFAS CC '!$S$45</f>
        <v>0.75597616441726789</v>
      </c>
      <c r="F451" s="39">
        <f t="shared" si="36"/>
        <v>129.34010000000001</v>
      </c>
      <c r="G451" s="357">
        <f t="shared" si="34"/>
        <v>97.78</v>
      </c>
      <c r="H451" s="349" t="s">
        <v>257</v>
      </c>
      <c r="I451" s="311" t="s">
        <v>646</v>
      </c>
      <c r="J451" s="311">
        <v>129.34010000000001</v>
      </c>
      <c r="K451" s="381"/>
      <c r="L451" s="382"/>
      <c r="M451" s="381"/>
      <c r="N451" s="381"/>
      <c r="O451" s="373"/>
      <c r="P451" s="373"/>
    </row>
    <row r="452" spans="1:16" s="245" customFormat="1" x14ac:dyDescent="0.25">
      <c r="A452" s="358">
        <f t="shared" si="35"/>
        <v>450</v>
      </c>
      <c r="B452" s="209" t="s">
        <v>20</v>
      </c>
      <c r="C452" s="37" t="str">
        <f t="shared" si="37"/>
        <v>6UREYPASEOAB</v>
      </c>
      <c r="D452" s="37"/>
      <c r="E452" s="38">
        <f>+'CALCULO TARIFAS CC '!$S$45</f>
        <v>0.75597616441726789</v>
      </c>
      <c r="F452" s="39">
        <f t="shared" si="36"/>
        <v>215.76689999999999</v>
      </c>
      <c r="G452" s="357">
        <f t="shared" ref="G452:G515" si="38">ROUND(F452*E452,2)</f>
        <v>163.11000000000001</v>
      </c>
      <c r="H452" s="349" t="s">
        <v>257</v>
      </c>
      <c r="I452" s="311" t="s">
        <v>673</v>
      </c>
      <c r="J452" s="311">
        <v>215.76689999999999</v>
      </c>
      <c r="K452" s="381"/>
      <c r="L452" s="381"/>
      <c r="M452" s="381"/>
      <c r="N452" s="381"/>
      <c r="O452" s="373"/>
      <c r="P452" s="373"/>
    </row>
    <row r="453" spans="1:16" s="245" customFormat="1" x14ac:dyDescent="0.25">
      <c r="A453" s="358">
        <f t="shared" ref="A453:A516" si="39">A452+1</f>
        <v>451</v>
      </c>
      <c r="B453" s="209" t="s">
        <v>20</v>
      </c>
      <c r="C453" s="37" t="str">
        <f t="shared" si="37"/>
        <v>6UREYPME</v>
      </c>
      <c r="D453" s="37"/>
      <c r="E453" s="38">
        <f>+'CALCULO TARIFAS CC '!$S$45</f>
        <v>0.75597616441726789</v>
      </c>
      <c r="F453" s="39">
        <f t="shared" si="36"/>
        <v>81.734200000000001</v>
      </c>
      <c r="G453" s="357">
        <f t="shared" si="38"/>
        <v>61.79</v>
      </c>
      <c r="H453" s="349" t="s">
        <v>257</v>
      </c>
      <c r="I453" s="311" t="s">
        <v>703</v>
      </c>
      <c r="J453" s="311">
        <v>81.734200000000001</v>
      </c>
      <c r="K453" s="381"/>
      <c r="L453" s="381"/>
      <c r="M453" s="381"/>
      <c r="N453" s="381"/>
      <c r="O453" s="373"/>
      <c r="P453" s="373"/>
    </row>
    <row r="454" spans="1:16" s="245" customFormat="1" x14ac:dyDescent="0.25">
      <c r="A454" s="358">
        <f t="shared" si="39"/>
        <v>452</v>
      </c>
      <c r="B454" s="209" t="s">
        <v>20</v>
      </c>
      <c r="C454" s="37" t="str">
        <f t="shared" si="37"/>
        <v>6UREYPVALLE</v>
      </c>
      <c r="D454" s="37"/>
      <c r="E454" s="38">
        <f>+'CALCULO TARIFAS CC '!$S$45</f>
        <v>0.75597616441726789</v>
      </c>
      <c r="F454" s="39">
        <f t="shared" si="36"/>
        <v>68.599100000000007</v>
      </c>
      <c r="G454" s="357">
        <f t="shared" si="38"/>
        <v>51.86</v>
      </c>
      <c r="H454" s="349" t="s">
        <v>257</v>
      </c>
      <c r="I454" s="311" t="s">
        <v>647</v>
      </c>
      <c r="J454" s="311">
        <v>68.599100000000007</v>
      </c>
      <c r="K454" s="381"/>
      <c r="L454" s="381"/>
      <c r="M454" s="381"/>
      <c r="N454" s="381"/>
      <c r="O454" s="373"/>
      <c r="P454" s="373"/>
    </row>
    <row r="455" spans="1:16" s="245" customFormat="1" x14ac:dyDescent="0.25">
      <c r="A455" s="358">
        <f t="shared" si="39"/>
        <v>453</v>
      </c>
      <c r="B455" s="209" t="s">
        <v>20</v>
      </c>
      <c r="C455" s="37" t="str">
        <f t="shared" si="37"/>
        <v>6UREYSABANI</v>
      </c>
      <c r="D455" s="37"/>
      <c r="E455" s="38">
        <f>+'CALCULO TARIFAS CC '!$S$45</f>
        <v>0.75597616441726789</v>
      </c>
      <c r="F455" s="39">
        <f t="shared" si="36"/>
        <v>147.8503</v>
      </c>
      <c r="G455" s="357">
        <f t="shared" si="38"/>
        <v>111.77</v>
      </c>
      <c r="H455" s="349" t="s">
        <v>257</v>
      </c>
      <c r="I455" s="311" t="s">
        <v>611</v>
      </c>
      <c r="J455" s="311">
        <v>147.8503</v>
      </c>
      <c r="K455" s="381"/>
      <c r="L455" s="381"/>
      <c r="M455" s="381"/>
      <c r="N455" s="381"/>
      <c r="O455" s="373"/>
      <c r="P455" s="373"/>
    </row>
    <row r="456" spans="1:16" s="245" customFormat="1" x14ac:dyDescent="0.25">
      <c r="A456" s="358">
        <f t="shared" si="39"/>
        <v>454</v>
      </c>
      <c r="B456" s="209" t="s">
        <v>20</v>
      </c>
      <c r="C456" s="37" t="str">
        <f t="shared" si="37"/>
        <v>6UREYSMARIA</v>
      </c>
      <c r="D456" s="37"/>
      <c r="E456" s="38">
        <f>+'CALCULO TARIFAS CC '!$S$45</f>
        <v>0.75597616441726789</v>
      </c>
      <c r="F456" s="39">
        <f t="shared" si="36"/>
        <v>107.30889999999999</v>
      </c>
      <c r="G456" s="357">
        <f t="shared" si="38"/>
        <v>81.12</v>
      </c>
      <c r="H456" s="349" t="s">
        <v>257</v>
      </c>
      <c r="I456" s="311" t="s">
        <v>612</v>
      </c>
      <c r="J456" s="311">
        <v>107.30889999999999</v>
      </c>
      <c r="K456" s="381"/>
      <c r="L456" s="381"/>
      <c r="M456" s="381"/>
      <c r="N456" s="381"/>
      <c r="O456" s="373"/>
      <c r="P456" s="373"/>
    </row>
    <row r="457" spans="1:16" s="245" customFormat="1" x14ac:dyDescent="0.25">
      <c r="A457" s="358">
        <f t="shared" si="39"/>
        <v>455</v>
      </c>
      <c r="B457" s="209" t="s">
        <v>20</v>
      </c>
      <c r="C457" s="37" t="str">
        <f t="shared" si="37"/>
        <v>6UREYSTGO</v>
      </c>
      <c r="D457" s="37"/>
      <c r="E457" s="38">
        <f>+'CALCULO TARIFAS CC '!$S$45</f>
        <v>0.75597616441726789</v>
      </c>
      <c r="F457" s="39">
        <f t="shared" si="36"/>
        <v>145.19540000000001</v>
      </c>
      <c r="G457" s="357">
        <f t="shared" si="38"/>
        <v>109.76</v>
      </c>
      <c r="H457" s="349" t="s">
        <v>257</v>
      </c>
      <c r="I457" s="311" t="s">
        <v>674</v>
      </c>
      <c r="J457" s="311">
        <v>145.19540000000001</v>
      </c>
      <c r="K457" s="381"/>
      <c r="L457" s="381"/>
      <c r="M457" s="381"/>
      <c r="N457" s="381"/>
      <c r="O457" s="373"/>
      <c r="P457" s="373"/>
    </row>
    <row r="458" spans="1:16" s="245" customFormat="1" x14ac:dyDescent="0.25">
      <c r="A458" s="358">
        <f t="shared" si="39"/>
        <v>456</v>
      </c>
      <c r="B458" s="209" t="s">
        <v>20</v>
      </c>
      <c r="C458" s="37" t="str">
        <f t="shared" si="37"/>
        <v>6UREYVALEGRE</v>
      </c>
      <c r="D458" s="37"/>
      <c r="E458" s="38">
        <f>+'CALCULO TARIFAS CC '!$S$45</f>
        <v>0.75597616441726789</v>
      </c>
      <c r="F458" s="39">
        <f t="shared" si="36"/>
        <v>145.79150000000001</v>
      </c>
      <c r="G458" s="357">
        <f t="shared" si="38"/>
        <v>110.21</v>
      </c>
      <c r="H458" s="349" t="s">
        <v>257</v>
      </c>
      <c r="I458" s="311" t="s">
        <v>675</v>
      </c>
      <c r="J458" s="311">
        <v>145.79150000000001</v>
      </c>
      <c r="K458" s="381"/>
      <c r="L458" s="381"/>
      <c r="M458" s="381"/>
      <c r="N458" s="381"/>
      <c r="O458" s="373"/>
      <c r="P458" s="373"/>
    </row>
    <row r="459" spans="1:16" s="245" customFormat="1" x14ac:dyDescent="0.25">
      <c r="A459" s="358">
        <f t="shared" si="39"/>
        <v>457</v>
      </c>
      <c r="B459" s="209" t="s">
        <v>20</v>
      </c>
      <c r="C459" s="37" t="str">
        <f t="shared" si="37"/>
        <v>6UREYVERSAL</v>
      </c>
      <c r="D459" s="37"/>
      <c r="E459" s="38">
        <f>+'CALCULO TARIFAS CC '!$S$45</f>
        <v>0.75597616441726789</v>
      </c>
      <c r="F459" s="39">
        <f t="shared" si="36"/>
        <v>174.46170000000001</v>
      </c>
      <c r="G459" s="357">
        <f t="shared" si="38"/>
        <v>131.88999999999999</v>
      </c>
      <c r="H459" s="349" t="s">
        <v>257</v>
      </c>
      <c r="I459" s="311" t="s">
        <v>613</v>
      </c>
      <c r="J459" s="311">
        <v>174.46170000000001</v>
      </c>
      <c r="K459" s="381"/>
      <c r="L459" s="381"/>
      <c r="M459" s="381"/>
      <c r="N459" s="381"/>
      <c r="O459" s="373"/>
      <c r="P459" s="373"/>
    </row>
    <row r="460" spans="1:16" s="245" customFormat="1" x14ac:dyDescent="0.25">
      <c r="A460" s="358">
        <f t="shared" si="39"/>
        <v>458</v>
      </c>
      <c r="B460" s="209" t="s">
        <v>20</v>
      </c>
      <c r="C460" s="37" t="str">
        <f t="shared" si="37"/>
        <v>6UREYVESPANA</v>
      </c>
      <c r="D460" s="37"/>
      <c r="E460" s="38">
        <f>+'CALCULO TARIFAS CC '!$S$45</f>
        <v>0.75597616441726789</v>
      </c>
      <c r="F460" s="39">
        <f t="shared" si="36"/>
        <v>189.71420000000001</v>
      </c>
      <c r="G460" s="357">
        <f t="shared" si="38"/>
        <v>143.41999999999999</v>
      </c>
      <c r="H460" s="349" t="s">
        <v>257</v>
      </c>
      <c r="I460" s="311" t="s">
        <v>676</v>
      </c>
      <c r="J460" s="311">
        <v>189.71420000000001</v>
      </c>
      <c r="K460" s="381"/>
      <c r="L460" s="381"/>
      <c r="M460" s="381"/>
      <c r="N460" s="381"/>
      <c r="O460" s="373"/>
      <c r="P460" s="373"/>
    </row>
    <row r="461" spans="1:16" s="245" customFormat="1" x14ac:dyDescent="0.25">
      <c r="A461" s="358">
        <f t="shared" si="39"/>
        <v>459</v>
      </c>
      <c r="B461" s="209" t="s">
        <v>20</v>
      </c>
      <c r="C461" s="37" t="str">
        <f t="shared" si="37"/>
        <v>6UREYVLUCRE</v>
      </c>
      <c r="D461" s="37"/>
      <c r="E461" s="38">
        <f>+'CALCULO TARIFAS CC '!$S$45</f>
        <v>0.75597616441726789</v>
      </c>
      <c r="F461" s="39">
        <f t="shared" si="36"/>
        <v>145.67869999999999</v>
      </c>
      <c r="G461" s="357">
        <f t="shared" si="38"/>
        <v>110.13</v>
      </c>
      <c r="H461" s="349" t="s">
        <v>257</v>
      </c>
      <c r="I461" s="311" t="s">
        <v>579</v>
      </c>
      <c r="J461" s="311">
        <v>145.67869999999999</v>
      </c>
      <c r="K461" s="381"/>
      <c r="L461" s="381"/>
      <c r="M461" s="381"/>
      <c r="N461" s="381"/>
      <c r="O461" s="373"/>
      <c r="P461" s="373"/>
    </row>
    <row r="462" spans="1:16" s="245" customFormat="1" x14ac:dyDescent="0.25">
      <c r="A462" s="358">
        <f t="shared" si="39"/>
        <v>460</v>
      </c>
      <c r="B462" s="209" t="s">
        <v>20</v>
      </c>
      <c r="C462" s="37" t="str">
        <f t="shared" si="37"/>
        <v>6URODEO</v>
      </c>
      <c r="D462" s="37"/>
      <c r="E462" s="38">
        <f>+'CALCULO TARIFAS CC '!$S$45</f>
        <v>0.75597616441726789</v>
      </c>
      <c r="F462" s="39">
        <f t="shared" si="36"/>
        <v>227.80240000000001</v>
      </c>
      <c r="G462" s="357">
        <f t="shared" si="38"/>
        <v>172.21</v>
      </c>
      <c r="H462" s="349" t="s">
        <v>257</v>
      </c>
      <c r="I462" s="311" t="s">
        <v>798</v>
      </c>
      <c r="J462" s="311">
        <v>227.80240000000001</v>
      </c>
      <c r="K462" s="381"/>
      <c r="L462" s="381"/>
      <c r="M462" s="381"/>
      <c r="N462" s="381"/>
      <c r="O462" s="373"/>
      <c r="P462" s="373"/>
    </row>
    <row r="463" spans="1:16" s="245" customFormat="1" x14ac:dyDescent="0.25">
      <c r="A463" s="358">
        <f t="shared" si="39"/>
        <v>461</v>
      </c>
      <c r="B463" s="209" t="s">
        <v>20</v>
      </c>
      <c r="C463" s="37" t="str">
        <f t="shared" si="37"/>
        <v>6UROMBOLIVAR</v>
      </c>
      <c r="D463" s="37"/>
      <c r="E463" s="38">
        <f>+'CALCULO TARIFAS CC '!$S$45</f>
        <v>0.75597616441726789</v>
      </c>
      <c r="F463" s="39">
        <f t="shared" si="36"/>
        <v>71.054299999999998</v>
      </c>
      <c r="G463" s="357">
        <f t="shared" si="38"/>
        <v>53.72</v>
      </c>
      <c r="H463" s="349" t="s">
        <v>257</v>
      </c>
      <c r="I463" s="311" t="s">
        <v>648</v>
      </c>
      <c r="J463" s="311">
        <v>71.054299999999998</v>
      </c>
      <c r="K463" s="381"/>
      <c r="L463" s="381"/>
      <c r="M463" s="381"/>
      <c r="N463" s="381"/>
      <c r="O463" s="373"/>
      <c r="P463" s="373"/>
    </row>
    <row r="464" spans="1:16" s="245" customFormat="1" x14ac:dyDescent="0.25">
      <c r="A464" s="358">
        <f t="shared" si="39"/>
        <v>462</v>
      </c>
      <c r="B464" s="209" t="s">
        <v>20</v>
      </c>
      <c r="C464" s="37" t="str">
        <f t="shared" si="37"/>
        <v>6UROMBUGABA</v>
      </c>
      <c r="D464" s="37"/>
      <c r="E464" s="38">
        <f>+'CALCULO TARIFAS CC '!$S$45</f>
        <v>0.75597616441726789</v>
      </c>
      <c r="F464" s="39">
        <f t="shared" si="36"/>
        <v>134.76740000000001</v>
      </c>
      <c r="G464" s="357">
        <f t="shared" si="38"/>
        <v>101.88</v>
      </c>
      <c r="H464" s="349" t="s">
        <v>257</v>
      </c>
      <c r="I464" s="311" t="s">
        <v>649</v>
      </c>
      <c r="J464" s="311">
        <v>134.76740000000001</v>
      </c>
      <c r="K464" s="381"/>
      <c r="L464" s="381"/>
      <c r="M464" s="381"/>
      <c r="N464" s="381"/>
      <c r="O464" s="373"/>
      <c r="P464" s="373"/>
    </row>
    <row r="465" spans="1:16" s="245" customFormat="1" x14ac:dyDescent="0.25">
      <c r="A465" s="358">
        <f t="shared" si="39"/>
        <v>463</v>
      </c>
      <c r="B465" s="209" t="s">
        <v>20</v>
      </c>
      <c r="C465" s="37" t="str">
        <f t="shared" si="37"/>
        <v>6UROMDOLEG</v>
      </c>
      <c r="D465" s="37"/>
      <c r="E465" s="38">
        <f>+'CALCULO TARIFAS CC '!$S$45</f>
        <v>0.75597616441726789</v>
      </c>
      <c r="F465" s="39">
        <f t="shared" si="36"/>
        <v>109.6981</v>
      </c>
      <c r="G465" s="357">
        <f t="shared" si="38"/>
        <v>82.93</v>
      </c>
      <c r="H465" s="349" t="s">
        <v>257</v>
      </c>
      <c r="I465" s="311" t="s">
        <v>704</v>
      </c>
      <c r="J465" s="311">
        <v>109.6981</v>
      </c>
      <c r="K465" s="381"/>
      <c r="L465" s="381"/>
      <c r="M465" s="381"/>
      <c r="N465" s="381"/>
      <c r="O465" s="373"/>
      <c r="P465" s="373"/>
    </row>
    <row r="466" spans="1:16" s="252" customFormat="1" x14ac:dyDescent="0.25">
      <c r="A466" s="358">
        <f t="shared" si="39"/>
        <v>464</v>
      </c>
      <c r="B466" s="209" t="s">
        <v>20</v>
      </c>
      <c r="C466" s="37" t="str">
        <f t="shared" si="37"/>
        <v>6UROMLARIV</v>
      </c>
      <c r="D466" s="37"/>
      <c r="E466" s="38">
        <f>+'CALCULO TARIFAS CC '!$S$45</f>
        <v>0.75597616441726789</v>
      </c>
      <c r="F466" s="39">
        <f t="shared" ref="F466:F529" si="40">ROUND(J466,4)</f>
        <v>89.343000000000004</v>
      </c>
      <c r="G466" s="357">
        <f t="shared" si="38"/>
        <v>67.540000000000006</v>
      </c>
      <c r="H466" s="349" t="s">
        <v>257</v>
      </c>
      <c r="I466" s="311" t="s">
        <v>677</v>
      </c>
      <c r="J466" s="311">
        <v>89.343000000000004</v>
      </c>
      <c r="K466" s="381"/>
      <c r="L466" s="381"/>
      <c r="M466" s="381"/>
      <c r="N466" s="381"/>
      <c r="O466" s="373"/>
      <c r="P466" s="373"/>
    </row>
    <row r="467" spans="1:16" s="252" customFormat="1" x14ac:dyDescent="0.25">
      <c r="A467" s="358">
        <f t="shared" si="39"/>
        <v>465</v>
      </c>
      <c r="B467" s="209" t="s">
        <v>20</v>
      </c>
      <c r="C467" s="37" t="str">
        <f t="shared" si="37"/>
        <v>6UROMPDAVID</v>
      </c>
      <c r="D467" s="37"/>
      <c r="E467" s="38">
        <f>+'CALCULO TARIFAS CC '!$S$45</f>
        <v>0.75597616441726789</v>
      </c>
      <c r="F467" s="39">
        <f t="shared" si="40"/>
        <v>118.5316</v>
      </c>
      <c r="G467" s="357">
        <f t="shared" si="38"/>
        <v>89.61</v>
      </c>
      <c r="H467" s="349" t="s">
        <v>257</v>
      </c>
      <c r="I467" s="311" t="s">
        <v>678</v>
      </c>
      <c r="J467" s="311">
        <v>118.5316</v>
      </c>
      <c r="K467" s="381"/>
      <c r="L467" s="381"/>
      <c r="M467" s="381"/>
      <c r="N467" s="381"/>
      <c r="O467" s="373"/>
      <c r="P467" s="373"/>
    </row>
    <row r="468" spans="1:16" s="252" customFormat="1" x14ac:dyDescent="0.25">
      <c r="A468" s="358">
        <f t="shared" si="39"/>
        <v>466</v>
      </c>
      <c r="B468" s="209" t="s">
        <v>20</v>
      </c>
      <c r="C468" s="37" t="str">
        <f t="shared" si="37"/>
        <v>6UROMPTOARM</v>
      </c>
      <c r="D468" s="37"/>
      <c r="E468" s="38">
        <f>+'CALCULO TARIFAS CC '!$S$45</f>
        <v>0.75597616441726789</v>
      </c>
      <c r="F468" s="39">
        <f t="shared" si="40"/>
        <v>51.992199999999997</v>
      </c>
      <c r="G468" s="357">
        <f t="shared" si="38"/>
        <v>39.299999999999997</v>
      </c>
      <c r="H468" s="349" t="s">
        <v>257</v>
      </c>
      <c r="I468" s="311" t="s">
        <v>679</v>
      </c>
      <c r="J468" s="311">
        <v>51.992199999999997</v>
      </c>
      <c r="K468" s="381"/>
      <c r="L468" s="381"/>
      <c r="M468" s="381"/>
      <c r="N468" s="381"/>
      <c r="O468" s="373"/>
      <c r="P468" s="373"/>
    </row>
    <row r="469" spans="1:16" s="252" customFormat="1" x14ac:dyDescent="0.25">
      <c r="A469" s="358">
        <f t="shared" si="39"/>
        <v>467</v>
      </c>
      <c r="B469" s="209" t="s">
        <v>20</v>
      </c>
      <c r="C469" s="37" t="str">
        <f t="shared" si="37"/>
        <v>6UROMSMATEO</v>
      </c>
      <c r="D469" s="37"/>
      <c r="E469" s="38">
        <f>+'CALCULO TARIFAS CC '!$S$45</f>
        <v>0.75597616441726789</v>
      </c>
      <c r="F469" s="39">
        <f t="shared" si="40"/>
        <v>158.10169999999999</v>
      </c>
      <c r="G469" s="357">
        <f t="shared" si="38"/>
        <v>119.52</v>
      </c>
      <c r="H469" s="349" t="s">
        <v>257</v>
      </c>
      <c r="I469" s="311" t="s">
        <v>680</v>
      </c>
      <c r="J469" s="311">
        <v>158.10169999999999</v>
      </c>
      <c r="K469" s="381"/>
      <c r="L469" s="381"/>
      <c r="M469" s="381"/>
      <c r="N469" s="381"/>
      <c r="O469" s="373"/>
      <c r="P469" s="373"/>
    </row>
    <row r="470" spans="1:16" s="252" customFormat="1" x14ac:dyDescent="0.25">
      <c r="A470" s="358">
        <f t="shared" si="39"/>
        <v>468</v>
      </c>
      <c r="B470" s="209" t="s">
        <v>20</v>
      </c>
      <c r="C470" s="37" t="str">
        <f t="shared" si="37"/>
        <v>6UROROCRIST</v>
      </c>
      <c r="D470" s="37"/>
      <c r="E470" s="38">
        <f>+'CALCULO TARIFAS CC '!$S$45</f>
        <v>0.75597616441726789</v>
      </c>
      <c r="F470" s="39">
        <f t="shared" si="40"/>
        <v>61.376600000000003</v>
      </c>
      <c r="G470" s="357">
        <f t="shared" si="38"/>
        <v>46.4</v>
      </c>
      <c r="H470" s="349" t="s">
        <v>257</v>
      </c>
      <c r="I470" s="311" t="s">
        <v>580</v>
      </c>
      <c r="J470" s="311">
        <v>61.376600000000003</v>
      </c>
      <c r="K470" s="381"/>
      <c r="L470" s="381"/>
      <c r="M470" s="381"/>
      <c r="N470" s="381"/>
      <c r="O470" s="373"/>
      <c r="P470" s="373"/>
    </row>
    <row r="471" spans="1:16" s="252" customFormat="1" x14ac:dyDescent="0.25">
      <c r="A471" s="358">
        <f t="shared" si="39"/>
        <v>469</v>
      </c>
      <c r="B471" s="209" t="s">
        <v>20</v>
      </c>
      <c r="C471" s="37" t="str">
        <f t="shared" si="37"/>
        <v>6URSAPLAZA</v>
      </c>
      <c r="D471" s="37"/>
      <c r="E471" s="38">
        <f>+'CALCULO TARIFAS CC '!$S$45</f>
        <v>0.75597616441726789</v>
      </c>
      <c r="F471" s="39">
        <f t="shared" si="40"/>
        <v>243.8287</v>
      </c>
      <c r="G471" s="357">
        <f t="shared" si="38"/>
        <v>184.33</v>
      </c>
      <c r="H471" s="349" t="s">
        <v>257</v>
      </c>
      <c r="I471" s="311" t="s">
        <v>444</v>
      </c>
      <c r="J471" s="311">
        <v>243.8287</v>
      </c>
      <c r="K471" s="381"/>
      <c r="L471" s="381"/>
      <c r="M471" s="381"/>
      <c r="N471" s="381"/>
      <c r="O471" s="373"/>
      <c r="P471" s="373"/>
    </row>
    <row r="472" spans="1:16" s="252" customFormat="1" x14ac:dyDescent="0.25">
      <c r="A472" s="358">
        <f t="shared" si="39"/>
        <v>470</v>
      </c>
      <c r="B472" s="209" t="s">
        <v>20</v>
      </c>
      <c r="C472" s="37" t="str">
        <f t="shared" si="37"/>
        <v>6URSBGOLF</v>
      </c>
      <c r="D472" s="37"/>
      <c r="E472" s="38">
        <f>+'CALCULO TARIFAS CC '!$S$45</f>
        <v>0.75597616441726789</v>
      </c>
      <c r="F472" s="39">
        <f t="shared" si="40"/>
        <v>330.50709999999998</v>
      </c>
      <c r="G472" s="357">
        <f t="shared" si="38"/>
        <v>249.86</v>
      </c>
      <c r="H472" s="349" t="s">
        <v>257</v>
      </c>
      <c r="I472" s="311" t="s">
        <v>367</v>
      </c>
      <c r="J472" s="311">
        <v>330.50709999999998</v>
      </c>
      <c r="K472" s="381"/>
      <c r="L472" s="381"/>
      <c r="M472" s="381"/>
      <c r="N472" s="381"/>
      <c r="O472" s="373"/>
      <c r="P472" s="373"/>
    </row>
    <row r="473" spans="1:16" s="252" customFormat="1" x14ac:dyDescent="0.25">
      <c r="A473" s="358">
        <f t="shared" si="39"/>
        <v>471</v>
      </c>
      <c r="B473" s="209" t="s">
        <v>20</v>
      </c>
      <c r="C473" s="37" t="str">
        <f t="shared" si="37"/>
        <v>6URSBVISTA</v>
      </c>
      <c r="D473" s="37"/>
      <c r="E473" s="38">
        <f>+'CALCULO TARIFAS CC '!$S$45</f>
        <v>0.75597616441726789</v>
      </c>
      <c r="F473" s="39">
        <f t="shared" si="40"/>
        <v>371.05709999999999</v>
      </c>
      <c r="G473" s="357">
        <f t="shared" si="38"/>
        <v>280.51</v>
      </c>
      <c r="H473" s="349" t="s">
        <v>257</v>
      </c>
      <c r="I473" s="311" t="s">
        <v>404</v>
      </c>
      <c r="J473" s="311">
        <v>371.05709999999999</v>
      </c>
      <c r="K473" s="381"/>
      <c r="L473" s="381"/>
      <c r="M473" s="381"/>
      <c r="N473" s="381"/>
      <c r="O473" s="373"/>
      <c r="P473" s="373"/>
    </row>
    <row r="474" spans="1:16" s="252" customFormat="1" x14ac:dyDescent="0.25">
      <c r="A474" s="358">
        <f t="shared" si="39"/>
        <v>472</v>
      </c>
      <c r="B474" s="209" t="s">
        <v>20</v>
      </c>
      <c r="C474" s="37" t="str">
        <f t="shared" si="37"/>
        <v>6URSCESTE</v>
      </c>
      <c r="D474" s="37"/>
      <c r="E474" s="38">
        <f>+'CALCULO TARIFAS CC '!$S$45</f>
        <v>0.75597616441726789</v>
      </c>
      <c r="F474" s="39">
        <f t="shared" si="40"/>
        <v>407.98349999999999</v>
      </c>
      <c r="G474" s="357">
        <f t="shared" si="38"/>
        <v>308.43</v>
      </c>
      <c r="H474" s="349" t="s">
        <v>257</v>
      </c>
      <c r="I474" s="311" t="s">
        <v>366</v>
      </c>
      <c r="J474" s="311">
        <v>407.98349999999999</v>
      </c>
      <c r="K474" s="381"/>
      <c r="L474" s="381"/>
      <c r="M474" s="381"/>
      <c r="N474" s="381"/>
      <c r="O474" s="373"/>
      <c r="P474" s="373"/>
    </row>
    <row r="475" spans="1:16" s="252" customFormat="1" x14ac:dyDescent="0.25">
      <c r="A475" s="358">
        <f t="shared" si="39"/>
        <v>473</v>
      </c>
      <c r="B475" s="209" t="s">
        <v>20</v>
      </c>
      <c r="C475" s="37" t="str">
        <f t="shared" si="37"/>
        <v>6URSCHITRE</v>
      </c>
      <c r="D475" s="37"/>
      <c r="E475" s="38">
        <f>+'CALCULO TARIFAS CC '!$S$45</f>
        <v>0.75597616441726789</v>
      </c>
      <c r="F475" s="39">
        <f t="shared" si="40"/>
        <v>85.5411</v>
      </c>
      <c r="G475" s="357">
        <f t="shared" si="38"/>
        <v>64.67</v>
      </c>
      <c r="H475" s="349" t="s">
        <v>257</v>
      </c>
      <c r="I475" s="311" t="s">
        <v>407</v>
      </c>
      <c r="J475" s="311">
        <v>85.5411</v>
      </c>
      <c r="K475" s="381"/>
      <c r="L475" s="381"/>
      <c r="M475" s="381"/>
      <c r="N475" s="381"/>
      <c r="O475" s="373"/>
      <c r="P475" s="373"/>
    </row>
    <row r="476" spans="1:16" s="252" customFormat="1" x14ac:dyDescent="0.25">
      <c r="A476" s="358">
        <f t="shared" si="39"/>
        <v>474</v>
      </c>
      <c r="B476" s="209" t="s">
        <v>20</v>
      </c>
      <c r="C476" s="37" t="str">
        <f t="shared" si="37"/>
        <v>6URSCORONA</v>
      </c>
      <c r="D476" s="37"/>
      <c r="E476" s="38">
        <f>+'CALCULO TARIFAS CC '!$S$45</f>
        <v>0.75597616441726789</v>
      </c>
      <c r="F476" s="39">
        <f t="shared" si="40"/>
        <v>57.158200000000001</v>
      </c>
      <c r="G476" s="357">
        <f t="shared" si="38"/>
        <v>43.21</v>
      </c>
      <c r="H476" s="349" t="s">
        <v>257</v>
      </c>
      <c r="I476" s="311" t="s">
        <v>406</v>
      </c>
      <c r="J476" s="311">
        <v>57.158200000000001</v>
      </c>
      <c r="K476" s="381"/>
      <c r="L476" s="381"/>
      <c r="M476" s="381"/>
      <c r="N476" s="381"/>
      <c r="O476" s="373"/>
      <c r="P476" s="373"/>
    </row>
    <row r="477" spans="1:16" s="252" customFormat="1" x14ac:dyDescent="0.25">
      <c r="A477" s="358">
        <f t="shared" si="39"/>
        <v>475</v>
      </c>
      <c r="B477" s="209" t="s">
        <v>20</v>
      </c>
      <c r="C477" s="37" t="str">
        <f t="shared" si="37"/>
        <v>6URSHOWARD</v>
      </c>
      <c r="D477" s="37"/>
      <c r="E477" s="38">
        <f>+'CALCULO TARIFAS CC '!$S$45</f>
        <v>0.75597616441726789</v>
      </c>
      <c r="F477" s="39">
        <f t="shared" si="40"/>
        <v>96.772499999999994</v>
      </c>
      <c r="G477" s="357">
        <f t="shared" si="38"/>
        <v>73.16</v>
      </c>
      <c r="H477" s="349" t="s">
        <v>257</v>
      </c>
      <c r="I477" s="311" t="s">
        <v>403</v>
      </c>
      <c r="J477" s="311">
        <v>96.772499999999994</v>
      </c>
      <c r="K477" s="381"/>
      <c r="L477" s="381"/>
      <c r="M477" s="381"/>
      <c r="N477" s="381"/>
      <c r="O477" s="373"/>
      <c r="P477" s="373"/>
    </row>
    <row r="478" spans="1:16" s="252" customFormat="1" x14ac:dyDescent="0.25">
      <c r="A478" s="358">
        <f t="shared" si="39"/>
        <v>476</v>
      </c>
      <c r="B478" s="209" t="s">
        <v>20</v>
      </c>
      <c r="C478" s="37" t="str">
        <f t="shared" si="37"/>
        <v>6URSMARKET</v>
      </c>
      <c r="D478" s="37"/>
      <c r="E478" s="38">
        <f>+'CALCULO TARIFAS CC '!$S$45</f>
        <v>0.75597616441726789</v>
      </c>
      <c r="F478" s="39">
        <f t="shared" si="40"/>
        <v>233.6969</v>
      </c>
      <c r="G478" s="357">
        <f t="shared" si="38"/>
        <v>176.67</v>
      </c>
      <c r="H478" s="349" t="s">
        <v>257</v>
      </c>
      <c r="I478" s="311" t="s">
        <v>405</v>
      </c>
      <c r="J478" s="311">
        <v>233.6969</v>
      </c>
      <c r="K478" s="381"/>
      <c r="L478" s="381"/>
      <c r="M478" s="381"/>
      <c r="N478" s="381"/>
      <c r="O478" s="373"/>
      <c r="P478" s="373"/>
    </row>
    <row r="479" spans="1:16" s="252" customFormat="1" x14ac:dyDescent="0.25">
      <c r="A479" s="358">
        <f t="shared" si="39"/>
        <v>477</v>
      </c>
      <c r="B479" s="209" t="s">
        <v>20</v>
      </c>
      <c r="C479" s="37" t="str">
        <f t="shared" si="37"/>
        <v>6URSMPLAZA</v>
      </c>
      <c r="D479" s="37"/>
      <c r="E479" s="38">
        <f>+'CALCULO TARIFAS CC '!$S$45</f>
        <v>0.75597616441726789</v>
      </c>
      <c r="F479" s="39">
        <f t="shared" si="40"/>
        <v>254.15639999999999</v>
      </c>
      <c r="G479" s="357">
        <f t="shared" si="38"/>
        <v>192.14</v>
      </c>
      <c r="H479" s="349" t="s">
        <v>257</v>
      </c>
      <c r="I479" s="311" t="s">
        <v>402</v>
      </c>
      <c r="J479" s="311">
        <v>254.15639999999999</v>
      </c>
      <c r="K479" s="381"/>
      <c r="L479" s="381"/>
      <c r="M479" s="381"/>
      <c r="N479" s="381"/>
      <c r="O479" s="373"/>
      <c r="P479" s="373"/>
    </row>
    <row r="480" spans="1:16" s="252" customFormat="1" x14ac:dyDescent="0.25">
      <c r="A480" s="358">
        <f t="shared" si="39"/>
        <v>478</v>
      </c>
      <c r="B480" s="209" t="s">
        <v>20</v>
      </c>
      <c r="C480" s="37" t="str">
        <f t="shared" si="37"/>
        <v>6URSPITA</v>
      </c>
      <c r="D480" s="37"/>
      <c r="E480" s="38">
        <f>+'CALCULO TARIFAS CC '!$S$45</f>
        <v>0.75597616441726789</v>
      </c>
      <c r="F480" s="39">
        <f t="shared" si="40"/>
        <v>1157.3733999999999</v>
      </c>
      <c r="G480" s="357">
        <f t="shared" si="38"/>
        <v>874.95</v>
      </c>
      <c r="H480" s="349" t="s">
        <v>257</v>
      </c>
      <c r="I480" s="311" t="s">
        <v>364</v>
      </c>
      <c r="J480" s="311">
        <v>1157.3733999999999</v>
      </c>
      <c r="K480" s="381"/>
      <c r="L480" s="381"/>
      <c r="M480" s="381"/>
      <c r="N480" s="381"/>
      <c r="O480" s="373"/>
      <c r="P480" s="373"/>
    </row>
    <row r="481" spans="1:16" s="252" customFormat="1" x14ac:dyDescent="0.25">
      <c r="A481" s="358">
        <f t="shared" si="39"/>
        <v>479</v>
      </c>
      <c r="B481" s="209" t="s">
        <v>20</v>
      </c>
      <c r="C481" s="37" t="str">
        <f t="shared" si="37"/>
        <v>6URSTRANS</v>
      </c>
      <c r="D481" s="37"/>
      <c r="E481" s="38">
        <f>+'CALCULO TARIFAS CC '!$S$45</f>
        <v>0.75597616441726789</v>
      </c>
      <c r="F481" s="39">
        <f t="shared" si="40"/>
        <v>789.43640000000005</v>
      </c>
      <c r="G481" s="357">
        <f t="shared" si="38"/>
        <v>596.79999999999995</v>
      </c>
      <c r="H481" s="349" t="s">
        <v>257</v>
      </c>
      <c r="I481" s="311" t="s">
        <v>365</v>
      </c>
      <c r="J481" s="311">
        <v>789.43640000000005</v>
      </c>
      <c r="K481" s="381"/>
      <c r="L481" s="381"/>
      <c r="M481" s="381"/>
      <c r="N481" s="381"/>
      <c r="O481" s="373"/>
      <c r="P481" s="373"/>
    </row>
    <row r="482" spans="1:16" s="252" customFormat="1" x14ac:dyDescent="0.25">
      <c r="A482" s="358">
        <f t="shared" si="39"/>
        <v>480</v>
      </c>
      <c r="B482" s="209" t="s">
        <v>20</v>
      </c>
      <c r="C482" s="37" t="str">
        <f t="shared" si="37"/>
        <v>6US99_ALBRO</v>
      </c>
      <c r="D482" s="37"/>
      <c r="E482" s="38">
        <f>+'CALCULO TARIFAS CC '!$S$45</f>
        <v>0.75597616441726789</v>
      </c>
      <c r="F482" s="39">
        <f t="shared" si="40"/>
        <v>202.54429999999999</v>
      </c>
      <c r="G482" s="357">
        <f t="shared" si="38"/>
        <v>153.12</v>
      </c>
      <c r="H482" s="349" t="s">
        <v>257</v>
      </c>
      <c r="I482" s="311" t="s">
        <v>799</v>
      </c>
      <c r="J482" s="311">
        <v>202.54429999999999</v>
      </c>
      <c r="K482" s="381"/>
      <c r="L482" s="381"/>
      <c r="M482" s="381"/>
      <c r="N482" s="381"/>
      <c r="O482" s="373"/>
      <c r="P482" s="373"/>
    </row>
    <row r="483" spans="1:16" s="252" customFormat="1" x14ac:dyDescent="0.25">
      <c r="A483" s="358">
        <f t="shared" si="39"/>
        <v>481</v>
      </c>
      <c r="B483" s="209" t="s">
        <v>20</v>
      </c>
      <c r="C483" s="37" t="str">
        <f t="shared" si="37"/>
        <v>6US99_ANDES</v>
      </c>
      <c r="D483" s="37"/>
      <c r="E483" s="38">
        <f>+'CALCULO TARIFAS CC '!$S$45</f>
        <v>0.75597616441726789</v>
      </c>
      <c r="F483" s="39">
        <f t="shared" si="40"/>
        <v>193.87430000000001</v>
      </c>
      <c r="G483" s="357">
        <f t="shared" si="38"/>
        <v>146.56</v>
      </c>
      <c r="H483" s="349" t="s">
        <v>257</v>
      </c>
      <c r="I483" s="311" t="s">
        <v>63</v>
      </c>
      <c r="J483" s="311">
        <v>193.87430000000001</v>
      </c>
      <c r="K483" s="381"/>
      <c r="L483" s="381"/>
      <c r="M483" s="381"/>
      <c r="N483" s="381"/>
      <c r="O483" s="373"/>
      <c r="P483" s="373"/>
    </row>
    <row r="484" spans="1:16" s="252" customFormat="1" x14ac:dyDescent="0.25">
      <c r="A484" s="358">
        <f t="shared" si="39"/>
        <v>482</v>
      </c>
      <c r="B484" s="209" t="s">
        <v>20</v>
      </c>
      <c r="C484" s="37" t="str">
        <f t="shared" si="37"/>
        <v>6US99_ANDESM</v>
      </c>
      <c r="D484" s="37"/>
      <c r="E484" s="38">
        <f>+'CALCULO TARIFAS CC '!$S$45</f>
        <v>0.75597616441726789</v>
      </c>
      <c r="F484" s="39">
        <f t="shared" si="40"/>
        <v>192.55109999999999</v>
      </c>
      <c r="G484" s="357">
        <f t="shared" si="38"/>
        <v>145.56</v>
      </c>
      <c r="H484" s="349" t="s">
        <v>257</v>
      </c>
      <c r="I484" s="311" t="s">
        <v>64</v>
      </c>
      <c r="J484" s="311">
        <v>192.55109999999999</v>
      </c>
      <c r="K484" s="381"/>
      <c r="L484" s="381"/>
      <c r="M484" s="381"/>
      <c r="N484" s="381"/>
      <c r="O484" s="373"/>
      <c r="P484" s="373"/>
    </row>
    <row r="485" spans="1:16" s="252" customFormat="1" x14ac:dyDescent="0.25">
      <c r="A485" s="358">
        <f t="shared" si="39"/>
        <v>483</v>
      </c>
      <c r="B485" s="209" t="s">
        <v>20</v>
      </c>
      <c r="C485" s="37" t="str">
        <f t="shared" si="37"/>
        <v>6US99_ARRAJ</v>
      </c>
      <c r="D485" s="37"/>
      <c r="E485" s="38">
        <f>+'CALCULO TARIFAS CC '!$S$45</f>
        <v>0.75597616441726789</v>
      </c>
      <c r="F485" s="39">
        <f t="shared" si="40"/>
        <v>149.899</v>
      </c>
      <c r="G485" s="357">
        <f t="shared" si="38"/>
        <v>113.32</v>
      </c>
      <c r="H485" s="349" t="s">
        <v>257</v>
      </c>
      <c r="I485" s="311" t="s">
        <v>65</v>
      </c>
      <c r="J485" s="311">
        <v>149.899</v>
      </c>
      <c r="K485" s="381"/>
      <c r="L485" s="381"/>
      <c r="M485" s="381"/>
      <c r="N485" s="381"/>
      <c r="O485" s="373"/>
      <c r="P485" s="373"/>
    </row>
    <row r="486" spans="1:16" s="252" customFormat="1" x14ac:dyDescent="0.25">
      <c r="A486" s="358">
        <f t="shared" si="39"/>
        <v>484</v>
      </c>
      <c r="B486" s="209" t="s">
        <v>20</v>
      </c>
      <c r="C486" s="37" t="str">
        <f t="shared" si="37"/>
        <v>6US99_BGOLF</v>
      </c>
      <c r="D486" s="37"/>
      <c r="E486" s="38">
        <f>+'CALCULO TARIFAS CC '!$S$45</f>
        <v>0.75597616441726789</v>
      </c>
      <c r="F486" s="39">
        <f t="shared" si="40"/>
        <v>168.08779999999999</v>
      </c>
      <c r="G486" s="357">
        <f t="shared" si="38"/>
        <v>127.07</v>
      </c>
      <c r="H486" s="349" t="s">
        <v>257</v>
      </c>
      <c r="I486" s="311" t="s">
        <v>800</v>
      </c>
      <c r="J486" s="311">
        <v>168.08779999999999</v>
      </c>
      <c r="K486" s="381"/>
      <c r="L486" s="381"/>
      <c r="M486" s="381"/>
      <c r="N486" s="381"/>
      <c r="O486" s="373"/>
      <c r="P486" s="373"/>
    </row>
    <row r="487" spans="1:16" s="252" customFormat="1" x14ac:dyDescent="0.25">
      <c r="A487" s="358">
        <f t="shared" si="39"/>
        <v>485</v>
      </c>
      <c r="B487" s="209" t="s">
        <v>20</v>
      </c>
      <c r="C487" s="37" t="str">
        <f t="shared" si="37"/>
        <v>6US99_BGOLFA</v>
      </c>
      <c r="D487" s="37"/>
      <c r="E487" s="38">
        <f>+'CALCULO TARIFAS CC '!$S$45</f>
        <v>0.75597616441726789</v>
      </c>
      <c r="F487" s="39">
        <f t="shared" si="40"/>
        <v>180.32810000000001</v>
      </c>
      <c r="G487" s="357">
        <f t="shared" si="38"/>
        <v>136.32</v>
      </c>
      <c r="H487" s="349" t="s">
        <v>257</v>
      </c>
      <c r="I487" s="311" t="s">
        <v>66</v>
      </c>
      <c r="J487" s="311">
        <v>180.32810000000001</v>
      </c>
      <c r="K487" s="381"/>
      <c r="L487" s="381"/>
      <c r="M487" s="381"/>
      <c r="N487" s="381"/>
      <c r="O487" s="373"/>
      <c r="P487" s="373"/>
    </row>
    <row r="488" spans="1:16" s="252" customFormat="1" x14ac:dyDescent="0.25">
      <c r="A488" s="358">
        <f t="shared" si="39"/>
        <v>486</v>
      </c>
      <c r="B488" s="209" t="s">
        <v>20</v>
      </c>
      <c r="C488" s="37" t="str">
        <f t="shared" si="37"/>
        <v>6US99_CABIMA</v>
      </c>
      <c r="D488" s="37"/>
      <c r="E488" s="38">
        <f>+'CALCULO TARIFAS CC '!$S$45</f>
        <v>0.75597616441726789</v>
      </c>
      <c r="F488" s="39">
        <f t="shared" si="40"/>
        <v>229.07419999999999</v>
      </c>
      <c r="G488" s="357">
        <f t="shared" si="38"/>
        <v>173.17</v>
      </c>
      <c r="H488" s="349" t="s">
        <v>257</v>
      </c>
      <c r="I488" s="311" t="s">
        <v>67</v>
      </c>
      <c r="J488" s="311">
        <v>229.07419999999999</v>
      </c>
      <c r="K488" s="381"/>
      <c r="L488" s="381"/>
      <c r="M488" s="381"/>
      <c r="N488" s="381"/>
      <c r="O488" s="373"/>
      <c r="P488" s="373"/>
    </row>
    <row r="489" spans="1:16" s="252" customFormat="1" x14ac:dyDescent="0.25">
      <c r="A489" s="358">
        <f t="shared" si="39"/>
        <v>487</v>
      </c>
      <c r="B489" s="209" t="s">
        <v>20</v>
      </c>
      <c r="C489" s="37" t="str">
        <f t="shared" si="37"/>
        <v>6US99_CENCAL</v>
      </c>
      <c r="D489" s="37"/>
      <c r="E489" s="38">
        <f>+'CALCULO TARIFAS CC '!$S$45</f>
        <v>0.75597616441726789</v>
      </c>
      <c r="F489" s="39">
        <f t="shared" si="40"/>
        <v>93.355900000000005</v>
      </c>
      <c r="G489" s="357">
        <f t="shared" si="38"/>
        <v>70.569999999999993</v>
      </c>
      <c r="H489" s="349" t="s">
        <v>257</v>
      </c>
      <c r="I489" s="311" t="s">
        <v>68</v>
      </c>
      <c r="J489" s="311">
        <v>93.355900000000005</v>
      </c>
      <c r="K489" s="381"/>
      <c r="L489" s="381"/>
      <c r="M489" s="381"/>
      <c r="N489" s="381"/>
      <c r="O489" s="373"/>
      <c r="P489" s="373"/>
    </row>
    <row r="490" spans="1:16" s="252" customFormat="1" x14ac:dyDescent="0.25">
      <c r="A490" s="358">
        <f t="shared" si="39"/>
        <v>488</v>
      </c>
      <c r="B490" s="209" t="s">
        <v>20</v>
      </c>
      <c r="C490" s="37" t="str">
        <f t="shared" si="37"/>
        <v>6US99_CHITRE</v>
      </c>
      <c r="D490" s="37"/>
      <c r="E490" s="38">
        <f>+'CALCULO TARIFAS CC '!$S$45</f>
        <v>0.75597616441726789</v>
      </c>
      <c r="F490" s="39">
        <f t="shared" si="40"/>
        <v>119.49079999999999</v>
      </c>
      <c r="G490" s="357">
        <f t="shared" si="38"/>
        <v>90.33</v>
      </c>
      <c r="H490" s="349" t="s">
        <v>257</v>
      </c>
      <c r="I490" s="311" t="s">
        <v>801</v>
      </c>
      <c r="J490" s="311">
        <v>119.49079999999999</v>
      </c>
      <c r="K490" s="381"/>
      <c r="L490" s="381"/>
      <c r="M490" s="381"/>
      <c r="N490" s="381"/>
      <c r="O490" s="373"/>
      <c r="P490" s="373"/>
    </row>
    <row r="491" spans="1:16" s="252" customFormat="1" x14ac:dyDescent="0.25">
      <c r="A491" s="358">
        <f t="shared" si="39"/>
        <v>489</v>
      </c>
      <c r="B491" s="209" t="s">
        <v>20</v>
      </c>
      <c r="C491" s="37" t="str">
        <f t="shared" si="37"/>
        <v>6US99_COCO</v>
      </c>
      <c r="D491" s="37"/>
      <c r="E491" s="38">
        <f>+'CALCULO TARIFAS CC '!$S$45</f>
        <v>0.75597616441726789</v>
      </c>
      <c r="F491" s="39">
        <f t="shared" si="40"/>
        <v>198.39500000000001</v>
      </c>
      <c r="G491" s="357">
        <f t="shared" si="38"/>
        <v>149.97999999999999</v>
      </c>
      <c r="H491" s="349" t="s">
        <v>257</v>
      </c>
      <c r="I491" s="311" t="s">
        <v>69</v>
      </c>
      <c r="J491" s="311">
        <v>198.39500000000001</v>
      </c>
      <c r="K491" s="381"/>
      <c r="L491" s="381"/>
      <c r="M491" s="381"/>
      <c r="N491" s="381"/>
      <c r="O491" s="373"/>
      <c r="P491" s="373"/>
    </row>
    <row r="492" spans="1:16" s="252" customFormat="1" x14ac:dyDescent="0.25">
      <c r="A492" s="358">
        <f t="shared" si="39"/>
        <v>490</v>
      </c>
      <c r="B492" s="209" t="s">
        <v>20</v>
      </c>
      <c r="C492" s="37" t="str">
        <f t="shared" si="37"/>
        <v>6US99_COL2K</v>
      </c>
      <c r="D492" s="37"/>
      <c r="E492" s="38">
        <f>+'CALCULO TARIFAS CC '!$S$45</f>
        <v>0.75597616441726789</v>
      </c>
      <c r="F492" s="39">
        <f t="shared" si="40"/>
        <v>140.99029999999999</v>
      </c>
      <c r="G492" s="357">
        <f t="shared" si="38"/>
        <v>106.59</v>
      </c>
      <c r="H492" s="349" t="s">
        <v>257</v>
      </c>
      <c r="I492" s="311" t="s">
        <v>802</v>
      </c>
      <c r="J492" s="311">
        <v>140.99029999999999</v>
      </c>
      <c r="K492" s="381"/>
      <c r="L492" s="381"/>
      <c r="M492" s="381"/>
      <c r="N492" s="381"/>
      <c r="O492" s="373"/>
      <c r="P492" s="373"/>
    </row>
    <row r="493" spans="1:16" s="252" customFormat="1" x14ac:dyDescent="0.25">
      <c r="A493" s="358">
        <f t="shared" si="39"/>
        <v>491</v>
      </c>
      <c r="B493" s="209" t="s">
        <v>20</v>
      </c>
      <c r="C493" s="37" t="str">
        <f t="shared" si="37"/>
        <v>6US99_COLMAR</v>
      </c>
      <c r="D493" s="37"/>
      <c r="E493" s="38">
        <f>+'CALCULO TARIFAS CC '!$S$45</f>
        <v>0.75597616441726789</v>
      </c>
      <c r="F493" s="39">
        <f t="shared" si="40"/>
        <v>52.8596</v>
      </c>
      <c r="G493" s="357">
        <f t="shared" si="38"/>
        <v>39.96</v>
      </c>
      <c r="H493" s="349" t="s">
        <v>257</v>
      </c>
      <c r="I493" s="311" t="s">
        <v>70</v>
      </c>
      <c r="J493" s="311">
        <v>52.8596</v>
      </c>
      <c r="K493" s="381"/>
      <c r="L493" s="381"/>
      <c r="M493" s="381"/>
      <c r="N493" s="381"/>
      <c r="O493" s="373"/>
      <c r="P493" s="373"/>
    </row>
    <row r="494" spans="1:16" s="252" customFormat="1" x14ac:dyDescent="0.25">
      <c r="A494" s="358">
        <f t="shared" si="39"/>
        <v>492</v>
      </c>
      <c r="B494" s="209" t="s">
        <v>20</v>
      </c>
      <c r="C494" s="37" t="str">
        <f t="shared" si="37"/>
        <v>6US99_CONDA</v>
      </c>
      <c r="D494" s="37"/>
      <c r="E494" s="38">
        <f>+'CALCULO TARIFAS CC '!$S$45</f>
        <v>0.75597616441726789</v>
      </c>
      <c r="F494" s="39">
        <f t="shared" si="40"/>
        <v>160.49510000000001</v>
      </c>
      <c r="G494" s="357">
        <f t="shared" si="38"/>
        <v>121.33</v>
      </c>
      <c r="H494" s="349" t="s">
        <v>257</v>
      </c>
      <c r="I494" s="311" t="s">
        <v>71</v>
      </c>
      <c r="J494" s="311">
        <v>160.49510000000001</v>
      </c>
      <c r="K494" s="381"/>
      <c r="L494" s="381"/>
      <c r="M494" s="381"/>
      <c r="N494" s="381"/>
      <c r="O494" s="373"/>
      <c r="P494" s="373"/>
    </row>
    <row r="495" spans="1:16" s="252" customFormat="1" x14ac:dyDescent="0.25">
      <c r="A495" s="358">
        <f t="shared" si="39"/>
        <v>493</v>
      </c>
      <c r="B495" s="209" t="s">
        <v>20</v>
      </c>
      <c r="C495" s="37" t="str">
        <f t="shared" si="37"/>
        <v>6US99_CORON</v>
      </c>
      <c r="D495" s="37"/>
      <c r="E495" s="38">
        <f>+'CALCULO TARIFAS CC '!$S$45</f>
        <v>0.75597616441726789</v>
      </c>
      <c r="F495" s="39">
        <f t="shared" si="40"/>
        <v>124.014</v>
      </c>
      <c r="G495" s="357">
        <f t="shared" si="38"/>
        <v>93.75</v>
      </c>
      <c r="H495" s="349" t="s">
        <v>257</v>
      </c>
      <c r="I495" s="311" t="s">
        <v>72</v>
      </c>
      <c r="J495" s="311">
        <v>124.014</v>
      </c>
      <c r="K495" s="381"/>
      <c r="L495" s="381"/>
      <c r="M495" s="381"/>
      <c r="N495" s="381"/>
      <c r="O495" s="373"/>
      <c r="P495" s="373"/>
    </row>
    <row r="496" spans="1:16" s="252" customFormat="1" x14ac:dyDescent="0.25">
      <c r="A496" s="358">
        <f t="shared" si="39"/>
        <v>494</v>
      </c>
      <c r="B496" s="209" t="s">
        <v>20</v>
      </c>
      <c r="C496" s="37" t="str">
        <f t="shared" si="37"/>
        <v>6US99_COSTAE</v>
      </c>
      <c r="D496" s="37"/>
      <c r="E496" s="38">
        <f>+'CALCULO TARIFAS CC '!$S$45</f>
        <v>0.75597616441726789</v>
      </c>
      <c r="F496" s="39">
        <f t="shared" si="40"/>
        <v>173.43620000000001</v>
      </c>
      <c r="G496" s="357">
        <f t="shared" si="38"/>
        <v>131.11000000000001</v>
      </c>
      <c r="H496" s="349" t="s">
        <v>257</v>
      </c>
      <c r="I496" s="311" t="s">
        <v>803</v>
      </c>
      <c r="J496" s="311">
        <v>173.43620000000001</v>
      </c>
      <c r="K496" s="381"/>
      <c r="L496" s="381"/>
      <c r="M496" s="381"/>
      <c r="N496" s="381"/>
      <c r="O496" s="373"/>
      <c r="P496" s="373"/>
    </row>
    <row r="497" spans="1:16" s="252" customFormat="1" x14ac:dyDescent="0.25">
      <c r="A497" s="358">
        <f t="shared" si="39"/>
        <v>495</v>
      </c>
      <c r="B497" s="209" t="s">
        <v>20</v>
      </c>
      <c r="C497" s="37" t="str">
        <f t="shared" si="37"/>
        <v>6US99_DONA</v>
      </c>
      <c r="D497" s="37"/>
      <c r="E497" s="38">
        <f>+'CALCULO TARIFAS CC '!$S$45</f>
        <v>0.75597616441726789</v>
      </c>
      <c r="F497" s="39">
        <f t="shared" si="40"/>
        <v>156.43219999999999</v>
      </c>
      <c r="G497" s="357">
        <f t="shared" si="38"/>
        <v>118.26</v>
      </c>
      <c r="H497" s="349" t="s">
        <v>257</v>
      </c>
      <c r="I497" s="311" t="s">
        <v>804</v>
      </c>
      <c r="J497" s="311">
        <v>156.43219999999999</v>
      </c>
      <c r="K497" s="381"/>
      <c r="L497" s="381"/>
      <c r="M497" s="381"/>
      <c r="N497" s="381"/>
      <c r="O497" s="373"/>
      <c r="P497" s="373"/>
    </row>
    <row r="498" spans="1:16" s="252" customFormat="1" x14ac:dyDescent="0.25">
      <c r="A498" s="358">
        <f t="shared" si="39"/>
        <v>496</v>
      </c>
      <c r="B498" s="209" t="s">
        <v>20</v>
      </c>
      <c r="C498" s="37" t="str">
        <f t="shared" si="37"/>
        <v>6US99_DORADO</v>
      </c>
      <c r="D498" s="37"/>
      <c r="E498" s="38">
        <f>+'CALCULO TARIFAS CC '!$S$45</f>
        <v>0.75597616441726789</v>
      </c>
      <c r="F498" s="39">
        <f t="shared" si="40"/>
        <v>156.2089</v>
      </c>
      <c r="G498" s="357">
        <f t="shared" si="38"/>
        <v>118.09</v>
      </c>
      <c r="H498" s="349" t="s">
        <v>257</v>
      </c>
      <c r="I498" s="311" t="s">
        <v>73</v>
      </c>
      <c r="J498" s="311">
        <v>156.2089</v>
      </c>
      <c r="K498" s="381"/>
      <c r="L498" s="381"/>
      <c r="M498" s="381"/>
      <c r="N498" s="381"/>
      <c r="O498" s="373"/>
      <c r="P498" s="373"/>
    </row>
    <row r="499" spans="1:16" s="252" customFormat="1" x14ac:dyDescent="0.25">
      <c r="A499" s="358">
        <f t="shared" si="39"/>
        <v>497</v>
      </c>
      <c r="B499" s="209" t="s">
        <v>20</v>
      </c>
      <c r="C499" s="37" t="str">
        <f t="shared" si="37"/>
        <v>6US99_FARO</v>
      </c>
      <c r="D499" s="37"/>
      <c r="E499" s="38">
        <f>+'CALCULO TARIFAS CC '!$S$45</f>
        <v>0.75597616441726789</v>
      </c>
      <c r="F499" s="39">
        <f t="shared" si="40"/>
        <v>111.5123</v>
      </c>
      <c r="G499" s="357">
        <f t="shared" si="38"/>
        <v>84.3</v>
      </c>
      <c r="H499" s="349" t="s">
        <v>257</v>
      </c>
      <c r="I499" s="311" t="s">
        <v>805</v>
      </c>
      <c r="J499" s="311">
        <v>111.5123</v>
      </c>
      <c r="K499" s="381"/>
      <c r="L499" s="381"/>
      <c r="M499" s="381"/>
      <c r="N499" s="381"/>
      <c r="O499" s="373"/>
      <c r="P499" s="373"/>
    </row>
    <row r="500" spans="1:16" s="252" customFormat="1" x14ac:dyDescent="0.25">
      <c r="A500" s="358">
        <f t="shared" si="39"/>
        <v>498</v>
      </c>
      <c r="B500" s="209" t="s">
        <v>20</v>
      </c>
      <c r="C500" s="37" t="str">
        <f t="shared" si="37"/>
        <v>6US99_MANAN</v>
      </c>
      <c r="D500" s="37"/>
      <c r="E500" s="38">
        <f>+'CALCULO TARIFAS CC '!$S$45</f>
        <v>0.75597616441726789</v>
      </c>
      <c r="F500" s="39">
        <f t="shared" si="40"/>
        <v>192.1002</v>
      </c>
      <c r="G500" s="357">
        <f t="shared" si="38"/>
        <v>145.22</v>
      </c>
      <c r="H500" s="349" t="s">
        <v>257</v>
      </c>
      <c r="I500" s="311" t="s">
        <v>74</v>
      </c>
      <c r="J500" s="311">
        <v>192.1002</v>
      </c>
      <c r="K500" s="381"/>
      <c r="L500" s="381"/>
      <c r="M500" s="381"/>
      <c r="N500" s="381"/>
      <c r="O500" s="373"/>
      <c r="P500" s="373"/>
    </row>
    <row r="501" spans="1:16" s="252" customFormat="1" x14ac:dyDescent="0.25">
      <c r="A501" s="358">
        <f t="shared" si="39"/>
        <v>499</v>
      </c>
      <c r="B501" s="209" t="s">
        <v>20</v>
      </c>
      <c r="C501" s="37" t="str">
        <f t="shared" si="37"/>
        <v>6US99_MSONA</v>
      </c>
      <c r="D501" s="37"/>
      <c r="E501" s="38">
        <f>+'CALCULO TARIFAS CC '!$S$45</f>
        <v>0.75597616441726789</v>
      </c>
      <c r="F501" s="39">
        <f t="shared" si="40"/>
        <v>93.455600000000004</v>
      </c>
      <c r="G501" s="357">
        <f t="shared" si="38"/>
        <v>70.650000000000006</v>
      </c>
      <c r="H501" s="349" t="s">
        <v>257</v>
      </c>
      <c r="I501" s="311" t="s">
        <v>75</v>
      </c>
      <c r="J501" s="311">
        <v>93.455600000000004</v>
      </c>
      <c r="K501" s="381"/>
      <c r="L501" s="381"/>
      <c r="M501" s="381"/>
      <c r="N501" s="381"/>
      <c r="O501" s="373"/>
      <c r="P501" s="373"/>
    </row>
    <row r="502" spans="1:16" s="252" customFormat="1" x14ac:dyDescent="0.25">
      <c r="A502" s="358">
        <f t="shared" si="39"/>
        <v>500</v>
      </c>
      <c r="B502" s="209" t="s">
        <v>20</v>
      </c>
      <c r="C502" s="37" t="str">
        <f t="shared" si="37"/>
        <v>6US99_ODGCHO</v>
      </c>
      <c r="D502" s="37"/>
      <c r="E502" s="38">
        <f>+'CALCULO TARIFAS CC '!$S$45</f>
        <v>0.75597616441726789</v>
      </c>
      <c r="F502" s="39">
        <f t="shared" si="40"/>
        <v>168.27940000000001</v>
      </c>
      <c r="G502" s="357">
        <f t="shared" si="38"/>
        <v>127.22</v>
      </c>
      <c r="H502" s="349" t="s">
        <v>257</v>
      </c>
      <c r="I502" s="311" t="s">
        <v>76</v>
      </c>
      <c r="J502" s="311">
        <v>168.27940000000001</v>
      </c>
      <c r="K502" s="381"/>
      <c r="L502" s="381"/>
      <c r="M502" s="381"/>
      <c r="N502" s="381"/>
      <c r="O502" s="373"/>
      <c r="P502" s="373"/>
    </row>
    <row r="503" spans="1:16" s="252" customFormat="1" x14ac:dyDescent="0.25">
      <c r="A503" s="358">
        <f t="shared" si="39"/>
        <v>501</v>
      </c>
      <c r="B503" s="209" t="s">
        <v>20</v>
      </c>
      <c r="C503" s="37" t="str">
        <f t="shared" si="37"/>
        <v>6US99_PENON</v>
      </c>
      <c r="D503" s="37"/>
      <c r="E503" s="38">
        <f>+'CALCULO TARIFAS CC '!$S$45</f>
        <v>0.75597616441726789</v>
      </c>
      <c r="F503" s="39">
        <f t="shared" si="40"/>
        <v>136.2809</v>
      </c>
      <c r="G503" s="357">
        <f t="shared" si="38"/>
        <v>103.03</v>
      </c>
      <c r="H503" s="349" t="s">
        <v>257</v>
      </c>
      <c r="I503" s="311" t="s">
        <v>806</v>
      </c>
      <c r="J503" s="311">
        <v>136.2809</v>
      </c>
      <c r="K503" s="381"/>
      <c r="L503" s="381"/>
      <c r="M503" s="381"/>
      <c r="N503" s="381"/>
      <c r="O503" s="373"/>
      <c r="P503" s="373"/>
    </row>
    <row r="504" spans="1:16" s="252" customFormat="1" x14ac:dyDescent="0.25">
      <c r="A504" s="358">
        <f t="shared" si="39"/>
        <v>502</v>
      </c>
      <c r="B504" s="209" t="s">
        <v>20</v>
      </c>
      <c r="C504" s="37" t="str">
        <f t="shared" si="37"/>
        <v>6US99_PORTO</v>
      </c>
      <c r="D504" s="37"/>
      <c r="E504" s="38">
        <f>+'CALCULO TARIFAS CC '!$S$45</f>
        <v>0.75597616441726789</v>
      </c>
      <c r="F504" s="39">
        <f t="shared" si="40"/>
        <v>155.55590000000001</v>
      </c>
      <c r="G504" s="357">
        <f t="shared" si="38"/>
        <v>117.6</v>
      </c>
      <c r="H504" s="349" t="s">
        <v>257</v>
      </c>
      <c r="I504" s="311" t="s">
        <v>807</v>
      </c>
      <c r="J504" s="311">
        <v>155.55590000000001</v>
      </c>
      <c r="K504" s="381"/>
      <c r="L504" s="381"/>
      <c r="M504" s="381"/>
      <c r="N504" s="381"/>
      <c r="O504" s="373"/>
      <c r="P504" s="373"/>
    </row>
    <row r="505" spans="1:16" s="252" customFormat="1" x14ac:dyDescent="0.25">
      <c r="A505" s="358">
        <f t="shared" si="39"/>
        <v>503</v>
      </c>
      <c r="B505" s="209" t="s">
        <v>20</v>
      </c>
      <c r="C505" s="37" t="str">
        <f t="shared" si="37"/>
        <v>6US99_PTAPAC</v>
      </c>
      <c r="D505" s="37"/>
      <c r="E505" s="38">
        <f>+'CALCULO TARIFAS CC '!$S$45</f>
        <v>0.75597616441726789</v>
      </c>
      <c r="F505" s="39">
        <f t="shared" si="40"/>
        <v>204.4898</v>
      </c>
      <c r="G505" s="357">
        <f t="shared" si="38"/>
        <v>154.59</v>
      </c>
      <c r="H505" s="349" t="s">
        <v>257</v>
      </c>
      <c r="I505" s="311" t="s">
        <v>808</v>
      </c>
      <c r="J505" s="311">
        <v>204.4898</v>
      </c>
      <c r="K505" s="381"/>
      <c r="L505" s="381"/>
      <c r="M505" s="381"/>
      <c r="N505" s="381"/>
      <c r="O505" s="373"/>
      <c r="P505" s="373"/>
    </row>
    <row r="506" spans="1:16" s="252" customFormat="1" x14ac:dyDescent="0.25">
      <c r="A506" s="358">
        <f t="shared" si="39"/>
        <v>504</v>
      </c>
      <c r="B506" s="209" t="s">
        <v>20</v>
      </c>
      <c r="C506" s="37" t="str">
        <f t="shared" si="37"/>
        <v>6US99_PTOESC</v>
      </c>
      <c r="D506" s="37"/>
      <c r="E506" s="38">
        <f>+'CALCULO TARIFAS CC '!$S$45</f>
        <v>0.75597616441726789</v>
      </c>
      <c r="F506" s="39">
        <f t="shared" si="40"/>
        <v>188.05510000000001</v>
      </c>
      <c r="G506" s="357">
        <f t="shared" si="38"/>
        <v>142.16999999999999</v>
      </c>
      <c r="H506" s="349" t="s">
        <v>257</v>
      </c>
      <c r="I506" s="311" t="s">
        <v>77</v>
      </c>
      <c r="J506" s="311">
        <v>188.05510000000001</v>
      </c>
      <c r="K506" s="381"/>
      <c r="L506" s="381"/>
      <c r="M506" s="381"/>
      <c r="N506" s="381"/>
      <c r="O506" s="373"/>
      <c r="P506" s="373"/>
    </row>
    <row r="507" spans="1:16" s="252" customFormat="1" x14ac:dyDescent="0.25">
      <c r="A507" s="358">
        <f t="shared" si="39"/>
        <v>505</v>
      </c>
      <c r="B507" s="209" t="s">
        <v>20</v>
      </c>
      <c r="C507" s="37" t="str">
        <f t="shared" si="37"/>
        <v>6US99_PUEBLO</v>
      </c>
      <c r="D507" s="37"/>
      <c r="E507" s="38">
        <f>+'CALCULO TARIFAS CC '!$S$45</f>
        <v>0.75597616441726789</v>
      </c>
      <c r="F507" s="39">
        <f t="shared" si="40"/>
        <v>204.15479999999999</v>
      </c>
      <c r="G507" s="357">
        <f t="shared" si="38"/>
        <v>154.34</v>
      </c>
      <c r="H507" s="349" t="s">
        <v>257</v>
      </c>
      <c r="I507" s="311" t="s">
        <v>78</v>
      </c>
      <c r="J507" s="311">
        <v>204.15479999999999</v>
      </c>
      <c r="K507" s="381"/>
      <c r="L507" s="381"/>
      <c r="M507" s="381"/>
      <c r="N507" s="381"/>
      <c r="O507" s="373"/>
      <c r="P507" s="373"/>
    </row>
    <row r="508" spans="1:16" s="252" customFormat="1" x14ac:dyDescent="0.25">
      <c r="A508" s="358">
        <f t="shared" si="39"/>
        <v>506</v>
      </c>
      <c r="B508" s="209" t="s">
        <v>20</v>
      </c>
      <c r="C508" s="37" t="str">
        <f t="shared" si="37"/>
        <v>6US99_PZACAR</v>
      </c>
      <c r="D508" s="37"/>
      <c r="E508" s="38">
        <f>+'CALCULO TARIFAS CC '!$S$45</f>
        <v>0.75597616441726789</v>
      </c>
      <c r="F508" s="39">
        <f t="shared" si="40"/>
        <v>94.206800000000001</v>
      </c>
      <c r="G508" s="357">
        <f t="shared" si="38"/>
        <v>71.22</v>
      </c>
      <c r="H508" s="349" t="s">
        <v>257</v>
      </c>
      <c r="I508" s="311" t="s">
        <v>809</v>
      </c>
      <c r="J508" s="311">
        <v>94.206800000000001</v>
      </c>
      <c r="K508" s="381"/>
      <c r="L508" s="381"/>
      <c r="M508" s="381"/>
      <c r="N508" s="381"/>
      <c r="O508" s="373"/>
      <c r="P508" s="373"/>
    </row>
    <row r="509" spans="1:16" s="252" customFormat="1" x14ac:dyDescent="0.25">
      <c r="A509" s="358">
        <f t="shared" si="39"/>
        <v>507</v>
      </c>
      <c r="B509" s="209" t="s">
        <v>20</v>
      </c>
      <c r="C509" s="37" t="str">
        <f t="shared" si="37"/>
        <v>6US99_PZAIT</v>
      </c>
      <c r="D509" s="37"/>
      <c r="E509" s="38">
        <f>+'CALCULO TARIFAS CC '!$S$45</f>
        <v>0.75597616441726789</v>
      </c>
      <c r="F509" s="39">
        <f t="shared" si="40"/>
        <v>132.9359</v>
      </c>
      <c r="G509" s="357">
        <f t="shared" si="38"/>
        <v>100.5</v>
      </c>
      <c r="H509" s="349" t="s">
        <v>257</v>
      </c>
      <c r="I509" s="311" t="s">
        <v>810</v>
      </c>
      <c r="J509" s="311">
        <v>132.9359</v>
      </c>
      <c r="K509" s="381"/>
      <c r="L509" s="381"/>
      <c r="M509" s="381"/>
      <c r="N509" s="381"/>
      <c r="O509" s="373"/>
      <c r="P509" s="373"/>
    </row>
    <row r="510" spans="1:16" s="252" customFormat="1" x14ac:dyDescent="0.25">
      <c r="A510" s="358">
        <f t="shared" si="39"/>
        <v>508</v>
      </c>
      <c r="B510" s="209" t="s">
        <v>20</v>
      </c>
      <c r="C510" s="37" t="str">
        <f t="shared" si="37"/>
        <v>6US99_PZATOC</v>
      </c>
      <c r="D510" s="37"/>
      <c r="E510" s="38">
        <f>+'CALCULO TARIFAS CC '!$S$45</f>
        <v>0.75597616441726789</v>
      </c>
      <c r="F510" s="39">
        <f t="shared" si="40"/>
        <v>174.2723</v>
      </c>
      <c r="G510" s="357">
        <f t="shared" si="38"/>
        <v>131.75</v>
      </c>
      <c r="H510" s="349" t="s">
        <v>257</v>
      </c>
      <c r="I510" s="311" t="s">
        <v>811</v>
      </c>
      <c r="J510" s="311">
        <v>174.2723</v>
      </c>
      <c r="K510" s="381"/>
      <c r="L510" s="381"/>
      <c r="M510" s="381"/>
      <c r="N510" s="381"/>
      <c r="O510" s="373"/>
      <c r="P510" s="373"/>
    </row>
    <row r="511" spans="1:16" s="252" customFormat="1" x14ac:dyDescent="0.25">
      <c r="A511" s="358">
        <f t="shared" si="39"/>
        <v>509</v>
      </c>
      <c r="B511" s="209" t="s">
        <v>20</v>
      </c>
      <c r="C511" s="37" t="str">
        <f t="shared" si="37"/>
        <v>6US99_RHATO</v>
      </c>
      <c r="D511" s="37"/>
      <c r="E511" s="38">
        <f>+'CALCULO TARIFAS CC '!$S$45</f>
        <v>0.75597616441726789</v>
      </c>
      <c r="F511" s="39">
        <f t="shared" si="40"/>
        <v>175.98320000000001</v>
      </c>
      <c r="G511" s="357">
        <f t="shared" si="38"/>
        <v>133.04</v>
      </c>
      <c r="H511" s="349" t="s">
        <v>257</v>
      </c>
      <c r="I511" s="311" t="s">
        <v>79</v>
      </c>
      <c r="J511" s="311">
        <v>175.98320000000001</v>
      </c>
      <c r="K511" s="381"/>
      <c r="L511" s="381"/>
      <c r="M511" s="381"/>
      <c r="N511" s="381"/>
      <c r="O511" s="373"/>
      <c r="P511" s="373"/>
    </row>
    <row r="512" spans="1:16" s="252" customFormat="1" x14ac:dyDescent="0.25">
      <c r="A512" s="358">
        <f t="shared" si="39"/>
        <v>510</v>
      </c>
      <c r="B512" s="209" t="s">
        <v>20</v>
      </c>
      <c r="C512" s="37" t="str">
        <f t="shared" si="37"/>
        <v>6US99_RMAR</v>
      </c>
      <c r="D512" s="37"/>
      <c r="E512" s="38">
        <f>+'CALCULO TARIFAS CC '!$S$45</f>
        <v>0.75597616441726789</v>
      </c>
      <c r="F512" s="39">
        <f t="shared" si="40"/>
        <v>427.91680000000002</v>
      </c>
      <c r="G512" s="357">
        <f t="shared" si="38"/>
        <v>323.49</v>
      </c>
      <c r="H512" s="349" t="s">
        <v>257</v>
      </c>
      <c r="I512" s="311" t="s">
        <v>80</v>
      </c>
      <c r="J512" s="311">
        <v>427.91680000000002</v>
      </c>
      <c r="K512" s="381"/>
      <c r="L512" s="381"/>
      <c r="M512" s="381"/>
      <c r="N512" s="381"/>
      <c r="O512" s="373"/>
      <c r="P512" s="373"/>
    </row>
    <row r="513" spans="1:16" s="252" customFormat="1" x14ac:dyDescent="0.25">
      <c r="A513" s="358">
        <f t="shared" si="39"/>
        <v>511</v>
      </c>
      <c r="B513" s="209" t="s">
        <v>20</v>
      </c>
      <c r="C513" s="37" t="str">
        <f t="shared" si="37"/>
        <v>6US99_SABANI</v>
      </c>
      <c r="D513" s="37"/>
      <c r="E513" s="38">
        <f>+'CALCULO TARIFAS CC '!$S$45</f>
        <v>0.75597616441726789</v>
      </c>
      <c r="F513" s="39">
        <f t="shared" si="40"/>
        <v>141.1781</v>
      </c>
      <c r="G513" s="357">
        <f t="shared" si="38"/>
        <v>106.73</v>
      </c>
      <c r="H513" s="349" t="s">
        <v>257</v>
      </c>
      <c r="I513" s="311" t="s">
        <v>81</v>
      </c>
      <c r="J513" s="311">
        <v>141.1781</v>
      </c>
      <c r="K513" s="381"/>
      <c r="L513" s="381"/>
      <c r="M513" s="381"/>
      <c r="N513" s="381"/>
      <c r="O513" s="373"/>
      <c r="P513" s="373"/>
    </row>
    <row r="514" spans="1:16" s="252" customFormat="1" x14ac:dyDescent="0.25">
      <c r="A514" s="358">
        <f t="shared" si="39"/>
        <v>512</v>
      </c>
      <c r="B514" s="209" t="s">
        <v>20</v>
      </c>
      <c r="C514" s="37" t="str">
        <f t="shared" si="37"/>
        <v>6US99_SANFCO</v>
      </c>
      <c r="D514" s="37"/>
      <c r="E514" s="38">
        <f>+'CALCULO TARIFAS CC '!$S$45</f>
        <v>0.75597616441726789</v>
      </c>
      <c r="F514" s="39">
        <f t="shared" si="40"/>
        <v>142.4348</v>
      </c>
      <c r="G514" s="357">
        <f t="shared" si="38"/>
        <v>107.68</v>
      </c>
      <c r="H514" s="349" t="s">
        <v>257</v>
      </c>
      <c r="I514" s="311" t="s">
        <v>812</v>
      </c>
      <c r="J514" s="311">
        <v>142.4348</v>
      </c>
      <c r="K514" s="381"/>
      <c r="L514" s="382"/>
      <c r="M514" s="381"/>
      <c r="N514" s="381"/>
      <c r="O514" s="373"/>
      <c r="P514" s="373"/>
    </row>
    <row r="515" spans="1:16" s="252" customFormat="1" x14ac:dyDescent="0.25">
      <c r="A515" s="358">
        <f t="shared" si="39"/>
        <v>513</v>
      </c>
      <c r="B515" s="209" t="s">
        <v>20</v>
      </c>
      <c r="C515" s="37" t="str">
        <f t="shared" ref="C515:C578" si="41">UPPER(I515)</f>
        <v>6US99_SANTI</v>
      </c>
      <c r="D515" s="37"/>
      <c r="E515" s="38">
        <f>+'CALCULO TARIFAS CC '!$S$45</f>
        <v>0.75597616441726789</v>
      </c>
      <c r="F515" s="39">
        <f t="shared" si="40"/>
        <v>146.01920000000001</v>
      </c>
      <c r="G515" s="357">
        <f t="shared" si="38"/>
        <v>110.39</v>
      </c>
      <c r="H515" s="349" t="s">
        <v>257</v>
      </c>
      <c r="I515" s="311" t="s">
        <v>813</v>
      </c>
      <c r="J515" s="311">
        <v>146.01920000000001</v>
      </c>
      <c r="K515" s="381"/>
      <c r="L515" s="381"/>
      <c r="M515" s="381"/>
      <c r="N515" s="381"/>
      <c r="O515" s="373"/>
      <c r="P515" s="373"/>
    </row>
    <row r="516" spans="1:16" s="252" customFormat="1" x14ac:dyDescent="0.25">
      <c r="A516" s="358">
        <f t="shared" si="39"/>
        <v>514</v>
      </c>
      <c r="B516" s="209" t="s">
        <v>20</v>
      </c>
      <c r="C516" s="37" t="str">
        <f t="shared" si="41"/>
        <v>6US99_TMUER</v>
      </c>
      <c r="D516" s="37"/>
      <c r="E516" s="38">
        <f>+'CALCULO TARIFAS CC '!$S$45</f>
        <v>0.75597616441726789</v>
      </c>
      <c r="F516" s="39">
        <f t="shared" si="40"/>
        <v>203.0505</v>
      </c>
      <c r="G516" s="357">
        <f t="shared" ref="G516:G556" si="42">ROUND(F516*E516,2)</f>
        <v>153.5</v>
      </c>
      <c r="H516" s="349" t="s">
        <v>257</v>
      </c>
      <c r="I516" s="311" t="s">
        <v>814</v>
      </c>
      <c r="J516" s="311">
        <v>203.0505</v>
      </c>
      <c r="K516" s="381"/>
      <c r="L516" s="381"/>
      <c r="M516" s="381"/>
      <c r="N516" s="381"/>
      <c r="O516" s="373"/>
      <c r="P516" s="373"/>
    </row>
    <row r="517" spans="1:16" s="252" customFormat="1" x14ac:dyDescent="0.25">
      <c r="A517" s="358">
        <f t="shared" ref="A517:A580" si="43">A516+1</f>
        <v>515</v>
      </c>
      <c r="B517" s="209" t="s">
        <v>20</v>
      </c>
      <c r="C517" s="37" t="str">
        <f t="shared" si="41"/>
        <v>6US99_VACAM</v>
      </c>
      <c r="D517" s="37"/>
      <c r="E517" s="38">
        <f>+'CALCULO TARIFAS CC '!$S$45</f>
        <v>0.75597616441726789</v>
      </c>
      <c r="F517" s="39">
        <f t="shared" si="40"/>
        <v>148.37970000000001</v>
      </c>
      <c r="G517" s="357">
        <f t="shared" si="42"/>
        <v>112.17</v>
      </c>
      <c r="H517" s="349" t="s">
        <v>257</v>
      </c>
      <c r="I517" s="311" t="s">
        <v>82</v>
      </c>
      <c r="J517" s="311">
        <v>148.37970000000001</v>
      </c>
      <c r="K517" s="381"/>
      <c r="L517" s="381"/>
      <c r="M517" s="381"/>
      <c r="N517" s="381"/>
      <c r="O517" s="373"/>
      <c r="P517" s="373"/>
    </row>
    <row r="518" spans="1:16" s="252" customFormat="1" x14ac:dyDescent="0.25">
      <c r="A518" s="358">
        <f t="shared" si="43"/>
        <v>516</v>
      </c>
      <c r="B518" s="209" t="s">
        <v>20</v>
      </c>
      <c r="C518" s="37" t="str">
        <f t="shared" si="41"/>
        <v>6US99_VHERM</v>
      </c>
      <c r="D518" s="37"/>
      <c r="E518" s="38">
        <f>+'CALCULO TARIFAS CC '!$S$45</f>
        <v>0.75597616441726789</v>
      </c>
      <c r="F518" s="39">
        <f t="shared" si="40"/>
        <v>111.3009</v>
      </c>
      <c r="G518" s="357">
        <f t="shared" si="42"/>
        <v>84.14</v>
      </c>
      <c r="H518" s="349" t="s">
        <v>257</v>
      </c>
      <c r="I518" s="311" t="s">
        <v>83</v>
      </c>
      <c r="J518" s="311">
        <v>111.3009</v>
      </c>
      <c r="K518" s="381"/>
      <c r="L518" s="382"/>
      <c r="M518" s="381"/>
      <c r="N518" s="381"/>
      <c r="O518" s="373"/>
      <c r="P518" s="373"/>
    </row>
    <row r="519" spans="1:16" s="252" customFormat="1" x14ac:dyDescent="0.25">
      <c r="A519" s="358">
        <f t="shared" si="43"/>
        <v>517</v>
      </c>
      <c r="B519" s="209" t="s">
        <v>20</v>
      </c>
      <c r="C519" s="37" t="str">
        <f t="shared" si="41"/>
        <v>6US99_VLUCRE</v>
      </c>
      <c r="D519" s="37"/>
      <c r="E519" s="38">
        <f>+'CALCULO TARIFAS CC '!$S$45</f>
        <v>0.75597616441726789</v>
      </c>
      <c r="F519" s="39">
        <f t="shared" si="40"/>
        <v>179.59289999999999</v>
      </c>
      <c r="G519" s="357">
        <f t="shared" si="42"/>
        <v>135.77000000000001</v>
      </c>
      <c r="H519" s="349" t="s">
        <v>257</v>
      </c>
      <c r="I519" s="311" t="s">
        <v>84</v>
      </c>
      <c r="J519" s="311">
        <v>179.59289999999999</v>
      </c>
      <c r="K519" s="381"/>
      <c r="L519" s="382"/>
      <c r="M519" s="381"/>
      <c r="N519" s="381"/>
      <c r="O519" s="373"/>
      <c r="P519" s="373"/>
    </row>
    <row r="520" spans="1:16" s="252" customFormat="1" x14ac:dyDescent="0.25">
      <c r="A520" s="358">
        <f t="shared" si="43"/>
        <v>518</v>
      </c>
      <c r="B520" s="209" t="s">
        <v>20</v>
      </c>
      <c r="C520" s="37" t="str">
        <f t="shared" si="41"/>
        <v>6US99_VPORR</v>
      </c>
      <c r="D520" s="37"/>
      <c r="E520" s="38">
        <f>+'CALCULO TARIFAS CC '!$S$45</f>
        <v>0.75597616441726789</v>
      </c>
      <c r="F520" s="39">
        <f t="shared" si="40"/>
        <v>143.88560000000001</v>
      </c>
      <c r="G520" s="357">
        <f t="shared" si="42"/>
        <v>108.77</v>
      </c>
      <c r="H520" s="349" t="s">
        <v>257</v>
      </c>
      <c r="I520" s="311" t="s">
        <v>815</v>
      </c>
      <c r="J520" s="311">
        <v>143.88560000000001</v>
      </c>
      <c r="K520" s="381"/>
      <c r="L520" s="381"/>
      <c r="M520" s="381"/>
      <c r="N520" s="381"/>
      <c r="O520" s="373"/>
      <c r="P520" s="373"/>
    </row>
    <row r="521" spans="1:16" s="252" customFormat="1" x14ac:dyDescent="0.25">
      <c r="A521" s="358">
        <f t="shared" si="43"/>
        <v>519</v>
      </c>
      <c r="B521" s="209" t="s">
        <v>20</v>
      </c>
      <c r="C521" s="37" t="str">
        <f t="shared" si="41"/>
        <v>6US99_VZAITA</v>
      </c>
      <c r="D521" s="37"/>
      <c r="E521" s="38">
        <f>+'CALCULO TARIFAS CC '!$S$45</f>
        <v>0.75597616441726789</v>
      </c>
      <c r="F521" s="39">
        <f t="shared" si="40"/>
        <v>245.7321</v>
      </c>
      <c r="G521" s="357">
        <f t="shared" si="42"/>
        <v>185.77</v>
      </c>
      <c r="H521" s="349" t="s">
        <v>257</v>
      </c>
      <c r="I521" s="311" t="s">
        <v>85</v>
      </c>
      <c r="J521" s="311">
        <v>245.7321</v>
      </c>
      <c r="K521" s="381"/>
      <c r="L521" s="381"/>
      <c r="M521" s="381"/>
      <c r="N521" s="381"/>
      <c r="O521" s="373"/>
      <c r="P521" s="373"/>
    </row>
    <row r="522" spans="1:16" s="252" customFormat="1" x14ac:dyDescent="0.25">
      <c r="A522" s="358">
        <f t="shared" si="43"/>
        <v>520</v>
      </c>
      <c r="B522" s="209" t="s">
        <v>20</v>
      </c>
      <c r="C522" s="37" t="str">
        <f t="shared" si="41"/>
        <v>6USCARAG</v>
      </c>
      <c r="D522" s="37"/>
      <c r="E522" s="38">
        <f>+'CALCULO TARIFAS CC '!$S$45</f>
        <v>0.75597616441726789</v>
      </c>
      <c r="F522" s="39">
        <f t="shared" si="40"/>
        <v>68.3506</v>
      </c>
      <c r="G522" s="357">
        <f t="shared" si="42"/>
        <v>51.67</v>
      </c>
      <c r="H522" s="349" t="s">
        <v>257</v>
      </c>
      <c r="I522" s="311" t="s">
        <v>856</v>
      </c>
      <c r="J522" s="311">
        <v>68.3506</v>
      </c>
      <c r="K522" s="381"/>
      <c r="L522" s="381"/>
      <c r="M522" s="381"/>
      <c r="N522" s="381"/>
      <c r="O522" s="373"/>
      <c r="P522" s="373"/>
    </row>
    <row r="523" spans="1:16" s="252" customFormat="1" x14ac:dyDescent="0.25">
      <c r="A523" s="358">
        <f t="shared" si="43"/>
        <v>521</v>
      </c>
      <c r="B523" s="209" t="s">
        <v>20</v>
      </c>
      <c r="C523" s="37" t="str">
        <f t="shared" si="41"/>
        <v>6USCARCHITRE</v>
      </c>
      <c r="D523" s="37"/>
      <c r="E523" s="38">
        <f>+'CALCULO TARIFAS CC '!$S$45</f>
        <v>0.75597616441726789</v>
      </c>
      <c r="F523" s="39">
        <f t="shared" si="40"/>
        <v>132.85059999999999</v>
      </c>
      <c r="G523" s="357">
        <f t="shared" si="42"/>
        <v>100.43</v>
      </c>
      <c r="H523" s="349" t="s">
        <v>257</v>
      </c>
      <c r="I523" s="311" t="s">
        <v>816</v>
      </c>
      <c r="J523" s="311">
        <v>132.85059999999999</v>
      </c>
      <c r="K523" s="381"/>
      <c r="L523" s="381"/>
      <c r="M523" s="381"/>
      <c r="N523" s="381"/>
      <c r="O523" s="373"/>
      <c r="P523" s="373"/>
    </row>
    <row r="524" spans="1:16" s="252" customFormat="1" x14ac:dyDescent="0.25">
      <c r="A524" s="358">
        <f t="shared" si="43"/>
        <v>522</v>
      </c>
      <c r="B524" s="209" t="s">
        <v>20</v>
      </c>
      <c r="C524" s="37" t="str">
        <f t="shared" si="41"/>
        <v>6USCARCLLAN</v>
      </c>
      <c r="D524" s="37"/>
      <c r="E524" s="38">
        <f>+'CALCULO TARIFAS CC '!$S$45</f>
        <v>0.75597616441726789</v>
      </c>
      <c r="F524" s="39">
        <f t="shared" si="40"/>
        <v>129.24860000000001</v>
      </c>
      <c r="G524" s="357">
        <f t="shared" si="42"/>
        <v>97.71</v>
      </c>
      <c r="H524" s="349" t="s">
        <v>257</v>
      </c>
      <c r="I524" s="311" t="s">
        <v>421</v>
      </c>
      <c r="J524" s="311">
        <v>129.24860000000001</v>
      </c>
      <c r="K524" s="381"/>
      <c r="L524" s="381"/>
      <c r="M524" s="381"/>
      <c r="N524" s="381"/>
      <c r="O524" s="373"/>
      <c r="P524" s="373"/>
    </row>
    <row r="525" spans="1:16" s="252" customFormat="1" x14ac:dyDescent="0.25">
      <c r="A525" s="358">
        <f t="shared" si="43"/>
        <v>523</v>
      </c>
      <c r="B525" s="209" t="s">
        <v>20</v>
      </c>
      <c r="C525" s="37" t="str">
        <f t="shared" si="41"/>
        <v>6USCARPALE</v>
      </c>
      <c r="D525" s="37"/>
      <c r="E525" s="38">
        <f>+'CALCULO TARIFAS CC '!$S$45</f>
        <v>0.75597616441726789</v>
      </c>
      <c r="F525" s="39">
        <f t="shared" si="40"/>
        <v>100.81959999999999</v>
      </c>
      <c r="G525" s="357">
        <f t="shared" si="42"/>
        <v>76.22</v>
      </c>
      <c r="H525" s="349" t="s">
        <v>257</v>
      </c>
      <c r="I525" s="311" t="s">
        <v>857</v>
      </c>
      <c r="J525" s="311">
        <v>100.81959999999999</v>
      </c>
      <c r="K525" s="381"/>
      <c r="L525" s="381"/>
      <c r="M525" s="381"/>
      <c r="N525" s="381"/>
      <c r="O525" s="373"/>
      <c r="P525" s="373"/>
    </row>
    <row r="526" spans="1:16" s="252" customFormat="1" x14ac:dyDescent="0.25">
      <c r="A526" s="358">
        <f t="shared" si="43"/>
        <v>524</v>
      </c>
      <c r="B526" s="209" t="s">
        <v>20</v>
      </c>
      <c r="C526" s="37" t="str">
        <f t="shared" si="41"/>
        <v>6USCARPME</v>
      </c>
      <c r="D526" s="37"/>
      <c r="E526" s="38">
        <f>+'CALCULO TARIFAS CC '!$S$45</f>
        <v>0.75597616441726789</v>
      </c>
      <c r="F526" s="39">
        <f t="shared" si="40"/>
        <v>121.7141</v>
      </c>
      <c r="G526" s="357">
        <f t="shared" si="42"/>
        <v>92.01</v>
      </c>
      <c r="H526" s="349" t="s">
        <v>257</v>
      </c>
      <c r="I526" s="311" t="s">
        <v>420</v>
      </c>
      <c r="J526" s="311">
        <v>121.7141</v>
      </c>
      <c r="K526" s="381"/>
      <c r="L526" s="381"/>
      <c r="M526" s="381"/>
      <c r="N526" s="381"/>
      <c r="O526" s="373"/>
      <c r="P526" s="373"/>
    </row>
    <row r="527" spans="1:16" s="252" customFormat="1" x14ac:dyDescent="0.25">
      <c r="A527" s="358">
        <f t="shared" si="43"/>
        <v>525</v>
      </c>
      <c r="B527" s="209" t="s">
        <v>20</v>
      </c>
      <c r="C527" s="37" t="str">
        <f t="shared" si="41"/>
        <v>6USCARTABLAS</v>
      </c>
      <c r="D527" s="37"/>
      <c r="E527" s="38">
        <f>+'CALCULO TARIFAS CC '!$S$45</f>
        <v>0.75597616441726789</v>
      </c>
      <c r="F527" s="39">
        <f t="shared" si="40"/>
        <v>112.8702</v>
      </c>
      <c r="G527" s="357">
        <f t="shared" si="42"/>
        <v>85.33</v>
      </c>
      <c r="H527" s="349" t="s">
        <v>257</v>
      </c>
      <c r="I527" s="311" t="s">
        <v>817</v>
      </c>
      <c r="J527" s="311">
        <v>112.8702</v>
      </c>
      <c r="K527" s="381"/>
      <c r="L527" s="381"/>
      <c r="M527" s="381"/>
      <c r="N527" s="381"/>
      <c r="O527" s="373"/>
      <c r="P527" s="373"/>
    </row>
    <row r="528" spans="1:16" s="252" customFormat="1" x14ac:dyDescent="0.25">
      <c r="A528" s="358">
        <f t="shared" si="43"/>
        <v>526</v>
      </c>
      <c r="B528" s="209" t="s">
        <v>20</v>
      </c>
      <c r="C528" s="37" t="str">
        <f t="shared" si="41"/>
        <v>6USCARTSAN</v>
      </c>
      <c r="D528" s="37"/>
      <c r="E528" s="38">
        <f>+'CALCULO TARIFAS CC '!$S$45</f>
        <v>0.75597616441726789</v>
      </c>
      <c r="F528" s="39">
        <f t="shared" si="40"/>
        <v>102.4783</v>
      </c>
      <c r="G528" s="357">
        <f t="shared" si="42"/>
        <v>77.47</v>
      </c>
      <c r="H528" s="349" t="s">
        <v>257</v>
      </c>
      <c r="I528" s="311" t="s">
        <v>372</v>
      </c>
      <c r="J528" s="311">
        <v>102.4783</v>
      </c>
      <c r="K528" s="381"/>
      <c r="L528" s="381"/>
      <c r="M528" s="381"/>
      <c r="N528" s="381"/>
      <c r="O528" s="373"/>
      <c r="P528" s="373"/>
    </row>
    <row r="529" spans="1:16" s="252" customFormat="1" x14ac:dyDescent="0.25">
      <c r="A529" s="358">
        <f t="shared" si="43"/>
        <v>527</v>
      </c>
      <c r="B529" s="209" t="s">
        <v>20</v>
      </c>
      <c r="C529" s="37" t="str">
        <f t="shared" si="41"/>
        <v>6USCARVALG</v>
      </c>
      <c r="D529" s="37"/>
      <c r="E529" s="38">
        <f>+'CALCULO TARIFAS CC '!$S$45</f>
        <v>0.75597616441726789</v>
      </c>
      <c r="F529" s="39">
        <f t="shared" si="40"/>
        <v>178.23439999999999</v>
      </c>
      <c r="G529" s="357">
        <f t="shared" si="42"/>
        <v>134.74</v>
      </c>
      <c r="H529" s="349" t="s">
        <v>257</v>
      </c>
      <c r="I529" s="311" t="s">
        <v>419</v>
      </c>
      <c r="J529" s="311">
        <v>178.23439999999999</v>
      </c>
      <c r="K529" s="381"/>
      <c r="L529" s="381"/>
      <c r="M529" s="381"/>
      <c r="N529" s="381"/>
      <c r="O529" s="373"/>
      <c r="P529" s="373"/>
    </row>
    <row r="530" spans="1:16" s="252" customFormat="1" x14ac:dyDescent="0.25">
      <c r="A530" s="358">
        <f t="shared" si="43"/>
        <v>528</v>
      </c>
      <c r="B530" s="209" t="s">
        <v>20</v>
      </c>
      <c r="C530" s="37" t="str">
        <f t="shared" si="41"/>
        <v>6USCBANK</v>
      </c>
      <c r="D530" s="37"/>
      <c r="E530" s="38">
        <f>+'CALCULO TARIFAS CC '!$S$45</f>
        <v>0.75597616441726789</v>
      </c>
      <c r="F530" s="39">
        <f t="shared" ref="F530:F556" si="44">ROUND(J530,4)</f>
        <v>108.1803</v>
      </c>
      <c r="G530" s="357">
        <f t="shared" si="42"/>
        <v>81.78</v>
      </c>
      <c r="H530" s="349" t="s">
        <v>257</v>
      </c>
      <c r="I530" s="311" t="s">
        <v>888</v>
      </c>
      <c r="J530" s="311">
        <v>108.1803</v>
      </c>
      <c r="K530" s="381"/>
      <c r="L530" s="381"/>
      <c r="M530" s="381"/>
      <c r="N530" s="381"/>
      <c r="O530" s="373"/>
      <c r="P530" s="373"/>
    </row>
    <row r="531" spans="1:16" s="252" customFormat="1" x14ac:dyDescent="0.25">
      <c r="A531" s="358">
        <f t="shared" si="43"/>
        <v>529</v>
      </c>
      <c r="B531" s="209" t="s">
        <v>20</v>
      </c>
      <c r="C531" s="37" t="str">
        <f t="shared" si="41"/>
        <v>6USERVICAR</v>
      </c>
      <c r="D531" s="37"/>
      <c r="E531" s="38">
        <f>+'CALCULO TARIFAS CC '!$S$45</f>
        <v>0.75597616441726789</v>
      </c>
      <c r="F531" s="39">
        <f t="shared" si="44"/>
        <v>176.09739999999999</v>
      </c>
      <c r="G531" s="357">
        <f t="shared" si="42"/>
        <v>133.13</v>
      </c>
      <c r="H531" s="349" t="s">
        <v>257</v>
      </c>
      <c r="I531" s="311" t="s">
        <v>373</v>
      </c>
      <c r="J531" s="311">
        <v>176.09739999999999</v>
      </c>
      <c r="K531" s="381"/>
      <c r="L531" s="381"/>
      <c r="M531" s="381"/>
      <c r="N531" s="381"/>
      <c r="O531" s="373"/>
      <c r="P531" s="373"/>
    </row>
    <row r="532" spans="1:16" s="252" customFormat="1" x14ac:dyDescent="0.25">
      <c r="A532" s="358">
        <f t="shared" si="43"/>
        <v>530</v>
      </c>
      <c r="B532" s="209" t="s">
        <v>20</v>
      </c>
      <c r="C532" s="37" t="str">
        <f t="shared" si="41"/>
        <v>6USFAMILIA</v>
      </c>
      <c r="D532" s="37"/>
      <c r="E532" s="38">
        <f>+'CALCULO TARIFAS CC '!$S$45</f>
        <v>0.75597616441726789</v>
      </c>
      <c r="F532" s="39">
        <f t="shared" si="44"/>
        <v>55.067599999999999</v>
      </c>
      <c r="G532" s="357">
        <f t="shared" si="42"/>
        <v>41.63</v>
      </c>
      <c r="H532" s="349" t="s">
        <v>257</v>
      </c>
      <c r="I532" s="311" t="s">
        <v>650</v>
      </c>
      <c r="J532" s="311">
        <v>55.067599999999999</v>
      </c>
      <c r="K532" s="381"/>
      <c r="L532" s="381"/>
      <c r="M532" s="381"/>
      <c r="N532" s="381"/>
      <c r="O532" s="373"/>
      <c r="P532" s="373"/>
    </row>
    <row r="533" spans="1:16" s="252" customFormat="1" x14ac:dyDescent="0.25">
      <c r="A533" s="358">
        <f t="shared" si="43"/>
        <v>531</v>
      </c>
      <c r="B533" s="209" t="s">
        <v>20</v>
      </c>
      <c r="C533" s="37" t="str">
        <f t="shared" si="41"/>
        <v>6USFITECAN</v>
      </c>
      <c r="D533" s="37"/>
      <c r="E533" s="38">
        <f>+'CALCULO TARIFAS CC '!$S$45</f>
        <v>0.75597616441726789</v>
      </c>
      <c r="F533" s="39">
        <f t="shared" si="44"/>
        <v>29.9619</v>
      </c>
      <c r="G533" s="357">
        <f t="shared" si="42"/>
        <v>22.65</v>
      </c>
      <c r="H533" s="349" t="s">
        <v>257</v>
      </c>
      <c r="I533" s="311" t="s">
        <v>947</v>
      </c>
      <c r="J533" s="311">
        <v>29.9619</v>
      </c>
      <c r="K533" s="381"/>
      <c r="L533" s="381"/>
      <c r="M533" s="381"/>
      <c r="N533" s="381"/>
      <c r="O533" s="373"/>
      <c r="P533" s="373"/>
    </row>
    <row r="534" spans="1:16" s="252" customFormat="1" x14ac:dyDescent="0.25">
      <c r="A534" s="358">
        <f t="shared" si="43"/>
        <v>532</v>
      </c>
      <c r="B534" s="209" t="s">
        <v>20</v>
      </c>
      <c r="C534" s="37" t="str">
        <f t="shared" si="41"/>
        <v>6USFITEDOR</v>
      </c>
      <c r="D534" s="37"/>
      <c r="E534" s="38">
        <f>+'CALCULO TARIFAS CC '!$S$45</f>
        <v>0.75597616441726789</v>
      </c>
      <c r="F534" s="39">
        <f t="shared" si="44"/>
        <v>40.955199999999998</v>
      </c>
      <c r="G534" s="357">
        <f t="shared" si="42"/>
        <v>30.96</v>
      </c>
      <c r="H534" s="349" t="s">
        <v>257</v>
      </c>
      <c r="I534" s="311" t="s">
        <v>948</v>
      </c>
      <c r="J534" s="311">
        <v>40.955199999999998</v>
      </c>
      <c r="K534" s="381"/>
      <c r="L534" s="381"/>
      <c r="M534" s="381"/>
      <c r="N534" s="381"/>
      <c r="O534" s="373"/>
      <c r="P534" s="373"/>
    </row>
    <row r="535" spans="1:16" s="252" customFormat="1" x14ac:dyDescent="0.25">
      <c r="A535" s="358">
        <f t="shared" si="43"/>
        <v>533</v>
      </c>
      <c r="B535" s="209" t="s">
        <v>20</v>
      </c>
      <c r="C535" s="37" t="str">
        <f t="shared" si="41"/>
        <v>6USHELTER</v>
      </c>
      <c r="D535" s="37"/>
      <c r="E535" s="38">
        <f>+'CALCULO TARIFAS CC '!$S$45</f>
        <v>0.75597616441726789</v>
      </c>
      <c r="F535" s="39">
        <f t="shared" si="44"/>
        <v>90.554699999999997</v>
      </c>
      <c r="G535" s="357">
        <f t="shared" si="42"/>
        <v>68.459999999999994</v>
      </c>
      <c r="H535" s="349" t="s">
        <v>257</v>
      </c>
      <c r="I535" s="311" t="s">
        <v>818</v>
      </c>
      <c r="J535" s="311">
        <v>90.554699999999997</v>
      </c>
      <c r="K535" s="381"/>
      <c r="L535" s="381"/>
      <c r="M535" s="381"/>
      <c r="N535" s="381"/>
      <c r="O535" s="373"/>
      <c r="P535" s="373"/>
    </row>
    <row r="536" spans="1:16" s="252" customFormat="1" x14ac:dyDescent="0.25">
      <c r="A536" s="358">
        <f t="shared" si="43"/>
        <v>534</v>
      </c>
      <c r="B536" s="209" t="s">
        <v>20</v>
      </c>
      <c r="C536" s="37" t="str">
        <f t="shared" si="41"/>
        <v>6USMARIABD</v>
      </c>
      <c r="D536" s="37"/>
      <c r="E536" s="38">
        <f>+'CALCULO TARIFAS CC '!$S$45</f>
        <v>0.75597616441726789</v>
      </c>
      <c r="F536" s="39">
        <f t="shared" si="44"/>
        <v>136.596</v>
      </c>
      <c r="G536" s="357">
        <f t="shared" si="42"/>
        <v>103.26</v>
      </c>
      <c r="H536" s="349" t="s">
        <v>257</v>
      </c>
      <c r="I536" s="311" t="s">
        <v>86</v>
      </c>
      <c r="J536" s="311">
        <v>136.596</v>
      </c>
      <c r="K536" s="381"/>
      <c r="L536" s="381"/>
      <c r="M536" s="381"/>
      <c r="N536" s="381"/>
      <c r="O536" s="373"/>
      <c r="P536" s="373"/>
    </row>
    <row r="537" spans="1:16" s="252" customFormat="1" x14ac:dyDescent="0.25">
      <c r="A537" s="358">
        <f t="shared" si="43"/>
        <v>535</v>
      </c>
      <c r="B537" s="209" t="s">
        <v>20</v>
      </c>
      <c r="C537" s="37" t="str">
        <f t="shared" si="41"/>
        <v>6USORTIS</v>
      </c>
      <c r="D537" s="37"/>
      <c r="E537" s="38">
        <f>+'CALCULO TARIFAS CC '!$S$45</f>
        <v>0.75597616441726789</v>
      </c>
      <c r="F537" s="39">
        <f t="shared" si="44"/>
        <v>733.67729999999995</v>
      </c>
      <c r="G537" s="357">
        <f t="shared" si="42"/>
        <v>554.64</v>
      </c>
      <c r="H537" s="349" t="s">
        <v>257</v>
      </c>
      <c r="I537" s="311" t="s">
        <v>544</v>
      </c>
      <c r="J537" s="311">
        <v>733.67729999999995</v>
      </c>
      <c r="K537" s="381"/>
      <c r="L537" s="381"/>
      <c r="M537" s="381"/>
      <c r="N537" s="381"/>
      <c r="O537" s="373"/>
      <c r="P537" s="373"/>
    </row>
    <row r="538" spans="1:16" s="252" customFormat="1" x14ac:dyDescent="0.25">
      <c r="A538" s="358">
        <f t="shared" si="43"/>
        <v>536</v>
      </c>
      <c r="B538" s="209" t="s">
        <v>20</v>
      </c>
      <c r="C538" s="37" t="str">
        <f t="shared" si="41"/>
        <v>6USORTIS3</v>
      </c>
      <c r="D538" s="37"/>
      <c r="E538" s="38">
        <f>+'CALCULO TARIFAS CC '!$S$45</f>
        <v>0.75597616441726789</v>
      </c>
      <c r="F538" s="39">
        <f t="shared" si="44"/>
        <v>184.0857</v>
      </c>
      <c r="G538" s="357">
        <f t="shared" si="42"/>
        <v>139.16</v>
      </c>
      <c r="H538" s="349" t="s">
        <v>257</v>
      </c>
      <c r="I538" s="311" t="s">
        <v>434</v>
      </c>
      <c r="J538" s="311">
        <v>184.0857</v>
      </c>
      <c r="K538" s="381"/>
      <c r="L538" s="381"/>
      <c r="M538" s="381"/>
      <c r="N538" s="381"/>
      <c r="O538" s="373"/>
      <c r="P538" s="373"/>
    </row>
    <row r="539" spans="1:16" s="326" customFormat="1" x14ac:dyDescent="0.25">
      <c r="A539" s="358">
        <f t="shared" si="43"/>
        <v>537</v>
      </c>
      <c r="B539" s="209" t="s">
        <v>20</v>
      </c>
      <c r="C539" s="37" t="str">
        <f t="shared" si="41"/>
        <v>6USUNSTAR</v>
      </c>
      <c r="D539" s="37"/>
      <c r="E539" s="38">
        <f>+'CALCULO TARIFAS CC '!$S$45</f>
        <v>0.75597616441726789</v>
      </c>
      <c r="F539" s="39">
        <f t="shared" ref="F539:F550" si="45">ROUND(J539,4)</f>
        <v>391.34609999999998</v>
      </c>
      <c r="G539" s="357">
        <f t="shared" ref="G539:G550" si="46">ROUND(F539*E539,2)</f>
        <v>295.85000000000002</v>
      </c>
      <c r="H539" s="349" t="s">
        <v>257</v>
      </c>
      <c r="I539" s="311" t="s">
        <v>87</v>
      </c>
      <c r="J539" s="311">
        <v>391.34609999999998</v>
      </c>
      <c r="K539" s="381"/>
      <c r="L539" s="381"/>
      <c r="M539" s="381"/>
      <c r="N539" s="381"/>
      <c r="O539" s="373"/>
      <c r="P539" s="373"/>
    </row>
    <row r="540" spans="1:16" s="326" customFormat="1" x14ac:dyDescent="0.25">
      <c r="A540" s="358">
        <f t="shared" si="43"/>
        <v>538</v>
      </c>
      <c r="B540" s="209" t="s">
        <v>20</v>
      </c>
      <c r="C540" s="37" t="str">
        <f t="shared" si="41"/>
        <v>6USUPERDELIK</v>
      </c>
      <c r="D540" s="37"/>
      <c r="E540" s="38">
        <f>+'CALCULO TARIFAS CC '!$S$45</f>
        <v>0.75597616441726789</v>
      </c>
      <c r="F540" s="39">
        <f t="shared" si="45"/>
        <v>182.0839</v>
      </c>
      <c r="G540" s="357">
        <f t="shared" si="46"/>
        <v>137.65</v>
      </c>
      <c r="H540" s="349" t="s">
        <v>257</v>
      </c>
      <c r="I540" s="311" t="s">
        <v>819</v>
      </c>
      <c r="J540" s="311">
        <v>182.0839</v>
      </c>
      <c r="K540" s="381"/>
      <c r="L540" s="381"/>
      <c r="M540" s="381"/>
      <c r="N540" s="381"/>
      <c r="O540" s="373"/>
      <c r="P540" s="373"/>
    </row>
    <row r="541" spans="1:16" s="326" customFormat="1" x14ac:dyDescent="0.25">
      <c r="A541" s="358">
        <f t="shared" si="43"/>
        <v>539</v>
      </c>
      <c r="B541" s="209" t="s">
        <v>20</v>
      </c>
      <c r="C541" s="37" t="str">
        <f t="shared" si="41"/>
        <v>6USYYPMA</v>
      </c>
      <c r="D541" s="37"/>
      <c r="E541" s="38">
        <f>+'CALCULO TARIFAS CC '!$S$45</f>
        <v>0.75597616441726789</v>
      </c>
      <c r="F541" s="39">
        <f t="shared" si="45"/>
        <v>179.5515</v>
      </c>
      <c r="G541" s="357">
        <f t="shared" si="46"/>
        <v>135.74</v>
      </c>
      <c r="H541" s="349" t="s">
        <v>257</v>
      </c>
      <c r="I541" s="311" t="s">
        <v>820</v>
      </c>
      <c r="J541" s="311">
        <v>179.5515</v>
      </c>
      <c r="K541" s="381"/>
      <c r="L541" s="381"/>
      <c r="M541" s="381"/>
      <c r="N541" s="381"/>
      <c r="O541" s="373"/>
      <c r="P541" s="373"/>
    </row>
    <row r="542" spans="1:16" s="326" customFormat="1" x14ac:dyDescent="0.25">
      <c r="A542" s="358">
        <f t="shared" si="43"/>
        <v>540</v>
      </c>
      <c r="B542" s="209" t="s">
        <v>20</v>
      </c>
      <c r="C542" s="37" t="str">
        <f t="shared" si="41"/>
        <v>6UTAJO_ARR</v>
      </c>
      <c r="D542" s="37"/>
      <c r="E542" s="38">
        <f>+'CALCULO TARIFAS CC '!$S$45</f>
        <v>0.75597616441726789</v>
      </c>
      <c r="F542" s="39">
        <f t="shared" si="45"/>
        <v>117.3978</v>
      </c>
      <c r="G542" s="357">
        <f t="shared" si="46"/>
        <v>88.75</v>
      </c>
      <c r="H542" s="349" t="s">
        <v>257</v>
      </c>
      <c r="I542" s="311" t="s">
        <v>681</v>
      </c>
      <c r="J542" s="311">
        <v>117.3978</v>
      </c>
      <c r="K542" s="381"/>
      <c r="L542" s="381"/>
      <c r="M542" s="381"/>
      <c r="N542" s="381"/>
      <c r="O542" s="373"/>
      <c r="P542" s="373"/>
    </row>
    <row r="543" spans="1:16" s="326" customFormat="1" x14ac:dyDescent="0.25">
      <c r="A543" s="358">
        <f t="shared" si="43"/>
        <v>541</v>
      </c>
      <c r="B543" s="209" t="s">
        <v>20</v>
      </c>
      <c r="C543" s="37" t="str">
        <f t="shared" si="41"/>
        <v>6UTAJO_TEC</v>
      </c>
      <c r="D543" s="37"/>
      <c r="E543" s="38">
        <f>+'CALCULO TARIFAS CC '!$S$45</f>
        <v>0.75597616441726789</v>
      </c>
      <c r="F543" s="39">
        <f t="shared" si="45"/>
        <v>69.759900000000002</v>
      </c>
      <c r="G543" s="357">
        <f t="shared" si="46"/>
        <v>52.74</v>
      </c>
      <c r="H543" s="349" t="s">
        <v>257</v>
      </c>
      <c r="I543" s="311" t="s">
        <v>682</v>
      </c>
      <c r="J543" s="311">
        <v>69.759900000000002</v>
      </c>
      <c r="K543" s="381"/>
      <c r="L543" s="381"/>
      <c r="M543" s="381"/>
      <c r="N543" s="381"/>
      <c r="O543" s="373"/>
      <c r="P543" s="373"/>
    </row>
    <row r="544" spans="1:16" s="326" customFormat="1" x14ac:dyDescent="0.25">
      <c r="A544" s="358">
        <f t="shared" si="43"/>
        <v>542</v>
      </c>
      <c r="B544" s="209" t="s">
        <v>20</v>
      </c>
      <c r="C544" s="37" t="str">
        <f t="shared" si="41"/>
        <v>6UTAJO_VAC</v>
      </c>
      <c r="D544" s="37"/>
      <c r="E544" s="38">
        <f>+'CALCULO TARIFAS CC '!$S$45</f>
        <v>0.75597616441726789</v>
      </c>
      <c r="F544" s="39">
        <f t="shared" si="45"/>
        <v>98.174599999999998</v>
      </c>
      <c r="G544" s="357">
        <f t="shared" si="46"/>
        <v>74.22</v>
      </c>
      <c r="H544" s="349" t="s">
        <v>257</v>
      </c>
      <c r="I544" s="311" t="s">
        <v>683</v>
      </c>
      <c r="J544" s="311">
        <v>98.174599999999998</v>
      </c>
      <c r="K544" s="381"/>
      <c r="L544" s="381"/>
      <c r="M544" s="381"/>
      <c r="N544" s="381"/>
      <c r="O544" s="373"/>
      <c r="P544" s="373"/>
    </row>
    <row r="545" spans="1:16" s="326" customFormat="1" x14ac:dyDescent="0.25">
      <c r="A545" s="358">
        <f t="shared" si="43"/>
        <v>543</v>
      </c>
      <c r="B545" s="209" t="s">
        <v>20</v>
      </c>
      <c r="C545" s="37" t="str">
        <f t="shared" si="41"/>
        <v>6UTBELLDOR</v>
      </c>
      <c r="D545" s="37"/>
      <c r="E545" s="38">
        <f>+'CALCULO TARIFAS CC '!$S$45</f>
        <v>0.75597616441726789</v>
      </c>
      <c r="F545" s="39">
        <f t="shared" si="45"/>
        <v>50.819499999999998</v>
      </c>
      <c r="G545" s="357">
        <f t="shared" si="46"/>
        <v>38.42</v>
      </c>
      <c r="H545" s="349" t="s">
        <v>257</v>
      </c>
      <c r="I545" s="311" t="s">
        <v>821</v>
      </c>
      <c r="J545" s="311">
        <v>50.819499999999998</v>
      </c>
      <c r="K545" s="381"/>
      <c r="L545" s="381"/>
      <c r="M545" s="381"/>
      <c r="N545" s="381"/>
      <c r="O545" s="373"/>
      <c r="P545" s="373"/>
    </row>
    <row r="546" spans="1:16" s="326" customFormat="1" x14ac:dyDescent="0.25">
      <c r="A546" s="358">
        <f t="shared" si="43"/>
        <v>544</v>
      </c>
      <c r="B546" s="209" t="s">
        <v>20</v>
      </c>
      <c r="C546" s="37" t="str">
        <f t="shared" si="41"/>
        <v>6UTDNO_CHO</v>
      </c>
      <c r="D546" s="37"/>
      <c r="E546" s="38">
        <f>+'CALCULO TARIFAS CC '!$S$45</f>
        <v>0.75597616441726789</v>
      </c>
      <c r="F546" s="39">
        <f t="shared" si="45"/>
        <v>169.411</v>
      </c>
      <c r="G546" s="357">
        <f t="shared" si="46"/>
        <v>128.07</v>
      </c>
      <c r="H546" s="349" t="s">
        <v>257</v>
      </c>
      <c r="I546" s="311" t="s">
        <v>337</v>
      </c>
      <c r="J546" s="311">
        <v>169.411</v>
      </c>
      <c r="K546" s="381"/>
      <c r="L546" s="381"/>
      <c r="M546" s="381"/>
      <c r="N546" s="381"/>
      <c r="O546" s="373"/>
      <c r="P546" s="373"/>
    </row>
    <row r="547" spans="1:16" s="326" customFormat="1" x14ac:dyDescent="0.25">
      <c r="A547" s="358">
        <f t="shared" si="43"/>
        <v>545</v>
      </c>
      <c r="B547" s="209" t="s">
        <v>20</v>
      </c>
      <c r="C547" s="37" t="str">
        <f t="shared" si="41"/>
        <v>6UTDNO_PAV</v>
      </c>
      <c r="D547" s="37"/>
      <c r="E547" s="38">
        <f>+'CALCULO TARIFAS CC '!$S$45</f>
        <v>0.75597616441726789</v>
      </c>
      <c r="F547" s="39">
        <f t="shared" si="45"/>
        <v>339.43369999999999</v>
      </c>
      <c r="G547" s="357">
        <f t="shared" si="46"/>
        <v>256.60000000000002</v>
      </c>
      <c r="H547" s="349" t="s">
        <v>257</v>
      </c>
      <c r="I547" s="311" t="s">
        <v>338</v>
      </c>
      <c r="J547" s="311">
        <v>339.43369999999999</v>
      </c>
      <c r="K547" s="381"/>
      <c r="L547" s="381"/>
      <c r="M547" s="381"/>
      <c r="N547" s="381"/>
      <c r="O547" s="373"/>
      <c r="P547" s="373"/>
    </row>
    <row r="548" spans="1:16" s="326" customFormat="1" x14ac:dyDescent="0.25">
      <c r="A548" s="358">
        <f t="shared" si="43"/>
        <v>546</v>
      </c>
      <c r="B548" s="209" t="s">
        <v>20</v>
      </c>
      <c r="C548" s="37" t="str">
        <f t="shared" si="41"/>
        <v>6UTDNO_PMA</v>
      </c>
      <c r="D548" s="37"/>
      <c r="E548" s="38">
        <f>+'CALCULO TARIFAS CC '!$S$45</f>
        <v>0.75597616441726789</v>
      </c>
      <c r="F548" s="39">
        <f t="shared" si="45"/>
        <v>1370.5057999999999</v>
      </c>
      <c r="G548" s="357">
        <f t="shared" si="46"/>
        <v>1036.07</v>
      </c>
      <c r="H548" s="349" t="s">
        <v>257</v>
      </c>
      <c r="I548" s="311" t="s">
        <v>336</v>
      </c>
      <c r="J548" s="311">
        <v>1370.5057999999999</v>
      </c>
      <c r="K548" s="381"/>
      <c r="L548" s="381"/>
      <c r="M548" s="381"/>
      <c r="N548" s="381"/>
      <c r="O548" s="373"/>
      <c r="P548" s="373"/>
    </row>
    <row r="549" spans="1:16" s="326" customFormat="1" x14ac:dyDescent="0.25">
      <c r="A549" s="358">
        <f t="shared" si="43"/>
        <v>547</v>
      </c>
      <c r="B549" s="209" t="s">
        <v>20</v>
      </c>
      <c r="C549" s="37" t="str">
        <f t="shared" si="41"/>
        <v>6UTELEBOB</v>
      </c>
      <c r="D549" s="37"/>
      <c r="E549" s="38">
        <f>+'CALCULO TARIFAS CC '!$S$45</f>
        <v>0.75597616441726789</v>
      </c>
      <c r="F549" s="39">
        <f t="shared" si="45"/>
        <v>295.28320000000002</v>
      </c>
      <c r="G549" s="357">
        <f t="shared" si="46"/>
        <v>223.23</v>
      </c>
      <c r="H549" s="349" t="s">
        <v>257</v>
      </c>
      <c r="I549" s="311" t="s">
        <v>889</v>
      </c>
      <c r="J549" s="311">
        <v>295.28320000000002</v>
      </c>
      <c r="K549" s="381"/>
      <c r="L549" s="381"/>
      <c r="M549" s="381"/>
      <c r="N549" s="381"/>
      <c r="O549" s="373"/>
      <c r="P549" s="373"/>
    </row>
    <row r="550" spans="1:16" s="252" customFormat="1" x14ac:dyDescent="0.25">
      <c r="A550" s="358">
        <f t="shared" si="43"/>
        <v>548</v>
      </c>
      <c r="B550" s="209" t="s">
        <v>20</v>
      </c>
      <c r="C550" s="37" t="str">
        <f t="shared" si="41"/>
        <v>6UTELECTOR</v>
      </c>
      <c r="D550" s="37"/>
      <c r="E550" s="38">
        <f>+'CALCULO TARIFAS CC '!$S$45</f>
        <v>0.75597616441726789</v>
      </c>
      <c r="F550" s="39">
        <f t="shared" si="45"/>
        <v>467.57330000000002</v>
      </c>
      <c r="G550" s="357">
        <f t="shared" si="46"/>
        <v>353.47</v>
      </c>
      <c r="H550" s="349" t="s">
        <v>257</v>
      </c>
      <c r="I550" s="311" t="s">
        <v>822</v>
      </c>
      <c r="J550" s="311">
        <v>467.57330000000002</v>
      </c>
      <c r="K550" s="381"/>
      <c r="L550" s="381"/>
      <c r="M550" s="381"/>
      <c r="N550" s="381"/>
      <c r="O550" s="373"/>
      <c r="P550" s="373"/>
    </row>
    <row r="551" spans="1:16" s="252" customFormat="1" x14ac:dyDescent="0.25">
      <c r="A551" s="358">
        <f t="shared" si="43"/>
        <v>549</v>
      </c>
      <c r="B551" s="209" t="s">
        <v>20</v>
      </c>
      <c r="C551" s="37" t="str">
        <f t="shared" si="41"/>
        <v>6UTENTOWER</v>
      </c>
      <c r="D551" s="37"/>
      <c r="E551" s="38">
        <f>+'CALCULO TARIFAS CC '!$S$45</f>
        <v>0.75597616441726789</v>
      </c>
      <c r="F551" s="39">
        <f t="shared" si="44"/>
        <v>44.214700000000001</v>
      </c>
      <c r="G551" s="357">
        <f t="shared" si="42"/>
        <v>33.43</v>
      </c>
      <c r="H551" s="349" t="s">
        <v>257</v>
      </c>
      <c r="I551" s="311" t="s">
        <v>581</v>
      </c>
      <c r="J551" s="311">
        <v>44.214700000000001</v>
      </c>
      <c r="K551" s="381"/>
      <c r="L551" s="381"/>
      <c r="M551" s="381"/>
      <c r="N551" s="381"/>
      <c r="O551" s="373"/>
      <c r="P551" s="373"/>
    </row>
    <row r="552" spans="1:16" s="252" customFormat="1" x14ac:dyDescent="0.25">
      <c r="A552" s="358">
        <f t="shared" si="43"/>
        <v>550</v>
      </c>
      <c r="B552" s="209" t="s">
        <v>20</v>
      </c>
      <c r="C552" s="37" t="str">
        <f t="shared" si="41"/>
        <v>6UTERPELANT</v>
      </c>
      <c r="D552" s="37"/>
      <c r="E552" s="38">
        <f>+'CALCULO TARIFAS CC '!$S$45</f>
        <v>0.75597616441726789</v>
      </c>
      <c r="F552" s="39">
        <f t="shared" si="44"/>
        <v>22.647400000000001</v>
      </c>
      <c r="G552" s="357">
        <f t="shared" si="42"/>
        <v>17.12</v>
      </c>
      <c r="H552" s="349" t="s">
        <v>257</v>
      </c>
      <c r="I552" s="311" t="s">
        <v>961</v>
      </c>
      <c r="J552" s="311">
        <v>22.647400000000001</v>
      </c>
      <c r="K552" s="381"/>
      <c r="L552" s="381"/>
      <c r="M552" s="381"/>
      <c r="N552" s="381"/>
      <c r="O552" s="373"/>
      <c r="P552" s="373"/>
    </row>
    <row r="553" spans="1:16" s="252" customFormat="1" x14ac:dyDescent="0.25">
      <c r="A553" s="358">
        <f t="shared" si="43"/>
        <v>551</v>
      </c>
      <c r="B553" s="209" t="s">
        <v>20</v>
      </c>
      <c r="C553" s="37" t="str">
        <f t="shared" si="41"/>
        <v>6UTERPELCHO</v>
      </c>
      <c r="D553" s="37"/>
      <c r="E553" s="38">
        <f>+'CALCULO TARIFAS CC '!$S$45</f>
        <v>0.75597616441726789</v>
      </c>
      <c r="F553" s="39">
        <f t="shared" si="44"/>
        <v>88.800600000000003</v>
      </c>
      <c r="G553" s="357">
        <f t="shared" si="42"/>
        <v>67.13</v>
      </c>
      <c r="H553" s="349" t="s">
        <v>257</v>
      </c>
      <c r="I553" s="311" t="s">
        <v>920</v>
      </c>
      <c r="J553" s="311">
        <v>88.800600000000003</v>
      </c>
      <c r="K553" s="381"/>
      <c r="L553" s="381"/>
      <c r="M553" s="381"/>
      <c r="N553" s="381"/>
      <c r="O553" s="373"/>
      <c r="P553" s="373"/>
    </row>
    <row r="554" spans="1:16" s="252" customFormat="1" x14ac:dyDescent="0.25">
      <c r="A554" s="358">
        <f t="shared" si="43"/>
        <v>552</v>
      </c>
      <c r="B554" s="209" t="s">
        <v>20</v>
      </c>
      <c r="C554" s="37" t="str">
        <f t="shared" si="41"/>
        <v>6UTERPELCOR</v>
      </c>
      <c r="D554" s="37"/>
      <c r="E554" s="38">
        <f>+'CALCULO TARIFAS CC '!$S$45</f>
        <v>0.75597616441726789</v>
      </c>
      <c r="F554" s="39">
        <f t="shared" si="44"/>
        <v>63.802</v>
      </c>
      <c r="G554" s="357">
        <f t="shared" si="42"/>
        <v>48.23</v>
      </c>
      <c r="H554" s="349" t="s">
        <v>257</v>
      </c>
      <c r="I554" s="311" t="s">
        <v>921</v>
      </c>
      <c r="J554" s="311">
        <v>63.802</v>
      </c>
      <c r="K554" s="381"/>
      <c r="L554" s="381"/>
      <c r="M554" s="381"/>
      <c r="N554" s="381"/>
      <c r="O554" s="373"/>
      <c r="P554" s="373"/>
    </row>
    <row r="555" spans="1:16" s="252" customFormat="1" x14ac:dyDescent="0.25">
      <c r="A555" s="358">
        <f t="shared" si="43"/>
        <v>553</v>
      </c>
      <c r="B555" s="209" t="s">
        <v>20</v>
      </c>
      <c r="C555" s="37" t="str">
        <f t="shared" si="41"/>
        <v>6UTERPELPEN</v>
      </c>
      <c r="D555" s="37"/>
      <c r="E555" s="38">
        <f>+'CALCULO TARIFAS CC '!$S$45</f>
        <v>0.75597616441726789</v>
      </c>
      <c r="F555" s="39">
        <f t="shared" si="44"/>
        <v>67.781400000000005</v>
      </c>
      <c r="G555" s="357">
        <f t="shared" si="42"/>
        <v>51.24</v>
      </c>
      <c r="H555" s="349" t="s">
        <v>257</v>
      </c>
      <c r="I555" s="311" t="s">
        <v>922</v>
      </c>
      <c r="J555" s="311">
        <v>67.781400000000005</v>
      </c>
      <c r="K555" s="381"/>
      <c r="L555" s="381"/>
      <c r="M555" s="381"/>
      <c r="N555" s="381"/>
      <c r="O555" s="373"/>
      <c r="P555" s="373"/>
    </row>
    <row r="556" spans="1:16" s="252" customFormat="1" x14ac:dyDescent="0.25">
      <c r="A556" s="358">
        <f t="shared" si="43"/>
        <v>554</v>
      </c>
      <c r="B556" s="209" t="s">
        <v>20</v>
      </c>
      <c r="C556" s="37" t="str">
        <f t="shared" si="41"/>
        <v>6UTERPELSTG</v>
      </c>
      <c r="D556" s="37"/>
      <c r="E556" s="38">
        <f>+'CALCULO TARIFAS CC '!$S$45</f>
        <v>0.75597616441726789</v>
      </c>
      <c r="F556" s="39">
        <f t="shared" si="44"/>
        <v>64.743399999999994</v>
      </c>
      <c r="G556" s="357">
        <f t="shared" si="42"/>
        <v>48.94</v>
      </c>
      <c r="H556" s="349" t="s">
        <v>257</v>
      </c>
      <c r="I556" s="311" t="s">
        <v>923</v>
      </c>
      <c r="J556" s="311">
        <v>64.743399999999994</v>
      </c>
      <c r="K556" s="381"/>
      <c r="L556" s="381"/>
      <c r="M556" s="381"/>
      <c r="N556" s="381"/>
      <c r="O556" s="373"/>
      <c r="P556" s="373"/>
    </row>
    <row r="557" spans="1:16" s="383" customFormat="1" x14ac:dyDescent="0.25">
      <c r="A557" s="358">
        <f t="shared" si="43"/>
        <v>555</v>
      </c>
      <c r="B557" s="209" t="s">
        <v>20</v>
      </c>
      <c r="C557" s="37" t="str">
        <f t="shared" si="41"/>
        <v>6UTHEPOINT</v>
      </c>
      <c r="D557" s="37"/>
      <c r="E557" s="38">
        <f>+'CALCULO TARIFAS CC '!$S$45</f>
        <v>0.75597616441726789</v>
      </c>
      <c r="F557" s="39">
        <f t="shared" ref="F557:F560" si="47">ROUND(J557,4)</f>
        <v>164.23740000000001</v>
      </c>
      <c r="G557" s="357">
        <f t="shared" ref="G557:G570" si="48">ROUND(F557*E557,2)</f>
        <v>124.16</v>
      </c>
      <c r="H557" s="349" t="s">
        <v>257</v>
      </c>
      <c r="I557" s="311" t="s">
        <v>582</v>
      </c>
      <c r="J557" s="311">
        <v>164.23740000000001</v>
      </c>
      <c r="K557" s="381"/>
      <c r="L557" s="381"/>
      <c r="M557" s="381"/>
      <c r="N557" s="381"/>
    </row>
    <row r="558" spans="1:16" s="383" customFormat="1" x14ac:dyDescent="0.25">
      <c r="A558" s="358">
        <f t="shared" si="43"/>
        <v>556</v>
      </c>
      <c r="B558" s="209" t="s">
        <v>20</v>
      </c>
      <c r="C558" s="37" t="str">
        <f t="shared" si="41"/>
        <v>6UTIKAL</v>
      </c>
      <c r="D558" s="37"/>
      <c r="E558" s="38">
        <f>+'CALCULO TARIFAS CC '!$S$45</f>
        <v>0.75597616441726789</v>
      </c>
      <c r="F558" s="39">
        <f t="shared" si="47"/>
        <v>1358.1548</v>
      </c>
      <c r="G558" s="357">
        <f t="shared" si="48"/>
        <v>1026.73</v>
      </c>
      <c r="H558" s="349" t="s">
        <v>257</v>
      </c>
      <c r="I558" s="311" t="s">
        <v>839</v>
      </c>
      <c r="J558" s="311">
        <v>1358.1548</v>
      </c>
      <c r="K558" s="381"/>
      <c r="L558" s="381"/>
      <c r="M558" s="381"/>
      <c r="N558" s="381"/>
    </row>
    <row r="559" spans="1:16" s="383" customFormat="1" x14ac:dyDescent="0.25">
      <c r="A559" s="358">
        <f t="shared" si="43"/>
        <v>557</v>
      </c>
      <c r="B559" s="209" t="s">
        <v>20</v>
      </c>
      <c r="C559" s="37" t="str">
        <f t="shared" si="41"/>
        <v>6UTITN4ALT</v>
      </c>
      <c r="D559" s="37"/>
      <c r="E559" s="38">
        <f>+'CALCULO TARIFAS CC '!$S$45</f>
        <v>0.75597616441726789</v>
      </c>
      <c r="F559" s="39">
        <f t="shared" si="47"/>
        <v>107.4134</v>
      </c>
      <c r="G559" s="357">
        <f t="shared" si="48"/>
        <v>81.2</v>
      </c>
      <c r="H559" s="349" t="s">
        <v>257</v>
      </c>
      <c r="I559" s="311" t="s">
        <v>924</v>
      </c>
      <c r="J559" s="311">
        <v>107.4134</v>
      </c>
      <c r="K559" s="381"/>
      <c r="L559" s="381"/>
      <c r="M559" s="381"/>
      <c r="N559" s="381"/>
    </row>
    <row r="560" spans="1:16" s="383" customFormat="1" x14ac:dyDescent="0.25">
      <c r="A560" s="358">
        <f t="shared" si="43"/>
        <v>558</v>
      </c>
      <c r="B560" s="209" t="s">
        <v>20</v>
      </c>
      <c r="C560" s="37" t="str">
        <f t="shared" si="41"/>
        <v>6UTITNALBMAL</v>
      </c>
      <c r="D560" s="37"/>
      <c r="E560" s="38">
        <f>+'CALCULO TARIFAS CC '!$S$45</f>
        <v>0.75597616441726789</v>
      </c>
      <c r="F560" s="39">
        <f t="shared" si="47"/>
        <v>202.76179999999999</v>
      </c>
      <c r="G560" s="357">
        <f t="shared" si="48"/>
        <v>153.28</v>
      </c>
      <c r="H560" s="349" t="s">
        <v>257</v>
      </c>
      <c r="I560" s="311" t="s">
        <v>925</v>
      </c>
      <c r="J560" s="311">
        <v>202.76179999999999</v>
      </c>
      <c r="K560" s="381"/>
      <c r="L560" s="381"/>
      <c r="M560" s="381"/>
      <c r="N560" s="381"/>
    </row>
    <row r="561" spans="1:14" s="384" customFormat="1" x14ac:dyDescent="0.25">
      <c r="A561" s="358">
        <f t="shared" si="43"/>
        <v>559</v>
      </c>
      <c r="B561" s="209" t="s">
        <v>20</v>
      </c>
      <c r="C561" s="37" t="str">
        <f t="shared" si="41"/>
        <v>6UTITNANDES</v>
      </c>
      <c r="D561" s="37"/>
      <c r="E561" s="38">
        <f>+'CALCULO TARIFAS CC '!$S$45</f>
        <v>0.75597616441726789</v>
      </c>
      <c r="F561" s="39">
        <f t="shared" ref="F561:F570" si="49">ROUND(J561,4)</f>
        <v>109.3767</v>
      </c>
      <c r="G561" s="357">
        <f t="shared" si="48"/>
        <v>82.69</v>
      </c>
      <c r="H561" s="349" t="s">
        <v>257</v>
      </c>
      <c r="I561" s="311" t="s">
        <v>926</v>
      </c>
      <c r="J561" s="311">
        <v>109.3767</v>
      </c>
      <c r="K561" s="381"/>
      <c r="L561" s="381"/>
      <c r="M561" s="381"/>
      <c r="N561" s="381"/>
    </row>
    <row r="562" spans="1:14" s="384" customFormat="1" x14ac:dyDescent="0.25">
      <c r="A562" s="358">
        <f t="shared" si="43"/>
        <v>560</v>
      </c>
      <c r="B562" s="209" t="s">
        <v>20</v>
      </c>
      <c r="C562" s="37" t="str">
        <f t="shared" si="41"/>
        <v>6UTITNCALID</v>
      </c>
      <c r="D562" s="37"/>
      <c r="E562" s="38">
        <f>+'CALCULO TARIFAS CC '!$S$45</f>
        <v>0.75597616441726789</v>
      </c>
      <c r="F562" s="39">
        <f t="shared" si="49"/>
        <v>58.147300000000001</v>
      </c>
      <c r="G562" s="357">
        <f t="shared" si="48"/>
        <v>43.96</v>
      </c>
      <c r="H562" s="349" t="s">
        <v>257</v>
      </c>
      <c r="I562" s="311" t="s">
        <v>927</v>
      </c>
      <c r="J562" s="311">
        <v>58.147300000000001</v>
      </c>
      <c r="K562" s="381"/>
      <c r="L562" s="381"/>
      <c r="M562" s="381"/>
      <c r="N562" s="381"/>
    </row>
    <row r="563" spans="1:14" s="384" customFormat="1" x14ac:dyDescent="0.25">
      <c r="A563" s="358">
        <f t="shared" si="43"/>
        <v>561</v>
      </c>
      <c r="B563" s="209" t="s">
        <v>20</v>
      </c>
      <c r="C563" s="37" t="str">
        <f t="shared" si="41"/>
        <v>6UTITNMETROM</v>
      </c>
      <c r="D563" s="37"/>
      <c r="E563" s="38">
        <f>+'CALCULO TARIFAS CC '!$S$45</f>
        <v>0.75597616441726789</v>
      </c>
      <c r="F563" s="39">
        <f t="shared" si="49"/>
        <v>132.70189999999999</v>
      </c>
      <c r="G563" s="357">
        <f t="shared" si="48"/>
        <v>100.32</v>
      </c>
      <c r="H563" s="349" t="s">
        <v>257</v>
      </c>
      <c r="I563" s="311" t="s">
        <v>928</v>
      </c>
      <c r="J563" s="311">
        <v>132.70189999999999</v>
      </c>
      <c r="K563" s="381"/>
      <c r="L563" s="381"/>
      <c r="M563" s="381"/>
      <c r="N563" s="381"/>
    </row>
    <row r="564" spans="1:14" s="384" customFormat="1" x14ac:dyDescent="0.25">
      <c r="A564" s="358">
        <f t="shared" si="43"/>
        <v>562</v>
      </c>
      <c r="B564" s="209" t="s">
        <v>20</v>
      </c>
      <c r="C564" s="37" t="str">
        <f t="shared" si="41"/>
        <v>6UTITNPUEBL</v>
      </c>
      <c r="D564" s="37"/>
      <c r="E564" s="38">
        <f>+'CALCULO TARIFAS CC '!$S$45</f>
        <v>0.75597616441726789</v>
      </c>
      <c r="F564" s="39">
        <f t="shared" si="49"/>
        <v>63.643500000000003</v>
      </c>
      <c r="G564" s="357">
        <f t="shared" si="48"/>
        <v>48.11</v>
      </c>
      <c r="H564" s="349" t="s">
        <v>257</v>
      </c>
      <c r="I564" s="311" t="s">
        <v>929</v>
      </c>
      <c r="J564" s="311">
        <v>63.643500000000003</v>
      </c>
      <c r="K564" s="381"/>
      <c r="L564" s="381"/>
      <c r="M564" s="381"/>
      <c r="N564" s="381"/>
    </row>
    <row r="565" spans="1:14" s="384" customFormat="1" x14ac:dyDescent="0.25">
      <c r="A565" s="358">
        <f t="shared" si="43"/>
        <v>563</v>
      </c>
      <c r="B565" s="209" t="s">
        <v>20</v>
      </c>
      <c r="C565" s="37" t="str">
        <f t="shared" si="41"/>
        <v>6UTMECDEP</v>
      </c>
      <c r="D565" s="37"/>
      <c r="E565" s="38">
        <f>+'CALCULO TARIFAS CC '!$S$45</f>
        <v>0.75597616441726789</v>
      </c>
      <c r="F565" s="39">
        <f t="shared" si="49"/>
        <v>1223.6563000000001</v>
      </c>
      <c r="G565" s="357">
        <f t="shared" si="48"/>
        <v>925.05</v>
      </c>
      <c r="H565" s="349" t="s">
        <v>257</v>
      </c>
      <c r="I565" s="311" t="s">
        <v>363</v>
      </c>
      <c r="J565" s="311">
        <v>1223.6563000000001</v>
      </c>
      <c r="K565" s="381"/>
      <c r="L565" s="381"/>
      <c r="M565" s="381"/>
      <c r="N565" s="381"/>
    </row>
    <row r="566" spans="1:14" s="384" customFormat="1" x14ac:dyDescent="0.25">
      <c r="A566" s="358">
        <f t="shared" si="43"/>
        <v>564</v>
      </c>
      <c r="B566" s="209" t="s">
        <v>20</v>
      </c>
      <c r="C566" s="37" t="str">
        <f t="shared" si="41"/>
        <v>6UTORREALBA</v>
      </c>
      <c r="D566" s="37"/>
      <c r="E566" s="38">
        <f>+'CALCULO TARIFAS CC '!$S$45</f>
        <v>0.75597616441726789</v>
      </c>
      <c r="F566" s="39">
        <f t="shared" si="49"/>
        <v>266.48669999999998</v>
      </c>
      <c r="G566" s="357">
        <f t="shared" si="48"/>
        <v>201.46</v>
      </c>
      <c r="H566" s="349" t="s">
        <v>257</v>
      </c>
      <c r="I566" s="311" t="s">
        <v>335</v>
      </c>
      <c r="J566" s="311">
        <v>266.48669999999998</v>
      </c>
      <c r="K566" s="381"/>
      <c r="L566" s="381"/>
      <c r="M566" s="381"/>
      <c r="N566" s="381"/>
    </row>
    <row r="567" spans="1:14" s="384" customFormat="1" x14ac:dyDescent="0.25">
      <c r="A567" s="358">
        <f t="shared" si="43"/>
        <v>565</v>
      </c>
      <c r="B567" s="209" t="s">
        <v>20</v>
      </c>
      <c r="C567" s="37" t="str">
        <f t="shared" si="41"/>
        <v>6UTORREPMA</v>
      </c>
      <c r="D567" s="37"/>
      <c r="E567" s="38">
        <f>+'CALCULO TARIFAS CC '!$S$45</f>
        <v>0.75597616441726789</v>
      </c>
      <c r="F567" s="39">
        <f t="shared" si="49"/>
        <v>38.168100000000003</v>
      </c>
      <c r="G567" s="357">
        <f t="shared" si="48"/>
        <v>28.85</v>
      </c>
      <c r="H567" s="349" t="s">
        <v>257</v>
      </c>
      <c r="I567" s="311" t="s">
        <v>823</v>
      </c>
      <c r="J567" s="311">
        <v>38.168100000000003</v>
      </c>
      <c r="K567" s="381"/>
      <c r="L567" s="381"/>
      <c r="M567" s="381"/>
      <c r="N567" s="381"/>
    </row>
    <row r="568" spans="1:14" s="384" customFormat="1" x14ac:dyDescent="0.25">
      <c r="A568" s="358">
        <f t="shared" si="43"/>
        <v>566</v>
      </c>
      <c r="B568" s="209" t="s">
        <v>20</v>
      </c>
      <c r="C568" s="37" t="str">
        <f t="shared" si="41"/>
        <v>6UTOWNCENTER</v>
      </c>
      <c r="D568" s="37"/>
      <c r="E568" s="38">
        <f>+'CALCULO TARIFAS CC '!$S$45</f>
        <v>0.75597616441726789</v>
      </c>
      <c r="F568" s="39">
        <f t="shared" si="49"/>
        <v>1168.0535</v>
      </c>
      <c r="G568" s="357">
        <f t="shared" si="48"/>
        <v>883.02</v>
      </c>
      <c r="H568" s="349" t="s">
        <v>257</v>
      </c>
      <c r="I568" s="311" t="s">
        <v>614</v>
      </c>
      <c r="J568" s="311">
        <v>1168.0535</v>
      </c>
      <c r="K568" s="381"/>
      <c r="L568" s="381"/>
      <c r="M568" s="381"/>
      <c r="N568" s="381"/>
    </row>
    <row r="569" spans="1:14" s="384" customFormat="1" x14ac:dyDescent="0.25">
      <c r="A569" s="358">
        <f t="shared" si="43"/>
        <v>567</v>
      </c>
      <c r="B569" s="209" t="s">
        <v>20</v>
      </c>
      <c r="C569" s="37" t="str">
        <f t="shared" si="41"/>
        <v>6UTUBOTEC</v>
      </c>
      <c r="D569" s="37"/>
      <c r="E569" s="38">
        <f>+'CALCULO TARIFAS CC '!$S$45</f>
        <v>0.75597616441726789</v>
      </c>
      <c r="F569" s="39">
        <f t="shared" si="49"/>
        <v>626.42499999999995</v>
      </c>
      <c r="G569" s="357">
        <f t="shared" si="48"/>
        <v>473.56</v>
      </c>
      <c r="H569" s="349" t="s">
        <v>257</v>
      </c>
      <c r="I569" s="311" t="s">
        <v>334</v>
      </c>
      <c r="J569" s="311">
        <v>626.42499999999995</v>
      </c>
      <c r="K569" s="381"/>
      <c r="L569" s="381"/>
      <c r="M569" s="381"/>
      <c r="N569" s="381"/>
    </row>
    <row r="570" spans="1:14" s="384" customFormat="1" x14ac:dyDescent="0.25">
      <c r="A570" s="358">
        <f t="shared" si="43"/>
        <v>568</v>
      </c>
      <c r="B570" s="209" t="s">
        <v>20</v>
      </c>
      <c r="C570" s="37" t="str">
        <f t="shared" si="41"/>
        <v>6UTVNCAZUL</v>
      </c>
      <c r="D570" s="37"/>
      <c r="E570" s="38">
        <f>+'CALCULO TARIFAS CC '!$S$45</f>
        <v>0.75597616441726789</v>
      </c>
      <c r="F570" s="39">
        <f t="shared" si="49"/>
        <v>134.69239999999999</v>
      </c>
      <c r="G570" s="357">
        <f t="shared" si="48"/>
        <v>101.82</v>
      </c>
      <c r="H570" s="349" t="s">
        <v>257</v>
      </c>
      <c r="I570" s="311" t="s">
        <v>651</v>
      </c>
      <c r="J570" s="311">
        <v>134.69239999999999</v>
      </c>
      <c r="K570" s="381"/>
      <c r="L570" s="381"/>
      <c r="M570" s="381"/>
      <c r="N570" s="381"/>
    </row>
    <row r="571" spans="1:14" s="396" customFormat="1" x14ac:dyDescent="0.25">
      <c r="A571" s="358">
        <f t="shared" si="43"/>
        <v>569</v>
      </c>
      <c r="B571" s="209" t="s">
        <v>20</v>
      </c>
      <c r="C571" s="37" t="str">
        <f t="shared" si="41"/>
        <v>6UTZANETATOS</v>
      </c>
      <c r="D571" s="37"/>
      <c r="E571" s="38">
        <f>+'CALCULO TARIFAS CC '!$S$45</f>
        <v>0.75597616441726789</v>
      </c>
      <c r="F571" s="39">
        <f t="shared" ref="F571:F580" si="50">ROUND(J571,4)</f>
        <v>316.57350000000002</v>
      </c>
      <c r="G571" s="357">
        <f t="shared" ref="G571:G580" si="51">ROUND(F571*E571,2)</f>
        <v>239.32</v>
      </c>
      <c r="H571" s="349" t="s">
        <v>257</v>
      </c>
      <c r="I571" s="311" t="s">
        <v>545</v>
      </c>
      <c r="J571" s="311">
        <v>316.57350000000002</v>
      </c>
      <c r="K571" s="381"/>
      <c r="L571" s="381"/>
      <c r="M571" s="381"/>
      <c r="N571" s="381"/>
    </row>
    <row r="572" spans="1:14" s="396" customFormat="1" x14ac:dyDescent="0.25">
      <c r="A572" s="358">
        <f t="shared" si="43"/>
        <v>570</v>
      </c>
      <c r="B572" s="209" t="s">
        <v>20</v>
      </c>
      <c r="C572" s="37" t="str">
        <f t="shared" si="41"/>
        <v>6UUIP</v>
      </c>
      <c r="D572" s="37"/>
      <c r="E572" s="38">
        <f>+'CALCULO TARIFAS CC '!$S$45</f>
        <v>0.75597616441726789</v>
      </c>
      <c r="F572" s="39">
        <f t="shared" si="50"/>
        <v>78.011600000000001</v>
      </c>
      <c r="G572" s="357">
        <f t="shared" si="51"/>
        <v>58.97</v>
      </c>
      <c r="H572" s="349" t="s">
        <v>257</v>
      </c>
      <c r="I572" s="311" t="s">
        <v>824</v>
      </c>
      <c r="J572" s="311">
        <v>78.011600000000001</v>
      </c>
      <c r="K572" s="381"/>
      <c r="L572" s="381"/>
      <c r="M572" s="381"/>
      <c r="N572" s="381"/>
    </row>
    <row r="573" spans="1:14" s="396" customFormat="1" x14ac:dyDescent="0.25">
      <c r="A573" s="358">
        <f t="shared" si="43"/>
        <v>571</v>
      </c>
      <c r="B573" s="209" t="s">
        <v>20</v>
      </c>
      <c r="C573" s="37" t="str">
        <f t="shared" si="41"/>
        <v>6UVH_CIA</v>
      </c>
      <c r="D573" s="37"/>
      <c r="E573" s="38">
        <f>+'CALCULO TARIFAS CC '!$S$45</f>
        <v>0.75597616441726789</v>
      </c>
      <c r="F573" s="39">
        <f t="shared" si="50"/>
        <v>78.2333</v>
      </c>
      <c r="G573" s="357">
        <f t="shared" si="51"/>
        <v>59.14</v>
      </c>
      <c r="H573" s="349" t="s">
        <v>257</v>
      </c>
      <c r="I573" s="311" t="s">
        <v>88</v>
      </c>
      <c r="J573" s="311">
        <v>78.2333</v>
      </c>
      <c r="K573" s="381"/>
      <c r="L573" s="381"/>
      <c r="M573" s="381"/>
      <c r="N573" s="381"/>
    </row>
    <row r="574" spans="1:14" s="396" customFormat="1" x14ac:dyDescent="0.25">
      <c r="A574" s="358">
        <f t="shared" si="43"/>
        <v>572</v>
      </c>
      <c r="B574" s="209" t="s">
        <v>20</v>
      </c>
      <c r="C574" s="37" t="str">
        <f t="shared" si="41"/>
        <v>6UVH_DES</v>
      </c>
      <c r="D574" s="37"/>
      <c r="E574" s="38">
        <f>+'CALCULO TARIFAS CC '!$S$45</f>
        <v>0.75597616441726789</v>
      </c>
      <c r="F574" s="39">
        <f t="shared" si="50"/>
        <v>316.88639999999998</v>
      </c>
      <c r="G574" s="357">
        <f t="shared" si="51"/>
        <v>239.56</v>
      </c>
      <c r="H574" s="349" t="s">
        <v>257</v>
      </c>
      <c r="I574" s="311" t="s">
        <v>321</v>
      </c>
      <c r="J574" s="311">
        <v>316.88639999999998</v>
      </c>
      <c r="K574" s="381"/>
      <c r="L574" s="381"/>
      <c r="M574" s="381"/>
      <c r="N574" s="381"/>
    </row>
    <row r="575" spans="1:14" s="396" customFormat="1" x14ac:dyDescent="0.25">
      <c r="A575" s="358">
        <f t="shared" si="43"/>
        <v>573</v>
      </c>
      <c r="B575" s="209" t="s">
        <v>20</v>
      </c>
      <c r="C575" s="37" t="str">
        <f t="shared" si="41"/>
        <v>6UVH_TOC</v>
      </c>
      <c r="D575" s="37"/>
      <c r="E575" s="38">
        <f>+'CALCULO TARIFAS CC '!$S$45</f>
        <v>0.75597616441726789</v>
      </c>
      <c r="F575" s="39">
        <f t="shared" si="50"/>
        <v>38.172600000000003</v>
      </c>
      <c r="G575" s="357">
        <f t="shared" si="51"/>
        <v>28.86</v>
      </c>
      <c r="H575" s="349" t="s">
        <v>257</v>
      </c>
      <c r="I575" s="311" t="s">
        <v>330</v>
      </c>
      <c r="J575" s="311">
        <v>38.172600000000003</v>
      </c>
      <c r="K575" s="381"/>
      <c r="L575" s="381"/>
      <c r="M575" s="381"/>
      <c r="N575" s="381"/>
    </row>
    <row r="576" spans="1:14" s="410" customFormat="1" x14ac:dyDescent="0.25">
      <c r="A576" s="358">
        <f t="shared" si="43"/>
        <v>574</v>
      </c>
      <c r="B576" s="209" t="s">
        <v>20</v>
      </c>
      <c r="C576" s="37" t="str">
        <f t="shared" si="41"/>
        <v>6UVIVUNIDOS</v>
      </c>
      <c r="D576" s="37"/>
      <c r="E576" s="38">
        <f>+'CALCULO TARIFAS CC '!$S$45</f>
        <v>0.75597616441726789</v>
      </c>
      <c r="F576" s="39">
        <f t="shared" si="50"/>
        <v>182.73560000000001</v>
      </c>
      <c r="G576" s="357">
        <f t="shared" si="51"/>
        <v>138.13999999999999</v>
      </c>
      <c r="H576" s="349" t="s">
        <v>257</v>
      </c>
      <c r="I576" s="311" t="s">
        <v>546</v>
      </c>
      <c r="J576" s="311">
        <v>182.73560000000001</v>
      </c>
      <c r="K576" s="381"/>
      <c r="L576" s="381"/>
      <c r="M576" s="381"/>
      <c r="N576" s="381"/>
    </row>
    <row r="577" spans="1:14" s="410" customFormat="1" x14ac:dyDescent="0.25">
      <c r="A577" s="358">
        <f t="shared" si="43"/>
        <v>575</v>
      </c>
      <c r="B577" s="209" t="s">
        <v>20</v>
      </c>
      <c r="C577" s="37" t="str">
        <f t="shared" si="41"/>
        <v>6UVMERCA</v>
      </c>
      <c r="D577" s="37"/>
      <c r="E577" s="38">
        <f>+'CALCULO TARIFAS CC '!$S$45</f>
        <v>0.75597616441726789</v>
      </c>
      <c r="F577" s="39">
        <f t="shared" si="50"/>
        <v>62.687800000000003</v>
      </c>
      <c r="G577" s="357">
        <f t="shared" si="51"/>
        <v>47.39</v>
      </c>
      <c r="H577" s="349" t="s">
        <v>257</v>
      </c>
      <c r="I577" s="311" t="s">
        <v>446</v>
      </c>
      <c r="J577" s="311">
        <v>62.687800000000003</v>
      </c>
      <c r="K577" s="381"/>
      <c r="L577" s="381"/>
      <c r="M577" s="381"/>
      <c r="N577" s="381"/>
    </row>
    <row r="578" spans="1:14" s="384" customFormat="1" x14ac:dyDescent="0.25">
      <c r="A578" s="358">
        <f t="shared" si="43"/>
        <v>576</v>
      </c>
      <c r="B578" s="209" t="s">
        <v>20</v>
      </c>
      <c r="C578" s="37" t="str">
        <f t="shared" si="41"/>
        <v>6UVTA_PACIFI</v>
      </c>
      <c r="D578" s="37"/>
      <c r="E578" s="38">
        <f>+'CALCULO TARIFAS CC '!$S$45</f>
        <v>0.75597616441726789</v>
      </c>
      <c r="F578" s="39">
        <f t="shared" si="50"/>
        <v>32.110300000000002</v>
      </c>
      <c r="G578" s="357">
        <f t="shared" si="51"/>
        <v>24.27</v>
      </c>
      <c r="H578" s="349" t="s">
        <v>257</v>
      </c>
      <c r="I578" s="311" t="s">
        <v>949</v>
      </c>
      <c r="J578" s="311">
        <v>32.110300000000002</v>
      </c>
      <c r="K578" s="381"/>
      <c r="L578" s="381"/>
      <c r="M578" s="381"/>
      <c r="N578" s="381"/>
    </row>
    <row r="579" spans="1:14" s="410" customFormat="1" x14ac:dyDescent="0.25">
      <c r="A579" s="358">
        <f t="shared" si="43"/>
        <v>577</v>
      </c>
      <c r="B579" s="209" t="s">
        <v>20</v>
      </c>
      <c r="C579" s="37" t="str">
        <f t="shared" ref="C579:C595" si="52">UPPER(I579)</f>
        <v>6UXACACIA</v>
      </c>
      <c r="D579" s="37"/>
      <c r="E579" s="38">
        <f>+'CALCULO TARIFAS CC '!$S$45</f>
        <v>0.75597616441726789</v>
      </c>
      <c r="F579" s="39">
        <f t="shared" si="50"/>
        <v>279.22669999999999</v>
      </c>
      <c r="G579" s="357">
        <f t="shared" si="51"/>
        <v>211.09</v>
      </c>
      <c r="H579" s="349" t="s">
        <v>257</v>
      </c>
      <c r="I579" s="311" t="s">
        <v>350</v>
      </c>
      <c r="J579" s="311">
        <v>279.22669999999999</v>
      </c>
      <c r="K579" s="381"/>
      <c r="L579" s="381"/>
      <c r="M579" s="381"/>
      <c r="N579" s="381"/>
    </row>
    <row r="580" spans="1:14" s="410" customFormat="1" x14ac:dyDescent="0.25">
      <c r="A580" s="358">
        <f t="shared" si="43"/>
        <v>578</v>
      </c>
      <c r="B580" s="209" t="s">
        <v>20</v>
      </c>
      <c r="C580" s="37" t="str">
        <f t="shared" si="52"/>
        <v>6UXALBROOK</v>
      </c>
      <c r="D580" s="37"/>
      <c r="E580" s="38">
        <f>+'CALCULO TARIFAS CC '!$S$45</f>
        <v>0.75597616441726789</v>
      </c>
      <c r="F580" s="39">
        <f t="shared" si="50"/>
        <v>147.2826</v>
      </c>
      <c r="G580" s="357">
        <f t="shared" si="51"/>
        <v>111.34</v>
      </c>
      <c r="H580" s="349" t="s">
        <v>257</v>
      </c>
      <c r="I580" s="311" t="s">
        <v>408</v>
      </c>
      <c r="J580" s="311">
        <v>147.2826</v>
      </c>
      <c r="K580" s="381"/>
      <c r="L580" s="381"/>
      <c r="M580" s="381"/>
      <c r="N580" s="381"/>
    </row>
    <row r="581" spans="1:14" s="414" customFormat="1" x14ac:dyDescent="0.25">
      <c r="A581" s="358">
        <f t="shared" ref="A581:A608" si="53">A580+1</f>
        <v>579</v>
      </c>
      <c r="B581" s="209" t="s">
        <v>20</v>
      </c>
      <c r="C581" s="37" t="str">
        <f t="shared" si="52"/>
        <v>6UXANCLAS</v>
      </c>
      <c r="D581" s="37"/>
      <c r="E581" s="38">
        <f>+'CALCULO TARIFAS CC '!$S$45</f>
        <v>0.75597616441726789</v>
      </c>
      <c r="F581" s="39">
        <f t="shared" ref="F581:F595" si="54">ROUND(J581,4)</f>
        <v>129.11600000000001</v>
      </c>
      <c r="G581" s="357">
        <f t="shared" ref="G581:G595" si="55">ROUND(F581*E581,2)</f>
        <v>97.61</v>
      </c>
      <c r="H581" s="349" t="s">
        <v>257</v>
      </c>
      <c r="I581" s="311" t="s">
        <v>343</v>
      </c>
      <c r="J581" s="311">
        <v>129.11600000000001</v>
      </c>
      <c r="K581" s="381"/>
      <c r="L581" s="381"/>
      <c r="M581" s="381"/>
      <c r="N581" s="381"/>
    </row>
    <row r="582" spans="1:14" s="414" customFormat="1" x14ac:dyDescent="0.25">
      <c r="A582" s="358">
        <f t="shared" si="53"/>
        <v>580</v>
      </c>
      <c r="B582" s="209" t="s">
        <v>20</v>
      </c>
      <c r="C582" s="37" t="str">
        <f t="shared" si="52"/>
        <v>6UXARRAIJ</v>
      </c>
      <c r="D582" s="37"/>
      <c r="E582" s="38">
        <f>+'CALCULO TARIFAS CC '!$S$45</f>
        <v>0.75597616441726789</v>
      </c>
      <c r="F582" s="39">
        <f t="shared" si="54"/>
        <v>333.70589999999999</v>
      </c>
      <c r="G582" s="357">
        <f t="shared" si="55"/>
        <v>252.27</v>
      </c>
      <c r="H582" s="349" t="s">
        <v>257</v>
      </c>
      <c r="I582" s="311" t="s">
        <v>377</v>
      </c>
      <c r="J582" s="311">
        <v>333.70589999999999</v>
      </c>
      <c r="K582" s="381"/>
      <c r="L582" s="381"/>
      <c r="M582" s="381"/>
      <c r="N582" s="381"/>
    </row>
    <row r="583" spans="1:14" s="414" customFormat="1" x14ac:dyDescent="0.25">
      <c r="A583" s="358">
        <f t="shared" si="53"/>
        <v>581</v>
      </c>
      <c r="B583" s="209" t="s">
        <v>20</v>
      </c>
      <c r="C583" s="37" t="str">
        <f t="shared" si="52"/>
        <v>6UXBUGABA</v>
      </c>
      <c r="D583" s="37"/>
      <c r="E583" s="38">
        <f>+'CALCULO TARIFAS CC '!$S$45</f>
        <v>0.75597616441726789</v>
      </c>
      <c r="F583" s="39">
        <f t="shared" si="54"/>
        <v>152.45439999999999</v>
      </c>
      <c r="G583" s="357">
        <f t="shared" si="55"/>
        <v>115.25</v>
      </c>
      <c r="H583" s="349" t="s">
        <v>257</v>
      </c>
      <c r="I583" s="311" t="s">
        <v>825</v>
      </c>
      <c r="J583" s="311">
        <v>152.45439999999999</v>
      </c>
      <c r="K583" s="381"/>
      <c r="L583" s="381"/>
      <c r="M583" s="381"/>
      <c r="N583" s="381"/>
    </row>
    <row r="584" spans="1:14" s="414" customFormat="1" x14ac:dyDescent="0.25">
      <c r="A584" s="358">
        <f t="shared" si="53"/>
        <v>582</v>
      </c>
      <c r="B584" s="209" t="s">
        <v>20</v>
      </c>
      <c r="C584" s="37" t="str">
        <f t="shared" si="52"/>
        <v>6UXCATIVA</v>
      </c>
      <c r="D584" s="37"/>
      <c r="E584" s="38">
        <f>+'CALCULO TARIFAS CC '!$S$45</f>
        <v>0.75597616441726789</v>
      </c>
      <c r="F584" s="39">
        <f t="shared" si="54"/>
        <v>189.5993</v>
      </c>
      <c r="G584" s="357">
        <f t="shared" si="55"/>
        <v>143.33000000000001</v>
      </c>
      <c r="H584" s="349" t="s">
        <v>257</v>
      </c>
      <c r="I584" s="311" t="s">
        <v>583</v>
      </c>
      <c r="J584" s="311">
        <v>189.5993</v>
      </c>
      <c r="K584" s="381"/>
      <c r="L584" s="381"/>
      <c r="M584" s="381"/>
      <c r="N584" s="381"/>
    </row>
    <row r="585" spans="1:14" s="414" customFormat="1" x14ac:dyDescent="0.25">
      <c r="A585" s="358">
        <f t="shared" si="53"/>
        <v>583</v>
      </c>
      <c r="B585" s="209" t="s">
        <v>20</v>
      </c>
      <c r="C585" s="37" t="str">
        <f t="shared" si="52"/>
        <v>6UXCHANG</v>
      </c>
      <c r="D585" s="37"/>
      <c r="E585" s="38">
        <f>+'CALCULO TARIFAS CC '!$S$45</f>
        <v>0.75597616441726789</v>
      </c>
      <c r="F585" s="39">
        <f t="shared" si="54"/>
        <v>65.091300000000004</v>
      </c>
      <c r="G585" s="357">
        <f t="shared" si="55"/>
        <v>49.21</v>
      </c>
      <c r="H585" s="349" t="s">
        <v>257</v>
      </c>
      <c r="I585" s="311" t="s">
        <v>584</v>
      </c>
      <c r="J585" s="311">
        <v>65.091300000000004</v>
      </c>
      <c r="K585" s="381"/>
      <c r="L585" s="381"/>
      <c r="M585" s="381"/>
      <c r="N585" s="381"/>
    </row>
    <row r="586" spans="1:14" s="414" customFormat="1" x14ac:dyDescent="0.25">
      <c r="A586" s="358">
        <f t="shared" si="53"/>
        <v>584</v>
      </c>
      <c r="B586" s="209" t="s">
        <v>20</v>
      </c>
      <c r="C586" s="37" t="str">
        <f t="shared" si="52"/>
        <v>6UXCHEPO</v>
      </c>
      <c r="D586" s="37"/>
      <c r="E586" s="38">
        <f>+'CALCULO TARIFAS CC '!$S$45</f>
        <v>0.75597616441726789</v>
      </c>
      <c r="F586" s="39">
        <f t="shared" si="54"/>
        <v>52.683900000000001</v>
      </c>
      <c r="G586" s="357">
        <f t="shared" si="55"/>
        <v>39.83</v>
      </c>
      <c r="H586" s="349" t="s">
        <v>257</v>
      </c>
      <c r="I586" s="311" t="s">
        <v>930</v>
      </c>
      <c r="J586" s="311">
        <v>52.683900000000001</v>
      </c>
      <c r="K586" s="381"/>
      <c r="L586" s="381"/>
      <c r="M586" s="381"/>
      <c r="N586" s="381"/>
    </row>
    <row r="587" spans="1:14" s="414" customFormat="1" x14ac:dyDescent="0.25">
      <c r="A587" s="358">
        <f t="shared" si="53"/>
        <v>585</v>
      </c>
      <c r="B587" s="209" t="s">
        <v>20</v>
      </c>
      <c r="C587" s="37" t="str">
        <f t="shared" si="52"/>
        <v>6UXCHITRE</v>
      </c>
      <c r="D587" s="37"/>
      <c r="E587" s="38">
        <f>+'CALCULO TARIFAS CC '!$S$45</f>
        <v>0.75597616441726789</v>
      </c>
      <c r="F587" s="39">
        <f t="shared" si="54"/>
        <v>247.32730000000001</v>
      </c>
      <c r="G587" s="357">
        <f t="shared" si="55"/>
        <v>186.97</v>
      </c>
      <c r="H587" s="349" t="s">
        <v>257</v>
      </c>
      <c r="I587" s="311" t="s">
        <v>345</v>
      </c>
      <c r="J587" s="311">
        <v>247.32730000000001</v>
      </c>
      <c r="K587" s="381"/>
      <c r="L587" s="381"/>
      <c r="M587" s="381"/>
      <c r="N587" s="381"/>
    </row>
    <row r="588" spans="1:14" s="414" customFormat="1" x14ac:dyDescent="0.25">
      <c r="A588" s="358">
        <f t="shared" si="53"/>
        <v>586</v>
      </c>
      <c r="B588" s="209" t="s">
        <v>20</v>
      </c>
      <c r="C588" s="37" t="str">
        <f t="shared" si="52"/>
        <v>6UXCHORRILLO</v>
      </c>
      <c r="D588" s="37"/>
      <c r="E588" s="38">
        <f>+'CALCULO TARIFAS CC '!$S$45</f>
        <v>0.75597616441726789</v>
      </c>
      <c r="F588" s="39">
        <f t="shared" si="54"/>
        <v>125.2741</v>
      </c>
      <c r="G588" s="357">
        <f t="shared" si="55"/>
        <v>94.7</v>
      </c>
      <c r="H588" s="349" t="s">
        <v>257</v>
      </c>
      <c r="I588" s="311" t="s">
        <v>585</v>
      </c>
      <c r="J588" s="311">
        <v>125.2741</v>
      </c>
      <c r="K588" s="381"/>
      <c r="L588" s="381"/>
      <c r="M588" s="381"/>
      <c r="N588" s="381"/>
    </row>
    <row r="589" spans="1:14" s="414" customFormat="1" x14ac:dyDescent="0.25">
      <c r="A589" s="358">
        <f t="shared" si="53"/>
        <v>587</v>
      </c>
      <c r="B589" s="209" t="s">
        <v>20</v>
      </c>
      <c r="C589" s="37" t="str">
        <f t="shared" si="52"/>
        <v>6UXCREY</v>
      </c>
      <c r="D589" s="37"/>
      <c r="E589" s="38">
        <f>+'CALCULO TARIFAS CC '!$S$45</f>
        <v>0.75597616441726789</v>
      </c>
      <c r="F589" s="39">
        <f t="shared" si="54"/>
        <v>265.2029</v>
      </c>
      <c r="G589" s="357">
        <f t="shared" si="55"/>
        <v>200.49</v>
      </c>
      <c r="H589" s="349" t="s">
        <v>257</v>
      </c>
      <c r="I589" s="311" t="s">
        <v>348</v>
      </c>
      <c r="J589" s="311">
        <v>265.2029</v>
      </c>
      <c r="K589" s="381"/>
      <c r="L589" s="381"/>
      <c r="M589" s="381"/>
      <c r="N589" s="381"/>
    </row>
    <row r="590" spans="1:14" s="414" customFormat="1" x14ac:dyDescent="0.25">
      <c r="A590" s="358">
        <f t="shared" si="53"/>
        <v>588</v>
      </c>
      <c r="B590" s="209" t="s">
        <v>20</v>
      </c>
      <c r="C590" s="37" t="str">
        <f t="shared" si="52"/>
        <v>6UXDAVID</v>
      </c>
      <c r="D590" s="37"/>
      <c r="E590" s="38">
        <f>+'CALCULO TARIFAS CC '!$S$45</f>
        <v>0.75597616441726789</v>
      </c>
      <c r="F590" s="39">
        <f t="shared" si="54"/>
        <v>210.85480000000001</v>
      </c>
      <c r="G590" s="357">
        <f t="shared" si="55"/>
        <v>159.4</v>
      </c>
      <c r="H590" s="349" t="s">
        <v>257</v>
      </c>
      <c r="I590" s="311" t="s">
        <v>347</v>
      </c>
      <c r="J590" s="311">
        <v>210.85480000000001</v>
      </c>
      <c r="K590" s="381"/>
      <c r="L590" s="381"/>
      <c r="M590" s="381"/>
      <c r="N590" s="381"/>
    </row>
    <row r="591" spans="1:14" s="414" customFormat="1" x14ac:dyDescent="0.25">
      <c r="A591" s="358">
        <f t="shared" si="53"/>
        <v>589</v>
      </c>
      <c r="B591" s="209" t="s">
        <v>20</v>
      </c>
      <c r="C591" s="37" t="str">
        <f t="shared" si="52"/>
        <v>6UXELCOCO</v>
      </c>
      <c r="D591" s="37"/>
      <c r="E591" s="38">
        <f>+'CALCULO TARIFAS CC '!$S$45</f>
        <v>0.75597616441726789</v>
      </c>
      <c r="F591" s="39">
        <f t="shared" si="54"/>
        <v>310.09539999999998</v>
      </c>
      <c r="G591" s="357">
        <f t="shared" si="55"/>
        <v>234.42</v>
      </c>
      <c r="H591" s="349" t="s">
        <v>257</v>
      </c>
      <c r="I591" s="311" t="s">
        <v>396</v>
      </c>
      <c r="J591" s="311">
        <v>310.09539999999998</v>
      </c>
      <c r="K591" s="381"/>
      <c r="L591" s="381"/>
      <c r="M591" s="381"/>
      <c r="N591" s="381"/>
    </row>
    <row r="592" spans="1:14" s="414" customFormat="1" x14ac:dyDescent="0.25">
      <c r="A592" s="358">
        <f t="shared" si="53"/>
        <v>590</v>
      </c>
      <c r="B592" s="209" t="s">
        <v>20</v>
      </c>
      <c r="C592" s="37" t="str">
        <f t="shared" si="52"/>
        <v>6UXLAGO</v>
      </c>
      <c r="D592" s="37"/>
      <c r="E592" s="38">
        <f>+'CALCULO TARIFAS CC '!$S$45</f>
        <v>0.75597616441726789</v>
      </c>
      <c r="F592" s="39">
        <f t="shared" si="54"/>
        <v>169.11879999999999</v>
      </c>
      <c r="G592" s="357">
        <f t="shared" si="55"/>
        <v>127.85</v>
      </c>
      <c r="H592" s="349" t="s">
        <v>257</v>
      </c>
      <c r="I592" s="311" t="s">
        <v>349</v>
      </c>
      <c r="J592" s="311">
        <v>169.11879999999999</v>
      </c>
      <c r="K592" s="381"/>
      <c r="L592" s="381"/>
      <c r="M592" s="381"/>
      <c r="N592" s="381"/>
    </row>
    <row r="593" spans="1:14" s="414" customFormat="1" x14ac:dyDescent="0.25">
      <c r="A593" s="358">
        <f t="shared" si="53"/>
        <v>591</v>
      </c>
      <c r="B593" s="209" t="s">
        <v>20</v>
      </c>
      <c r="C593" s="37" t="str">
        <f t="shared" si="52"/>
        <v>6UXLASTABLAS</v>
      </c>
      <c r="D593" s="37"/>
      <c r="E593" s="38">
        <f>+'CALCULO TARIFAS CC '!$S$45</f>
        <v>0.75597616441726789</v>
      </c>
      <c r="F593" s="39">
        <f t="shared" si="54"/>
        <v>113.1566</v>
      </c>
      <c r="G593" s="357">
        <f t="shared" si="55"/>
        <v>85.54</v>
      </c>
      <c r="H593" s="349" t="s">
        <v>257</v>
      </c>
      <c r="I593" s="311" t="s">
        <v>826</v>
      </c>
      <c r="J593" s="311">
        <v>113.1566</v>
      </c>
      <c r="K593" s="381"/>
      <c r="L593" s="381"/>
      <c r="M593" s="381"/>
      <c r="N593" s="381"/>
    </row>
    <row r="594" spans="1:14" s="414" customFormat="1" x14ac:dyDescent="0.25">
      <c r="A594" s="358">
        <f t="shared" si="53"/>
        <v>592</v>
      </c>
      <c r="B594" s="209" t="s">
        <v>20</v>
      </c>
      <c r="C594" s="37" t="str">
        <f t="shared" si="52"/>
        <v>6UXMRICO</v>
      </c>
      <c r="D594" s="37"/>
      <c r="E594" s="38">
        <f>+'CALCULO TARIFAS CC '!$S$45</f>
        <v>0.75597616441726789</v>
      </c>
      <c r="F594" s="39">
        <f t="shared" si="54"/>
        <v>310.30160000000001</v>
      </c>
      <c r="G594" s="357">
        <f t="shared" si="55"/>
        <v>234.58</v>
      </c>
      <c r="H594" s="349" t="s">
        <v>257</v>
      </c>
      <c r="I594" s="311" t="s">
        <v>352</v>
      </c>
      <c r="J594" s="311">
        <v>310.30160000000001</v>
      </c>
      <c r="K594" s="381"/>
      <c r="L594" s="381"/>
      <c r="M594" s="381"/>
      <c r="N594" s="381"/>
    </row>
    <row r="595" spans="1:14" s="414" customFormat="1" x14ac:dyDescent="0.25">
      <c r="A595" s="358">
        <f t="shared" si="53"/>
        <v>593</v>
      </c>
      <c r="B595" s="209" t="s">
        <v>20</v>
      </c>
      <c r="C595" s="37" t="str">
        <f t="shared" si="52"/>
        <v>6UXOAGUA</v>
      </c>
      <c r="D595" s="37"/>
      <c r="E595" s="38">
        <f>+'CALCULO TARIFAS CC '!$S$45</f>
        <v>0.75597616441726789</v>
      </c>
      <c r="F595" s="39">
        <f t="shared" si="54"/>
        <v>396.80270000000002</v>
      </c>
      <c r="G595" s="357">
        <f t="shared" si="55"/>
        <v>299.97000000000003</v>
      </c>
      <c r="H595" s="349" t="s">
        <v>257</v>
      </c>
      <c r="I595" s="311" t="s">
        <v>354</v>
      </c>
      <c r="J595" s="311">
        <v>396.80270000000002</v>
      </c>
      <c r="K595" s="381"/>
      <c r="L595" s="381"/>
      <c r="M595" s="381"/>
      <c r="N595" s="381"/>
    </row>
    <row r="596" spans="1:14" s="421" customFormat="1" x14ac:dyDescent="0.25">
      <c r="A596" s="358">
        <f t="shared" si="53"/>
        <v>594</v>
      </c>
      <c r="B596" s="209" t="s">
        <v>20</v>
      </c>
      <c r="C596" s="37" t="str">
        <f t="shared" ref="C596" si="56">UPPER(I596)</f>
        <v>6UXOFICENT</v>
      </c>
      <c r="D596" s="37"/>
      <c r="E596" s="38">
        <f>+'CALCULO TARIFAS CC '!$S$45</f>
        <v>0.75597616441726789</v>
      </c>
      <c r="F596" s="39">
        <f t="shared" ref="F596" si="57">ROUND(J596,4)</f>
        <v>86.867900000000006</v>
      </c>
      <c r="G596" s="357">
        <f t="shared" ref="G596" si="58">ROUND(F596*E596,2)</f>
        <v>65.67</v>
      </c>
      <c r="H596" s="349" t="s">
        <v>257</v>
      </c>
      <c r="I596" s="311" t="s">
        <v>353</v>
      </c>
      <c r="J596" s="311">
        <v>86.867900000000006</v>
      </c>
      <c r="K596" s="381"/>
      <c r="L596" s="381"/>
      <c r="M596" s="381"/>
      <c r="N596" s="381"/>
    </row>
    <row r="597" spans="1:14" s="421" customFormat="1" x14ac:dyDescent="0.25">
      <c r="A597" s="358">
        <f t="shared" si="53"/>
        <v>595</v>
      </c>
      <c r="B597" s="209" t="s">
        <v>20</v>
      </c>
      <c r="C597" s="37" t="str">
        <f t="shared" ref="C597:C607" si="59">UPPER(I597)</f>
        <v>6UXPACORA</v>
      </c>
      <c r="D597" s="37"/>
      <c r="E597" s="38">
        <f>+'CALCULO TARIFAS CC '!$S$45</f>
        <v>0.75597616441726789</v>
      </c>
      <c r="F597" s="39">
        <f t="shared" ref="F597:F607" si="60">ROUND(J597,4)</f>
        <v>150.79730000000001</v>
      </c>
      <c r="G597" s="357">
        <f t="shared" ref="G597:G607" si="61">ROUND(F597*E597,2)</f>
        <v>114</v>
      </c>
      <c r="H597" s="349" t="s">
        <v>257</v>
      </c>
      <c r="I597" s="311" t="s">
        <v>355</v>
      </c>
      <c r="J597" s="311">
        <v>150.79730000000001</v>
      </c>
      <c r="K597" s="381"/>
      <c r="L597" s="381"/>
      <c r="M597" s="381"/>
      <c r="N597" s="381"/>
    </row>
    <row r="598" spans="1:14" s="421" customFormat="1" x14ac:dyDescent="0.25">
      <c r="A598" s="358">
        <f t="shared" si="53"/>
        <v>596</v>
      </c>
      <c r="B598" s="209" t="s">
        <v>20</v>
      </c>
      <c r="C598" s="37" t="str">
        <f t="shared" si="59"/>
        <v>6UXPNOME</v>
      </c>
      <c r="D598" s="37"/>
      <c r="E598" s="38">
        <f>+'CALCULO TARIFAS CC '!$S$45</f>
        <v>0.75597616441726789</v>
      </c>
      <c r="F598" s="39">
        <f t="shared" si="60"/>
        <v>165.62649999999999</v>
      </c>
      <c r="G598" s="357">
        <f t="shared" si="61"/>
        <v>125.21</v>
      </c>
      <c r="H598" s="349" t="s">
        <v>257</v>
      </c>
      <c r="I598" s="311" t="s">
        <v>547</v>
      </c>
      <c r="J598" s="311">
        <v>165.62649999999999</v>
      </c>
      <c r="K598" s="381"/>
      <c r="L598" s="381"/>
      <c r="M598" s="381"/>
      <c r="N598" s="381"/>
    </row>
    <row r="599" spans="1:14" s="421" customFormat="1" x14ac:dyDescent="0.25">
      <c r="A599" s="358">
        <f t="shared" si="53"/>
        <v>597</v>
      </c>
      <c r="B599" s="209" t="s">
        <v>20</v>
      </c>
      <c r="C599" s="37" t="str">
        <f t="shared" si="59"/>
        <v>6UXPUEBLO</v>
      </c>
      <c r="D599" s="37"/>
      <c r="E599" s="38">
        <f>+'CALCULO TARIFAS CC '!$S$45</f>
        <v>0.75597616441726789</v>
      </c>
      <c r="F599" s="39">
        <f t="shared" si="60"/>
        <v>272.38</v>
      </c>
      <c r="G599" s="357">
        <f t="shared" si="61"/>
        <v>205.91</v>
      </c>
      <c r="H599" s="349" t="s">
        <v>257</v>
      </c>
      <c r="I599" s="311" t="s">
        <v>351</v>
      </c>
      <c r="J599" s="311">
        <v>272.38</v>
      </c>
      <c r="K599" s="381"/>
      <c r="L599" s="381"/>
      <c r="M599" s="381"/>
      <c r="N599" s="381"/>
    </row>
    <row r="600" spans="1:14" s="421" customFormat="1" x14ac:dyDescent="0.25">
      <c r="A600" s="358">
        <f t="shared" si="53"/>
        <v>598</v>
      </c>
      <c r="B600" s="209" t="s">
        <v>20</v>
      </c>
      <c r="C600" s="37" t="str">
        <f t="shared" si="59"/>
        <v>6UXSBANITA</v>
      </c>
      <c r="D600" s="37"/>
      <c r="E600" s="38">
        <f>+'CALCULO TARIFAS CC '!$S$45</f>
        <v>0.75597616441726789</v>
      </c>
      <c r="F600" s="39">
        <f t="shared" si="60"/>
        <v>122.47110000000001</v>
      </c>
      <c r="G600" s="357">
        <f t="shared" si="61"/>
        <v>92.59</v>
      </c>
      <c r="H600" s="349" t="s">
        <v>257</v>
      </c>
      <c r="I600" s="311" t="s">
        <v>344</v>
      </c>
      <c r="J600" s="311">
        <v>122.47110000000001</v>
      </c>
      <c r="K600" s="381"/>
      <c r="L600" s="381"/>
      <c r="M600" s="381"/>
      <c r="N600" s="381"/>
    </row>
    <row r="601" spans="1:14" s="421" customFormat="1" x14ac:dyDescent="0.25">
      <c r="A601" s="358">
        <f t="shared" si="53"/>
        <v>599</v>
      </c>
      <c r="B601" s="209" t="s">
        <v>20</v>
      </c>
      <c r="C601" s="37" t="str">
        <f t="shared" si="59"/>
        <v>6UXSMGTO</v>
      </c>
      <c r="D601" s="37"/>
      <c r="E601" s="38">
        <f>+'CALCULO TARIFAS CC '!$S$45</f>
        <v>0.75597616441726789</v>
      </c>
      <c r="F601" s="39">
        <f t="shared" si="60"/>
        <v>241.7534</v>
      </c>
      <c r="G601" s="357">
        <f t="shared" si="61"/>
        <v>182.76</v>
      </c>
      <c r="H601" s="349" t="s">
        <v>257</v>
      </c>
      <c r="I601" s="311" t="s">
        <v>356</v>
      </c>
      <c r="J601" s="311">
        <v>241.7534</v>
      </c>
      <c r="K601" s="381"/>
      <c r="L601" s="381"/>
      <c r="M601" s="381"/>
      <c r="N601" s="381"/>
    </row>
    <row r="602" spans="1:14" s="421" customFormat="1" x14ac:dyDescent="0.25">
      <c r="A602" s="358">
        <f t="shared" si="53"/>
        <v>600</v>
      </c>
      <c r="B602" s="209" t="s">
        <v>20</v>
      </c>
      <c r="C602" s="37" t="str">
        <f t="shared" si="59"/>
        <v>6UXSTGO</v>
      </c>
      <c r="D602" s="37"/>
      <c r="E602" s="38">
        <f>+'CALCULO TARIFAS CC '!$S$45</f>
        <v>0.75597616441726789</v>
      </c>
      <c r="F602" s="39">
        <f t="shared" si="60"/>
        <v>101.31699999999999</v>
      </c>
      <c r="G602" s="357">
        <f t="shared" si="61"/>
        <v>76.59</v>
      </c>
      <c r="H602" s="349" t="s">
        <v>257</v>
      </c>
      <c r="I602" s="311" t="s">
        <v>346</v>
      </c>
      <c r="J602" s="311">
        <v>101.31699999999999</v>
      </c>
      <c r="K602" s="381"/>
      <c r="L602" s="381"/>
      <c r="M602" s="381"/>
      <c r="N602" s="381"/>
    </row>
    <row r="603" spans="1:14" s="421" customFormat="1" x14ac:dyDescent="0.25">
      <c r="A603" s="358">
        <f t="shared" si="53"/>
        <v>601</v>
      </c>
      <c r="B603" s="209" t="s">
        <v>20</v>
      </c>
      <c r="C603" s="37" t="str">
        <f t="shared" si="59"/>
        <v>6UXTRANSIST</v>
      </c>
      <c r="D603" s="37"/>
      <c r="E603" s="38">
        <f>+'CALCULO TARIFAS CC '!$S$45</f>
        <v>0.75597616441726789</v>
      </c>
      <c r="F603" s="39">
        <f t="shared" si="60"/>
        <v>208.14840000000001</v>
      </c>
      <c r="G603" s="357">
        <f t="shared" si="61"/>
        <v>157.36000000000001</v>
      </c>
      <c r="H603" s="349" t="s">
        <v>257</v>
      </c>
      <c r="I603" s="311" t="s">
        <v>586</v>
      </c>
      <c r="J603" s="311">
        <v>208.14840000000001</v>
      </c>
      <c r="K603" s="381"/>
      <c r="L603" s="381"/>
      <c r="M603" s="381"/>
      <c r="N603" s="381"/>
    </row>
    <row r="604" spans="1:14" s="421" customFormat="1" x14ac:dyDescent="0.25">
      <c r="A604" s="358">
        <f t="shared" si="53"/>
        <v>602</v>
      </c>
      <c r="B604" s="209" t="s">
        <v>20</v>
      </c>
      <c r="C604" s="37" t="str">
        <f t="shared" si="59"/>
        <v>6UXTSANTGO</v>
      </c>
      <c r="D604" s="37"/>
      <c r="E604" s="38">
        <f>+'CALCULO TARIFAS CC '!$S$45</f>
        <v>0.75597616441726789</v>
      </c>
      <c r="F604" s="39">
        <f t="shared" si="60"/>
        <v>188.0034</v>
      </c>
      <c r="G604" s="357">
        <f t="shared" si="61"/>
        <v>142.13</v>
      </c>
      <c r="H604" s="349" t="s">
        <v>257</v>
      </c>
      <c r="I604" s="311" t="s">
        <v>846</v>
      </c>
      <c r="J604" s="311">
        <v>188.0034</v>
      </c>
      <c r="K604" s="381"/>
      <c r="L604" s="381"/>
      <c r="M604" s="381"/>
      <c r="N604" s="381"/>
    </row>
    <row r="605" spans="1:14" s="421" customFormat="1" x14ac:dyDescent="0.25">
      <c r="A605" s="358">
        <f t="shared" si="53"/>
        <v>603</v>
      </c>
      <c r="B605" s="209" t="s">
        <v>20</v>
      </c>
      <c r="C605" s="37" t="str">
        <f t="shared" si="59"/>
        <v>6UXVALEGRE</v>
      </c>
      <c r="D605" s="37"/>
      <c r="E605" s="38">
        <f>+'CALCULO TARIFAS CC '!$S$45</f>
        <v>0.75597616441726789</v>
      </c>
      <c r="F605" s="39">
        <f t="shared" si="60"/>
        <v>225.9777</v>
      </c>
      <c r="G605" s="357">
        <f t="shared" si="61"/>
        <v>170.83</v>
      </c>
      <c r="H605" s="349" t="s">
        <v>257</v>
      </c>
      <c r="I605" s="311" t="s">
        <v>378</v>
      </c>
      <c r="J605" s="311">
        <v>225.9777</v>
      </c>
      <c r="K605" s="381"/>
      <c r="L605" s="381"/>
      <c r="M605" s="381"/>
      <c r="N605" s="381"/>
    </row>
    <row r="606" spans="1:14" s="421" customFormat="1" x14ac:dyDescent="0.25">
      <c r="A606" s="358">
        <f t="shared" si="53"/>
        <v>604</v>
      </c>
      <c r="B606" s="209" t="s">
        <v>20</v>
      </c>
      <c r="C606" s="37" t="str">
        <f t="shared" si="59"/>
        <v>6UXVISRAEL</v>
      </c>
      <c r="D606" s="37"/>
      <c r="E606" s="38">
        <f>+'CALCULO TARIFAS CC '!$S$45</f>
        <v>0.75597616441726789</v>
      </c>
      <c r="F606" s="39">
        <f t="shared" si="60"/>
        <v>87.5595</v>
      </c>
      <c r="G606" s="357">
        <f t="shared" si="61"/>
        <v>66.19</v>
      </c>
      <c r="H606" s="349" t="s">
        <v>257</v>
      </c>
      <c r="I606" s="311" t="s">
        <v>931</v>
      </c>
      <c r="J606" s="311">
        <v>87.5595</v>
      </c>
      <c r="K606" s="381"/>
      <c r="L606" s="381"/>
      <c r="M606" s="381"/>
      <c r="N606" s="381"/>
    </row>
    <row r="607" spans="1:14" s="421" customFormat="1" x14ac:dyDescent="0.25">
      <c r="A607" s="358">
        <f t="shared" si="53"/>
        <v>605</v>
      </c>
      <c r="B607" s="209" t="s">
        <v>20</v>
      </c>
      <c r="C607" s="37" t="str">
        <f t="shared" si="59"/>
        <v>6UXVLOBOS</v>
      </c>
      <c r="D607" s="37"/>
      <c r="E607" s="38">
        <f>+'CALCULO TARIFAS CC '!$S$45</f>
        <v>0.75597616441726789</v>
      </c>
      <c r="F607" s="39">
        <f t="shared" si="60"/>
        <v>95.866500000000002</v>
      </c>
      <c r="G607" s="357">
        <f t="shared" si="61"/>
        <v>72.47</v>
      </c>
      <c r="H607" s="349" t="s">
        <v>257</v>
      </c>
      <c r="I607" s="311" t="s">
        <v>897</v>
      </c>
      <c r="J607" s="311">
        <v>95.866500000000002</v>
      </c>
      <c r="K607" s="381"/>
      <c r="L607" s="381"/>
      <c r="M607" s="381"/>
      <c r="N607" s="381"/>
    </row>
    <row r="608" spans="1:14" s="421" customFormat="1" x14ac:dyDescent="0.25">
      <c r="A608" s="358">
        <f t="shared" si="53"/>
        <v>606</v>
      </c>
      <c r="B608" s="209" t="s">
        <v>20</v>
      </c>
      <c r="C608" s="37" t="str">
        <f t="shared" ref="C608" si="62">UPPER(I608)</f>
        <v>6UXVLUCRE</v>
      </c>
      <c r="D608" s="37"/>
      <c r="E608" s="38">
        <f>+'CALCULO TARIFAS CC '!$S$45</f>
        <v>0.75597616441726789</v>
      </c>
      <c r="F608" s="39">
        <f t="shared" ref="F608" si="63">ROUND(J608,4)</f>
        <v>101.6738</v>
      </c>
      <c r="G608" s="357">
        <f t="shared" ref="G608" si="64">ROUND(F608*E608,2)</f>
        <v>76.86</v>
      </c>
      <c r="H608" s="349" t="s">
        <v>257</v>
      </c>
      <c r="I608" s="311" t="s">
        <v>357</v>
      </c>
      <c r="J608" s="311">
        <v>101.6738</v>
      </c>
      <c r="K608" s="381"/>
      <c r="L608" s="381"/>
      <c r="M608" s="381"/>
      <c r="N608" s="381"/>
    </row>
    <row r="609" spans="1:16" ht="15.75" thickBot="1" x14ac:dyDescent="0.3">
      <c r="A609" s="359"/>
      <c r="B609" s="233" t="s">
        <v>20</v>
      </c>
      <c r="C609" s="234" t="s">
        <v>285</v>
      </c>
      <c r="D609" s="234"/>
      <c r="E609" s="234"/>
      <c r="F609" s="235">
        <f>ROUND(SUM(F3:F608),4)</f>
        <v>886852.62690000003</v>
      </c>
      <c r="G609" s="360">
        <f>SUM(G3:G608)</f>
        <v>670439.37999999861</v>
      </c>
      <c r="H609" s="350"/>
      <c r="I609" s="312"/>
      <c r="J609" s="311"/>
      <c r="K609" s="380"/>
      <c r="L609" s="380"/>
      <c r="M609" s="380"/>
      <c r="N609" s="380"/>
      <c r="O609" s="373"/>
      <c r="P609" s="373"/>
    </row>
    <row r="610" spans="1:16" ht="15.75" thickBot="1" x14ac:dyDescent="0.3">
      <c r="A610" s="358">
        <f>A608+1</f>
        <v>607</v>
      </c>
      <c r="B610" s="81" t="s">
        <v>14</v>
      </c>
      <c r="C610" s="82" t="str">
        <f t="shared" ref="C610" si="65">I610</f>
        <v>5DICE</v>
      </c>
      <c r="D610" s="82"/>
      <c r="E610" s="83">
        <f>+'CALCULO TARIFAS CC '!R45</f>
        <v>1.7468987315252904</v>
      </c>
      <c r="F610" s="79">
        <f t="shared" ref="F610:F649" si="66">ROUND(J610,4)</f>
        <v>812933.91650000005</v>
      </c>
      <c r="G610" s="362">
        <f>ROUND(F610*E610,2)</f>
        <v>1420113.23</v>
      </c>
      <c r="H610" s="349" t="s">
        <v>282</v>
      </c>
      <c r="I610" s="418" t="s">
        <v>89</v>
      </c>
      <c r="J610" s="419">
        <v>812933.91650000005</v>
      </c>
      <c r="K610" s="381"/>
      <c r="L610" s="382"/>
      <c r="M610" s="382"/>
      <c r="N610" s="382"/>
      <c r="O610" s="373"/>
      <c r="P610" s="373"/>
    </row>
    <row r="611" spans="1:16" x14ac:dyDescent="0.25">
      <c r="A611" s="363">
        <f t="shared" ref="A611:A649" si="67">+A610+1</f>
        <v>608</v>
      </c>
      <c r="B611" s="33" t="s">
        <v>13</v>
      </c>
      <c r="C611" s="34" t="str">
        <f>UPPER(I611)</f>
        <v>4DDISNORTE</v>
      </c>
      <c r="D611" s="34"/>
      <c r="E611" s="35">
        <f>+'CALCULO TARIFAS CC '!$Q$45</f>
        <v>0.86408101582244168</v>
      </c>
      <c r="F611" s="84">
        <f t="shared" si="66"/>
        <v>178334.06700000001</v>
      </c>
      <c r="G611" s="364">
        <f>ROUND(F611*E611,2)</f>
        <v>154095.07999999999</v>
      </c>
      <c r="H611" s="349" t="s">
        <v>279</v>
      </c>
      <c r="I611" s="313" t="s">
        <v>90</v>
      </c>
      <c r="J611" s="314">
        <v>178334.06700000001</v>
      </c>
      <c r="K611" s="381"/>
      <c r="L611" s="382"/>
      <c r="M611" s="382"/>
      <c r="N611" s="382"/>
    </row>
    <row r="612" spans="1:16" x14ac:dyDescent="0.25">
      <c r="A612" s="365">
        <f t="shared" si="67"/>
        <v>609</v>
      </c>
      <c r="B612" s="36" t="s">
        <v>13</v>
      </c>
      <c r="C612" s="37" t="str">
        <f t="shared" ref="C612:C649" si="68">UPPER(I612)</f>
        <v>4DDISSUR</v>
      </c>
      <c r="D612" s="37"/>
      <c r="E612" s="38">
        <f>+'CALCULO TARIFAS CC '!$Q$45</f>
        <v>0.86408101582244168</v>
      </c>
      <c r="F612" s="87">
        <f t="shared" si="66"/>
        <v>159902.36300000001</v>
      </c>
      <c r="G612" s="366">
        <f>ROUND(F612*E612,2)</f>
        <v>138168.6</v>
      </c>
      <c r="H612" s="349" t="s">
        <v>279</v>
      </c>
      <c r="I612" s="313" t="s">
        <v>91</v>
      </c>
      <c r="J612" s="314">
        <v>159902.36300000001</v>
      </c>
      <c r="K612" s="381"/>
      <c r="L612" s="382"/>
      <c r="M612" s="382"/>
      <c r="N612" s="382"/>
      <c r="O612" s="373"/>
      <c r="P612" s="373"/>
    </row>
    <row r="613" spans="1:16" x14ac:dyDescent="0.25">
      <c r="A613" s="365">
        <f t="shared" si="67"/>
        <v>610</v>
      </c>
      <c r="B613" s="36" t="s">
        <v>13</v>
      </c>
      <c r="C613" s="37" t="str">
        <f t="shared" si="68"/>
        <v>4DENELBLUE</v>
      </c>
      <c r="D613" s="37"/>
      <c r="E613" s="38">
        <f>+'CALCULO TARIFAS CC '!$Q$45</f>
        <v>0.86408101582244168</v>
      </c>
      <c r="F613" s="87">
        <f t="shared" si="66"/>
        <v>2985.7060000000001</v>
      </c>
      <c r="G613" s="366">
        <f t="shared" ref="G613:G649" si="69">ROUND(F613*E613,2)</f>
        <v>2579.89</v>
      </c>
      <c r="H613" s="349" t="s">
        <v>279</v>
      </c>
      <c r="I613" s="313" t="s">
        <v>92</v>
      </c>
      <c r="J613" s="314">
        <v>2985.7060000000001</v>
      </c>
      <c r="K613" s="381"/>
      <c r="L613" s="382"/>
      <c r="M613" s="381"/>
      <c r="N613" s="381"/>
      <c r="O613" s="373"/>
      <c r="P613" s="373"/>
    </row>
    <row r="614" spans="1:16" x14ac:dyDescent="0.25">
      <c r="A614" s="365">
        <f t="shared" si="67"/>
        <v>611</v>
      </c>
      <c r="B614" s="36" t="s">
        <v>13</v>
      </c>
      <c r="C614" s="37" t="str">
        <f t="shared" si="68"/>
        <v>4DENELMULU</v>
      </c>
      <c r="D614" s="37"/>
      <c r="E614" s="38">
        <f>+'CALCULO TARIFAS CC '!$Q$45</f>
        <v>0.86408101582244168</v>
      </c>
      <c r="F614" s="87">
        <f t="shared" si="66"/>
        <v>1181.8920000000001</v>
      </c>
      <c r="G614" s="366">
        <f t="shared" si="69"/>
        <v>1021.25</v>
      </c>
      <c r="H614" s="349" t="s">
        <v>279</v>
      </c>
      <c r="I614" s="313" t="s">
        <v>93</v>
      </c>
      <c r="J614" s="315">
        <v>1181.8920000000001</v>
      </c>
      <c r="K614" s="381"/>
      <c r="L614" s="382"/>
      <c r="M614" s="381"/>
      <c r="N614" s="381"/>
      <c r="O614" s="373"/>
      <c r="P614" s="373"/>
    </row>
    <row r="615" spans="1:16" x14ac:dyDescent="0.25">
      <c r="A615" s="365">
        <f t="shared" si="67"/>
        <v>612</v>
      </c>
      <c r="B615" s="36" t="s">
        <v>13</v>
      </c>
      <c r="C615" s="37" t="str">
        <f t="shared" si="68"/>
        <v>4DENELSIUN</v>
      </c>
      <c r="D615" s="37"/>
      <c r="E615" s="38">
        <f>+'CALCULO TARIFAS CC '!$Q$45</f>
        <v>0.86408101582244168</v>
      </c>
      <c r="F615" s="87">
        <f t="shared" si="66"/>
        <v>3615.0479999999998</v>
      </c>
      <c r="G615" s="366">
        <f t="shared" si="69"/>
        <v>3123.69</v>
      </c>
      <c r="H615" s="349" t="s">
        <v>279</v>
      </c>
      <c r="I615" s="313" t="s">
        <v>94</v>
      </c>
      <c r="J615" s="314">
        <v>3615.0479999999998</v>
      </c>
      <c r="K615" s="381"/>
      <c r="L615" s="382"/>
      <c r="M615" s="381"/>
      <c r="N615" s="381"/>
      <c r="O615" s="373"/>
      <c r="P615" s="373"/>
    </row>
    <row r="616" spans="1:16" x14ac:dyDescent="0.25">
      <c r="A616" s="365">
        <f t="shared" si="67"/>
        <v>613</v>
      </c>
      <c r="B616" s="36" t="s">
        <v>13</v>
      </c>
      <c r="C616" s="37" t="str">
        <f t="shared" si="68"/>
        <v>4GALBAGEN</v>
      </c>
      <c r="D616" s="37"/>
      <c r="E616" s="38">
        <f>+'CALCULO TARIFAS CC '!$Q$45</f>
        <v>0.86408101582244168</v>
      </c>
      <c r="F616" s="87">
        <f t="shared" si="66"/>
        <v>73.37</v>
      </c>
      <c r="G616" s="366">
        <f t="shared" si="69"/>
        <v>63.4</v>
      </c>
      <c r="H616" s="349" t="s">
        <v>279</v>
      </c>
      <c r="I616" s="313" t="s">
        <v>95</v>
      </c>
      <c r="J616" s="314">
        <v>73.37</v>
      </c>
      <c r="K616" s="381"/>
      <c r="L616" s="381"/>
      <c r="M616" s="381"/>
      <c r="N616" s="381"/>
      <c r="O616" s="373"/>
      <c r="P616" s="373"/>
    </row>
    <row r="617" spans="1:16" x14ac:dyDescent="0.25">
      <c r="A617" s="365">
        <f t="shared" si="67"/>
        <v>614</v>
      </c>
      <c r="B617" s="36" t="s">
        <v>13</v>
      </c>
      <c r="C617" s="37" t="str">
        <f t="shared" si="68"/>
        <v>4GALBANISA</v>
      </c>
      <c r="D617" s="37"/>
      <c r="E617" s="38">
        <f>+'CALCULO TARIFAS CC '!$Q$45</f>
        <v>0.86408101582244168</v>
      </c>
      <c r="F617" s="87">
        <f t="shared" si="66"/>
        <v>639.66600000000005</v>
      </c>
      <c r="G617" s="366">
        <f t="shared" si="69"/>
        <v>552.72</v>
      </c>
      <c r="H617" s="349" t="s">
        <v>279</v>
      </c>
      <c r="I617" s="313" t="s">
        <v>96</v>
      </c>
      <c r="J617" s="314">
        <v>639.66600000000005</v>
      </c>
      <c r="K617" s="381"/>
      <c r="L617" s="381"/>
      <c r="M617" s="381"/>
      <c r="N617" s="381"/>
      <c r="O617" s="373"/>
      <c r="P617" s="373"/>
    </row>
    <row r="618" spans="1:16" x14ac:dyDescent="0.25">
      <c r="A618" s="365">
        <f t="shared" si="67"/>
        <v>615</v>
      </c>
      <c r="B618" s="36" t="s">
        <v>13</v>
      </c>
      <c r="C618" s="37" t="str">
        <f t="shared" si="68"/>
        <v>4GAMAYO1</v>
      </c>
      <c r="D618" s="37"/>
      <c r="E618" s="38">
        <f>+'CALCULO TARIFAS CC '!$Q$45</f>
        <v>0.86408101582244168</v>
      </c>
      <c r="F618" s="87">
        <f t="shared" si="66"/>
        <v>14.416</v>
      </c>
      <c r="G618" s="366">
        <f t="shared" si="69"/>
        <v>12.46</v>
      </c>
      <c r="H618" s="349" t="s">
        <v>279</v>
      </c>
      <c r="I618" s="313" t="s">
        <v>97</v>
      </c>
      <c r="J618" s="314">
        <v>14.416</v>
      </c>
      <c r="K618" s="381"/>
      <c r="L618" s="381"/>
      <c r="M618" s="381"/>
      <c r="N618" s="381"/>
      <c r="O618" s="373"/>
      <c r="P618" s="373"/>
    </row>
    <row r="619" spans="1:16" x14ac:dyDescent="0.25">
      <c r="A619" s="365">
        <f t="shared" si="67"/>
        <v>616</v>
      </c>
      <c r="B619" s="36" t="s">
        <v>13</v>
      </c>
      <c r="C619" s="37" t="str">
        <f t="shared" si="68"/>
        <v>4GAMAYO2</v>
      </c>
      <c r="D619" s="37"/>
      <c r="E619" s="38">
        <f>+'CALCULO TARIFAS CC '!$Q$45</f>
        <v>0.86408101582244168</v>
      </c>
      <c r="F619" s="87">
        <f t="shared" si="66"/>
        <v>8.8450000000000006</v>
      </c>
      <c r="G619" s="366">
        <f t="shared" si="69"/>
        <v>7.64</v>
      </c>
      <c r="H619" s="349" t="s">
        <v>279</v>
      </c>
      <c r="I619" s="313" t="s">
        <v>98</v>
      </c>
      <c r="J619" s="314">
        <v>8.8450000000000006</v>
      </c>
      <c r="K619" s="381"/>
      <c r="L619" s="381"/>
      <c r="M619" s="381"/>
      <c r="N619" s="381"/>
      <c r="O619" s="373"/>
      <c r="P619" s="373"/>
    </row>
    <row r="620" spans="1:16" x14ac:dyDescent="0.25">
      <c r="A620" s="365">
        <f t="shared" si="67"/>
        <v>617</v>
      </c>
      <c r="B620" s="36" t="s">
        <v>13</v>
      </c>
      <c r="C620" s="37" t="str">
        <f t="shared" si="68"/>
        <v>4GBPOWER</v>
      </c>
      <c r="D620" s="37"/>
      <c r="E620" s="38">
        <f>+'CALCULO TARIFAS CC '!$Q$45</f>
        <v>0.86408101582244168</v>
      </c>
      <c r="F620" s="87">
        <f t="shared" si="66"/>
        <v>8.4350000000000005</v>
      </c>
      <c r="G620" s="366">
        <f t="shared" si="69"/>
        <v>7.29</v>
      </c>
      <c r="H620" s="349" t="s">
        <v>279</v>
      </c>
      <c r="I620" s="313" t="s">
        <v>99</v>
      </c>
      <c r="J620" s="314">
        <v>8.4350000000000005</v>
      </c>
      <c r="K620" s="381"/>
      <c r="L620" s="381"/>
      <c r="M620" s="381"/>
      <c r="N620" s="381"/>
      <c r="O620" s="373"/>
      <c r="P620" s="373"/>
    </row>
    <row r="621" spans="1:16" x14ac:dyDescent="0.25">
      <c r="A621" s="365">
        <f t="shared" si="67"/>
        <v>618</v>
      </c>
      <c r="B621" s="36" t="s">
        <v>13</v>
      </c>
      <c r="C621" s="37" t="str">
        <f t="shared" si="68"/>
        <v>4GEEC-20</v>
      </c>
      <c r="D621" s="37"/>
      <c r="E621" s="38">
        <f>+'CALCULO TARIFAS CC '!$Q$45</f>
        <v>0.86408101582244168</v>
      </c>
      <c r="F621" s="87">
        <f t="shared" si="66"/>
        <v>0</v>
      </c>
      <c r="G621" s="366">
        <f t="shared" si="69"/>
        <v>0</v>
      </c>
      <c r="H621" s="349" t="s">
        <v>279</v>
      </c>
      <c r="I621" s="313" t="s">
        <v>100</v>
      </c>
      <c r="J621" s="314">
        <v>0</v>
      </c>
      <c r="K621" s="381"/>
      <c r="L621" s="381"/>
      <c r="M621" s="381"/>
      <c r="N621" s="381"/>
      <c r="O621" s="373"/>
      <c r="P621" s="373"/>
    </row>
    <row r="622" spans="1:16" x14ac:dyDescent="0.25">
      <c r="A622" s="365">
        <f t="shared" si="67"/>
        <v>619</v>
      </c>
      <c r="B622" s="36" t="s">
        <v>13</v>
      </c>
      <c r="C622" s="37" t="str">
        <f t="shared" si="68"/>
        <v>4GEGR</v>
      </c>
      <c r="D622" s="37"/>
      <c r="E622" s="38">
        <f>+'CALCULO TARIFAS CC '!$Q$45</f>
        <v>0.86408101582244168</v>
      </c>
      <c r="F622" s="87">
        <f t="shared" si="66"/>
        <v>28.123000000000001</v>
      </c>
      <c r="G622" s="366">
        <f t="shared" si="69"/>
        <v>24.3</v>
      </c>
      <c r="H622" s="349" t="s">
        <v>279</v>
      </c>
      <c r="I622" s="313" t="s">
        <v>358</v>
      </c>
      <c r="J622" s="314">
        <v>28.123000000000001</v>
      </c>
      <c r="K622" s="381"/>
      <c r="L622" s="381"/>
      <c r="M622" s="381"/>
      <c r="N622" s="381"/>
      <c r="O622" s="373"/>
      <c r="P622" s="373"/>
    </row>
    <row r="623" spans="1:16" x14ac:dyDescent="0.25">
      <c r="A623" s="365">
        <f t="shared" si="67"/>
        <v>620</v>
      </c>
      <c r="B623" s="36" t="s">
        <v>13</v>
      </c>
      <c r="C623" s="37" t="str">
        <f t="shared" si="68"/>
        <v>4GENELCACF</v>
      </c>
      <c r="D623" s="37"/>
      <c r="E623" s="38">
        <f>+'CALCULO TARIFAS CC '!$Q$45</f>
        <v>0.86408101582244168</v>
      </c>
      <c r="F623" s="87">
        <f t="shared" si="66"/>
        <v>10.913</v>
      </c>
      <c r="G623" s="366">
        <f t="shared" si="69"/>
        <v>9.43</v>
      </c>
      <c r="H623" s="349" t="s">
        <v>279</v>
      </c>
      <c r="I623" s="313" t="s">
        <v>101</v>
      </c>
      <c r="J623" s="314">
        <v>10.913</v>
      </c>
      <c r="K623" s="381"/>
      <c r="L623" s="381"/>
      <c r="M623" s="381"/>
      <c r="N623" s="381"/>
      <c r="O623" s="373"/>
      <c r="P623" s="373"/>
    </row>
    <row r="624" spans="1:16" x14ac:dyDescent="0.25">
      <c r="A624" s="365">
        <f t="shared" si="67"/>
        <v>621</v>
      </c>
      <c r="B624" s="36" t="s">
        <v>13</v>
      </c>
      <c r="C624" s="37" t="str">
        <f t="shared" si="68"/>
        <v>4GENELLBMG</v>
      </c>
      <c r="D624" s="37"/>
      <c r="E624" s="38">
        <f>+'CALCULO TARIFAS CC '!$Q$45</f>
        <v>0.86408101582244168</v>
      </c>
      <c r="F624" s="87">
        <f t="shared" si="66"/>
        <v>92.414000000000001</v>
      </c>
      <c r="G624" s="366">
        <f t="shared" si="69"/>
        <v>79.849999999999994</v>
      </c>
      <c r="H624" s="349" t="s">
        <v>279</v>
      </c>
      <c r="I624" s="313" t="s">
        <v>102</v>
      </c>
      <c r="J624" s="314">
        <v>92.414000000000001</v>
      </c>
      <c r="K624" s="381"/>
      <c r="L624" s="381"/>
      <c r="M624" s="381"/>
      <c r="N624" s="381"/>
      <c r="O624" s="373"/>
      <c r="P624" s="373"/>
    </row>
    <row r="625" spans="1:16" x14ac:dyDescent="0.25">
      <c r="A625" s="365">
        <f t="shared" si="67"/>
        <v>622</v>
      </c>
      <c r="B625" s="36" t="s">
        <v>13</v>
      </c>
      <c r="C625" s="37" t="str">
        <f t="shared" si="68"/>
        <v>4GENELPHL</v>
      </c>
      <c r="D625" s="37"/>
      <c r="E625" s="38">
        <f>+'CALCULO TARIFAS CC '!$Q$45</f>
        <v>0.86408101582244168</v>
      </c>
      <c r="F625" s="87">
        <f t="shared" si="66"/>
        <v>1.464</v>
      </c>
      <c r="G625" s="366">
        <f t="shared" si="69"/>
        <v>1.27</v>
      </c>
      <c r="H625" s="349" t="s">
        <v>279</v>
      </c>
      <c r="I625" s="313" t="s">
        <v>103</v>
      </c>
      <c r="J625" s="314">
        <v>1.464</v>
      </c>
      <c r="K625" s="381"/>
      <c r="L625" s="381"/>
      <c r="M625" s="381"/>
      <c r="N625" s="381"/>
      <c r="O625" s="373"/>
      <c r="P625" s="373"/>
    </row>
    <row r="626" spans="1:16" x14ac:dyDescent="0.25">
      <c r="A626" s="365">
        <f t="shared" si="67"/>
        <v>623</v>
      </c>
      <c r="B626" s="36" t="s">
        <v>13</v>
      </c>
      <c r="C626" s="37" t="str">
        <f t="shared" si="68"/>
        <v>4GEOLO</v>
      </c>
      <c r="D626" s="37"/>
      <c r="E626" s="38">
        <f>+'CALCULO TARIFAS CC '!$Q$45</f>
        <v>0.86408101582244168</v>
      </c>
      <c r="F626" s="87">
        <f t="shared" si="66"/>
        <v>11.143000000000001</v>
      </c>
      <c r="G626" s="366">
        <f t="shared" si="69"/>
        <v>9.6300000000000008</v>
      </c>
      <c r="H626" s="349" t="s">
        <v>279</v>
      </c>
      <c r="I626" s="313" t="s">
        <v>104</v>
      </c>
      <c r="J626" s="314">
        <v>11.143000000000001</v>
      </c>
      <c r="K626" s="381"/>
      <c r="L626" s="381"/>
      <c r="M626" s="381"/>
      <c r="N626" s="381"/>
      <c r="O626" s="373"/>
      <c r="P626" s="373"/>
    </row>
    <row r="627" spans="1:16" x14ac:dyDescent="0.25">
      <c r="A627" s="365">
        <f t="shared" si="67"/>
        <v>624</v>
      </c>
      <c r="B627" s="36" t="s">
        <v>13</v>
      </c>
      <c r="C627" s="37" t="str">
        <f t="shared" si="68"/>
        <v>4GGEOSA</v>
      </c>
      <c r="D627" s="37"/>
      <c r="E627" s="38">
        <f>+'CALCULO TARIFAS CC '!$Q$45</f>
        <v>0.86408101582244168</v>
      </c>
      <c r="F627" s="87">
        <f t="shared" si="66"/>
        <v>207.91499999999999</v>
      </c>
      <c r="G627" s="366">
        <f t="shared" si="69"/>
        <v>179.66</v>
      </c>
      <c r="H627" s="349" t="s">
        <v>279</v>
      </c>
      <c r="I627" s="313" t="s">
        <v>105</v>
      </c>
      <c r="J627" s="314">
        <v>207.91499999999999</v>
      </c>
      <c r="K627" s="381"/>
      <c r="L627" s="381"/>
      <c r="M627" s="381"/>
      <c r="N627" s="381"/>
      <c r="O627" s="373"/>
      <c r="P627" s="373"/>
    </row>
    <row r="628" spans="1:16" x14ac:dyDescent="0.25">
      <c r="A628" s="365">
        <f t="shared" si="67"/>
        <v>625</v>
      </c>
      <c r="B628" s="36" t="s">
        <v>13</v>
      </c>
      <c r="C628" s="37" t="str">
        <f t="shared" si="68"/>
        <v>4GGESARSA</v>
      </c>
      <c r="D628" s="37"/>
      <c r="E628" s="38">
        <f>+'CALCULO TARIFAS CC '!$Q$45</f>
        <v>0.86408101582244168</v>
      </c>
      <c r="F628" s="87">
        <f t="shared" si="66"/>
        <v>2.7229999999999999</v>
      </c>
      <c r="G628" s="366">
        <f t="shared" si="69"/>
        <v>2.35</v>
      </c>
      <c r="H628" s="349" t="s">
        <v>279</v>
      </c>
      <c r="I628" s="313" t="s">
        <v>106</v>
      </c>
      <c r="J628" s="314">
        <v>2.7229999999999999</v>
      </c>
      <c r="K628" s="381"/>
      <c r="L628" s="381"/>
      <c r="M628" s="381"/>
      <c r="N628" s="381"/>
      <c r="O628" s="373"/>
      <c r="P628" s="373"/>
    </row>
    <row r="629" spans="1:16" x14ac:dyDescent="0.25">
      <c r="A629" s="365">
        <f t="shared" si="67"/>
        <v>626</v>
      </c>
      <c r="B629" s="36" t="s">
        <v>13</v>
      </c>
      <c r="C629" s="37" t="str">
        <f t="shared" si="68"/>
        <v>4GHEMCO</v>
      </c>
      <c r="D629" s="37"/>
      <c r="E629" s="38">
        <f>+'CALCULO TARIFAS CC '!$Q$45</f>
        <v>0.86408101582244168</v>
      </c>
      <c r="F629" s="87">
        <f t="shared" si="66"/>
        <v>53.701999999999998</v>
      </c>
      <c r="G629" s="366">
        <f t="shared" si="69"/>
        <v>46.4</v>
      </c>
      <c r="H629" s="349" t="s">
        <v>279</v>
      </c>
      <c r="I629" s="313" t="s">
        <v>107</v>
      </c>
      <c r="J629" s="314">
        <v>53.701999999999998</v>
      </c>
      <c r="K629" s="381"/>
      <c r="L629" s="381"/>
      <c r="M629" s="381"/>
      <c r="N629" s="381"/>
      <c r="O629" s="373"/>
      <c r="P629" s="373"/>
    </row>
    <row r="630" spans="1:16" x14ac:dyDescent="0.25">
      <c r="A630" s="365">
        <f t="shared" si="67"/>
        <v>627</v>
      </c>
      <c r="B630" s="36" t="s">
        <v>13</v>
      </c>
      <c r="C630" s="37" t="str">
        <f t="shared" si="68"/>
        <v>4GHPA</v>
      </c>
      <c r="D630" s="37"/>
      <c r="E630" s="38">
        <f>+'CALCULO TARIFAS CC '!$Q$45</f>
        <v>0.86408101582244168</v>
      </c>
      <c r="F630" s="87">
        <f t="shared" si="66"/>
        <v>8.89</v>
      </c>
      <c r="G630" s="366">
        <f t="shared" si="69"/>
        <v>7.68</v>
      </c>
      <c r="H630" s="349" t="s">
        <v>279</v>
      </c>
      <c r="I630" s="313" t="s">
        <v>108</v>
      </c>
      <c r="J630" s="314">
        <v>8.89</v>
      </c>
      <c r="K630" s="381"/>
      <c r="L630" s="381"/>
      <c r="M630" s="381"/>
      <c r="N630" s="381"/>
      <c r="O630" s="373"/>
      <c r="P630" s="373"/>
    </row>
    <row r="631" spans="1:16" x14ac:dyDescent="0.25">
      <c r="A631" s="365">
        <f t="shared" si="67"/>
        <v>628</v>
      </c>
      <c r="B631" s="36" t="s">
        <v>13</v>
      </c>
      <c r="C631" s="37" t="str">
        <f t="shared" si="68"/>
        <v>4GIHSA</v>
      </c>
      <c r="D631" s="37"/>
      <c r="E631" s="38">
        <f>+'CALCULO TARIFAS CC '!$Q$45</f>
        <v>0.86408101582244168</v>
      </c>
      <c r="F631" s="87">
        <f t="shared" si="66"/>
        <v>2.6469999999999998</v>
      </c>
      <c r="G631" s="366">
        <f t="shared" si="69"/>
        <v>2.29</v>
      </c>
      <c r="H631" s="349" t="s">
        <v>279</v>
      </c>
      <c r="I631" s="313" t="s">
        <v>109</v>
      </c>
      <c r="J631" s="314">
        <v>2.6469999999999998</v>
      </c>
      <c r="K631" s="381"/>
      <c r="L631" s="381"/>
      <c r="M631" s="381"/>
      <c r="N631" s="381"/>
      <c r="O631" s="373"/>
      <c r="P631" s="373"/>
    </row>
    <row r="632" spans="1:16" x14ac:dyDescent="0.25">
      <c r="A632" s="365">
        <f t="shared" si="67"/>
        <v>629</v>
      </c>
      <c r="B632" s="36" t="s">
        <v>13</v>
      </c>
      <c r="C632" s="37" t="str">
        <f t="shared" si="68"/>
        <v>4GMONTEROS</v>
      </c>
      <c r="D632" s="37"/>
      <c r="E632" s="38">
        <f>+'CALCULO TARIFAS CC '!$Q$45</f>
        <v>0.86408101582244168</v>
      </c>
      <c r="F632" s="87">
        <f t="shared" si="66"/>
        <v>0</v>
      </c>
      <c r="G632" s="366">
        <f t="shared" si="69"/>
        <v>0</v>
      </c>
      <c r="H632" s="349" t="s">
        <v>279</v>
      </c>
      <c r="I632" s="313" t="s">
        <v>110</v>
      </c>
      <c r="J632" s="314">
        <v>0</v>
      </c>
      <c r="K632" s="381"/>
      <c r="L632" s="381"/>
      <c r="M632" s="381"/>
      <c r="N632" s="381"/>
      <c r="O632" s="373"/>
      <c r="P632" s="373"/>
    </row>
    <row r="633" spans="1:16" x14ac:dyDescent="0.25">
      <c r="A633" s="365">
        <f t="shared" si="67"/>
        <v>630</v>
      </c>
      <c r="B633" s="36" t="s">
        <v>13</v>
      </c>
      <c r="C633" s="37" t="str">
        <f t="shared" si="68"/>
        <v>4GMTL</v>
      </c>
      <c r="D633" s="37"/>
      <c r="E633" s="38">
        <f>+'CALCULO TARIFAS CC '!$Q$45</f>
        <v>0.86408101582244168</v>
      </c>
      <c r="F633" s="87">
        <f t="shared" si="66"/>
        <v>43.899000000000001</v>
      </c>
      <c r="G633" s="366">
        <f>ROUND(F633*E633,2)</f>
        <v>37.93</v>
      </c>
      <c r="H633" s="349" t="s">
        <v>279</v>
      </c>
      <c r="I633" s="313" t="s">
        <v>111</v>
      </c>
      <c r="J633" s="314">
        <v>43.899000000000001</v>
      </c>
      <c r="K633" s="381"/>
      <c r="L633" s="381"/>
      <c r="M633" s="381"/>
      <c r="N633" s="381"/>
      <c r="O633" s="373"/>
      <c r="P633" s="373"/>
    </row>
    <row r="634" spans="1:16" x14ac:dyDescent="0.25">
      <c r="A634" s="365">
        <f t="shared" si="67"/>
        <v>631</v>
      </c>
      <c r="B634" s="36" t="s">
        <v>13</v>
      </c>
      <c r="C634" s="37" t="str">
        <f t="shared" si="68"/>
        <v>4GPENSA</v>
      </c>
      <c r="D634" s="37"/>
      <c r="E634" s="38">
        <f>+'CALCULO TARIFAS CC '!$Q$45</f>
        <v>0.86408101582244168</v>
      </c>
      <c r="F634" s="87">
        <f t="shared" si="66"/>
        <v>47.116999999999997</v>
      </c>
      <c r="G634" s="366">
        <f t="shared" si="69"/>
        <v>40.71</v>
      </c>
      <c r="H634" s="349" t="s">
        <v>279</v>
      </c>
      <c r="I634" s="313" t="s">
        <v>112</v>
      </c>
      <c r="J634" s="314">
        <v>47.116999999999997</v>
      </c>
      <c r="K634" s="381"/>
      <c r="L634" s="381"/>
      <c r="M634" s="381"/>
      <c r="N634" s="381"/>
      <c r="O634" s="373"/>
      <c r="P634" s="373"/>
    </row>
    <row r="635" spans="1:16" x14ac:dyDescent="0.25">
      <c r="A635" s="365">
        <f t="shared" si="67"/>
        <v>632</v>
      </c>
      <c r="B635" s="36" t="s">
        <v>13</v>
      </c>
      <c r="C635" s="37" t="str">
        <f t="shared" si="68"/>
        <v>4GSOLARIS</v>
      </c>
      <c r="D635" s="37"/>
      <c r="E635" s="38">
        <f>+'CALCULO TARIFAS CC '!$Q$45</f>
        <v>0.86408101582244168</v>
      </c>
      <c r="F635" s="87">
        <f t="shared" si="66"/>
        <v>8.2870000000000008</v>
      </c>
      <c r="G635" s="366">
        <f t="shared" si="69"/>
        <v>7.16</v>
      </c>
      <c r="H635" s="349" t="s">
        <v>279</v>
      </c>
      <c r="I635" s="313" t="s">
        <v>113</v>
      </c>
      <c r="J635" s="314">
        <v>8.2870000000000008</v>
      </c>
      <c r="K635" s="381"/>
      <c r="L635" s="381"/>
      <c r="M635" s="381"/>
      <c r="N635" s="381"/>
      <c r="O635" s="373"/>
      <c r="P635" s="373"/>
    </row>
    <row r="636" spans="1:16" x14ac:dyDescent="0.25">
      <c r="A636" s="365">
        <f t="shared" si="67"/>
        <v>633</v>
      </c>
      <c r="B636" s="36" t="s">
        <v>13</v>
      </c>
      <c r="C636" s="37" t="str">
        <f t="shared" si="68"/>
        <v>4TENATREL</v>
      </c>
      <c r="D636" s="37"/>
      <c r="E636" s="38">
        <f>+'CALCULO TARIFAS CC '!$Q$45</f>
        <v>0.86408101582244168</v>
      </c>
      <c r="F636" s="87">
        <f t="shared" si="66"/>
        <v>0</v>
      </c>
      <c r="G636" s="366">
        <f t="shared" si="69"/>
        <v>0</v>
      </c>
      <c r="H636" s="349" t="s">
        <v>279</v>
      </c>
      <c r="I636" s="313" t="s">
        <v>114</v>
      </c>
      <c r="J636" s="314">
        <v>0</v>
      </c>
      <c r="K636" s="381"/>
      <c r="L636" s="381"/>
      <c r="M636" s="381"/>
      <c r="N636" s="381"/>
      <c r="O636" s="373"/>
      <c r="P636" s="373"/>
    </row>
    <row r="637" spans="1:16" x14ac:dyDescent="0.25">
      <c r="A637" s="365">
        <f t="shared" si="67"/>
        <v>634</v>
      </c>
      <c r="B637" s="36" t="s">
        <v>13</v>
      </c>
      <c r="C637" s="37" t="str">
        <f t="shared" si="68"/>
        <v>4TEPRNIC</v>
      </c>
      <c r="D637" s="37"/>
      <c r="E637" s="38">
        <f>+'CALCULO TARIFAS CC '!$Q$45</f>
        <v>0.86408101582244168</v>
      </c>
      <c r="F637" s="87">
        <f t="shared" si="66"/>
        <v>0</v>
      </c>
      <c r="G637" s="366">
        <f t="shared" si="69"/>
        <v>0</v>
      </c>
      <c r="H637" s="349" t="s">
        <v>279</v>
      </c>
      <c r="I637" s="313" t="s">
        <v>115</v>
      </c>
      <c r="J637" s="314">
        <v>0</v>
      </c>
      <c r="K637" s="381"/>
      <c r="L637" s="381"/>
      <c r="M637" s="381"/>
      <c r="N637" s="381"/>
      <c r="O637" s="373"/>
      <c r="P637" s="373"/>
    </row>
    <row r="638" spans="1:16" x14ac:dyDescent="0.25">
      <c r="A638" s="365">
        <f t="shared" si="67"/>
        <v>635</v>
      </c>
      <c r="B638" s="36" t="s">
        <v>13</v>
      </c>
      <c r="C638" s="37" t="str">
        <f t="shared" si="68"/>
        <v>4UCCN</v>
      </c>
      <c r="D638" s="37"/>
      <c r="E638" s="38">
        <f>+'CALCULO TARIFAS CC '!$Q$45</f>
        <v>0.86408101582244168</v>
      </c>
      <c r="F638" s="87">
        <f t="shared" si="66"/>
        <v>1633.78</v>
      </c>
      <c r="G638" s="366">
        <f t="shared" si="69"/>
        <v>1411.72</v>
      </c>
      <c r="H638" s="349" t="s">
        <v>279</v>
      </c>
      <c r="I638" s="313" t="s">
        <v>116</v>
      </c>
      <c r="J638" s="314">
        <v>1633.78</v>
      </c>
      <c r="K638" s="381"/>
      <c r="L638" s="382"/>
      <c r="M638" s="381"/>
      <c r="N638" s="381"/>
      <c r="O638" s="373"/>
      <c r="P638" s="373"/>
    </row>
    <row r="639" spans="1:16" x14ac:dyDescent="0.25">
      <c r="A639" s="365">
        <f t="shared" si="67"/>
        <v>636</v>
      </c>
      <c r="B639" s="36" t="s">
        <v>13</v>
      </c>
      <c r="C639" s="37" t="str">
        <f t="shared" si="68"/>
        <v>4UCEMEXN</v>
      </c>
      <c r="D639" s="37"/>
      <c r="E639" s="38">
        <f>+'CALCULO TARIFAS CC '!$Q$45</f>
        <v>0.86408101582244168</v>
      </c>
      <c r="F639" s="87">
        <f t="shared" si="66"/>
        <v>1914.7080000000001</v>
      </c>
      <c r="G639" s="366">
        <f t="shared" si="69"/>
        <v>1654.46</v>
      </c>
      <c r="H639" s="349" t="s">
        <v>279</v>
      </c>
      <c r="I639" s="313" t="s">
        <v>117</v>
      </c>
      <c r="J639" s="314">
        <v>1914.7080000000001</v>
      </c>
      <c r="K639" s="381"/>
      <c r="L639" s="382"/>
      <c r="M639" s="381"/>
      <c r="N639" s="381"/>
      <c r="O639" s="373"/>
      <c r="P639" s="373"/>
    </row>
    <row r="640" spans="1:16" x14ac:dyDescent="0.25">
      <c r="A640" s="365">
        <f t="shared" si="67"/>
        <v>637</v>
      </c>
      <c r="B640" s="36" t="s">
        <v>13</v>
      </c>
      <c r="C640" s="37" t="str">
        <f t="shared" si="68"/>
        <v>4UCHDN</v>
      </c>
      <c r="D640" s="37"/>
      <c r="E640" s="38">
        <f>+'CALCULO TARIFAS CC '!$Q$45</f>
        <v>0.86408101582244168</v>
      </c>
      <c r="F640" s="87">
        <f t="shared" si="66"/>
        <v>299.25799999999998</v>
      </c>
      <c r="G640" s="366">
        <f t="shared" si="69"/>
        <v>258.58</v>
      </c>
      <c r="H640" s="349" t="s">
        <v>279</v>
      </c>
      <c r="I640" s="313" t="s">
        <v>118</v>
      </c>
      <c r="J640" s="314">
        <v>299.25799999999998</v>
      </c>
      <c r="K640" s="381"/>
      <c r="L640" s="381"/>
      <c r="M640" s="381"/>
      <c r="N640" s="381"/>
      <c r="O640" s="373"/>
      <c r="P640" s="373"/>
    </row>
    <row r="641" spans="1:16" x14ac:dyDescent="0.25">
      <c r="A641" s="365">
        <f t="shared" si="67"/>
        <v>638</v>
      </c>
      <c r="B641" s="36" t="s">
        <v>13</v>
      </c>
      <c r="C641" s="37" t="str">
        <f t="shared" si="68"/>
        <v>4UDMN</v>
      </c>
      <c r="D641" s="37"/>
      <c r="E641" s="38">
        <f>+'CALCULO TARIFAS CC '!$Q$45</f>
        <v>0.86408101582244168</v>
      </c>
      <c r="F641" s="87">
        <f t="shared" si="66"/>
        <v>3714.3620000000001</v>
      </c>
      <c r="G641" s="366">
        <f t="shared" si="69"/>
        <v>3209.51</v>
      </c>
      <c r="H641" s="349" t="s">
        <v>279</v>
      </c>
      <c r="I641" s="313" t="s">
        <v>119</v>
      </c>
      <c r="J641" s="314">
        <v>3714.3620000000001</v>
      </c>
      <c r="K641" s="381"/>
      <c r="L641" s="382"/>
      <c r="M641" s="381"/>
      <c r="N641" s="381"/>
      <c r="O641" s="373"/>
      <c r="P641" s="373"/>
    </row>
    <row r="642" spans="1:16" x14ac:dyDescent="0.25">
      <c r="A642" s="365">
        <f t="shared" si="67"/>
        <v>639</v>
      </c>
      <c r="B642" s="36" t="s">
        <v>13</v>
      </c>
      <c r="C642" s="37" t="str">
        <f t="shared" si="68"/>
        <v>4UENACAL</v>
      </c>
      <c r="D642" s="37"/>
      <c r="E642" s="38">
        <f>+'CALCULO TARIFAS CC '!$Q$45</f>
        <v>0.86408101582244168</v>
      </c>
      <c r="F642" s="87">
        <f t="shared" si="66"/>
        <v>26818.536</v>
      </c>
      <c r="G642" s="366">
        <f t="shared" si="69"/>
        <v>23173.39</v>
      </c>
      <c r="H642" s="349" t="s">
        <v>279</v>
      </c>
      <c r="I642" s="313" t="s">
        <v>120</v>
      </c>
      <c r="J642" s="314">
        <v>26818.536</v>
      </c>
      <c r="K642" s="381"/>
      <c r="L642" s="382"/>
      <c r="M642" s="382"/>
      <c r="N642" s="381"/>
      <c r="O642" s="373"/>
      <c r="P642" s="373"/>
    </row>
    <row r="643" spans="1:16" x14ac:dyDescent="0.25">
      <c r="A643" s="365">
        <f t="shared" si="67"/>
        <v>640</v>
      </c>
      <c r="B643" s="36" t="s">
        <v>13</v>
      </c>
      <c r="C643" s="37" t="str">
        <f t="shared" si="68"/>
        <v>4UENSA</v>
      </c>
      <c r="D643" s="37"/>
      <c r="E643" s="38">
        <f>+'CALCULO TARIFAS CC '!$Q$45</f>
        <v>0.86408101582244168</v>
      </c>
      <c r="F643" s="87">
        <f t="shared" si="66"/>
        <v>744.79600000000005</v>
      </c>
      <c r="G643" s="366">
        <f t="shared" si="69"/>
        <v>643.55999999999995</v>
      </c>
      <c r="H643" s="349" t="s">
        <v>279</v>
      </c>
      <c r="I643" s="313" t="s">
        <v>121</v>
      </c>
      <c r="J643" s="314">
        <v>744.79600000000005</v>
      </c>
      <c r="K643" s="381"/>
      <c r="L643" s="381"/>
      <c r="M643" s="381"/>
      <c r="N643" s="381"/>
      <c r="O643" s="373"/>
      <c r="P643" s="373"/>
    </row>
    <row r="644" spans="1:16" s="220" customFormat="1" x14ac:dyDescent="0.25">
      <c r="A644" s="365">
        <f t="shared" si="67"/>
        <v>641</v>
      </c>
      <c r="B644" s="36" t="s">
        <v>13</v>
      </c>
      <c r="C644" s="37" t="str">
        <f t="shared" si="68"/>
        <v>4UHME</v>
      </c>
      <c r="D644" s="37"/>
      <c r="E644" s="38">
        <f>+'CALCULO TARIFAS CC '!$Q$45</f>
        <v>0.86408101582244168</v>
      </c>
      <c r="F644" s="87">
        <f t="shared" si="66"/>
        <v>1024.7650000000001</v>
      </c>
      <c r="G644" s="366">
        <f t="shared" si="69"/>
        <v>885.48</v>
      </c>
      <c r="H644" s="349" t="s">
        <v>279</v>
      </c>
      <c r="I644" s="313" t="s">
        <v>550</v>
      </c>
      <c r="J644" s="314">
        <v>1024.7650000000001</v>
      </c>
      <c r="K644" s="381"/>
      <c r="L644" s="381"/>
      <c r="M644" s="381"/>
      <c r="N644" s="381"/>
      <c r="O644" s="373"/>
      <c r="P644" s="373"/>
    </row>
    <row r="645" spans="1:16" x14ac:dyDescent="0.25">
      <c r="A645" s="365">
        <f t="shared" si="67"/>
        <v>642</v>
      </c>
      <c r="B645" s="36" t="s">
        <v>13</v>
      </c>
      <c r="C645" s="37" t="str">
        <f t="shared" si="68"/>
        <v>4UHOLCIM</v>
      </c>
      <c r="D645" s="37"/>
      <c r="E645" s="38">
        <f>+'CALCULO TARIFAS CC '!$Q$45</f>
        <v>0.86408101582244168</v>
      </c>
      <c r="F645" s="87">
        <f t="shared" si="66"/>
        <v>1298.7360000000001</v>
      </c>
      <c r="G645" s="366">
        <f t="shared" si="69"/>
        <v>1122.21</v>
      </c>
      <c r="H645" s="349" t="s">
        <v>279</v>
      </c>
      <c r="I645" s="313" t="s">
        <v>122</v>
      </c>
      <c r="J645" s="314">
        <v>1298.7360000000001</v>
      </c>
      <c r="K645" s="381"/>
      <c r="L645" s="382"/>
      <c r="M645" s="381"/>
      <c r="N645" s="381"/>
      <c r="O645" s="373"/>
      <c r="P645" s="373"/>
    </row>
    <row r="646" spans="1:16" s="160" customFormat="1" x14ac:dyDescent="0.25">
      <c r="A646" s="365">
        <f t="shared" si="67"/>
        <v>643</v>
      </c>
      <c r="B646" s="36" t="s">
        <v>13</v>
      </c>
      <c r="C646" s="37" t="str">
        <f t="shared" si="68"/>
        <v>4UINDEXN</v>
      </c>
      <c r="D646" s="37"/>
      <c r="E646" s="38">
        <f>+'CALCULO TARIFAS CC '!$Q$45</f>
        <v>0.86408101582244168</v>
      </c>
      <c r="F646" s="87">
        <f t="shared" si="66"/>
        <v>359.34800000000001</v>
      </c>
      <c r="G646" s="366">
        <f t="shared" si="69"/>
        <v>310.51</v>
      </c>
      <c r="H646" s="349" t="s">
        <v>279</v>
      </c>
      <c r="I646" s="313" t="s">
        <v>123</v>
      </c>
      <c r="J646" s="314">
        <v>359.34800000000001</v>
      </c>
      <c r="K646" s="381"/>
      <c r="L646" s="381"/>
      <c r="M646" s="381"/>
      <c r="N646" s="381"/>
      <c r="O646" s="373"/>
      <c r="P646" s="373"/>
    </row>
    <row r="647" spans="1:16" x14ac:dyDescent="0.25">
      <c r="A647" s="365">
        <f t="shared" si="67"/>
        <v>644</v>
      </c>
      <c r="B647" s="36" t="s">
        <v>13</v>
      </c>
      <c r="C647" s="37" t="str">
        <f t="shared" si="68"/>
        <v>4UTRITONMI</v>
      </c>
      <c r="D647" s="37"/>
      <c r="E647" s="38">
        <f>+'CALCULO TARIFAS CC '!$Q$45</f>
        <v>0.86408101582244168</v>
      </c>
      <c r="F647" s="87">
        <f t="shared" si="66"/>
        <v>4821.88</v>
      </c>
      <c r="G647" s="366">
        <f t="shared" si="69"/>
        <v>4166.49</v>
      </c>
      <c r="H647" s="349" t="s">
        <v>279</v>
      </c>
      <c r="I647" s="312" t="s">
        <v>124</v>
      </c>
      <c r="J647" s="316">
        <v>4821.88</v>
      </c>
      <c r="K647" s="381"/>
      <c r="L647" s="382"/>
      <c r="M647" s="381"/>
      <c r="N647" s="381"/>
      <c r="O647" s="373"/>
      <c r="P647" s="373"/>
    </row>
    <row r="648" spans="1:16" s="384" customFormat="1" x14ac:dyDescent="0.25">
      <c r="A648" s="365">
        <f t="shared" si="67"/>
        <v>645</v>
      </c>
      <c r="B648" s="36" t="s">
        <v>13</v>
      </c>
      <c r="C648" s="37" t="str">
        <f t="shared" ref="C648" si="70">UPPER(I648)</f>
        <v>4UTWN</v>
      </c>
      <c r="D648" s="37"/>
      <c r="E648" s="38">
        <f>+'CALCULO TARIFAS CC '!$Q$45</f>
        <v>0.86408101582244168</v>
      </c>
      <c r="F648" s="87">
        <f t="shared" ref="F648" si="71">ROUND(J648,4)</f>
        <v>5349.5569999999998</v>
      </c>
      <c r="G648" s="366">
        <f t="shared" ref="G648" si="72">ROUND(F648*E648,2)</f>
        <v>4622.45</v>
      </c>
      <c r="H648" s="349" t="s">
        <v>279</v>
      </c>
      <c r="I648" s="312" t="s">
        <v>858</v>
      </c>
      <c r="J648" s="316">
        <v>5349.5569999999998</v>
      </c>
      <c r="K648" s="381"/>
      <c r="L648" s="382"/>
      <c r="M648" s="381"/>
      <c r="N648" s="381"/>
    </row>
    <row r="649" spans="1:16" ht="15.75" thickBot="1" x14ac:dyDescent="0.3">
      <c r="A649" s="365">
        <f t="shared" si="67"/>
        <v>646</v>
      </c>
      <c r="B649" s="107" t="s">
        <v>13</v>
      </c>
      <c r="C649" s="37" t="str">
        <f t="shared" si="68"/>
        <v>4UZFLP</v>
      </c>
      <c r="D649" s="108"/>
      <c r="E649" s="112">
        <f>+'CALCULO TARIFAS CC '!$Q$45</f>
        <v>0.86408101582244168</v>
      </c>
      <c r="F649" s="87">
        <f t="shared" si="66"/>
        <v>800.82100000000003</v>
      </c>
      <c r="G649" s="366">
        <f t="shared" si="69"/>
        <v>691.97</v>
      </c>
      <c r="H649" s="349" t="s">
        <v>279</v>
      </c>
      <c r="I649" s="312" t="s">
        <v>125</v>
      </c>
      <c r="J649" s="316">
        <v>800.82100000000003</v>
      </c>
      <c r="K649" s="381"/>
      <c r="L649" s="381"/>
      <c r="M649" s="381"/>
      <c r="N649" s="381"/>
      <c r="O649" s="373"/>
      <c r="P649" s="373"/>
    </row>
    <row r="650" spans="1:16" ht="15.75" thickBot="1" x14ac:dyDescent="0.3">
      <c r="A650" s="367"/>
      <c r="B650" s="76" t="s">
        <v>13</v>
      </c>
      <c r="C650" s="77" t="s">
        <v>285</v>
      </c>
      <c r="D650" s="77"/>
      <c r="E650" s="77"/>
      <c r="F650" s="113">
        <f>ROUND(SUM(F611:F649),4)</f>
        <v>396063.592</v>
      </c>
      <c r="G650" s="362">
        <f>SUM(G611:G649)</f>
        <v>342231.00999999995</v>
      </c>
      <c r="H650" s="350"/>
      <c r="I650" s="317"/>
      <c r="J650" s="317"/>
      <c r="K650" s="380"/>
      <c r="L650" s="380"/>
      <c r="M650" s="380"/>
      <c r="N650" s="380"/>
      <c r="O650" s="373"/>
      <c r="P650" s="373"/>
    </row>
    <row r="651" spans="1:16" ht="15.75" thickBot="1" x14ac:dyDescent="0.3">
      <c r="A651" s="361">
        <f>A649+1</f>
        <v>647</v>
      </c>
      <c r="B651" s="81" t="s">
        <v>12</v>
      </c>
      <c r="C651" s="82" t="str">
        <f t="shared" ref="C651:C693" si="73">I651</f>
        <v>3DENEE</v>
      </c>
      <c r="D651" s="114"/>
      <c r="E651" s="83">
        <f>+'CALCULO TARIFAS CC '!P45</f>
        <v>0.58666232435984522</v>
      </c>
      <c r="F651" s="79">
        <f t="shared" ref="F651:F691" si="74">ROUND(J651,4)</f>
        <v>875253.83389999997</v>
      </c>
      <c r="G651" s="362">
        <f>ROUND(F651*E651,2)+0.01</f>
        <v>513478.46</v>
      </c>
      <c r="H651" s="349" t="s">
        <v>275</v>
      </c>
      <c r="I651" s="313" t="s">
        <v>126</v>
      </c>
      <c r="J651" s="314">
        <v>875253.83389999997</v>
      </c>
      <c r="K651" s="381"/>
      <c r="L651" s="382"/>
      <c r="M651" s="382"/>
      <c r="N651" s="382"/>
      <c r="O651" s="373"/>
      <c r="P651" s="373"/>
    </row>
    <row r="652" spans="1:16" x14ac:dyDescent="0.25">
      <c r="A652" s="363">
        <f t="shared" ref="A652:A698" si="75">+A651+1</f>
        <v>648</v>
      </c>
      <c r="B652" s="33" t="s">
        <v>11</v>
      </c>
      <c r="C652" s="34" t="str">
        <f t="shared" si="73"/>
        <v>2C_C03</v>
      </c>
      <c r="D652" s="34"/>
      <c r="E652" s="35">
        <f>+'CALCULO TARIFAS CC '!$O$45</f>
        <v>1.2774451951873091</v>
      </c>
      <c r="F652" s="84">
        <f t="shared" si="74"/>
        <v>2890.2864</v>
      </c>
      <c r="G652" s="364">
        <f>ROUND(F652*E652,2)</f>
        <v>3692.18</v>
      </c>
      <c r="H652" s="349" t="s">
        <v>272</v>
      </c>
      <c r="I652" s="310" t="s">
        <v>127</v>
      </c>
      <c r="J652" s="321">
        <v>2890.2864</v>
      </c>
      <c r="K652" s="381"/>
      <c r="L652" s="382"/>
      <c r="M652" s="381"/>
      <c r="N652" s="381"/>
    </row>
    <row r="653" spans="1:16" x14ac:dyDescent="0.25">
      <c r="A653" s="365">
        <f t="shared" si="75"/>
        <v>649</v>
      </c>
      <c r="B653" s="36" t="s">
        <v>11</v>
      </c>
      <c r="C653" s="37" t="str">
        <f t="shared" si="73"/>
        <v>2C_C04</v>
      </c>
      <c r="D653" s="37"/>
      <c r="E653" s="38">
        <f>+'CALCULO TARIFAS CC '!$O$45</f>
        <v>1.2774451951873091</v>
      </c>
      <c r="F653" s="87">
        <f t="shared" si="74"/>
        <v>644.21770000000004</v>
      </c>
      <c r="G653" s="366">
        <f>ROUND(F653*E653,2)</f>
        <v>822.95</v>
      </c>
      <c r="H653" s="349" t="s">
        <v>272</v>
      </c>
      <c r="I653" s="310" t="s">
        <v>128</v>
      </c>
      <c r="J653" s="321">
        <v>644.21770000000004</v>
      </c>
      <c r="K653" s="381"/>
      <c r="L653" s="381"/>
      <c r="M653" s="381"/>
      <c r="N653" s="381"/>
      <c r="O653" s="373"/>
      <c r="P653" s="373"/>
    </row>
    <row r="654" spans="1:16" x14ac:dyDescent="0.25">
      <c r="A654" s="365">
        <f t="shared" si="75"/>
        <v>650</v>
      </c>
      <c r="B654" s="36" t="s">
        <v>11</v>
      </c>
      <c r="C654" s="37" t="str">
        <f t="shared" si="73"/>
        <v>2C_C08</v>
      </c>
      <c r="D654" s="37"/>
      <c r="E654" s="38">
        <f>+'CALCULO TARIFAS CC '!$O$45</f>
        <v>1.2774451951873091</v>
      </c>
      <c r="F654" s="87">
        <f t="shared" si="74"/>
        <v>3.1</v>
      </c>
      <c r="G654" s="366">
        <f t="shared" ref="G654:G698" si="76">ROUND(F654*E654,2)</f>
        <v>3.96</v>
      </c>
      <c r="H654" s="349" t="s">
        <v>272</v>
      </c>
      <c r="I654" s="310" t="s">
        <v>129</v>
      </c>
      <c r="J654" s="321">
        <v>3.1</v>
      </c>
      <c r="K654" s="381"/>
      <c r="L654" s="381"/>
      <c r="M654" s="381"/>
      <c r="N654" s="381"/>
      <c r="O654" s="373"/>
      <c r="P654" s="373"/>
    </row>
    <row r="655" spans="1:16" x14ac:dyDescent="0.25">
      <c r="A655" s="365">
        <f t="shared" si="75"/>
        <v>651</v>
      </c>
      <c r="B655" s="36" t="s">
        <v>11</v>
      </c>
      <c r="C655" s="37" t="str">
        <f t="shared" si="73"/>
        <v>2C_C13</v>
      </c>
      <c r="D655" s="37"/>
      <c r="E655" s="38">
        <f>+'CALCULO TARIFAS CC '!$O$45</f>
        <v>1.2774451951873091</v>
      </c>
      <c r="F655" s="87">
        <f t="shared" si="74"/>
        <v>0</v>
      </c>
      <c r="G655" s="366">
        <f t="shared" si="76"/>
        <v>0</v>
      </c>
      <c r="H655" s="349" t="s">
        <v>272</v>
      </c>
      <c r="I655" s="310" t="s">
        <v>130</v>
      </c>
      <c r="J655" s="321">
        <v>0</v>
      </c>
      <c r="K655" s="381"/>
      <c r="L655" s="381"/>
      <c r="M655" s="381"/>
      <c r="N655" s="381"/>
      <c r="O655" s="373"/>
      <c r="P655" s="373"/>
    </row>
    <row r="656" spans="1:16" x14ac:dyDescent="0.25">
      <c r="A656" s="365">
        <f t="shared" si="75"/>
        <v>652</v>
      </c>
      <c r="B656" s="36" t="s">
        <v>11</v>
      </c>
      <c r="C656" s="37" t="str">
        <f t="shared" si="73"/>
        <v>2C_C15</v>
      </c>
      <c r="D656" s="37"/>
      <c r="E656" s="38">
        <f>+'CALCULO TARIFAS CC '!$O$45</f>
        <v>1.2774451951873091</v>
      </c>
      <c r="F656" s="87">
        <f t="shared" si="74"/>
        <v>0.44</v>
      </c>
      <c r="G656" s="366">
        <f t="shared" si="76"/>
        <v>0.56000000000000005</v>
      </c>
      <c r="H656" s="349" t="s">
        <v>272</v>
      </c>
      <c r="I656" s="310" t="s">
        <v>131</v>
      </c>
      <c r="J656" s="321">
        <v>0.44</v>
      </c>
      <c r="K656" s="381"/>
      <c r="L656" s="381"/>
      <c r="M656" s="381"/>
      <c r="N656" s="381"/>
      <c r="O656" s="373"/>
      <c r="P656" s="373"/>
    </row>
    <row r="657" spans="1:16" x14ac:dyDescent="0.25">
      <c r="A657" s="365">
        <f t="shared" si="75"/>
        <v>653</v>
      </c>
      <c r="B657" s="36" t="s">
        <v>11</v>
      </c>
      <c r="C657" s="37" t="str">
        <f t="shared" si="73"/>
        <v>2C_C16</v>
      </c>
      <c r="D657" s="37"/>
      <c r="E657" s="38">
        <f>+'CALCULO TARIFAS CC '!$O$45</f>
        <v>1.2774451951873091</v>
      </c>
      <c r="F657" s="87">
        <f t="shared" si="74"/>
        <v>477.25970000000001</v>
      </c>
      <c r="G657" s="366">
        <f t="shared" si="76"/>
        <v>609.66999999999996</v>
      </c>
      <c r="H657" s="349" t="s">
        <v>272</v>
      </c>
      <c r="I657" s="310" t="s">
        <v>132</v>
      </c>
      <c r="J657" s="321">
        <v>477.25970000000001</v>
      </c>
      <c r="K657" s="381"/>
      <c r="L657" s="381"/>
      <c r="M657" s="381"/>
      <c r="N657" s="381"/>
      <c r="O657" s="373"/>
      <c r="P657" s="373"/>
    </row>
    <row r="658" spans="1:16" x14ac:dyDescent="0.25">
      <c r="A658" s="365">
        <f t="shared" si="75"/>
        <v>654</v>
      </c>
      <c r="B658" s="36" t="s">
        <v>11</v>
      </c>
      <c r="C658" s="37" t="str">
        <f t="shared" si="73"/>
        <v>2C_C39</v>
      </c>
      <c r="D658" s="37"/>
      <c r="E658" s="38">
        <f>+'CALCULO TARIFAS CC '!$O$45</f>
        <v>1.2774451951873091</v>
      </c>
      <c r="F658" s="87">
        <f t="shared" si="74"/>
        <v>4327.5075999999999</v>
      </c>
      <c r="G658" s="366">
        <f t="shared" si="76"/>
        <v>5528.15</v>
      </c>
      <c r="H658" s="349" t="s">
        <v>272</v>
      </c>
      <c r="I658" s="310" t="s">
        <v>133</v>
      </c>
      <c r="J658" s="321">
        <v>4327.5075999999999</v>
      </c>
      <c r="K658" s="381"/>
      <c r="L658" s="382"/>
      <c r="M658" s="381"/>
      <c r="N658" s="381"/>
      <c r="O658" s="373"/>
      <c r="P658" s="373"/>
    </row>
    <row r="659" spans="1:16" x14ac:dyDescent="0.25">
      <c r="A659" s="365">
        <f t="shared" si="75"/>
        <v>655</v>
      </c>
      <c r="B659" s="36" t="s">
        <v>11</v>
      </c>
      <c r="C659" s="37" t="str">
        <f t="shared" si="73"/>
        <v>2C_C40</v>
      </c>
      <c r="D659" s="37"/>
      <c r="E659" s="38">
        <f>+'CALCULO TARIFAS CC '!$O$45</f>
        <v>1.2774451951873091</v>
      </c>
      <c r="F659" s="87">
        <f t="shared" si="74"/>
        <v>594.69100000000003</v>
      </c>
      <c r="G659" s="366">
        <f t="shared" si="76"/>
        <v>759.69</v>
      </c>
      <c r="H659" s="349" t="s">
        <v>272</v>
      </c>
      <c r="I659" s="310" t="s">
        <v>134</v>
      </c>
      <c r="J659" s="321">
        <v>594.69100000000003</v>
      </c>
      <c r="K659" s="381"/>
      <c r="L659" s="381"/>
      <c r="M659" s="381"/>
      <c r="N659" s="381"/>
      <c r="O659" s="373"/>
      <c r="P659" s="373"/>
    </row>
    <row r="660" spans="1:16" x14ac:dyDescent="0.25">
      <c r="A660" s="365">
        <f t="shared" si="75"/>
        <v>656</v>
      </c>
      <c r="B660" s="36" t="s">
        <v>11</v>
      </c>
      <c r="C660" s="37" t="str">
        <f t="shared" si="73"/>
        <v>2C_C51</v>
      </c>
      <c r="D660" s="37"/>
      <c r="E660" s="38">
        <f>+'CALCULO TARIFAS CC '!$O$45</f>
        <v>1.2774451951873091</v>
      </c>
      <c r="F660" s="87">
        <f t="shared" si="74"/>
        <v>820.37929999999994</v>
      </c>
      <c r="G660" s="366">
        <f t="shared" si="76"/>
        <v>1047.99</v>
      </c>
      <c r="H660" s="349" t="s">
        <v>272</v>
      </c>
      <c r="I660" s="310" t="s">
        <v>387</v>
      </c>
      <c r="J660" s="321">
        <v>820.37929999999994</v>
      </c>
      <c r="K660" s="381"/>
      <c r="L660" s="381"/>
      <c r="M660" s="381"/>
      <c r="N660" s="381"/>
      <c r="O660" s="373"/>
      <c r="P660" s="373"/>
    </row>
    <row r="661" spans="1:16" x14ac:dyDescent="0.25">
      <c r="A661" s="365">
        <f t="shared" si="75"/>
        <v>657</v>
      </c>
      <c r="B661" s="36" t="s">
        <v>11</v>
      </c>
      <c r="C661" s="37" t="str">
        <f t="shared" si="73"/>
        <v>2C_C58</v>
      </c>
      <c r="D661" s="37"/>
      <c r="E661" s="38">
        <f>+'CALCULO TARIFAS CC '!$O$45</f>
        <v>1.2774451951873091</v>
      </c>
      <c r="F661" s="87">
        <f t="shared" si="74"/>
        <v>5782.3339999999998</v>
      </c>
      <c r="G661" s="366">
        <f t="shared" si="76"/>
        <v>7386.61</v>
      </c>
      <c r="H661" s="349" t="s">
        <v>272</v>
      </c>
      <c r="I661" s="310" t="s">
        <v>135</v>
      </c>
      <c r="J661" s="321">
        <v>5782.3339999999998</v>
      </c>
      <c r="K661" s="381"/>
      <c r="L661" s="382"/>
      <c r="M661" s="381"/>
      <c r="N661" s="381"/>
      <c r="O661" s="373"/>
      <c r="P661" s="373"/>
    </row>
    <row r="662" spans="1:16" x14ac:dyDescent="0.25">
      <c r="A662" s="365">
        <f t="shared" si="75"/>
        <v>658</v>
      </c>
      <c r="B662" s="36" t="s">
        <v>11</v>
      </c>
      <c r="C662" s="37" t="str">
        <f t="shared" si="73"/>
        <v>2C_C60</v>
      </c>
      <c r="D662" s="37"/>
      <c r="E662" s="38">
        <f>+'CALCULO TARIFAS CC '!$O$45</f>
        <v>1.2774451951873091</v>
      </c>
      <c r="F662" s="87">
        <f t="shared" si="74"/>
        <v>6800.9790000000003</v>
      </c>
      <c r="G662" s="366">
        <f t="shared" si="76"/>
        <v>8687.8799999999992</v>
      </c>
      <c r="H662" s="349" t="s">
        <v>272</v>
      </c>
      <c r="I662" s="310" t="s">
        <v>327</v>
      </c>
      <c r="J662" s="321">
        <v>6800.9790000000003</v>
      </c>
      <c r="K662" s="381"/>
      <c r="L662" s="382"/>
      <c r="M662" s="382"/>
      <c r="N662" s="381"/>
      <c r="O662" s="373"/>
      <c r="P662" s="373"/>
    </row>
    <row r="663" spans="1:16" x14ac:dyDescent="0.25">
      <c r="A663" s="365">
        <f t="shared" si="75"/>
        <v>659</v>
      </c>
      <c r="B663" s="36" t="s">
        <v>11</v>
      </c>
      <c r="C663" s="37" t="str">
        <f t="shared" si="73"/>
        <v>2C_C61</v>
      </c>
      <c r="D663" s="37"/>
      <c r="E663" s="38">
        <f>+'CALCULO TARIFAS CC '!$O$45</f>
        <v>1.2774451951873091</v>
      </c>
      <c r="F663" s="87">
        <f t="shared" si="74"/>
        <v>0</v>
      </c>
      <c r="G663" s="366">
        <f t="shared" si="76"/>
        <v>0</v>
      </c>
      <c r="H663" s="349" t="s">
        <v>272</v>
      </c>
      <c r="I663" s="310" t="s">
        <v>429</v>
      </c>
      <c r="J663" s="321">
        <v>0</v>
      </c>
      <c r="K663" s="381"/>
      <c r="L663" s="381"/>
      <c r="M663" s="381"/>
      <c r="N663" s="381"/>
      <c r="O663" s="373"/>
      <c r="P663" s="373"/>
    </row>
    <row r="664" spans="1:16" x14ac:dyDescent="0.25">
      <c r="A664" s="365">
        <f t="shared" si="75"/>
        <v>660</v>
      </c>
      <c r="B664" s="36" t="s">
        <v>11</v>
      </c>
      <c r="C664" s="37" t="str">
        <f t="shared" si="73"/>
        <v>2C_C64</v>
      </c>
      <c r="D664" s="37"/>
      <c r="E664" s="38">
        <f>+'CALCULO TARIFAS CC '!$O$45</f>
        <v>1.2774451951873091</v>
      </c>
      <c r="F664" s="87">
        <f t="shared" si="74"/>
        <v>5071.4944999999998</v>
      </c>
      <c r="G664" s="366">
        <f t="shared" si="76"/>
        <v>6478.56</v>
      </c>
      <c r="H664" s="349" t="s">
        <v>272</v>
      </c>
      <c r="I664" s="310" t="s">
        <v>458</v>
      </c>
      <c r="J664" s="321">
        <v>5071.4944999999998</v>
      </c>
      <c r="K664" s="381"/>
      <c r="L664" s="382"/>
      <c r="M664" s="381"/>
      <c r="N664" s="381"/>
      <c r="O664" s="373"/>
      <c r="P664" s="373"/>
    </row>
    <row r="665" spans="1:16" x14ac:dyDescent="0.25">
      <c r="A665" s="365">
        <f t="shared" si="75"/>
        <v>661</v>
      </c>
      <c r="B665" s="36" t="s">
        <v>11</v>
      </c>
      <c r="C665" s="37" t="str">
        <f t="shared" si="73"/>
        <v>2C_C66</v>
      </c>
      <c r="D665" s="37"/>
      <c r="E665" s="38">
        <f>+'CALCULO TARIFAS CC '!$O$45</f>
        <v>1.2774451951873091</v>
      </c>
      <c r="F665" s="87">
        <f t="shared" si="74"/>
        <v>86.614999999999995</v>
      </c>
      <c r="G665" s="366">
        <f t="shared" si="76"/>
        <v>110.65</v>
      </c>
      <c r="H665" s="349" t="s">
        <v>272</v>
      </c>
      <c r="I665" s="310" t="s">
        <v>548</v>
      </c>
      <c r="J665" s="321">
        <v>86.614999999999995</v>
      </c>
      <c r="K665" s="381"/>
      <c r="L665" s="381"/>
      <c r="M665" s="381"/>
      <c r="N665" s="381"/>
      <c r="O665" s="373"/>
      <c r="P665" s="373"/>
    </row>
    <row r="666" spans="1:16" x14ac:dyDescent="0.25">
      <c r="A666" s="365">
        <f t="shared" si="75"/>
        <v>662</v>
      </c>
      <c r="B666" s="36" t="s">
        <v>11</v>
      </c>
      <c r="C666" s="37" t="str">
        <f t="shared" si="73"/>
        <v>2C_C67</v>
      </c>
      <c r="D666" s="37"/>
      <c r="E666" s="38">
        <f>+'CALCULO TARIFAS CC '!$O$45</f>
        <v>1.2774451951873091</v>
      </c>
      <c r="F666" s="87">
        <f t="shared" si="74"/>
        <v>1.52</v>
      </c>
      <c r="G666" s="366">
        <f t="shared" si="76"/>
        <v>1.94</v>
      </c>
      <c r="H666" s="349" t="s">
        <v>272</v>
      </c>
      <c r="I666" s="310" t="s">
        <v>827</v>
      </c>
      <c r="J666" s="321">
        <v>1.52</v>
      </c>
      <c r="K666" s="381"/>
      <c r="L666" s="381"/>
      <c r="M666" s="381"/>
      <c r="N666" s="381"/>
      <c r="O666" s="373"/>
      <c r="P666" s="373"/>
    </row>
    <row r="667" spans="1:16" x14ac:dyDescent="0.25">
      <c r="A667" s="365">
        <f t="shared" si="75"/>
        <v>663</v>
      </c>
      <c r="B667" s="36" t="s">
        <v>11</v>
      </c>
      <c r="C667" s="37" t="str">
        <f t="shared" si="73"/>
        <v>2C_C72</v>
      </c>
      <c r="D667" s="37"/>
      <c r="E667" s="38">
        <f>+'CALCULO TARIFAS CC '!$O$45</f>
        <v>1.2774451951873091</v>
      </c>
      <c r="F667" s="87">
        <f t="shared" si="74"/>
        <v>1569.38</v>
      </c>
      <c r="G667" s="366">
        <f t="shared" si="76"/>
        <v>2004.8</v>
      </c>
      <c r="H667" s="349" t="s">
        <v>272</v>
      </c>
      <c r="I667" s="310" t="s">
        <v>950</v>
      </c>
      <c r="J667" s="321">
        <v>1569.38</v>
      </c>
      <c r="K667" s="381"/>
      <c r="L667" s="382"/>
      <c r="M667" s="382"/>
      <c r="N667" s="382"/>
      <c r="O667" s="373"/>
      <c r="P667" s="373"/>
    </row>
    <row r="668" spans="1:16" x14ac:dyDescent="0.25">
      <c r="A668" s="365">
        <f t="shared" si="75"/>
        <v>664</v>
      </c>
      <c r="B668" s="36" t="s">
        <v>11</v>
      </c>
      <c r="C668" s="37" t="str">
        <f t="shared" si="73"/>
        <v>2D_D01</v>
      </c>
      <c r="D668" s="37"/>
      <c r="E668" s="38">
        <f>+'CALCULO TARIFAS CC '!$O$45</f>
        <v>1.2774451951873091</v>
      </c>
      <c r="F668" s="87">
        <f t="shared" si="74"/>
        <v>192761.01670000001</v>
      </c>
      <c r="G668" s="366">
        <f t="shared" si="76"/>
        <v>246241.63</v>
      </c>
      <c r="H668" s="349" t="s">
        <v>272</v>
      </c>
      <c r="I668" s="310" t="s">
        <v>136</v>
      </c>
      <c r="J668" s="321">
        <v>192761.01670000001</v>
      </c>
      <c r="K668" s="381"/>
      <c r="L668" s="382"/>
      <c r="M668" s="382"/>
      <c r="N668" s="382"/>
      <c r="O668" s="373"/>
      <c r="P668" s="373"/>
    </row>
    <row r="669" spans="1:16" x14ac:dyDescent="0.25">
      <c r="A669" s="365">
        <f t="shared" si="75"/>
        <v>665</v>
      </c>
      <c r="B669" s="36" t="s">
        <v>11</v>
      </c>
      <c r="C669" s="37" t="str">
        <f t="shared" si="73"/>
        <v>2D_D02</v>
      </c>
      <c r="D669" s="37"/>
      <c r="E669" s="38">
        <f>+'CALCULO TARIFAS CC '!$O$45</f>
        <v>1.2774451951873091</v>
      </c>
      <c r="F669" s="87">
        <f t="shared" si="74"/>
        <v>144656.33689999999</v>
      </c>
      <c r="G669" s="366">
        <f t="shared" si="76"/>
        <v>184790.54</v>
      </c>
      <c r="H669" s="349" t="s">
        <v>272</v>
      </c>
      <c r="I669" s="310" t="s">
        <v>137</v>
      </c>
      <c r="J669" s="321">
        <v>144656.33689999999</v>
      </c>
      <c r="K669" s="381"/>
      <c r="L669" s="382"/>
      <c r="M669" s="382"/>
      <c r="N669" s="382"/>
      <c r="O669" s="373"/>
      <c r="P669" s="373"/>
    </row>
    <row r="670" spans="1:16" x14ac:dyDescent="0.25">
      <c r="A670" s="365">
        <f t="shared" si="75"/>
        <v>666</v>
      </c>
      <c r="B670" s="36" t="s">
        <v>11</v>
      </c>
      <c r="C670" s="37" t="str">
        <f t="shared" si="73"/>
        <v>2D_D03</v>
      </c>
      <c r="D670" s="37"/>
      <c r="E670" s="38">
        <f>+'CALCULO TARIFAS CC '!$O$45</f>
        <v>1.2774451951873091</v>
      </c>
      <c r="F670" s="87">
        <f t="shared" si="74"/>
        <v>81827.808499999999</v>
      </c>
      <c r="G670" s="366">
        <f t="shared" si="76"/>
        <v>104530.54</v>
      </c>
      <c r="H670" s="349" t="s">
        <v>272</v>
      </c>
      <c r="I670" s="310" t="s">
        <v>138</v>
      </c>
      <c r="J670" s="321">
        <v>81827.808499999999</v>
      </c>
      <c r="K670" s="381"/>
      <c r="L670" s="382"/>
      <c r="M670" s="382"/>
      <c r="N670" s="382"/>
      <c r="O670" s="373"/>
      <c r="P670" s="373"/>
    </row>
    <row r="671" spans="1:16" x14ac:dyDescent="0.25">
      <c r="A671" s="365">
        <f t="shared" si="75"/>
        <v>667</v>
      </c>
      <c r="B671" s="36" t="s">
        <v>11</v>
      </c>
      <c r="C671" s="37" t="str">
        <f t="shared" si="73"/>
        <v>2D_D04</v>
      </c>
      <c r="D671" s="37"/>
      <c r="E671" s="38">
        <f>+'CALCULO TARIFAS CC '!$O$45</f>
        <v>1.2774451951873091</v>
      </c>
      <c r="F671" s="87">
        <f t="shared" si="74"/>
        <v>60893.164400000001</v>
      </c>
      <c r="G671" s="366">
        <f t="shared" si="76"/>
        <v>77787.679999999993</v>
      </c>
      <c r="H671" s="349" t="s">
        <v>272</v>
      </c>
      <c r="I671" s="310" t="s">
        <v>139</v>
      </c>
      <c r="J671" s="321">
        <v>60893.164400000001</v>
      </c>
      <c r="K671" s="381"/>
      <c r="L671" s="382"/>
      <c r="M671" s="382"/>
      <c r="N671" s="381"/>
      <c r="O671" s="373"/>
      <c r="P671" s="373"/>
    </row>
    <row r="672" spans="1:16" x14ac:dyDescent="0.25">
      <c r="A672" s="365">
        <f t="shared" si="75"/>
        <v>668</v>
      </c>
      <c r="B672" s="36" t="s">
        <v>11</v>
      </c>
      <c r="C672" s="37" t="str">
        <f t="shared" si="73"/>
        <v>2D_D05</v>
      </c>
      <c r="D672" s="37"/>
      <c r="E672" s="38">
        <f>+'CALCULO TARIFAS CC '!$O$45</f>
        <v>1.2774451951873091</v>
      </c>
      <c r="F672" s="87">
        <f t="shared" si="74"/>
        <v>12609.670099999999</v>
      </c>
      <c r="G672" s="366">
        <f t="shared" si="76"/>
        <v>16108.16</v>
      </c>
      <c r="H672" s="349" t="s">
        <v>272</v>
      </c>
      <c r="I672" s="310" t="s">
        <v>140</v>
      </c>
      <c r="J672" s="321">
        <v>12609.670099999999</v>
      </c>
      <c r="K672" s="381"/>
      <c r="L672" s="382"/>
      <c r="M672" s="381"/>
      <c r="N672" s="381"/>
      <c r="O672" s="373"/>
      <c r="P672" s="373"/>
    </row>
    <row r="673" spans="1:16" s="191" customFormat="1" x14ac:dyDescent="0.25">
      <c r="A673" s="365">
        <f t="shared" si="75"/>
        <v>669</v>
      </c>
      <c r="B673" s="36" t="s">
        <v>11</v>
      </c>
      <c r="C673" s="37" t="str">
        <f t="shared" si="73"/>
        <v>2D_D06</v>
      </c>
      <c r="D673" s="37"/>
      <c r="E673" s="38">
        <f>+'CALCULO TARIFAS CC '!$O$45</f>
        <v>1.2774451951873091</v>
      </c>
      <c r="F673" s="87">
        <f t="shared" ref="F673:F676" si="77">ROUND(J673,4)</f>
        <v>3014.2764000000002</v>
      </c>
      <c r="G673" s="366">
        <f t="shared" si="76"/>
        <v>3850.57</v>
      </c>
      <c r="H673" s="349" t="s">
        <v>272</v>
      </c>
      <c r="I673" s="310" t="s">
        <v>141</v>
      </c>
      <c r="J673" s="321">
        <v>3014.2764000000002</v>
      </c>
      <c r="K673" s="381"/>
      <c r="L673" s="382"/>
      <c r="M673" s="382"/>
      <c r="N673" s="381"/>
      <c r="O673" s="373"/>
      <c r="P673" s="373"/>
    </row>
    <row r="674" spans="1:16" s="220" customFormat="1" x14ac:dyDescent="0.25">
      <c r="A674" s="365">
        <f t="shared" si="75"/>
        <v>670</v>
      </c>
      <c r="B674" s="36" t="s">
        <v>11</v>
      </c>
      <c r="C674" s="37" t="str">
        <f t="shared" si="73"/>
        <v>2D_D07</v>
      </c>
      <c r="D674" s="37"/>
      <c r="E674" s="38">
        <f>+'CALCULO TARIFAS CC '!$O$45</f>
        <v>1.2774451951873091</v>
      </c>
      <c r="F674" s="87">
        <f t="shared" si="77"/>
        <v>11614.280500000001</v>
      </c>
      <c r="G674" s="366">
        <f t="shared" si="76"/>
        <v>14836.61</v>
      </c>
      <c r="H674" s="349" t="s">
        <v>272</v>
      </c>
      <c r="I674" s="310" t="s">
        <v>142</v>
      </c>
      <c r="J674" s="321">
        <v>11614.280500000001</v>
      </c>
      <c r="K674" s="381"/>
      <c r="L674" s="382"/>
      <c r="M674" s="381"/>
      <c r="N674" s="381"/>
      <c r="O674" s="373"/>
      <c r="P674" s="373"/>
    </row>
    <row r="675" spans="1:16" x14ac:dyDescent="0.25">
      <c r="A675" s="365">
        <f t="shared" si="75"/>
        <v>671</v>
      </c>
      <c r="B675" s="36" t="s">
        <v>11</v>
      </c>
      <c r="C675" s="37" t="str">
        <f t="shared" si="73"/>
        <v>2D_D08</v>
      </c>
      <c r="D675" s="37"/>
      <c r="E675" s="38">
        <f>+'CALCULO TARIFAS CC '!$O$45</f>
        <v>1.2774451951873091</v>
      </c>
      <c r="F675" s="87">
        <f t="shared" si="77"/>
        <v>851.95600000000002</v>
      </c>
      <c r="G675" s="366">
        <f t="shared" si="76"/>
        <v>1088.33</v>
      </c>
      <c r="H675" s="349" t="s">
        <v>272</v>
      </c>
      <c r="I675" s="310" t="s">
        <v>143</v>
      </c>
      <c r="J675" s="321">
        <v>851.95600000000002</v>
      </c>
      <c r="K675" s="381"/>
      <c r="L675" s="381"/>
      <c r="M675" s="381"/>
      <c r="N675" s="381"/>
      <c r="O675" s="373"/>
      <c r="P675" s="373"/>
    </row>
    <row r="676" spans="1:16" x14ac:dyDescent="0.25">
      <c r="A676" s="365">
        <f t="shared" si="75"/>
        <v>672</v>
      </c>
      <c r="B676" s="36" t="s">
        <v>11</v>
      </c>
      <c r="C676" s="37" t="str">
        <f t="shared" si="73"/>
        <v>2G_C14</v>
      </c>
      <c r="D676" s="37"/>
      <c r="E676" s="38">
        <f>+'CALCULO TARIFAS CC '!$O$45</f>
        <v>1.2774451951873091</v>
      </c>
      <c r="F676" s="87">
        <f t="shared" si="77"/>
        <v>144.09549999999999</v>
      </c>
      <c r="G676" s="366">
        <f t="shared" si="76"/>
        <v>184.07</v>
      </c>
      <c r="H676" s="349" t="s">
        <v>272</v>
      </c>
      <c r="I676" s="310" t="s">
        <v>144</v>
      </c>
      <c r="J676" s="321">
        <v>144.09549999999999</v>
      </c>
      <c r="K676" s="381"/>
      <c r="L676" s="381"/>
      <c r="M676" s="381"/>
      <c r="N676" s="381"/>
      <c r="O676" s="373"/>
      <c r="P676" s="373"/>
    </row>
    <row r="677" spans="1:16" x14ac:dyDescent="0.25">
      <c r="A677" s="365">
        <f t="shared" si="75"/>
        <v>673</v>
      </c>
      <c r="B677" s="36" t="s">
        <v>11</v>
      </c>
      <c r="C677" s="37" t="str">
        <f t="shared" si="73"/>
        <v>2G_C18</v>
      </c>
      <c r="D677" s="37"/>
      <c r="E677" s="38">
        <f>+'CALCULO TARIFAS CC '!$O$45</f>
        <v>1.2774451951873091</v>
      </c>
      <c r="F677" s="87">
        <f t="shared" si="74"/>
        <v>25.8813</v>
      </c>
      <c r="G677" s="366">
        <f t="shared" si="76"/>
        <v>33.06</v>
      </c>
      <c r="H677" s="349" t="s">
        <v>272</v>
      </c>
      <c r="I677" s="310" t="s">
        <v>145</v>
      </c>
      <c r="J677" s="321">
        <v>25.8813</v>
      </c>
      <c r="K677" s="381"/>
      <c r="L677" s="381"/>
      <c r="M677" s="381"/>
      <c r="N677" s="381"/>
      <c r="O677" s="373"/>
      <c r="P677" s="373"/>
    </row>
    <row r="678" spans="1:16" x14ac:dyDescent="0.25">
      <c r="A678" s="365">
        <f t="shared" si="75"/>
        <v>674</v>
      </c>
      <c r="B678" s="36" t="s">
        <v>11</v>
      </c>
      <c r="C678" s="37" t="str">
        <f t="shared" si="73"/>
        <v>2G_C19</v>
      </c>
      <c r="D678" s="37"/>
      <c r="E678" s="38">
        <f>+'CALCULO TARIFAS CC '!$O$45</f>
        <v>1.2774451951873091</v>
      </c>
      <c r="F678" s="87">
        <f t="shared" si="74"/>
        <v>21.950399999999998</v>
      </c>
      <c r="G678" s="366">
        <f t="shared" si="76"/>
        <v>28.04</v>
      </c>
      <c r="H678" s="349" t="s">
        <v>272</v>
      </c>
      <c r="I678" s="310" t="s">
        <v>146</v>
      </c>
      <c r="J678" s="321">
        <v>21.950399999999998</v>
      </c>
      <c r="K678" s="381"/>
      <c r="L678" s="381"/>
      <c r="M678" s="381"/>
      <c r="N678" s="381"/>
      <c r="O678" s="373"/>
      <c r="P678" s="373"/>
    </row>
    <row r="679" spans="1:16" x14ac:dyDescent="0.25">
      <c r="A679" s="365">
        <f t="shared" si="75"/>
        <v>675</v>
      </c>
      <c r="B679" s="36" t="s">
        <v>11</v>
      </c>
      <c r="C679" s="37" t="str">
        <f t="shared" si="73"/>
        <v>2G_C20</v>
      </c>
      <c r="D679" s="37"/>
      <c r="E679" s="38">
        <f>+'CALCULO TARIFAS CC '!$O$45</f>
        <v>1.2774451951873091</v>
      </c>
      <c r="F679" s="87">
        <f t="shared" si="74"/>
        <v>1.6848000000000001</v>
      </c>
      <c r="G679" s="366">
        <f t="shared" si="76"/>
        <v>2.15</v>
      </c>
      <c r="H679" s="349" t="s">
        <v>272</v>
      </c>
      <c r="I679" s="310" t="s">
        <v>147</v>
      </c>
      <c r="J679" s="321">
        <v>1.6848000000000001</v>
      </c>
      <c r="K679" s="381"/>
      <c r="L679" s="381"/>
      <c r="M679" s="381"/>
      <c r="N679" s="381"/>
      <c r="O679" s="373"/>
      <c r="P679" s="373"/>
    </row>
    <row r="680" spans="1:16" x14ac:dyDescent="0.25">
      <c r="A680" s="365">
        <f t="shared" si="75"/>
        <v>676</v>
      </c>
      <c r="B680" s="36" t="s">
        <v>11</v>
      </c>
      <c r="C680" s="37" t="str">
        <f t="shared" si="73"/>
        <v>2G_C29</v>
      </c>
      <c r="D680" s="37"/>
      <c r="E680" s="38">
        <f>+'CALCULO TARIFAS CC '!$O$45</f>
        <v>1.2774451951873091</v>
      </c>
      <c r="F680" s="87">
        <f t="shared" si="74"/>
        <v>0</v>
      </c>
      <c r="G680" s="366">
        <f t="shared" si="76"/>
        <v>0</v>
      </c>
      <c r="H680" s="349" t="s">
        <v>272</v>
      </c>
      <c r="I680" s="310" t="s">
        <v>148</v>
      </c>
      <c r="J680" s="321">
        <v>0</v>
      </c>
      <c r="K680" s="381"/>
      <c r="L680" s="381"/>
      <c r="M680" s="381"/>
      <c r="N680" s="381"/>
      <c r="O680" s="373"/>
      <c r="P680" s="373"/>
    </row>
    <row r="681" spans="1:16" x14ac:dyDescent="0.25">
      <c r="A681" s="365">
        <f t="shared" si="75"/>
        <v>677</v>
      </c>
      <c r="B681" s="36" t="s">
        <v>11</v>
      </c>
      <c r="C681" s="37" t="str">
        <f t="shared" si="73"/>
        <v>2G_G01</v>
      </c>
      <c r="D681" s="37"/>
      <c r="E681" s="38">
        <f>+'CALCULO TARIFAS CC '!$O$45</f>
        <v>1.2774451951873091</v>
      </c>
      <c r="F681" s="87">
        <f t="shared" si="74"/>
        <v>424.39859999999999</v>
      </c>
      <c r="G681" s="366">
        <f t="shared" si="76"/>
        <v>542.15</v>
      </c>
      <c r="H681" s="349" t="s">
        <v>272</v>
      </c>
      <c r="I681" s="310" t="s">
        <v>149</v>
      </c>
      <c r="J681" s="321">
        <v>424.39859999999999</v>
      </c>
      <c r="K681" s="381"/>
      <c r="L681" s="381"/>
      <c r="M681" s="381"/>
      <c r="N681" s="381"/>
      <c r="O681" s="373"/>
      <c r="P681" s="373"/>
    </row>
    <row r="682" spans="1:16" s="153" customFormat="1" x14ac:dyDescent="0.25">
      <c r="A682" s="365">
        <f t="shared" si="75"/>
        <v>678</v>
      </c>
      <c r="B682" s="36" t="s">
        <v>11</v>
      </c>
      <c r="C682" s="37" t="str">
        <f t="shared" si="73"/>
        <v>2G_G02</v>
      </c>
      <c r="D682" s="37"/>
      <c r="E682" s="38">
        <f>+'CALCULO TARIFAS CC '!$O$45</f>
        <v>1.2774451951873091</v>
      </c>
      <c r="F682" s="87">
        <f t="shared" si="74"/>
        <v>604.37869999999998</v>
      </c>
      <c r="G682" s="366">
        <f t="shared" si="76"/>
        <v>772.06</v>
      </c>
      <c r="H682" s="349" t="s">
        <v>272</v>
      </c>
      <c r="I682" s="310" t="s">
        <v>150</v>
      </c>
      <c r="J682" s="321">
        <v>604.37869999999998</v>
      </c>
      <c r="K682" s="381"/>
      <c r="L682" s="381"/>
      <c r="M682" s="381"/>
      <c r="N682" s="381"/>
      <c r="O682" s="373"/>
      <c r="P682" s="373"/>
    </row>
    <row r="683" spans="1:16" s="153" customFormat="1" x14ac:dyDescent="0.25">
      <c r="A683" s="365">
        <f t="shared" si="75"/>
        <v>679</v>
      </c>
      <c r="B683" s="36" t="s">
        <v>11</v>
      </c>
      <c r="C683" s="37" t="str">
        <f t="shared" si="73"/>
        <v>2G_G03</v>
      </c>
      <c r="D683" s="37"/>
      <c r="E683" s="38">
        <f>+'CALCULO TARIFAS CC '!$O$45</f>
        <v>1.2774451951873091</v>
      </c>
      <c r="F683" s="87">
        <f t="shared" si="74"/>
        <v>312.98660000000001</v>
      </c>
      <c r="G683" s="366">
        <f t="shared" si="76"/>
        <v>399.82</v>
      </c>
      <c r="H683" s="349" t="s">
        <v>272</v>
      </c>
      <c r="I683" s="310" t="s">
        <v>151</v>
      </c>
      <c r="J683" s="321">
        <v>312.98660000000001</v>
      </c>
      <c r="K683" s="381"/>
      <c r="L683" s="381"/>
      <c r="M683" s="381"/>
      <c r="N683" s="381"/>
      <c r="O683" s="373"/>
      <c r="P683" s="373"/>
    </row>
    <row r="684" spans="1:16" x14ac:dyDescent="0.25">
      <c r="A684" s="365">
        <f t="shared" si="75"/>
        <v>680</v>
      </c>
      <c r="B684" s="36" t="s">
        <v>11</v>
      </c>
      <c r="C684" s="37" t="str">
        <f t="shared" si="73"/>
        <v>2G_G05</v>
      </c>
      <c r="D684" s="37"/>
      <c r="E684" s="38">
        <f>+'CALCULO TARIFAS CC '!$O$45</f>
        <v>1.2774451951873091</v>
      </c>
      <c r="F684" s="87">
        <f t="shared" si="74"/>
        <v>930.06439999999998</v>
      </c>
      <c r="G684" s="366">
        <f t="shared" si="76"/>
        <v>1188.1099999999999</v>
      </c>
      <c r="H684" s="349" t="s">
        <v>272</v>
      </c>
      <c r="I684" s="310" t="s">
        <v>152</v>
      </c>
      <c r="J684" s="321">
        <v>930.06439999999998</v>
      </c>
      <c r="K684" s="381"/>
      <c r="L684" s="381"/>
      <c r="M684" s="381"/>
      <c r="N684" s="381"/>
      <c r="O684" s="373"/>
      <c r="P684" s="373"/>
    </row>
    <row r="685" spans="1:16" x14ac:dyDescent="0.25">
      <c r="A685" s="365">
        <f t="shared" si="75"/>
        <v>681</v>
      </c>
      <c r="B685" s="36" t="s">
        <v>11</v>
      </c>
      <c r="C685" s="37" t="str">
        <f t="shared" si="73"/>
        <v>2G_G06</v>
      </c>
      <c r="D685" s="37"/>
      <c r="E685" s="38">
        <f>+'CALCULO TARIFAS CC '!$O$45</f>
        <v>1.2774451951873091</v>
      </c>
      <c r="F685" s="87">
        <f t="shared" si="74"/>
        <v>0</v>
      </c>
      <c r="G685" s="366">
        <f t="shared" si="76"/>
        <v>0</v>
      </c>
      <c r="H685" s="349" t="s">
        <v>272</v>
      </c>
      <c r="I685" s="310" t="s">
        <v>153</v>
      </c>
      <c r="J685" s="321">
        <v>0</v>
      </c>
      <c r="K685" s="381"/>
      <c r="L685" s="381"/>
      <c r="M685" s="381"/>
      <c r="N685" s="381"/>
      <c r="O685" s="373"/>
      <c r="P685" s="373"/>
    </row>
    <row r="686" spans="1:16" x14ac:dyDescent="0.25">
      <c r="A686" s="365">
        <f t="shared" si="75"/>
        <v>682</v>
      </c>
      <c r="B686" s="36" t="s">
        <v>11</v>
      </c>
      <c r="C686" s="37" t="str">
        <f t="shared" si="73"/>
        <v>2G_G07</v>
      </c>
      <c r="D686" s="37"/>
      <c r="E686" s="38">
        <f>+'CALCULO TARIFAS CC '!$O$45</f>
        <v>1.2774451951873091</v>
      </c>
      <c r="F686" s="87">
        <f t="shared" si="74"/>
        <v>312.3691</v>
      </c>
      <c r="G686" s="366">
        <f t="shared" si="76"/>
        <v>399.03</v>
      </c>
      <c r="H686" s="349" t="s">
        <v>272</v>
      </c>
      <c r="I686" s="310" t="s">
        <v>154</v>
      </c>
      <c r="J686" s="321">
        <v>312.3691</v>
      </c>
      <c r="K686" s="381"/>
      <c r="L686" s="381"/>
      <c r="M686" s="381"/>
      <c r="N686" s="381"/>
      <c r="O686" s="373"/>
      <c r="P686" s="373"/>
    </row>
    <row r="687" spans="1:16" x14ac:dyDescent="0.25">
      <c r="A687" s="365">
        <f t="shared" si="75"/>
        <v>683</v>
      </c>
      <c r="B687" s="36" t="s">
        <v>11</v>
      </c>
      <c r="C687" s="37" t="str">
        <f t="shared" si="73"/>
        <v>2G_G08</v>
      </c>
      <c r="D687" s="37"/>
      <c r="E687" s="38">
        <f>+'CALCULO TARIFAS CC '!$O$45</f>
        <v>1.2774451951873091</v>
      </c>
      <c r="F687" s="87">
        <f t="shared" si="74"/>
        <v>175.74</v>
      </c>
      <c r="G687" s="366">
        <f t="shared" si="76"/>
        <v>224.5</v>
      </c>
      <c r="H687" s="349" t="s">
        <v>272</v>
      </c>
      <c r="I687" s="310" t="s">
        <v>155</v>
      </c>
      <c r="J687" s="321">
        <v>175.74</v>
      </c>
      <c r="K687" s="381"/>
      <c r="L687" s="381"/>
      <c r="M687" s="381"/>
      <c r="N687" s="381"/>
      <c r="O687" s="373"/>
      <c r="P687" s="373"/>
    </row>
    <row r="688" spans="1:16" s="212" customFormat="1" x14ac:dyDescent="0.25">
      <c r="A688" s="365">
        <f t="shared" si="75"/>
        <v>684</v>
      </c>
      <c r="B688" s="36" t="s">
        <v>11</v>
      </c>
      <c r="C688" s="37" t="str">
        <f t="shared" si="73"/>
        <v>2G_G09</v>
      </c>
      <c r="D688" s="37"/>
      <c r="E688" s="38">
        <f>+'CALCULO TARIFAS CC '!$O$45</f>
        <v>1.2774451951873091</v>
      </c>
      <c r="F688" s="87">
        <f t="shared" si="74"/>
        <v>444.98360000000002</v>
      </c>
      <c r="G688" s="366">
        <f t="shared" si="76"/>
        <v>568.44000000000005</v>
      </c>
      <c r="H688" s="349" t="s">
        <v>272</v>
      </c>
      <c r="I688" s="310" t="s">
        <v>156</v>
      </c>
      <c r="J688" s="321">
        <v>444.98360000000002</v>
      </c>
      <c r="K688" s="381"/>
      <c r="L688" s="381"/>
      <c r="M688" s="381"/>
      <c r="N688" s="381"/>
      <c r="O688" s="373"/>
      <c r="P688" s="373"/>
    </row>
    <row r="689" spans="1:16" s="250" customFormat="1" x14ac:dyDescent="0.25">
      <c r="A689" s="365">
        <f t="shared" si="75"/>
        <v>685</v>
      </c>
      <c r="B689" s="36" t="s">
        <v>11</v>
      </c>
      <c r="C689" s="37" t="str">
        <f t="shared" si="73"/>
        <v>2G_G10</v>
      </c>
      <c r="D689" s="37"/>
      <c r="E689" s="38">
        <f>+'CALCULO TARIFAS CC '!$O$45</f>
        <v>1.2774451951873091</v>
      </c>
      <c r="F689" s="87">
        <f t="shared" si="74"/>
        <v>0.58699999999999997</v>
      </c>
      <c r="G689" s="366">
        <f t="shared" si="76"/>
        <v>0.75</v>
      </c>
      <c r="H689" s="349" t="s">
        <v>272</v>
      </c>
      <c r="I689" s="310" t="s">
        <v>157</v>
      </c>
      <c r="J689" s="321">
        <v>0.58699999999999997</v>
      </c>
      <c r="K689" s="381"/>
      <c r="L689" s="381"/>
      <c r="M689" s="381"/>
      <c r="N689" s="381"/>
      <c r="O689" s="373"/>
      <c r="P689" s="373"/>
    </row>
    <row r="690" spans="1:16" x14ac:dyDescent="0.25">
      <c r="A690" s="365">
        <f t="shared" si="75"/>
        <v>686</v>
      </c>
      <c r="B690" s="36" t="s">
        <v>11</v>
      </c>
      <c r="C690" s="37" t="str">
        <f t="shared" si="73"/>
        <v>2G_G11</v>
      </c>
      <c r="D690" s="37"/>
      <c r="E690" s="38">
        <f>+'CALCULO TARIFAS CC '!$O$45</f>
        <v>1.2774451951873091</v>
      </c>
      <c r="F690" s="87">
        <f t="shared" si="74"/>
        <v>33.037399999999998</v>
      </c>
      <c r="G690" s="366">
        <f t="shared" si="76"/>
        <v>42.2</v>
      </c>
      <c r="H690" s="349" t="s">
        <v>272</v>
      </c>
      <c r="I690" s="310" t="s">
        <v>158</v>
      </c>
      <c r="J690" s="321">
        <v>33.037399999999998</v>
      </c>
      <c r="K690" s="381"/>
      <c r="L690" s="381"/>
      <c r="M690" s="381"/>
      <c r="N690" s="381"/>
      <c r="O690" s="373"/>
      <c r="P690" s="373"/>
    </row>
    <row r="691" spans="1:16" s="205" customFormat="1" x14ac:dyDescent="0.25">
      <c r="A691" s="365">
        <f t="shared" si="75"/>
        <v>687</v>
      </c>
      <c r="B691" s="32" t="s">
        <v>11</v>
      </c>
      <c r="C691" s="37" t="str">
        <f t="shared" si="73"/>
        <v>2G_G12</v>
      </c>
      <c r="D691" s="37"/>
      <c r="E691" s="38">
        <f>+'CALCULO TARIFAS CC '!$O$45</f>
        <v>1.2774451951873091</v>
      </c>
      <c r="F691" s="87">
        <f t="shared" si="74"/>
        <v>230.4813</v>
      </c>
      <c r="G691" s="366">
        <f t="shared" si="76"/>
        <v>294.43</v>
      </c>
      <c r="H691" s="349" t="s">
        <v>272</v>
      </c>
      <c r="I691" s="310" t="s">
        <v>328</v>
      </c>
      <c r="J691" s="321">
        <v>230.4813</v>
      </c>
      <c r="K691" s="381"/>
      <c r="L691" s="381"/>
      <c r="M691" s="381"/>
      <c r="N691" s="381"/>
      <c r="O691" s="373"/>
      <c r="P691" s="373"/>
    </row>
    <row r="692" spans="1:16" s="205" customFormat="1" x14ac:dyDescent="0.25">
      <c r="A692" s="365">
        <f t="shared" si="75"/>
        <v>688</v>
      </c>
      <c r="B692" s="32" t="s">
        <v>11</v>
      </c>
      <c r="C692" s="37" t="str">
        <f t="shared" si="73"/>
        <v>2G_G13</v>
      </c>
      <c r="D692" s="37"/>
      <c r="E692" s="38">
        <f>+'CALCULO TARIFAS CC '!$O$45</f>
        <v>1.2774451951873091</v>
      </c>
      <c r="F692" s="87">
        <f t="shared" ref="F692:F693" si="78">ROUND(J692,4)</f>
        <v>0</v>
      </c>
      <c r="G692" s="366">
        <f t="shared" si="76"/>
        <v>0</v>
      </c>
      <c r="H692" s="349" t="s">
        <v>272</v>
      </c>
      <c r="I692" s="310" t="s">
        <v>430</v>
      </c>
      <c r="J692" s="321">
        <v>0</v>
      </c>
      <c r="K692" s="381"/>
      <c r="L692" s="381"/>
      <c r="M692" s="381"/>
      <c r="N692" s="381"/>
      <c r="O692" s="373"/>
      <c r="P692" s="373"/>
    </row>
    <row r="693" spans="1:16" s="205" customFormat="1" x14ac:dyDescent="0.25">
      <c r="A693" s="365">
        <f t="shared" si="75"/>
        <v>689</v>
      </c>
      <c r="B693" s="32" t="s">
        <v>11</v>
      </c>
      <c r="C693" s="37" t="str">
        <f t="shared" si="73"/>
        <v>2G_G14</v>
      </c>
      <c r="D693" s="37"/>
      <c r="E693" s="38">
        <f>+'CALCULO TARIFAS CC '!$O$45</f>
        <v>1.2774451951873091</v>
      </c>
      <c r="F693" s="87">
        <f t="shared" si="78"/>
        <v>35.685000000000002</v>
      </c>
      <c r="G693" s="366">
        <f t="shared" si="76"/>
        <v>45.59</v>
      </c>
      <c r="H693" s="349" t="s">
        <v>272</v>
      </c>
      <c r="I693" s="310" t="s">
        <v>431</v>
      </c>
      <c r="J693" s="321">
        <v>35.685000000000002</v>
      </c>
      <c r="K693" s="381"/>
      <c r="L693" s="381"/>
      <c r="M693" s="381"/>
      <c r="N693" s="381"/>
      <c r="O693" s="373"/>
      <c r="P693" s="373"/>
    </row>
    <row r="694" spans="1:16" s="421" customFormat="1" x14ac:dyDescent="0.25">
      <c r="A694" s="365">
        <f t="shared" si="75"/>
        <v>690</v>
      </c>
      <c r="B694" s="32" t="s">
        <v>11</v>
      </c>
      <c r="C694" s="37" t="str">
        <f t="shared" ref="C694" si="79">I694</f>
        <v>2G_G16</v>
      </c>
      <c r="D694" s="37"/>
      <c r="E694" s="38">
        <f>+'CALCULO TARIFAS CC '!$O$45</f>
        <v>1.2774451951873091</v>
      </c>
      <c r="F694" s="87">
        <f t="shared" ref="F694" si="80">ROUND(J694,4)</f>
        <v>64.448999999999998</v>
      </c>
      <c r="G694" s="366">
        <f t="shared" ref="G694" si="81">ROUND(F694*E694,2)</f>
        <v>82.33</v>
      </c>
      <c r="H694" s="349" t="s">
        <v>272</v>
      </c>
      <c r="I694" s="310" t="s">
        <v>705</v>
      </c>
      <c r="J694" s="321">
        <v>64.448999999999998</v>
      </c>
      <c r="K694" s="381"/>
      <c r="L694" s="381"/>
      <c r="M694" s="381"/>
      <c r="N694" s="381"/>
    </row>
    <row r="695" spans="1:16" s="421" customFormat="1" x14ac:dyDescent="0.25">
      <c r="A695" s="365">
        <f t="shared" si="75"/>
        <v>691</v>
      </c>
      <c r="B695" s="32" t="s">
        <v>11</v>
      </c>
      <c r="C695" s="37" t="str">
        <f t="shared" ref="C695" si="82">I695</f>
        <v>2G_G17</v>
      </c>
      <c r="D695" s="37"/>
      <c r="E695" s="38">
        <f>+'CALCULO TARIFAS CC '!$O$45</f>
        <v>1.2774451951873091</v>
      </c>
      <c r="F695" s="87">
        <f t="shared" ref="F695" si="83">ROUND(J695,4)</f>
        <v>51.777299999999997</v>
      </c>
      <c r="G695" s="366">
        <f t="shared" ref="G695" si="84">ROUND(F695*E695,2)</f>
        <v>66.14</v>
      </c>
      <c r="H695" s="349" t="s">
        <v>272</v>
      </c>
      <c r="I695" s="310" t="s">
        <v>859</v>
      </c>
      <c r="J695" s="321">
        <v>51.777299999999997</v>
      </c>
      <c r="K695" s="381"/>
      <c r="L695" s="381"/>
      <c r="M695" s="381"/>
      <c r="N695" s="381"/>
    </row>
    <row r="696" spans="1:16" s="384" customFormat="1" x14ac:dyDescent="0.25">
      <c r="A696" s="365">
        <f t="shared" si="75"/>
        <v>692</v>
      </c>
      <c r="B696" s="32" t="s">
        <v>11</v>
      </c>
      <c r="C696" s="37" t="str">
        <f t="shared" ref="C696:C697" si="85">I696</f>
        <v>2G_G18</v>
      </c>
      <c r="D696" s="37"/>
      <c r="E696" s="38">
        <f>+'CALCULO TARIFAS CC '!$O$45</f>
        <v>1.2774451951873091</v>
      </c>
      <c r="F696" s="87">
        <f t="shared" ref="F696:F697" si="86">ROUND(J696,4)</f>
        <v>7.8959999999999999</v>
      </c>
      <c r="G696" s="366">
        <f t="shared" ref="G696:G697" si="87">ROUND(F696*E696,2)</f>
        <v>10.09</v>
      </c>
      <c r="H696" s="349" t="s">
        <v>272</v>
      </c>
      <c r="I696" s="310" t="s">
        <v>898</v>
      </c>
      <c r="J696" s="321">
        <v>7.8959999999999999</v>
      </c>
      <c r="K696" s="381"/>
      <c r="L696" s="382"/>
      <c r="M696" s="382"/>
      <c r="N696" s="382"/>
    </row>
    <row r="697" spans="1:16" s="410" customFormat="1" x14ac:dyDescent="0.25">
      <c r="A697" s="365">
        <f t="shared" si="75"/>
        <v>693</v>
      </c>
      <c r="B697" s="32" t="s">
        <v>11</v>
      </c>
      <c r="C697" s="37" t="str">
        <f t="shared" si="85"/>
        <v>2U_U02</v>
      </c>
      <c r="D697" s="37"/>
      <c r="E697" s="38">
        <f>+'CALCULO TARIFAS CC '!$O$45</f>
        <v>1.2774451951873091</v>
      </c>
      <c r="F697" s="87">
        <f t="shared" si="86"/>
        <v>21319.820199999998</v>
      </c>
      <c r="G697" s="366">
        <f t="shared" si="87"/>
        <v>27234.9</v>
      </c>
      <c r="H697" s="349" t="s">
        <v>272</v>
      </c>
      <c r="I697" s="310" t="s">
        <v>159</v>
      </c>
      <c r="J697" s="321">
        <v>21319.820199999998</v>
      </c>
      <c r="K697" s="381"/>
      <c r="L697" s="382"/>
      <c r="M697" s="382"/>
      <c r="N697" s="382"/>
    </row>
    <row r="698" spans="1:16" s="252" customFormat="1" ht="15.75" thickBot="1" x14ac:dyDescent="0.3">
      <c r="A698" s="365">
        <f t="shared" si="75"/>
        <v>694</v>
      </c>
      <c r="B698" s="32" t="s">
        <v>11</v>
      </c>
      <c r="C698" s="37" t="str">
        <f t="shared" ref="C698" si="88">I698</f>
        <v>2U_U05</v>
      </c>
      <c r="D698" s="37"/>
      <c r="E698" s="385">
        <f>+'CALCULO TARIFAS CC '!$O$45</f>
        <v>1.2774451951873091</v>
      </c>
      <c r="F698" s="339">
        <f t="shared" ref="F698" si="89">ROUND(J698,4)</f>
        <v>8264.8868000000002</v>
      </c>
      <c r="G698" s="388">
        <f t="shared" si="76"/>
        <v>10557.94</v>
      </c>
      <c r="H698" s="349" t="s">
        <v>272</v>
      </c>
      <c r="I698" s="310" t="s">
        <v>160</v>
      </c>
      <c r="J698" s="321">
        <v>8264.8868000000002</v>
      </c>
      <c r="K698" s="381"/>
      <c r="L698" s="382"/>
      <c r="M698" s="382"/>
      <c r="N698" s="381"/>
      <c r="O698" s="373"/>
      <c r="P698" s="373"/>
    </row>
    <row r="699" spans="1:16" ht="15.75" thickBot="1" x14ac:dyDescent="0.3">
      <c r="A699" s="367"/>
      <c r="B699" s="76" t="s">
        <v>11</v>
      </c>
      <c r="C699" s="77" t="s">
        <v>285</v>
      </c>
      <c r="D699" s="77"/>
      <c r="E699" s="77"/>
      <c r="F699" s="79">
        <f>ROUND(SUM(F652:F698),4)</f>
        <v>570705.86670000001</v>
      </c>
      <c r="G699" s="362">
        <f>SUM(G652:G698)</f>
        <v>729045.44999999984</v>
      </c>
      <c r="H699" s="350"/>
      <c r="I699" s="311"/>
      <c r="J699" s="311"/>
      <c r="K699" s="31"/>
      <c r="L699" s="373"/>
      <c r="M699" s="373"/>
    </row>
    <row r="700" spans="1:16" x14ac:dyDescent="0.25">
      <c r="A700" s="363">
        <f>A698+1</f>
        <v>695</v>
      </c>
      <c r="B700" s="33" t="s">
        <v>10</v>
      </c>
      <c r="C700" s="34" t="str">
        <f t="shared" ref="C700:C731" si="90">I700</f>
        <v>1CCOMCCELC</v>
      </c>
      <c r="D700" s="34"/>
      <c r="E700" s="389">
        <f>+'CALCULO TARIFAS CC '!$N$45</f>
        <v>0.76906662040143869</v>
      </c>
      <c r="F700" s="340">
        <f t="shared" ref="F700:F763" si="91">J700</f>
        <v>4.562057568059677E-3</v>
      </c>
      <c r="G700" s="390">
        <f>ROUND(E700*F700*$F$829,2)</f>
        <v>3435.87</v>
      </c>
      <c r="H700" s="350" t="s">
        <v>268</v>
      </c>
      <c r="I700" s="255" t="s">
        <v>161</v>
      </c>
      <c r="J700" s="327">
        <v>4.562057568059677E-3</v>
      </c>
      <c r="K700" s="31"/>
      <c r="L700" s="163"/>
      <c r="M700" s="373"/>
      <c r="N700" s="373"/>
    </row>
    <row r="701" spans="1:16" x14ac:dyDescent="0.25">
      <c r="A701" s="365">
        <f t="shared" ref="A701:A807" si="92">+A700+1</f>
        <v>696</v>
      </c>
      <c r="B701" s="36" t="s">
        <v>10</v>
      </c>
      <c r="C701" s="37" t="str">
        <f t="shared" si="90"/>
        <v>1CCOMCECEE</v>
      </c>
      <c r="D701" s="37"/>
      <c r="E701" s="336">
        <f>+'CALCULO TARIFAS CC '!$N$45</f>
        <v>0.76906662040143869</v>
      </c>
      <c r="F701" s="338">
        <f t="shared" si="91"/>
        <v>1.6586930110365595E-2</v>
      </c>
      <c r="G701" s="390">
        <f>ROUND(E701*F701*$F$829,2)</f>
        <v>12492.3</v>
      </c>
      <c r="H701" s="350" t="s">
        <v>268</v>
      </c>
      <c r="I701" s="255" t="s">
        <v>162</v>
      </c>
      <c r="J701" s="327">
        <v>1.6586930110365595E-2</v>
      </c>
      <c r="K701" s="31"/>
      <c r="L701" s="163"/>
      <c r="M701" s="373"/>
      <c r="N701" s="373"/>
    </row>
    <row r="702" spans="1:16" x14ac:dyDescent="0.25">
      <c r="A702" s="365">
        <f t="shared" si="92"/>
        <v>697</v>
      </c>
      <c r="B702" s="36" t="s">
        <v>10</v>
      </c>
      <c r="C702" s="37" t="str">
        <f t="shared" si="90"/>
        <v>1CCOMCOELG</v>
      </c>
      <c r="D702" s="37"/>
      <c r="E702" s="336">
        <f>+'CALCULO TARIFAS CC '!$N$45</f>
        <v>0.76906662040143869</v>
      </c>
      <c r="F702" s="338">
        <f t="shared" si="91"/>
        <v>7.5931411338417534E-2</v>
      </c>
      <c r="G702" s="390">
        <f>ROUND(E702*F702*$F$829,2)+0.01</f>
        <v>57187.08</v>
      </c>
      <c r="H702" s="350" t="s">
        <v>268</v>
      </c>
      <c r="I702" s="255" t="s">
        <v>163</v>
      </c>
      <c r="J702" s="327">
        <v>7.5931411338417534E-2</v>
      </c>
      <c r="K702" s="31"/>
      <c r="L702" s="163"/>
      <c r="M702" s="342"/>
      <c r="N702" s="342"/>
    </row>
    <row r="703" spans="1:16" x14ac:dyDescent="0.25">
      <c r="A703" s="365">
        <f t="shared" si="92"/>
        <v>698</v>
      </c>
      <c r="B703" s="36" t="s">
        <v>10</v>
      </c>
      <c r="C703" s="37" t="str">
        <f t="shared" si="90"/>
        <v>1CCOMCOELP</v>
      </c>
      <c r="D703" s="37"/>
      <c r="E703" s="336">
        <f>+'CALCULO TARIFAS CC '!$N$45</f>
        <v>0.76906662040143869</v>
      </c>
      <c r="F703" s="338">
        <f t="shared" si="91"/>
        <v>5.8655769414201848E-3</v>
      </c>
      <c r="G703" s="390">
        <f t="shared" ref="G703:G720" si="93">ROUND(E703*F703*$F$829,2)</f>
        <v>4417.6099999999997</v>
      </c>
      <c r="H703" s="350" t="s">
        <v>268</v>
      </c>
      <c r="I703" s="255" t="s">
        <v>164</v>
      </c>
      <c r="J703" s="327">
        <v>5.8655769414201848E-3</v>
      </c>
      <c r="K703" s="31"/>
      <c r="L703" s="163"/>
      <c r="M703" s="342"/>
      <c r="N703" s="373"/>
    </row>
    <row r="704" spans="1:16" x14ac:dyDescent="0.25">
      <c r="A704" s="365">
        <f t="shared" si="92"/>
        <v>699</v>
      </c>
      <c r="B704" s="36" t="s">
        <v>10</v>
      </c>
      <c r="C704" s="37" t="str">
        <f t="shared" si="90"/>
        <v>1CCOMCOELU</v>
      </c>
      <c r="D704" s="37"/>
      <c r="E704" s="336">
        <f>+'CALCULO TARIFAS CC '!$N$45</f>
        <v>0.76906662040143869</v>
      </c>
      <c r="F704" s="338">
        <f t="shared" si="91"/>
        <v>1.7578864975084076E-2</v>
      </c>
      <c r="G704" s="390">
        <f t="shared" si="93"/>
        <v>13239.37</v>
      </c>
      <c r="H704" s="350" t="s">
        <v>268</v>
      </c>
      <c r="I704" s="255" t="s">
        <v>165</v>
      </c>
      <c r="J704" s="327">
        <v>1.7578864975084076E-2</v>
      </c>
      <c r="K704" s="31"/>
      <c r="L704" s="163"/>
      <c r="M704" s="342"/>
      <c r="N704" s="342"/>
    </row>
    <row r="705" spans="1:14" x14ac:dyDescent="0.25">
      <c r="A705" s="365">
        <f t="shared" si="92"/>
        <v>700</v>
      </c>
      <c r="B705" s="36" t="s">
        <v>10</v>
      </c>
      <c r="C705" s="37" t="str">
        <f t="shared" si="90"/>
        <v>1CCOMCOEND</v>
      </c>
      <c r="D705" s="37"/>
      <c r="E705" s="336">
        <f>+'CALCULO TARIFAS CC '!$N$45</f>
        <v>0.76906662040143869</v>
      </c>
      <c r="F705" s="338">
        <f t="shared" si="91"/>
        <v>3.8725405079166178E-2</v>
      </c>
      <c r="G705" s="390">
        <f t="shared" si="93"/>
        <v>29165.69</v>
      </c>
      <c r="H705" s="350" t="s">
        <v>268</v>
      </c>
      <c r="I705" s="255" t="s">
        <v>166</v>
      </c>
      <c r="J705" s="327">
        <v>3.8725405079166178E-2</v>
      </c>
      <c r="K705" s="31"/>
      <c r="L705" s="163"/>
      <c r="M705" s="373"/>
      <c r="N705" s="373"/>
    </row>
    <row r="706" spans="1:14" x14ac:dyDescent="0.25">
      <c r="A706" s="365">
        <f t="shared" si="92"/>
        <v>701</v>
      </c>
      <c r="B706" s="36" t="s">
        <v>10</v>
      </c>
      <c r="C706" s="37" t="str">
        <f t="shared" si="90"/>
        <v>1CCOMCOENM</v>
      </c>
      <c r="D706" s="37"/>
      <c r="E706" s="336">
        <f>+'CALCULO TARIFAS CC '!$N$45</f>
        <v>0.76906662040143869</v>
      </c>
      <c r="F706" s="338">
        <f t="shared" si="91"/>
        <v>3.8387810481134741E-4</v>
      </c>
      <c r="G706" s="390">
        <f t="shared" si="93"/>
        <v>289.11</v>
      </c>
      <c r="H706" s="350" t="s">
        <v>268</v>
      </c>
      <c r="I706" s="255" t="s">
        <v>890</v>
      </c>
      <c r="J706" s="327">
        <v>3.8387810481134741E-4</v>
      </c>
      <c r="K706" s="31"/>
      <c r="L706" s="163"/>
      <c r="M706" s="342"/>
      <c r="N706" s="342"/>
    </row>
    <row r="707" spans="1:14" x14ac:dyDescent="0.25">
      <c r="A707" s="365">
        <f t="shared" si="92"/>
        <v>702</v>
      </c>
      <c r="B707" s="36" t="s">
        <v>10</v>
      </c>
      <c r="C707" s="37" t="str">
        <f t="shared" si="90"/>
        <v>1CCOMCOESD</v>
      </c>
      <c r="D707" s="37"/>
      <c r="E707" s="336">
        <f>+'CALCULO TARIFAS CC '!$N$45</f>
        <v>0.76906662040143869</v>
      </c>
      <c r="F707" s="338">
        <f t="shared" si="91"/>
        <v>1.9548238202923753E-2</v>
      </c>
      <c r="G707" s="390">
        <f t="shared" si="93"/>
        <v>14722.58</v>
      </c>
      <c r="H707" s="350" t="s">
        <v>268</v>
      </c>
      <c r="I707" s="255" t="s">
        <v>167</v>
      </c>
      <c r="J707" s="327">
        <v>1.9548238202923753E-2</v>
      </c>
      <c r="K707" s="31"/>
      <c r="L707" s="163"/>
      <c r="M707" s="342"/>
      <c r="N707" s="342"/>
    </row>
    <row r="708" spans="1:14" x14ac:dyDescent="0.25">
      <c r="A708" s="365">
        <f t="shared" si="92"/>
        <v>703</v>
      </c>
      <c r="B708" s="36" t="s">
        <v>10</v>
      </c>
      <c r="C708" s="37" t="str">
        <f t="shared" si="90"/>
        <v>1CCOMCOGUE</v>
      </c>
      <c r="D708" s="37"/>
      <c r="E708" s="336">
        <f>+'CALCULO TARIFAS CC '!$N$45</f>
        <v>0.76906662040143869</v>
      </c>
      <c r="F708" s="338">
        <f t="shared" si="91"/>
        <v>4.8568523184775178E-3</v>
      </c>
      <c r="G708" s="390">
        <f t="shared" si="93"/>
        <v>3657.9</v>
      </c>
      <c r="H708" s="350" t="s">
        <v>268</v>
      </c>
      <c r="I708" s="255" t="s">
        <v>168</v>
      </c>
      <c r="J708" s="327">
        <v>4.8568523184775178E-3</v>
      </c>
      <c r="K708" s="31"/>
      <c r="L708" s="163"/>
      <c r="M708" s="342"/>
      <c r="N708" s="342"/>
    </row>
    <row r="709" spans="1:14" x14ac:dyDescent="0.25">
      <c r="A709" s="365">
        <f t="shared" si="92"/>
        <v>704</v>
      </c>
      <c r="B709" s="36" t="s">
        <v>10</v>
      </c>
      <c r="C709" s="37" t="str">
        <f t="shared" si="90"/>
        <v>1CCOMCOMCO</v>
      </c>
      <c r="D709" s="37"/>
      <c r="E709" s="336">
        <f>+'CALCULO TARIFAS CC '!$N$45</f>
        <v>0.76906662040143869</v>
      </c>
      <c r="F709" s="338">
        <f t="shared" si="91"/>
        <v>2.5472681847891646E-7</v>
      </c>
      <c r="G709" s="390">
        <f t="shared" si="93"/>
        <v>0.19</v>
      </c>
      <c r="H709" s="350" t="s">
        <v>268</v>
      </c>
      <c r="I709" s="255" t="s">
        <v>932</v>
      </c>
      <c r="J709" s="327">
        <v>2.5472681847891646E-7</v>
      </c>
      <c r="K709" s="31"/>
      <c r="L709" s="163"/>
      <c r="M709" s="373"/>
      <c r="N709" s="373"/>
    </row>
    <row r="710" spans="1:14" x14ac:dyDescent="0.25">
      <c r="A710" s="365">
        <f t="shared" si="92"/>
        <v>705</v>
      </c>
      <c r="B710" s="36" t="s">
        <v>10</v>
      </c>
      <c r="C710" s="37" t="str">
        <f t="shared" si="90"/>
        <v>1CCOMCOMEL</v>
      </c>
      <c r="D710" s="37"/>
      <c r="E710" s="336">
        <f>+'CALCULO TARIFAS CC '!$N$45</f>
        <v>0.76906662040143869</v>
      </c>
      <c r="F710" s="338">
        <f t="shared" si="91"/>
        <v>4.291591178374618E-2</v>
      </c>
      <c r="G710" s="390">
        <f t="shared" si="93"/>
        <v>32321.74</v>
      </c>
      <c r="H710" s="350" t="s">
        <v>268</v>
      </c>
      <c r="I710" s="255" t="s">
        <v>169</v>
      </c>
      <c r="J710" s="327">
        <v>4.291591178374618E-2</v>
      </c>
      <c r="K710" s="31"/>
      <c r="L710" s="163"/>
      <c r="M710" s="342"/>
      <c r="N710" s="342"/>
    </row>
    <row r="711" spans="1:14" x14ac:dyDescent="0.25">
      <c r="A711" s="365">
        <f t="shared" si="92"/>
        <v>706</v>
      </c>
      <c r="B711" s="36" t="s">
        <v>10</v>
      </c>
      <c r="C711" s="37" t="str">
        <f t="shared" si="90"/>
        <v>1CCOMCOREL</v>
      </c>
      <c r="D711" s="37"/>
      <c r="E711" s="336">
        <f>+'CALCULO TARIFAS CC '!$N$45</f>
        <v>0.76906662040143869</v>
      </c>
      <c r="F711" s="338">
        <f t="shared" si="91"/>
        <v>1.301061223707534E-2</v>
      </c>
      <c r="G711" s="390">
        <f t="shared" si="93"/>
        <v>9798.83</v>
      </c>
      <c r="H711" s="350" t="s">
        <v>268</v>
      </c>
      <c r="I711" s="255" t="s">
        <v>891</v>
      </c>
      <c r="J711" s="327">
        <v>1.301061223707534E-2</v>
      </c>
      <c r="K711" s="31"/>
      <c r="L711" s="163"/>
      <c r="M711" s="373"/>
      <c r="N711" s="373"/>
    </row>
    <row r="712" spans="1:14" x14ac:dyDescent="0.25">
      <c r="A712" s="365">
        <f t="shared" si="92"/>
        <v>707</v>
      </c>
      <c r="B712" s="36" t="s">
        <v>10</v>
      </c>
      <c r="C712" s="37" t="str">
        <f t="shared" si="90"/>
        <v>1CCOMCOVEN</v>
      </c>
      <c r="D712" s="37"/>
      <c r="E712" s="336">
        <f>+'CALCULO TARIFAS CC '!$N$45</f>
        <v>0.76906662040143869</v>
      </c>
      <c r="F712" s="338">
        <f t="shared" si="91"/>
        <v>3.030198918174441E-3</v>
      </c>
      <c r="G712" s="390">
        <f t="shared" si="93"/>
        <v>2282.17</v>
      </c>
      <c r="H712" s="350" t="s">
        <v>268</v>
      </c>
      <c r="I712" s="255" t="s">
        <v>951</v>
      </c>
      <c r="J712" s="327">
        <v>3.030198918174441E-3</v>
      </c>
      <c r="K712" s="31"/>
      <c r="L712" s="163"/>
      <c r="M712" s="373"/>
      <c r="N712" s="373"/>
    </row>
    <row r="713" spans="1:14" x14ac:dyDescent="0.25">
      <c r="A713" s="365">
        <f t="shared" si="92"/>
        <v>708</v>
      </c>
      <c r="B713" s="36" t="s">
        <v>10</v>
      </c>
      <c r="C713" s="37" t="str">
        <f t="shared" si="90"/>
        <v>1CCOMCUCOE</v>
      </c>
      <c r="D713" s="37"/>
      <c r="E713" s="336">
        <f>+'CALCULO TARIFAS CC '!$N$45</f>
        <v>0.76906662040143869</v>
      </c>
      <c r="F713" s="338">
        <f t="shared" si="91"/>
        <v>4.5706615450236976E-5</v>
      </c>
      <c r="G713" s="390">
        <f t="shared" si="93"/>
        <v>34.42</v>
      </c>
      <c r="H713" s="350" t="s">
        <v>268</v>
      </c>
      <c r="I713" s="255" t="s">
        <v>170</v>
      </c>
      <c r="J713" s="327">
        <v>4.5706615450236976E-5</v>
      </c>
      <c r="K713" s="31"/>
      <c r="L713" s="163"/>
      <c r="M713" s="342"/>
      <c r="N713" s="342"/>
    </row>
    <row r="714" spans="1:14" x14ac:dyDescent="0.25">
      <c r="A714" s="365">
        <f t="shared" si="92"/>
        <v>709</v>
      </c>
      <c r="B714" s="36" t="s">
        <v>10</v>
      </c>
      <c r="C714" s="37" t="str">
        <f t="shared" si="90"/>
        <v>1CCOMECONO</v>
      </c>
      <c r="D714" s="37"/>
      <c r="E714" s="336">
        <f>+'CALCULO TARIFAS CC '!$N$45</f>
        <v>0.76906662040143869</v>
      </c>
      <c r="F714" s="338">
        <f t="shared" si="91"/>
        <v>4.5612413342079432E-3</v>
      </c>
      <c r="G714" s="390">
        <f t="shared" si="93"/>
        <v>3435.26</v>
      </c>
      <c r="H714" s="350" t="s">
        <v>268</v>
      </c>
      <c r="I714" s="255" t="s">
        <v>171</v>
      </c>
      <c r="J714" s="327">
        <v>4.5612413342079432E-3</v>
      </c>
      <c r="K714" s="31"/>
      <c r="L714" s="163"/>
      <c r="M714" s="342"/>
      <c r="N714" s="373"/>
    </row>
    <row r="715" spans="1:14" x14ac:dyDescent="0.25">
      <c r="A715" s="365">
        <f t="shared" si="92"/>
        <v>710</v>
      </c>
      <c r="B715" s="36" t="s">
        <v>10</v>
      </c>
      <c r="C715" s="37" t="str">
        <f t="shared" si="90"/>
        <v>1CCOMENGPG</v>
      </c>
      <c r="D715" s="37"/>
      <c r="E715" s="336">
        <f>+'CALCULO TARIFAS CC '!$N$45</f>
        <v>0.76906662040143869</v>
      </c>
      <c r="F715" s="338">
        <f t="shared" si="91"/>
        <v>1.2772537983954248E-3</v>
      </c>
      <c r="G715" s="390">
        <f t="shared" si="93"/>
        <v>961.95</v>
      </c>
      <c r="H715" s="350" t="s">
        <v>268</v>
      </c>
      <c r="I715" s="255" t="s">
        <v>847</v>
      </c>
      <c r="J715" s="327">
        <v>1.2772537983954248E-3</v>
      </c>
      <c r="K715" s="31"/>
      <c r="L715" s="163"/>
      <c r="M715" s="342"/>
      <c r="N715" s="373"/>
    </row>
    <row r="716" spans="1:14" x14ac:dyDescent="0.25">
      <c r="A716" s="365">
        <f t="shared" si="92"/>
        <v>711</v>
      </c>
      <c r="B716" s="36" t="s">
        <v>10</v>
      </c>
      <c r="C716" s="37" t="str">
        <f t="shared" si="90"/>
        <v>1CCOMINVNA</v>
      </c>
      <c r="D716" s="37"/>
      <c r="E716" s="336">
        <f>+'CALCULO TARIFAS CC '!$N$45</f>
        <v>0.76906662040143869</v>
      </c>
      <c r="F716" s="338">
        <f t="shared" si="91"/>
        <v>7.5060752154185769E-4</v>
      </c>
      <c r="G716" s="390">
        <f t="shared" si="93"/>
        <v>565.30999999999995</v>
      </c>
      <c r="H716" s="350" t="s">
        <v>268</v>
      </c>
      <c r="I716" s="255" t="s">
        <v>933</v>
      </c>
      <c r="J716" s="327">
        <v>7.5060752154185769E-4</v>
      </c>
      <c r="K716" s="31"/>
      <c r="L716" s="163"/>
      <c r="M716" s="373"/>
      <c r="N716" s="373"/>
    </row>
    <row r="717" spans="1:14" x14ac:dyDescent="0.25">
      <c r="A717" s="365">
        <f t="shared" si="92"/>
        <v>712</v>
      </c>
      <c r="B717" s="36" t="s">
        <v>10</v>
      </c>
      <c r="C717" s="37" t="str">
        <f t="shared" si="90"/>
        <v>1CCOMIONEN</v>
      </c>
      <c r="D717" s="37"/>
      <c r="E717" s="336">
        <f>+'CALCULO TARIFAS CC '!$N$45</f>
        <v>0.76906662040143869</v>
      </c>
      <c r="F717" s="338">
        <f t="shared" si="91"/>
        <v>3.7728156171300063E-2</v>
      </c>
      <c r="G717" s="390">
        <f t="shared" si="93"/>
        <v>28414.62</v>
      </c>
      <c r="H717" s="350" t="s">
        <v>268</v>
      </c>
      <c r="I717" s="255" t="s">
        <v>172</v>
      </c>
      <c r="J717" s="327">
        <v>3.7728156171300063E-2</v>
      </c>
      <c r="K717" s="31"/>
      <c r="L717" s="163"/>
      <c r="M717" s="342"/>
      <c r="N717" s="342"/>
    </row>
    <row r="718" spans="1:14" x14ac:dyDescent="0.25">
      <c r="A718" s="365">
        <f t="shared" si="92"/>
        <v>713</v>
      </c>
      <c r="B718" s="36" t="s">
        <v>10</v>
      </c>
      <c r="C718" s="37" t="str">
        <f t="shared" si="90"/>
        <v>1CCOMMAYEL</v>
      </c>
      <c r="D718" s="37"/>
      <c r="E718" s="336">
        <f>+'CALCULO TARIFAS CC '!$N$45</f>
        <v>0.76906662040143869</v>
      </c>
      <c r="F718" s="338">
        <f t="shared" si="91"/>
        <v>9.6867070923624763E-3</v>
      </c>
      <c r="G718" s="390">
        <f t="shared" si="93"/>
        <v>7295.46</v>
      </c>
      <c r="H718" s="350" t="s">
        <v>268</v>
      </c>
      <c r="I718" s="255" t="s">
        <v>173</v>
      </c>
      <c r="J718" s="327">
        <v>9.6867070923624763E-3</v>
      </c>
      <c r="K718" s="31"/>
      <c r="L718" s="163"/>
      <c r="M718" s="342"/>
      <c r="N718" s="342"/>
    </row>
    <row r="719" spans="1:14" x14ac:dyDescent="0.25">
      <c r="A719" s="365">
        <f t="shared" si="92"/>
        <v>714</v>
      </c>
      <c r="B719" s="36" t="s">
        <v>10</v>
      </c>
      <c r="C719" s="37" t="str">
        <f t="shared" si="90"/>
        <v>1CCOMRECGE</v>
      </c>
      <c r="D719" s="37"/>
      <c r="E719" s="336">
        <f>+'CALCULO TARIFAS CC '!$N$45</f>
        <v>0.76906662040143869</v>
      </c>
      <c r="F719" s="338">
        <f t="shared" si="91"/>
        <v>8.7268143554914534E-3</v>
      </c>
      <c r="G719" s="390">
        <f t="shared" si="93"/>
        <v>6572.52</v>
      </c>
      <c r="H719" s="350" t="s">
        <v>268</v>
      </c>
      <c r="I719" s="255" t="s">
        <v>174</v>
      </c>
      <c r="J719" s="327">
        <v>8.7268143554914534E-3</v>
      </c>
      <c r="K719" s="31"/>
      <c r="L719" s="163"/>
      <c r="M719" s="342"/>
      <c r="N719" s="342"/>
    </row>
    <row r="720" spans="1:14" x14ac:dyDescent="0.25">
      <c r="A720" s="368">
        <f t="shared" si="92"/>
        <v>715</v>
      </c>
      <c r="B720" s="36" t="s">
        <v>10</v>
      </c>
      <c r="C720" s="166" t="str">
        <f t="shared" si="90"/>
        <v>1CCOMSOLGU</v>
      </c>
      <c r="D720" s="166"/>
      <c r="E720" s="337">
        <f>+'CALCULO TARIFAS CC '!$N$45</f>
        <v>0.76906662040143869</v>
      </c>
      <c r="F720" s="338">
        <f t="shared" si="91"/>
        <v>5.2616320453616056E-3</v>
      </c>
      <c r="G720" s="390">
        <f t="shared" si="93"/>
        <v>3962.75</v>
      </c>
      <c r="H720" s="350" t="s">
        <v>268</v>
      </c>
      <c r="I720" s="255" t="s">
        <v>175</v>
      </c>
      <c r="J720" s="327">
        <v>5.2616320453616056E-3</v>
      </c>
      <c r="K720" s="31"/>
      <c r="L720" s="163"/>
      <c r="M720" s="373"/>
      <c r="N720" s="373"/>
    </row>
    <row r="721" spans="1:14" x14ac:dyDescent="0.25">
      <c r="A721" s="365">
        <f t="shared" si="92"/>
        <v>716</v>
      </c>
      <c r="B721" s="36" t="s">
        <v>10</v>
      </c>
      <c r="C721" s="37" t="str">
        <f t="shared" si="90"/>
        <v>1DDISDIELO</v>
      </c>
      <c r="D721" s="37"/>
      <c r="E721" s="336">
        <f>+'CALCULO TARIFAS CC '!$N$45</f>
        <v>0.76906662040143869</v>
      </c>
      <c r="F721" s="338">
        <f t="shared" si="91"/>
        <v>0.14825259079669689</v>
      </c>
      <c r="G721" s="390">
        <f>ROUND(E721*F721*$F$829,2)+0.02</f>
        <v>111655.14</v>
      </c>
      <c r="H721" s="350" t="s">
        <v>268</v>
      </c>
      <c r="I721" s="255" t="s">
        <v>176</v>
      </c>
      <c r="J721" s="327">
        <v>0.14825259079669689</v>
      </c>
      <c r="K721" s="31"/>
      <c r="L721" s="163"/>
      <c r="M721" s="342"/>
      <c r="N721" s="342"/>
    </row>
    <row r="722" spans="1:14" x14ac:dyDescent="0.25">
      <c r="A722" s="365">
        <f t="shared" si="92"/>
        <v>717</v>
      </c>
      <c r="B722" s="36" t="s">
        <v>10</v>
      </c>
      <c r="C722" s="37" t="str">
        <f t="shared" si="90"/>
        <v>1DDISDISEL</v>
      </c>
      <c r="D722" s="37"/>
      <c r="E722" s="336">
        <f>+'CALCULO TARIFAS CC '!$N$45</f>
        <v>0.76906662040143869</v>
      </c>
      <c r="F722" s="338">
        <f t="shared" si="91"/>
        <v>0.13092183712796313</v>
      </c>
      <c r="G722" s="390">
        <f>ROUND(E722*F722*$F$829,2)+0.02</f>
        <v>98602.63</v>
      </c>
      <c r="H722" s="350" t="s">
        <v>268</v>
      </c>
      <c r="I722" s="255" t="s">
        <v>177</v>
      </c>
      <c r="J722" s="327">
        <v>0.13092183712796313</v>
      </c>
      <c r="K722" s="31"/>
      <c r="L722" s="163"/>
      <c r="M722" s="373"/>
      <c r="N722" s="373"/>
    </row>
    <row r="723" spans="1:14" x14ac:dyDescent="0.25">
      <c r="A723" s="365">
        <f t="shared" si="92"/>
        <v>718</v>
      </c>
      <c r="B723" s="36" t="s">
        <v>10</v>
      </c>
      <c r="C723" s="37" t="str">
        <f t="shared" si="90"/>
        <v>1DDISEMPEL</v>
      </c>
      <c r="D723" s="37"/>
      <c r="E723" s="336">
        <f>+'CALCULO TARIFAS CC '!$N$45</f>
        <v>0.76906662040143869</v>
      </c>
      <c r="F723" s="338">
        <f t="shared" si="91"/>
        <v>0.32383225738672927</v>
      </c>
      <c r="G723" s="390">
        <f>ROUND(E723*F723*$F$829,2)+0.02</f>
        <v>243891.4</v>
      </c>
      <c r="H723" s="350" t="s">
        <v>268</v>
      </c>
      <c r="I723" s="255" t="s">
        <v>178</v>
      </c>
      <c r="J723" s="327">
        <v>0.32383225738672927</v>
      </c>
      <c r="K723" s="31"/>
      <c r="L723" s="163"/>
      <c r="M723" s="373"/>
      <c r="N723" s="373"/>
    </row>
    <row r="724" spans="1:14" x14ac:dyDescent="0.25">
      <c r="A724" s="365">
        <f t="shared" si="92"/>
        <v>719</v>
      </c>
      <c r="B724" s="36" t="s">
        <v>10</v>
      </c>
      <c r="C724" s="37" t="str">
        <f t="shared" si="90"/>
        <v>1DDISEMREP</v>
      </c>
      <c r="D724" s="37"/>
      <c r="E724" s="336">
        <f>+'CALCULO TARIFAS CC '!$N$45</f>
        <v>0.76906662040143869</v>
      </c>
      <c r="F724" s="338">
        <f t="shared" si="91"/>
        <v>8.7457810660605524E-4</v>
      </c>
      <c r="G724" s="390">
        <f t="shared" ref="G724:G755" si="94">ROUND(E724*F724*$F$829,2)</f>
        <v>658.68</v>
      </c>
      <c r="H724" s="350" t="s">
        <v>268</v>
      </c>
      <c r="I724" s="255" t="s">
        <v>179</v>
      </c>
      <c r="J724" s="327">
        <v>8.7457810660605524E-4</v>
      </c>
      <c r="K724" s="31"/>
      <c r="L724" s="163"/>
      <c r="M724" s="373"/>
      <c r="N724" s="373"/>
    </row>
    <row r="725" spans="1:14" x14ac:dyDescent="0.25">
      <c r="A725" s="365">
        <f t="shared" si="92"/>
        <v>720</v>
      </c>
      <c r="B725" s="36" t="s">
        <v>10</v>
      </c>
      <c r="C725" s="37" t="str">
        <f t="shared" si="90"/>
        <v>1GGDRAGAAC</v>
      </c>
      <c r="D725" s="37"/>
      <c r="E725" s="336">
        <f>+'CALCULO TARIFAS CC '!$N$45</f>
        <v>0.76906662040143869</v>
      </c>
      <c r="F725" s="338">
        <f t="shared" si="91"/>
        <v>1.906872406951852E-8</v>
      </c>
      <c r="G725" s="390">
        <f t="shared" si="94"/>
        <v>0.01</v>
      </c>
      <c r="H725" s="350" t="s">
        <v>268</v>
      </c>
      <c r="I725" s="255" t="s">
        <v>180</v>
      </c>
      <c r="J725" s="327">
        <v>1.906872406951852E-8</v>
      </c>
      <c r="K725" s="31"/>
      <c r="L725" s="163"/>
      <c r="M725" s="373"/>
      <c r="N725" s="373"/>
    </row>
    <row r="726" spans="1:14" x14ac:dyDescent="0.25">
      <c r="A726" s="365">
        <f t="shared" si="92"/>
        <v>721</v>
      </c>
      <c r="B726" s="36" t="s">
        <v>10</v>
      </c>
      <c r="C726" s="37" t="str">
        <f t="shared" si="90"/>
        <v>1GGDRAGELC</v>
      </c>
      <c r="D726" s="37"/>
      <c r="E726" s="336">
        <f>+'CALCULO TARIFAS CC '!$N$45</f>
        <v>0.76906662040143869</v>
      </c>
      <c r="F726" s="338">
        <f t="shared" si="91"/>
        <v>1.3358040055897794E-8</v>
      </c>
      <c r="G726" s="390">
        <f t="shared" si="94"/>
        <v>0.01</v>
      </c>
      <c r="H726" s="350" t="s">
        <v>268</v>
      </c>
      <c r="I726" s="255" t="s">
        <v>181</v>
      </c>
      <c r="J726" s="327">
        <v>1.3358040055897794E-8</v>
      </c>
      <c r="K726" s="31"/>
      <c r="L726" s="163"/>
      <c r="M726" s="373"/>
      <c r="N726" s="373"/>
    </row>
    <row r="727" spans="1:14" x14ac:dyDescent="0.25">
      <c r="A727" s="365">
        <f t="shared" si="92"/>
        <v>722</v>
      </c>
      <c r="B727" s="36" t="s">
        <v>10</v>
      </c>
      <c r="C727" s="37" t="str">
        <f t="shared" si="90"/>
        <v>1GGDRAGLAE</v>
      </c>
      <c r="D727" s="37"/>
      <c r="E727" s="336">
        <f>+'CALCULO TARIFAS CC '!$N$45</f>
        <v>0.76906662040143869</v>
      </c>
      <c r="F727" s="338">
        <f t="shared" si="91"/>
        <v>4.3315701264361948E-7</v>
      </c>
      <c r="G727" s="390">
        <f t="shared" si="94"/>
        <v>0.33</v>
      </c>
      <c r="H727" s="350" t="s">
        <v>268</v>
      </c>
      <c r="I727" s="255" t="s">
        <v>388</v>
      </c>
      <c r="J727" s="327">
        <v>4.3315701264361948E-7</v>
      </c>
      <c r="K727" s="31"/>
      <c r="L727" s="163"/>
      <c r="M727" s="373"/>
      <c r="N727" s="373"/>
    </row>
    <row r="728" spans="1:14" x14ac:dyDescent="0.25">
      <c r="A728" s="365">
        <f t="shared" si="92"/>
        <v>723</v>
      </c>
      <c r="B728" s="36" t="s">
        <v>10</v>
      </c>
      <c r="C728" s="37" t="str">
        <f t="shared" si="90"/>
        <v>1GGDRAGPIN</v>
      </c>
      <c r="D728" s="37"/>
      <c r="E728" s="336">
        <f>+'CALCULO TARIFAS CC '!$N$45</f>
        <v>0.76906662040143869</v>
      </c>
      <c r="F728" s="338">
        <f t="shared" si="91"/>
        <v>4.0676159174898769E-7</v>
      </c>
      <c r="G728" s="390">
        <f t="shared" si="94"/>
        <v>0.31</v>
      </c>
      <c r="H728" s="350" t="s">
        <v>268</v>
      </c>
      <c r="I728" s="255" t="s">
        <v>182</v>
      </c>
      <c r="J728" s="327">
        <v>4.0676159174898769E-7</v>
      </c>
      <c r="K728" s="31"/>
      <c r="L728" s="163"/>
      <c r="M728" s="373"/>
      <c r="N728" s="373"/>
    </row>
    <row r="729" spans="1:14" x14ac:dyDescent="0.25">
      <c r="A729" s="365">
        <f t="shared" si="92"/>
        <v>724</v>
      </c>
      <c r="B729" s="36" t="s">
        <v>10</v>
      </c>
      <c r="C729" s="37" t="str">
        <f t="shared" si="90"/>
        <v>1GGDRAGRAL</v>
      </c>
      <c r="D729" s="37"/>
      <c r="E729" s="336">
        <f>+'CALCULO TARIFAS CC '!$N$45</f>
        <v>0.76906662040143869</v>
      </c>
      <c r="F729" s="338">
        <f t="shared" si="91"/>
        <v>6.8892491604592988E-7</v>
      </c>
      <c r="G729" s="390">
        <f t="shared" si="94"/>
        <v>0.52</v>
      </c>
      <c r="H729" s="350" t="s">
        <v>268</v>
      </c>
      <c r="I729" s="255" t="s">
        <v>183</v>
      </c>
      <c r="J729" s="327">
        <v>6.8892491604592988E-7</v>
      </c>
      <c r="K729" s="31"/>
      <c r="L729" s="163"/>
      <c r="M729" s="373"/>
      <c r="N729" s="373"/>
    </row>
    <row r="730" spans="1:14" x14ac:dyDescent="0.25">
      <c r="A730" s="365">
        <f t="shared" si="92"/>
        <v>725</v>
      </c>
      <c r="B730" s="36" t="s">
        <v>10</v>
      </c>
      <c r="C730" s="37" t="str">
        <f t="shared" si="90"/>
        <v>1GGDRAGROG</v>
      </c>
      <c r="D730" s="37"/>
      <c r="E730" s="336">
        <f>+'CALCULO TARIFAS CC '!$N$45</f>
        <v>0.76906662040143869</v>
      </c>
      <c r="F730" s="338">
        <f t="shared" si="91"/>
        <v>1.0182355527420246E-5</v>
      </c>
      <c r="G730" s="390">
        <f t="shared" si="94"/>
        <v>7.67</v>
      </c>
      <c r="H730" s="350" t="s">
        <v>268</v>
      </c>
      <c r="I730" s="255" t="s">
        <v>184</v>
      </c>
      <c r="J730" s="327">
        <v>1.0182355527420246E-5</v>
      </c>
      <c r="K730" s="31"/>
      <c r="L730" s="163"/>
    </row>
    <row r="731" spans="1:14" x14ac:dyDescent="0.25">
      <c r="A731" s="365">
        <f t="shared" si="92"/>
        <v>726</v>
      </c>
      <c r="B731" s="36" t="s">
        <v>10</v>
      </c>
      <c r="C731" s="37" t="str">
        <f t="shared" si="90"/>
        <v>1GGDRAGROP</v>
      </c>
      <c r="D731" s="37"/>
      <c r="E731" s="336">
        <f>+'CALCULO TARIFAS CC '!$N$45</f>
        <v>0.76906662040143869</v>
      </c>
      <c r="F731" s="338">
        <f t="shared" si="91"/>
        <v>4.2788814925185607E-8</v>
      </c>
      <c r="G731" s="390">
        <f t="shared" si="94"/>
        <v>0.03</v>
      </c>
      <c r="H731" s="350" t="s">
        <v>268</v>
      </c>
      <c r="I731" s="255" t="s">
        <v>185</v>
      </c>
      <c r="J731" s="327">
        <v>4.2788814925185607E-8</v>
      </c>
      <c r="K731" s="31"/>
      <c r="L731" s="163"/>
    </row>
    <row r="732" spans="1:14" x14ac:dyDescent="0.25">
      <c r="A732" s="365">
        <f t="shared" si="92"/>
        <v>727</v>
      </c>
      <c r="B732" s="36" t="s">
        <v>10</v>
      </c>
      <c r="C732" s="37" t="str">
        <f t="shared" ref="C732:C763" si="95">I732</f>
        <v>1GGDRCAURE</v>
      </c>
      <c r="D732" s="37"/>
      <c r="E732" s="336">
        <f>+'CALCULO TARIFAS CC '!$N$45</f>
        <v>0.76906662040143869</v>
      </c>
      <c r="F732" s="338">
        <f t="shared" si="91"/>
        <v>1.4181733192070903E-8</v>
      </c>
      <c r="G732" s="390">
        <f t="shared" si="94"/>
        <v>0.01</v>
      </c>
      <c r="H732" s="350" t="s">
        <v>268</v>
      </c>
      <c r="I732" s="255" t="s">
        <v>186</v>
      </c>
      <c r="J732" s="327">
        <v>1.4181733192070903E-8</v>
      </c>
      <c r="K732" s="31"/>
      <c r="L732" s="163"/>
    </row>
    <row r="733" spans="1:14" x14ac:dyDescent="0.25">
      <c r="A733" s="365">
        <f t="shared" si="92"/>
        <v>728</v>
      </c>
      <c r="B733" s="36" t="s">
        <v>10</v>
      </c>
      <c r="C733" s="37" t="str">
        <f t="shared" si="95"/>
        <v>1GGDRCOAGO</v>
      </c>
      <c r="D733" s="37"/>
      <c r="E733" s="336">
        <f>+'CALCULO TARIFAS CC '!$N$45</f>
        <v>0.76906662040143869</v>
      </c>
      <c r="F733" s="338">
        <f t="shared" si="91"/>
        <v>8.3185457147267084E-8</v>
      </c>
      <c r="G733" s="390">
        <f t="shared" si="94"/>
        <v>0.06</v>
      </c>
      <c r="H733" s="350" t="s">
        <v>268</v>
      </c>
      <c r="I733" s="255" t="s">
        <v>187</v>
      </c>
      <c r="J733" s="327">
        <v>8.3185457147267084E-8</v>
      </c>
      <c r="K733" s="31"/>
      <c r="L733" s="163"/>
    </row>
    <row r="734" spans="1:14" x14ac:dyDescent="0.25">
      <c r="A734" s="365">
        <f t="shared" si="92"/>
        <v>729</v>
      </c>
      <c r="B734" s="36" t="s">
        <v>10</v>
      </c>
      <c r="C734" s="37" t="str">
        <f t="shared" si="95"/>
        <v>1GGDRCOMAP</v>
      </c>
      <c r="D734" s="37"/>
      <c r="E734" s="336">
        <f>+'CALCULO TARIFAS CC '!$N$45</f>
        <v>0.76906662040143869</v>
      </c>
      <c r="F734" s="338">
        <f t="shared" si="91"/>
        <v>2.4316411489463864E-8</v>
      </c>
      <c r="G734" s="390">
        <f t="shared" si="94"/>
        <v>0.02</v>
      </c>
      <c r="H734" s="350" t="s">
        <v>268</v>
      </c>
      <c r="I734" s="255" t="s">
        <v>188</v>
      </c>
      <c r="J734" s="327">
        <v>2.4316411489463864E-8</v>
      </c>
      <c r="K734" s="31"/>
      <c r="L734" s="163"/>
    </row>
    <row r="735" spans="1:14" x14ac:dyDescent="0.25">
      <c r="A735" s="365">
        <f t="shared" si="92"/>
        <v>730</v>
      </c>
      <c r="B735" s="36" t="s">
        <v>10</v>
      </c>
      <c r="C735" s="37" t="str">
        <f t="shared" si="95"/>
        <v>1GGDRCOMOE</v>
      </c>
      <c r="D735" s="37"/>
      <c r="E735" s="336">
        <f>+'CALCULO TARIFAS CC '!$N$45</f>
        <v>0.76906662040143869</v>
      </c>
      <c r="F735" s="338">
        <f t="shared" si="91"/>
        <v>9.1940842749413074E-8</v>
      </c>
      <c r="G735" s="390">
        <f t="shared" si="94"/>
        <v>7.0000000000000007E-2</v>
      </c>
      <c r="H735" s="350" t="s">
        <v>268</v>
      </c>
      <c r="I735" s="255" t="s">
        <v>706</v>
      </c>
      <c r="J735" s="327">
        <v>9.1940842749413074E-8</v>
      </c>
      <c r="K735" s="31"/>
      <c r="L735" s="163"/>
    </row>
    <row r="736" spans="1:14" x14ac:dyDescent="0.25">
      <c r="A736" s="365">
        <f t="shared" si="92"/>
        <v>731</v>
      </c>
      <c r="B736" s="36" t="s">
        <v>10</v>
      </c>
      <c r="C736" s="37" t="str">
        <f t="shared" si="95"/>
        <v>1GGDRCORAL</v>
      </c>
      <c r="D736" s="37"/>
      <c r="E736" s="336">
        <f>+'CALCULO TARIFAS CC '!$N$45</f>
        <v>0.76906662040143869</v>
      </c>
      <c r="F736" s="338">
        <f t="shared" si="91"/>
        <v>2.7581741278984745E-7</v>
      </c>
      <c r="G736" s="390">
        <f t="shared" si="94"/>
        <v>0.21</v>
      </c>
      <c r="H736" s="350" t="s">
        <v>268</v>
      </c>
      <c r="I736" s="255" t="s">
        <v>189</v>
      </c>
      <c r="J736" s="327">
        <v>2.7581741278984745E-7</v>
      </c>
      <c r="K736" s="31"/>
      <c r="L736" s="163"/>
    </row>
    <row r="737" spans="1:12" x14ac:dyDescent="0.25">
      <c r="A737" s="365">
        <f t="shared" si="92"/>
        <v>732</v>
      </c>
      <c r="B737" s="36" t="s">
        <v>10</v>
      </c>
      <c r="C737" s="37" t="str">
        <f t="shared" si="95"/>
        <v>1GGDRDELAU</v>
      </c>
      <c r="D737" s="37"/>
      <c r="E737" s="336">
        <f>+'CALCULO TARIFAS CC '!$N$45</f>
        <v>0.76906662040143869</v>
      </c>
      <c r="F737" s="338">
        <f t="shared" si="91"/>
        <v>2.1149432212057331E-6</v>
      </c>
      <c r="G737" s="390">
        <f t="shared" si="94"/>
        <v>1.59</v>
      </c>
      <c r="H737" s="350" t="s">
        <v>268</v>
      </c>
      <c r="I737" s="255" t="s">
        <v>190</v>
      </c>
      <c r="J737" s="327">
        <v>2.1149432212057331E-6</v>
      </c>
      <c r="K737" s="31"/>
      <c r="L737" s="163"/>
    </row>
    <row r="738" spans="1:12" x14ac:dyDescent="0.25">
      <c r="A738" s="365">
        <f t="shared" si="92"/>
        <v>733</v>
      </c>
      <c r="B738" s="36" t="s">
        <v>10</v>
      </c>
      <c r="C738" s="37" t="str">
        <f t="shared" si="95"/>
        <v>1GGDRENLAT</v>
      </c>
      <c r="D738" s="37"/>
      <c r="E738" s="336">
        <f>+'CALCULO TARIFAS CC '!$N$45</f>
        <v>0.76906662040143869</v>
      </c>
      <c r="F738" s="338">
        <f t="shared" si="91"/>
        <v>3.3920894505822533E-7</v>
      </c>
      <c r="G738" s="390">
        <f t="shared" si="94"/>
        <v>0.26</v>
      </c>
      <c r="H738" s="350" t="s">
        <v>268</v>
      </c>
      <c r="I738" s="255" t="s">
        <v>869</v>
      </c>
      <c r="J738" s="327">
        <v>3.3920894505822533E-7</v>
      </c>
      <c r="K738" s="31"/>
      <c r="L738" s="163"/>
    </row>
    <row r="739" spans="1:12" x14ac:dyDescent="0.25">
      <c r="A739" s="365">
        <f t="shared" si="92"/>
        <v>734</v>
      </c>
      <c r="B739" s="36" t="s">
        <v>10</v>
      </c>
      <c r="C739" s="37" t="str">
        <f t="shared" si="95"/>
        <v>1GGDRENREA</v>
      </c>
      <c r="D739" s="37"/>
      <c r="E739" s="336">
        <f>+'CALCULO TARIFAS CC '!$N$45</f>
        <v>0.76906662040143869</v>
      </c>
      <c r="F739" s="338">
        <f t="shared" si="91"/>
        <v>1.6112098518955497E-6</v>
      </c>
      <c r="G739" s="390">
        <f t="shared" si="94"/>
        <v>1.21</v>
      </c>
      <c r="H739" s="350" t="s">
        <v>268</v>
      </c>
      <c r="I739" s="255" t="s">
        <v>191</v>
      </c>
      <c r="J739" s="327">
        <v>1.6112098518955497E-6</v>
      </c>
      <c r="K739" s="31"/>
      <c r="L739" s="163"/>
    </row>
    <row r="740" spans="1:12" x14ac:dyDescent="0.25">
      <c r="A740" s="365">
        <f t="shared" si="92"/>
        <v>735</v>
      </c>
      <c r="B740" s="36" t="s">
        <v>10</v>
      </c>
      <c r="C740" s="37" t="str">
        <f t="shared" si="95"/>
        <v>1GGDRGEELP</v>
      </c>
      <c r="D740" s="37"/>
      <c r="E740" s="336">
        <f>+'CALCULO TARIFAS CC '!$N$45</f>
        <v>0.76906662040143869</v>
      </c>
      <c r="F740" s="338">
        <f t="shared" si="91"/>
        <v>1.1397550756857801E-7</v>
      </c>
      <c r="G740" s="390">
        <f t="shared" si="94"/>
        <v>0.09</v>
      </c>
      <c r="H740" s="350" t="s">
        <v>268</v>
      </c>
      <c r="I740" s="255" t="s">
        <v>192</v>
      </c>
      <c r="J740" s="327">
        <v>1.1397550756857801E-7</v>
      </c>
      <c r="K740" s="31"/>
      <c r="L740" s="163"/>
    </row>
    <row r="741" spans="1:12" x14ac:dyDescent="0.25">
      <c r="A741" s="365">
        <f t="shared" si="92"/>
        <v>736</v>
      </c>
      <c r="B741" s="36" t="s">
        <v>10</v>
      </c>
      <c r="C741" s="37" t="str">
        <f t="shared" si="95"/>
        <v>1GGDRGEENP</v>
      </c>
      <c r="D741" s="37"/>
      <c r="E741" s="336">
        <f>+'CALCULO TARIFAS CC '!$N$45</f>
        <v>0.76906662040143869</v>
      </c>
      <c r="F741" s="338">
        <f t="shared" si="91"/>
        <v>6.219386751934739E-7</v>
      </c>
      <c r="G741" s="390">
        <f t="shared" si="94"/>
        <v>0.47</v>
      </c>
      <c r="H741" s="350" t="s">
        <v>268</v>
      </c>
      <c r="I741" s="255" t="s">
        <v>193</v>
      </c>
      <c r="J741" s="327">
        <v>6.219386751934739E-7</v>
      </c>
      <c r="K741" s="31"/>
      <c r="L741" s="163"/>
    </row>
    <row r="742" spans="1:12" x14ac:dyDescent="0.25">
      <c r="A742" s="365">
        <f t="shared" si="92"/>
        <v>737</v>
      </c>
      <c r="B742" s="36" t="s">
        <v>10</v>
      </c>
      <c r="C742" s="37" t="str">
        <f t="shared" si="95"/>
        <v>1GGDRGEVEL</v>
      </c>
      <c r="D742" s="37"/>
      <c r="E742" s="336">
        <f>+'CALCULO TARIFAS CC '!$N$45</f>
        <v>0.76906662040143869</v>
      </c>
      <c r="F742" s="338">
        <f t="shared" si="91"/>
        <v>6.9684938913131711E-8</v>
      </c>
      <c r="G742" s="390">
        <f t="shared" si="94"/>
        <v>0.05</v>
      </c>
      <c r="H742" s="350" t="s">
        <v>268</v>
      </c>
      <c r="I742" s="255" t="s">
        <v>194</v>
      </c>
      <c r="J742" s="327">
        <v>6.9684938913131711E-8</v>
      </c>
      <c r="K742" s="31"/>
      <c r="L742" s="163"/>
    </row>
    <row r="743" spans="1:12" x14ac:dyDescent="0.25">
      <c r="A743" s="365">
        <f t="shared" si="92"/>
        <v>738</v>
      </c>
      <c r="B743" s="36" t="s">
        <v>10</v>
      </c>
      <c r="C743" s="37" t="str">
        <f t="shared" si="95"/>
        <v>1GGDRGRUCU</v>
      </c>
      <c r="D743" s="37"/>
      <c r="E743" s="336">
        <f>+'CALCULO TARIFAS CC '!$N$45</f>
        <v>0.76906662040143869</v>
      </c>
      <c r="F743" s="338">
        <f t="shared" si="91"/>
        <v>5.6418472653181683E-8</v>
      </c>
      <c r="G743" s="390">
        <f t="shared" si="94"/>
        <v>0.04</v>
      </c>
      <c r="H743" s="350" t="s">
        <v>268</v>
      </c>
      <c r="I743" s="255" t="s">
        <v>195</v>
      </c>
      <c r="J743" s="327">
        <v>5.6418472653181683E-8</v>
      </c>
      <c r="K743" s="31"/>
      <c r="L743" s="163"/>
    </row>
    <row r="744" spans="1:12" x14ac:dyDescent="0.25">
      <c r="A744" s="365">
        <f t="shared" si="92"/>
        <v>739</v>
      </c>
      <c r="B744" s="36" t="s">
        <v>10</v>
      </c>
      <c r="C744" s="37" t="str">
        <f t="shared" si="95"/>
        <v>1GGDRHICAA</v>
      </c>
      <c r="D744" s="37"/>
      <c r="E744" s="336">
        <f>+'CALCULO TARIFAS CC '!$N$45</f>
        <v>0.76906662040143869</v>
      </c>
      <c r="F744" s="338">
        <f t="shared" si="91"/>
        <v>3.3769622601368911E-8</v>
      </c>
      <c r="G744" s="390">
        <f t="shared" si="94"/>
        <v>0.03</v>
      </c>
      <c r="H744" s="350" t="s">
        <v>268</v>
      </c>
      <c r="I744" s="255" t="s">
        <v>196</v>
      </c>
      <c r="J744" s="327">
        <v>3.3769622601368911E-8</v>
      </c>
      <c r="K744" s="31"/>
      <c r="L744" s="163"/>
    </row>
    <row r="745" spans="1:12" x14ac:dyDescent="0.25">
      <c r="A745" s="365">
        <f t="shared" si="92"/>
        <v>740</v>
      </c>
      <c r="B745" s="36" t="s">
        <v>10</v>
      </c>
      <c r="C745" s="37" t="str">
        <f t="shared" si="95"/>
        <v>1GGDRHIDCH</v>
      </c>
      <c r="D745" s="37"/>
      <c r="E745" s="336">
        <f>+'CALCULO TARIFAS CC '!$N$45</f>
        <v>0.76906662040143869</v>
      </c>
      <c r="F745" s="338">
        <f t="shared" si="91"/>
        <v>7.8943475937885677E-7</v>
      </c>
      <c r="G745" s="390">
        <f t="shared" si="94"/>
        <v>0.59</v>
      </c>
      <c r="H745" s="350" t="s">
        <v>268</v>
      </c>
      <c r="I745" s="255" t="s">
        <v>848</v>
      </c>
      <c r="J745" s="327">
        <v>7.8943475937885677E-7</v>
      </c>
      <c r="K745" s="31"/>
      <c r="L745" s="163"/>
    </row>
    <row r="746" spans="1:12" x14ac:dyDescent="0.25">
      <c r="A746" s="365">
        <f t="shared" si="92"/>
        <v>741</v>
      </c>
      <c r="B746" s="36" t="s">
        <v>10</v>
      </c>
      <c r="C746" s="37" t="str">
        <f t="shared" si="95"/>
        <v>1GGDRHIDMA</v>
      </c>
      <c r="D746" s="37"/>
      <c r="E746" s="336">
        <f>+'CALCULO TARIFAS CC '!$N$45</f>
        <v>0.76906662040143869</v>
      </c>
      <c r="F746" s="338">
        <f t="shared" si="91"/>
        <v>4.9745754464786675E-6</v>
      </c>
      <c r="G746" s="390">
        <f t="shared" si="94"/>
        <v>3.75</v>
      </c>
      <c r="H746" s="350" t="s">
        <v>268</v>
      </c>
      <c r="I746" s="255" t="s">
        <v>197</v>
      </c>
      <c r="J746" s="327">
        <v>4.9745754464786675E-6</v>
      </c>
      <c r="K746" s="31"/>
      <c r="L746" s="163"/>
    </row>
    <row r="747" spans="1:12" x14ac:dyDescent="0.25">
      <c r="A747" s="365">
        <f t="shared" si="92"/>
        <v>742</v>
      </c>
      <c r="B747" s="36" t="s">
        <v>10</v>
      </c>
      <c r="C747" s="37" t="str">
        <f t="shared" si="95"/>
        <v>1GGDRHIDRL</v>
      </c>
      <c r="D747" s="37"/>
      <c r="E747" s="336">
        <f>+'CALCULO TARIFAS CC '!$N$45</f>
        <v>0.76906662040143869</v>
      </c>
      <c r="F747" s="338">
        <f t="shared" si="91"/>
        <v>1.5673625230218038E-6</v>
      </c>
      <c r="G747" s="390">
        <f t="shared" si="94"/>
        <v>1.18</v>
      </c>
      <c r="H747" s="350" t="s">
        <v>268</v>
      </c>
      <c r="I747" s="255" t="s">
        <v>834</v>
      </c>
      <c r="J747" s="327">
        <v>1.5673625230218038E-6</v>
      </c>
      <c r="K747" s="31"/>
      <c r="L747" s="163"/>
    </row>
    <row r="748" spans="1:12" x14ac:dyDescent="0.25">
      <c r="A748" s="365">
        <f t="shared" si="92"/>
        <v>743</v>
      </c>
      <c r="B748" s="36" t="s">
        <v>10</v>
      </c>
      <c r="C748" s="37" t="str">
        <f t="shared" si="95"/>
        <v>1GGDRHIDRO</v>
      </c>
      <c r="D748" s="37"/>
      <c r="E748" s="336">
        <f>+'CALCULO TARIFAS CC '!$N$45</f>
        <v>0.76906662040143869</v>
      </c>
      <c r="F748" s="338">
        <f t="shared" si="91"/>
        <v>1.8433386750698023E-6</v>
      </c>
      <c r="G748" s="390">
        <f t="shared" si="94"/>
        <v>1.39</v>
      </c>
      <c r="H748" s="350" t="s">
        <v>268</v>
      </c>
      <c r="I748" s="255" t="s">
        <v>198</v>
      </c>
      <c r="J748" s="327">
        <v>1.8433386750698023E-6</v>
      </c>
      <c r="K748" s="31"/>
      <c r="L748" s="163"/>
    </row>
    <row r="749" spans="1:12" x14ac:dyDescent="0.25">
      <c r="A749" s="365">
        <f t="shared" si="92"/>
        <v>744</v>
      </c>
      <c r="B749" s="36" t="s">
        <v>10</v>
      </c>
      <c r="C749" s="37" t="str">
        <f t="shared" si="95"/>
        <v>1GGDRHIDRX</v>
      </c>
      <c r="D749" s="37"/>
      <c r="E749" s="336">
        <f>+'CALCULO TARIFAS CC '!$N$45</f>
        <v>0.76906662040143869</v>
      </c>
      <c r="F749" s="338">
        <f t="shared" si="91"/>
        <v>1.9695730362931736E-7</v>
      </c>
      <c r="G749" s="390">
        <f t="shared" si="94"/>
        <v>0.15</v>
      </c>
      <c r="H749" s="350" t="s">
        <v>268</v>
      </c>
      <c r="I749" s="255" t="s">
        <v>383</v>
      </c>
      <c r="J749" s="327">
        <v>1.9695730362931736E-7</v>
      </c>
      <c r="K749" s="31"/>
      <c r="L749" s="163"/>
    </row>
    <row r="750" spans="1:12" x14ac:dyDescent="0.25">
      <c r="A750" s="365">
        <f t="shared" si="92"/>
        <v>745</v>
      </c>
      <c r="B750" s="36" t="s">
        <v>10</v>
      </c>
      <c r="C750" s="37" t="str">
        <f t="shared" si="95"/>
        <v>1GGDRHIDSA</v>
      </c>
      <c r="D750" s="37"/>
      <c r="E750" s="336">
        <f>+'CALCULO TARIFAS CC '!$N$45</f>
        <v>0.76906662040143869</v>
      </c>
      <c r="F750" s="338">
        <f t="shared" si="91"/>
        <v>1.2218814303535313E-6</v>
      </c>
      <c r="G750" s="390">
        <f t="shared" si="94"/>
        <v>0.92</v>
      </c>
      <c r="H750" s="350" t="s">
        <v>268</v>
      </c>
      <c r="I750" s="255" t="s">
        <v>441</v>
      </c>
      <c r="J750" s="327">
        <v>1.2218814303535313E-6</v>
      </c>
      <c r="K750" s="31"/>
      <c r="L750" s="163"/>
    </row>
    <row r="751" spans="1:12" x14ac:dyDescent="0.25">
      <c r="A751" s="365">
        <f t="shared" si="92"/>
        <v>746</v>
      </c>
      <c r="B751" s="36" t="s">
        <v>10</v>
      </c>
      <c r="C751" s="37" t="str">
        <f t="shared" si="95"/>
        <v>1GGDRHIDSD</v>
      </c>
      <c r="D751" s="37"/>
      <c r="E751" s="336">
        <f>+'CALCULO TARIFAS CC '!$N$45</f>
        <v>0.76906662040143869</v>
      </c>
      <c r="F751" s="338">
        <f t="shared" si="91"/>
        <v>9.9453292403538307E-7</v>
      </c>
      <c r="G751" s="390">
        <f t="shared" si="94"/>
        <v>0.75</v>
      </c>
      <c r="H751" s="350" t="s">
        <v>268</v>
      </c>
      <c r="I751" s="255" t="s">
        <v>199</v>
      </c>
      <c r="J751" s="327">
        <v>9.9453292403538307E-7</v>
      </c>
      <c r="K751" s="31"/>
      <c r="L751" s="163"/>
    </row>
    <row r="752" spans="1:12" x14ac:dyDescent="0.25">
      <c r="A752" s="365">
        <f t="shared" si="92"/>
        <v>747</v>
      </c>
      <c r="B752" s="36" t="s">
        <v>10</v>
      </c>
      <c r="C752" s="37" t="str">
        <f t="shared" si="95"/>
        <v>1GGDRHIDSM</v>
      </c>
      <c r="D752" s="37"/>
      <c r="E752" s="336">
        <f>+'CALCULO TARIFAS CC '!$N$45</f>
        <v>0.76906662040143869</v>
      </c>
      <c r="F752" s="338">
        <f t="shared" si="91"/>
        <v>6.0682225456071043E-8</v>
      </c>
      <c r="G752" s="390">
        <f t="shared" si="94"/>
        <v>0.05</v>
      </c>
      <c r="H752" s="350" t="s">
        <v>268</v>
      </c>
      <c r="I752" s="255" t="s">
        <v>200</v>
      </c>
      <c r="J752" s="327">
        <v>6.0682225456071043E-8</v>
      </c>
      <c r="K752" s="31"/>
      <c r="L752" s="163"/>
    </row>
    <row r="753" spans="1:12" x14ac:dyDescent="0.25">
      <c r="A753" s="365">
        <f t="shared" si="92"/>
        <v>748</v>
      </c>
      <c r="B753" s="36" t="s">
        <v>10</v>
      </c>
      <c r="C753" s="37" t="str">
        <f t="shared" si="95"/>
        <v>1GGDRHIDVI</v>
      </c>
      <c r="D753" s="37"/>
      <c r="E753" s="336">
        <f>+'CALCULO TARIFAS CC '!$N$45</f>
        <v>0.76906662040143869</v>
      </c>
      <c r="F753" s="338">
        <f t="shared" si="91"/>
        <v>2.2897108818858551E-8</v>
      </c>
      <c r="G753" s="390">
        <f t="shared" si="94"/>
        <v>0.02</v>
      </c>
      <c r="H753" s="350" t="s">
        <v>268</v>
      </c>
      <c r="I753" s="255" t="s">
        <v>860</v>
      </c>
      <c r="J753" s="327">
        <v>2.2897108818858551E-8</v>
      </c>
      <c r="K753" s="31"/>
      <c r="L753" s="163"/>
    </row>
    <row r="754" spans="1:12" x14ac:dyDescent="0.25">
      <c r="A754" s="365">
        <f t="shared" si="92"/>
        <v>749</v>
      </c>
      <c r="B754" s="36" t="s">
        <v>10</v>
      </c>
      <c r="C754" s="37" t="str">
        <f t="shared" si="95"/>
        <v>1GGDRHIELB</v>
      </c>
      <c r="D754" s="37"/>
      <c r="E754" s="336">
        <f>+'CALCULO TARIFAS CC '!$N$45</f>
        <v>0.76906662040143869</v>
      </c>
      <c r="F754" s="338">
        <f t="shared" si="91"/>
        <v>3.2302235634842661E-6</v>
      </c>
      <c r="G754" s="390">
        <f t="shared" si="94"/>
        <v>2.4300000000000002</v>
      </c>
      <c r="H754" s="350" t="s">
        <v>268</v>
      </c>
      <c r="I754" s="255" t="s">
        <v>201</v>
      </c>
      <c r="J754" s="327">
        <v>3.2302235634842661E-6</v>
      </c>
      <c r="K754" s="31"/>
      <c r="L754" s="163"/>
    </row>
    <row r="755" spans="1:12" x14ac:dyDescent="0.25">
      <c r="A755" s="365">
        <f t="shared" si="92"/>
        <v>750</v>
      </c>
      <c r="B755" s="36" t="s">
        <v>10</v>
      </c>
      <c r="C755" s="37" t="str">
        <f t="shared" si="95"/>
        <v>1GGDRHIELC</v>
      </c>
      <c r="D755" s="37"/>
      <c r="E755" s="336">
        <f>+'CALCULO TARIFAS CC '!$N$45</f>
        <v>0.76906662040143869</v>
      </c>
      <c r="F755" s="338">
        <f t="shared" si="91"/>
        <v>2.6348920871369207E-8</v>
      </c>
      <c r="G755" s="390">
        <f t="shared" si="94"/>
        <v>0.02</v>
      </c>
      <c r="H755" s="350" t="s">
        <v>268</v>
      </c>
      <c r="I755" s="255" t="s">
        <v>202</v>
      </c>
      <c r="J755" s="327">
        <v>2.6348920871369207E-8</v>
      </c>
      <c r="K755" s="31"/>
      <c r="L755" s="163"/>
    </row>
    <row r="756" spans="1:12" x14ac:dyDescent="0.25">
      <c r="A756" s="365">
        <f t="shared" si="92"/>
        <v>751</v>
      </c>
      <c r="B756" s="36" t="s">
        <v>10</v>
      </c>
      <c r="C756" s="37" t="str">
        <f t="shared" si="95"/>
        <v>1GGDRHISAA</v>
      </c>
      <c r="D756" s="37"/>
      <c r="E756" s="336">
        <f>+'CALCULO TARIFAS CC '!$N$45</f>
        <v>0.76906662040143869</v>
      </c>
      <c r="F756" s="338">
        <f t="shared" si="91"/>
        <v>1.6871859253795398E-6</v>
      </c>
      <c r="G756" s="390">
        <f t="shared" ref="G756:G787" si="96">ROUND(E756*F756*$F$829,2)</f>
        <v>1.27</v>
      </c>
      <c r="H756" s="350" t="s">
        <v>268</v>
      </c>
      <c r="I756" s="255" t="s">
        <v>203</v>
      </c>
      <c r="J756" s="327">
        <v>1.6871859253795398E-6</v>
      </c>
      <c r="K756" s="31"/>
      <c r="L756" s="163"/>
    </row>
    <row r="757" spans="1:12" x14ac:dyDescent="0.25">
      <c r="A757" s="365">
        <f t="shared" si="92"/>
        <v>752</v>
      </c>
      <c r="B757" s="36" t="s">
        <v>10</v>
      </c>
      <c r="C757" s="37" t="str">
        <f t="shared" si="95"/>
        <v>1GGDRINDBI</v>
      </c>
      <c r="D757" s="37"/>
      <c r="E757" s="336">
        <f>+'CALCULO TARIFAS CC '!$N$45</f>
        <v>0.76906662040143869</v>
      </c>
      <c r="F757" s="338">
        <f t="shared" si="91"/>
        <v>2.6241426077259484E-6</v>
      </c>
      <c r="G757" s="390">
        <f t="shared" si="96"/>
        <v>1.98</v>
      </c>
      <c r="H757" s="350" t="s">
        <v>268</v>
      </c>
      <c r="I757" s="255" t="s">
        <v>204</v>
      </c>
      <c r="J757" s="327">
        <v>2.6241426077259484E-6</v>
      </c>
      <c r="K757" s="31"/>
      <c r="L757" s="163"/>
    </row>
    <row r="758" spans="1:12" x14ac:dyDescent="0.25">
      <c r="A758" s="365">
        <f t="shared" si="92"/>
        <v>753</v>
      </c>
      <c r="B758" s="36" t="s">
        <v>10</v>
      </c>
      <c r="C758" s="37" t="str">
        <f t="shared" si="95"/>
        <v>1GGDRLEEVE</v>
      </c>
      <c r="D758" s="37"/>
      <c r="E758" s="336">
        <f>+'CALCULO TARIFAS CC '!$N$45</f>
        <v>0.76906662040143869</v>
      </c>
      <c r="F758" s="338">
        <f t="shared" si="91"/>
        <v>1.9862970398671848E-7</v>
      </c>
      <c r="G758" s="390">
        <f t="shared" si="96"/>
        <v>0.15</v>
      </c>
      <c r="H758" s="350" t="s">
        <v>268</v>
      </c>
      <c r="I758" s="255" t="s">
        <v>410</v>
      </c>
      <c r="J758" s="327">
        <v>1.9862970398671848E-7</v>
      </c>
      <c r="K758" s="31"/>
      <c r="L758" s="163"/>
    </row>
    <row r="759" spans="1:12" x14ac:dyDescent="0.25">
      <c r="A759" s="365">
        <f t="shared" si="92"/>
        <v>754</v>
      </c>
      <c r="B759" s="36" t="s">
        <v>10</v>
      </c>
      <c r="C759" s="37" t="str">
        <f t="shared" si="95"/>
        <v>1GGDRMONMA</v>
      </c>
      <c r="D759" s="37"/>
      <c r="E759" s="336">
        <f>+'CALCULO TARIFAS CC '!$N$45</f>
        <v>0.76906662040143869</v>
      </c>
      <c r="F759" s="338">
        <f t="shared" si="91"/>
        <v>2.7256883131498991E-7</v>
      </c>
      <c r="G759" s="390">
        <f t="shared" si="96"/>
        <v>0.21</v>
      </c>
      <c r="H759" s="350" t="s">
        <v>268</v>
      </c>
      <c r="I759" s="255" t="s">
        <v>205</v>
      </c>
      <c r="J759" s="327">
        <v>2.7256883131498991E-7</v>
      </c>
      <c r="K759" s="31"/>
      <c r="L759" s="163"/>
    </row>
    <row r="760" spans="1:12" x14ac:dyDescent="0.25">
      <c r="A760" s="365">
        <f t="shared" si="92"/>
        <v>755</v>
      </c>
      <c r="B760" s="36" t="s">
        <v>10</v>
      </c>
      <c r="C760" s="37" t="str">
        <f t="shared" si="95"/>
        <v>1GGDROSCAN</v>
      </c>
      <c r="D760" s="37"/>
      <c r="E760" s="336">
        <f>+'CALCULO TARIFAS CC '!$N$45</f>
        <v>0.76906662040143869</v>
      </c>
      <c r="F760" s="338">
        <f t="shared" si="91"/>
        <v>7.6836970690621285E-7</v>
      </c>
      <c r="G760" s="390">
        <f t="shared" si="96"/>
        <v>0.57999999999999996</v>
      </c>
      <c r="H760" s="350" t="s">
        <v>268</v>
      </c>
      <c r="I760" s="255" t="s">
        <v>206</v>
      </c>
      <c r="J760" s="327">
        <v>7.6836970690621285E-7</v>
      </c>
      <c r="K760" s="31"/>
      <c r="L760" s="163"/>
    </row>
    <row r="761" spans="1:12" x14ac:dyDescent="0.25">
      <c r="A761" s="365">
        <f t="shared" si="92"/>
        <v>756</v>
      </c>
      <c r="B761" s="36" t="s">
        <v>10</v>
      </c>
      <c r="C761" s="37" t="str">
        <f t="shared" si="95"/>
        <v>1GGDRPERPF</v>
      </c>
      <c r="D761" s="37"/>
      <c r="E761" s="336">
        <f>+'CALCULO TARIFAS CC '!$N$45</f>
        <v>0.76906662040143869</v>
      </c>
      <c r="F761" s="338">
        <f t="shared" si="91"/>
        <v>4.6278509732733269E-8</v>
      </c>
      <c r="G761" s="390">
        <f t="shared" si="96"/>
        <v>0.03</v>
      </c>
      <c r="H761" s="350" t="s">
        <v>268</v>
      </c>
      <c r="I761" s="255" t="s">
        <v>962</v>
      </c>
      <c r="J761" s="327">
        <v>4.6278509732733269E-8</v>
      </c>
      <c r="K761" s="31"/>
      <c r="L761" s="163"/>
    </row>
    <row r="762" spans="1:12" x14ac:dyDescent="0.25">
      <c r="A762" s="365">
        <f t="shared" si="92"/>
        <v>757</v>
      </c>
      <c r="B762" s="36" t="s">
        <v>10</v>
      </c>
      <c r="C762" s="37" t="str">
        <f t="shared" si="95"/>
        <v>1GGDRPRSOG</v>
      </c>
      <c r="D762" s="37"/>
      <c r="E762" s="336">
        <f>+'CALCULO TARIFAS CC '!$N$45</f>
        <v>0.76906662040143869</v>
      </c>
      <c r="F762" s="338">
        <f t="shared" si="91"/>
        <v>3.3536551174455485E-8</v>
      </c>
      <c r="G762" s="390">
        <f t="shared" si="96"/>
        <v>0.03</v>
      </c>
      <c r="H762" s="350" t="s">
        <v>268</v>
      </c>
      <c r="I762" s="255" t="s">
        <v>207</v>
      </c>
      <c r="J762" s="327">
        <v>3.3536551174455485E-8</v>
      </c>
      <c r="K762" s="31"/>
      <c r="L762" s="163"/>
    </row>
    <row r="763" spans="1:12" x14ac:dyDescent="0.25">
      <c r="A763" s="365">
        <f t="shared" si="92"/>
        <v>758</v>
      </c>
      <c r="B763" s="36" t="s">
        <v>10</v>
      </c>
      <c r="C763" s="37" t="str">
        <f t="shared" si="95"/>
        <v>1GGDRPUNCI   </v>
      </c>
      <c r="D763" s="37"/>
      <c r="E763" s="336">
        <f>+'CALCULO TARIFAS CC '!$N$45</f>
        <v>0.76906662040143869</v>
      </c>
      <c r="F763" s="338">
        <f t="shared" si="91"/>
        <v>2.467723211981367E-6</v>
      </c>
      <c r="G763" s="390">
        <f t="shared" si="96"/>
        <v>1.86</v>
      </c>
      <c r="H763" s="350" t="s">
        <v>268</v>
      </c>
      <c r="I763" s="255" t="s">
        <v>963</v>
      </c>
      <c r="J763" s="327">
        <v>2.467723211981367E-6</v>
      </c>
      <c r="K763" s="31"/>
      <c r="L763" s="163"/>
    </row>
    <row r="764" spans="1:12" x14ac:dyDescent="0.25">
      <c r="A764" s="365">
        <f t="shared" si="92"/>
        <v>759</v>
      </c>
      <c r="B764" s="36" t="s">
        <v>10</v>
      </c>
      <c r="C764" s="37" t="str">
        <f t="shared" ref="C764:C820" si="97">I764</f>
        <v>1GGDRREGEN</v>
      </c>
      <c r="D764" s="37"/>
      <c r="E764" s="336">
        <f>+'CALCULO TARIFAS CC '!$N$45</f>
        <v>0.76906662040143869</v>
      </c>
      <c r="F764" s="338">
        <f t="shared" ref="F764:F828" si="98">J764</f>
        <v>7.8101096690632651E-7</v>
      </c>
      <c r="G764" s="390">
        <f t="shared" si="96"/>
        <v>0.59</v>
      </c>
      <c r="H764" s="350" t="s">
        <v>268</v>
      </c>
      <c r="I764" s="255" t="s">
        <v>208</v>
      </c>
      <c r="J764" s="327">
        <v>7.8101096690632651E-7</v>
      </c>
      <c r="K764" s="31"/>
      <c r="L764" s="163"/>
    </row>
    <row r="765" spans="1:12" x14ac:dyDescent="0.25">
      <c r="A765" s="365">
        <f t="shared" si="92"/>
        <v>760</v>
      </c>
      <c r="B765" s="36" t="s">
        <v>10</v>
      </c>
      <c r="C765" s="37" t="str">
        <f t="shared" si="97"/>
        <v>1GGDRSERGE</v>
      </c>
      <c r="D765" s="37"/>
      <c r="E765" s="336">
        <f>+'CALCULO TARIFAS CC '!$N$45</f>
        <v>0.76906662040143869</v>
      </c>
      <c r="F765" s="338">
        <f t="shared" si="98"/>
        <v>1.1605546308030788E-7</v>
      </c>
      <c r="G765" s="390">
        <f t="shared" si="96"/>
        <v>0.09</v>
      </c>
      <c r="H765" s="350" t="s">
        <v>268</v>
      </c>
      <c r="I765" s="255" t="s">
        <v>209</v>
      </c>
      <c r="J765" s="327">
        <v>1.1605546308030788E-7</v>
      </c>
      <c r="K765" s="31"/>
      <c r="L765" s="163"/>
    </row>
    <row r="766" spans="1:12" x14ac:dyDescent="0.25">
      <c r="A766" s="365">
        <f t="shared" si="92"/>
        <v>761</v>
      </c>
      <c r="B766" s="36" t="s">
        <v>10</v>
      </c>
      <c r="C766" s="37" t="str">
        <f t="shared" si="97"/>
        <v>1GGDRSIBOS</v>
      </c>
      <c r="D766" s="37"/>
      <c r="E766" s="336">
        <f>+'CALCULO TARIFAS CC '!$N$45</f>
        <v>0.76906662040143869</v>
      </c>
      <c r="F766" s="338">
        <f t="shared" si="98"/>
        <v>6.1495205059817716E-6</v>
      </c>
      <c r="G766" s="390">
        <f t="shared" si="96"/>
        <v>4.63</v>
      </c>
      <c r="H766" s="350" t="s">
        <v>268</v>
      </c>
      <c r="I766" s="255" t="s">
        <v>210</v>
      </c>
      <c r="J766" s="327">
        <v>6.1495205059817716E-6</v>
      </c>
      <c r="K766" s="31"/>
      <c r="L766" s="163"/>
    </row>
    <row r="767" spans="1:12" x14ac:dyDescent="0.25">
      <c r="A767" s="365">
        <f t="shared" si="92"/>
        <v>762</v>
      </c>
      <c r="B767" s="36" t="s">
        <v>10</v>
      </c>
      <c r="C767" s="37" t="str">
        <f t="shared" si="97"/>
        <v>1GGDRTUNCA</v>
      </c>
      <c r="D767" s="37"/>
      <c r="E767" s="336">
        <f>+'CALCULO TARIFAS CC '!$N$45</f>
        <v>0.76906662040143869</v>
      </c>
      <c r="F767" s="338">
        <f t="shared" si="98"/>
        <v>2.7063013923739792E-6</v>
      </c>
      <c r="G767" s="390">
        <f t="shared" si="96"/>
        <v>2.04</v>
      </c>
      <c r="H767" s="350" t="s">
        <v>268</v>
      </c>
      <c r="I767" s="255" t="s">
        <v>211</v>
      </c>
      <c r="J767" s="327">
        <v>2.7063013923739792E-6</v>
      </c>
      <c r="K767" s="31"/>
      <c r="L767" s="163"/>
    </row>
    <row r="768" spans="1:12" x14ac:dyDescent="0.25">
      <c r="A768" s="365">
        <f t="shared" si="92"/>
        <v>763</v>
      </c>
      <c r="B768" s="36" t="s">
        <v>10</v>
      </c>
      <c r="C768" s="37" t="str">
        <f t="shared" si="97"/>
        <v>1GGDRXOLPR</v>
      </c>
      <c r="D768" s="37"/>
      <c r="E768" s="336">
        <f>+'CALCULO TARIFAS CC '!$N$45</f>
        <v>0.76906662040143869</v>
      </c>
      <c r="F768" s="338">
        <f t="shared" si="98"/>
        <v>1.2062774386675704E-7</v>
      </c>
      <c r="G768" s="390">
        <f t="shared" si="96"/>
        <v>0.09</v>
      </c>
      <c r="H768" s="350" t="s">
        <v>268</v>
      </c>
      <c r="I768" s="255" t="s">
        <v>212</v>
      </c>
      <c r="J768" s="327">
        <v>1.2062774386675704E-7</v>
      </c>
      <c r="K768" s="31"/>
      <c r="L768" s="163"/>
    </row>
    <row r="769" spans="1:12" x14ac:dyDescent="0.25">
      <c r="A769" s="365">
        <f t="shared" si="92"/>
        <v>764</v>
      </c>
      <c r="B769" s="36" t="s">
        <v>10</v>
      </c>
      <c r="C769" s="37" t="str">
        <f t="shared" si="97"/>
        <v>1GGENAGENA</v>
      </c>
      <c r="D769" s="37"/>
      <c r="E769" s="336">
        <f>+'CALCULO TARIFAS CC '!$N$45</f>
        <v>0.76906662040143869</v>
      </c>
      <c r="F769" s="338">
        <f t="shared" si="98"/>
        <v>5.6731487045695409E-9</v>
      </c>
      <c r="G769" s="390">
        <f t="shared" si="96"/>
        <v>0</v>
      </c>
      <c r="H769" s="350" t="s">
        <v>268</v>
      </c>
      <c r="I769" s="255" t="s">
        <v>964</v>
      </c>
      <c r="J769" s="327">
        <v>5.6731487045695409E-9</v>
      </c>
      <c r="K769" s="31"/>
      <c r="L769" s="163"/>
    </row>
    <row r="770" spans="1:12" x14ac:dyDescent="0.25">
      <c r="A770" s="365">
        <f t="shared" si="92"/>
        <v>765</v>
      </c>
      <c r="B770" s="36" t="s">
        <v>10</v>
      </c>
      <c r="C770" s="37" t="str">
        <f t="shared" si="97"/>
        <v>1GGENAGRPO</v>
      </c>
      <c r="D770" s="37"/>
      <c r="E770" s="336">
        <f>+'CALCULO TARIFAS CC '!$N$45</f>
        <v>0.76906662040143869</v>
      </c>
      <c r="F770" s="338">
        <f t="shared" si="98"/>
        <v>1.5219237003870625E-5</v>
      </c>
      <c r="G770" s="390">
        <f t="shared" si="96"/>
        <v>11.46</v>
      </c>
      <c r="H770" s="350" t="s">
        <v>268</v>
      </c>
      <c r="I770" s="255" t="s">
        <v>213</v>
      </c>
      <c r="J770" s="327">
        <v>1.5219237003870625E-5</v>
      </c>
      <c r="K770" s="31"/>
      <c r="L770" s="163"/>
    </row>
    <row r="771" spans="1:12" x14ac:dyDescent="0.25">
      <c r="A771" s="365">
        <f t="shared" si="92"/>
        <v>766</v>
      </c>
      <c r="B771" s="36" t="s">
        <v>10</v>
      </c>
      <c r="C771" s="37" t="str">
        <f t="shared" si="97"/>
        <v>1GGENALENR</v>
      </c>
      <c r="D771" s="37"/>
      <c r="E771" s="336">
        <f>+'CALCULO TARIFAS CC '!$N$45</f>
        <v>0.76906662040143869</v>
      </c>
      <c r="F771" s="338">
        <f t="shared" si="98"/>
        <v>5.2528868646421031E-5</v>
      </c>
      <c r="G771" s="390">
        <f t="shared" si="96"/>
        <v>39.56</v>
      </c>
      <c r="H771" s="350" t="s">
        <v>268</v>
      </c>
      <c r="I771" s="255" t="s">
        <v>214</v>
      </c>
      <c r="J771" s="327">
        <v>5.2528868646421031E-5</v>
      </c>
      <c r="K771" s="31"/>
      <c r="L771" s="163"/>
    </row>
    <row r="772" spans="1:12" x14ac:dyDescent="0.25">
      <c r="A772" s="365">
        <f t="shared" si="92"/>
        <v>767</v>
      </c>
      <c r="B772" s="36" t="s">
        <v>10</v>
      </c>
      <c r="C772" s="37" t="str">
        <f t="shared" si="97"/>
        <v>1GGENANACA</v>
      </c>
      <c r="D772" s="37"/>
      <c r="E772" s="336">
        <f>+'CALCULO TARIFAS CC '!$N$45</f>
        <v>0.76906662040143869</v>
      </c>
      <c r="F772" s="338">
        <f t="shared" si="98"/>
        <v>1.3278585065522552E-4</v>
      </c>
      <c r="G772" s="390">
        <f t="shared" si="96"/>
        <v>100.01</v>
      </c>
      <c r="H772" s="350" t="s">
        <v>268</v>
      </c>
      <c r="I772" s="255" t="s">
        <v>215</v>
      </c>
      <c r="J772" s="327">
        <v>1.3278585065522552E-4</v>
      </c>
      <c r="K772" s="31"/>
      <c r="L772" s="163"/>
    </row>
    <row r="773" spans="1:12" x14ac:dyDescent="0.25">
      <c r="A773" s="365">
        <f t="shared" si="92"/>
        <v>768</v>
      </c>
      <c r="B773" s="36" t="s">
        <v>10</v>
      </c>
      <c r="C773" s="37" t="str">
        <f t="shared" si="97"/>
        <v>1GGENBIOEN</v>
      </c>
      <c r="D773" s="37"/>
      <c r="E773" s="336">
        <f>+'CALCULO TARIFAS CC '!$N$45</f>
        <v>0.76906662040143869</v>
      </c>
      <c r="F773" s="338">
        <f t="shared" si="98"/>
        <v>5.5652742006904077E-4</v>
      </c>
      <c r="G773" s="390">
        <f t="shared" si="96"/>
        <v>419.14</v>
      </c>
      <c r="H773" s="350" t="s">
        <v>268</v>
      </c>
      <c r="I773" s="255" t="s">
        <v>549</v>
      </c>
      <c r="J773" s="327">
        <v>5.5652742006904077E-4</v>
      </c>
      <c r="K773" s="31"/>
      <c r="L773" s="163"/>
    </row>
    <row r="774" spans="1:12" x14ac:dyDescent="0.25">
      <c r="A774" s="365">
        <f t="shared" si="92"/>
        <v>769</v>
      </c>
      <c r="B774" s="36" t="s">
        <v>10</v>
      </c>
      <c r="C774" s="37" t="str">
        <f t="shared" si="97"/>
        <v>1GGENCAISA</v>
      </c>
      <c r="D774" s="37"/>
      <c r="E774" s="336">
        <f>+'CALCULO TARIFAS CC '!$N$45</f>
        <v>0.76906662040143869</v>
      </c>
      <c r="F774" s="338">
        <f t="shared" si="98"/>
        <v>9.2242275500206499E-4</v>
      </c>
      <c r="G774" s="390">
        <f t="shared" si="96"/>
        <v>694.71</v>
      </c>
      <c r="H774" s="350" t="s">
        <v>268</v>
      </c>
      <c r="I774" s="255" t="s">
        <v>216</v>
      </c>
      <c r="J774" s="327">
        <v>9.2242275500206499E-4</v>
      </c>
      <c r="K774" s="31"/>
      <c r="L774" s="163"/>
    </row>
    <row r="775" spans="1:12" x14ac:dyDescent="0.25">
      <c r="A775" s="365">
        <f t="shared" si="92"/>
        <v>770</v>
      </c>
      <c r="B775" s="36" t="s">
        <v>10</v>
      </c>
      <c r="C775" s="37" t="str">
        <f t="shared" si="97"/>
        <v>1GGENCEAIG</v>
      </c>
      <c r="D775" s="37"/>
      <c r="E775" s="336">
        <f>+'CALCULO TARIFAS CC '!$N$45</f>
        <v>0.76906662040143869</v>
      </c>
      <c r="F775" s="338">
        <f t="shared" si="98"/>
        <v>9.6352143386839418E-5</v>
      </c>
      <c r="G775" s="390">
        <f t="shared" si="96"/>
        <v>72.569999999999993</v>
      </c>
      <c r="H775" s="350" t="s">
        <v>268</v>
      </c>
      <c r="I775" s="255" t="s">
        <v>217</v>
      </c>
      <c r="J775" s="327">
        <v>9.6352143386839418E-5</v>
      </c>
      <c r="K775" s="31"/>
      <c r="L775" s="163"/>
    </row>
    <row r="776" spans="1:12" x14ac:dyDescent="0.25">
      <c r="A776" s="365">
        <f t="shared" si="92"/>
        <v>771</v>
      </c>
      <c r="B776" s="36" t="s">
        <v>10</v>
      </c>
      <c r="C776" s="37" t="str">
        <f t="shared" si="97"/>
        <v>1GGENCINMC</v>
      </c>
      <c r="D776" s="37"/>
      <c r="E776" s="336">
        <f>+'CALCULO TARIFAS CC '!$N$45</f>
        <v>0.76906662040143869</v>
      </c>
      <c r="F776" s="338">
        <f t="shared" si="98"/>
        <v>1.4540231982712167E-5</v>
      </c>
      <c r="G776" s="390">
        <f t="shared" si="96"/>
        <v>10.95</v>
      </c>
      <c r="H776" s="350" t="s">
        <v>268</v>
      </c>
      <c r="I776" s="255" t="s">
        <v>218</v>
      </c>
      <c r="J776" s="327">
        <v>1.4540231982712167E-5</v>
      </c>
      <c r="K776" s="31"/>
      <c r="L776" s="163"/>
    </row>
    <row r="777" spans="1:12" x14ac:dyDescent="0.25">
      <c r="A777" s="365">
        <f t="shared" si="92"/>
        <v>772</v>
      </c>
      <c r="B777" s="36" t="s">
        <v>10</v>
      </c>
      <c r="C777" s="37" t="str">
        <f t="shared" si="97"/>
        <v>1GGENCOELL</v>
      </c>
      <c r="D777" s="37"/>
      <c r="E777" s="336">
        <f>+'CALCULO TARIFAS CC '!$N$45</f>
        <v>0.76906662040143869</v>
      </c>
      <c r="F777" s="338">
        <f t="shared" si="98"/>
        <v>3.8208843193923868E-6</v>
      </c>
      <c r="G777" s="390">
        <f t="shared" si="96"/>
        <v>2.88</v>
      </c>
      <c r="H777" s="350" t="s">
        <v>268</v>
      </c>
      <c r="I777" s="255" t="s">
        <v>459</v>
      </c>
      <c r="J777" s="327">
        <v>3.8208843193923868E-6</v>
      </c>
      <c r="K777" s="31"/>
      <c r="L777" s="163"/>
    </row>
    <row r="778" spans="1:12" x14ac:dyDescent="0.25">
      <c r="A778" s="365">
        <f t="shared" si="92"/>
        <v>773</v>
      </c>
      <c r="B778" s="36" t="s">
        <v>10</v>
      </c>
      <c r="C778" s="37" t="str">
        <f t="shared" si="97"/>
        <v>1GGENELEGE</v>
      </c>
      <c r="D778" s="37"/>
      <c r="E778" s="336">
        <f>+'CALCULO TARIFAS CC '!$N$45</f>
        <v>0.76906662040143869</v>
      </c>
      <c r="F778" s="338">
        <f t="shared" si="98"/>
        <v>1.6931720305351932E-5</v>
      </c>
      <c r="G778" s="390">
        <f t="shared" si="96"/>
        <v>12.75</v>
      </c>
      <c r="H778" s="350" t="s">
        <v>268</v>
      </c>
      <c r="I778" s="255" t="s">
        <v>219</v>
      </c>
      <c r="J778" s="327">
        <v>1.6931720305351932E-5</v>
      </c>
      <c r="K778" s="31"/>
      <c r="L778" s="163"/>
    </row>
    <row r="779" spans="1:12" x14ac:dyDescent="0.25">
      <c r="A779" s="365">
        <f t="shared" si="92"/>
        <v>774</v>
      </c>
      <c r="B779" s="36" t="s">
        <v>10</v>
      </c>
      <c r="C779" s="37" t="str">
        <f t="shared" si="97"/>
        <v>1GGENEMGEE</v>
      </c>
      <c r="D779" s="37"/>
      <c r="E779" s="336">
        <f>+'CALCULO TARIFAS CC '!$N$45</f>
        <v>0.76906662040143869</v>
      </c>
      <c r="F779" s="338">
        <f t="shared" si="98"/>
        <v>7.4911527258914298E-2</v>
      </c>
      <c r="G779" s="390">
        <f>ROUND(E779*F779*$F$829,2)+0.01</f>
        <v>56418.96</v>
      </c>
      <c r="H779" s="350" t="s">
        <v>268</v>
      </c>
      <c r="I779" s="255" t="s">
        <v>220</v>
      </c>
      <c r="J779" s="327">
        <v>7.4911527258914298E-2</v>
      </c>
      <c r="K779" s="31"/>
      <c r="L779" s="163"/>
    </row>
    <row r="780" spans="1:12" x14ac:dyDescent="0.25">
      <c r="A780" s="365">
        <f t="shared" si="92"/>
        <v>775</v>
      </c>
      <c r="B780" s="36" t="s">
        <v>10</v>
      </c>
      <c r="C780" s="37" t="str">
        <f t="shared" si="97"/>
        <v>1GGENENDEO</v>
      </c>
      <c r="D780" s="37"/>
      <c r="E780" s="336">
        <f>+'CALCULO TARIFAS CC '!$N$45</f>
        <v>0.76906662040143869</v>
      </c>
      <c r="F780" s="338">
        <f t="shared" si="98"/>
        <v>1.6475454998520761E-5</v>
      </c>
      <c r="G780" s="390">
        <f t="shared" ref="G780:G811" si="99">ROUND(E780*F780*$F$829,2)</f>
        <v>12.41</v>
      </c>
      <c r="H780" s="350" t="s">
        <v>268</v>
      </c>
      <c r="I780" s="255" t="s">
        <v>221</v>
      </c>
      <c r="J780" s="327">
        <v>1.6475454998520761E-5</v>
      </c>
      <c r="K780" s="31"/>
      <c r="L780" s="163"/>
    </row>
    <row r="781" spans="1:12" x14ac:dyDescent="0.25">
      <c r="A781" s="365">
        <f t="shared" si="92"/>
        <v>776</v>
      </c>
      <c r="B781" s="36" t="s">
        <v>10</v>
      </c>
      <c r="C781" s="37" t="str">
        <f t="shared" si="97"/>
        <v>1GGENENLIG</v>
      </c>
      <c r="D781" s="37"/>
      <c r="E781" s="336">
        <f>+'CALCULO TARIFAS CC '!$N$45</f>
        <v>0.76906662040143869</v>
      </c>
      <c r="F781" s="338">
        <f t="shared" si="98"/>
        <v>4.5467850581950075E-7</v>
      </c>
      <c r="G781" s="390">
        <f t="shared" si="99"/>
        <v>0.34</v>
      </c>
      <c r="H781" s="350" t="s">
        <v>268</v>
      </c>
      <c r="I781" s="255" t="s">
        <v>222</v>
      </c>
      <c r="J781" s="327">
        <v>4.5467850581950075E-7</v>
      </c>
      <c r="K781" s="31"/>
      <c r="L781" s="163"/>
    </row>
    <row r="782" spans="1:12" x14ac:dyDescent="0.25">
      <c r="A782" s="365">
        <f t="shared" si="92"/>
        <v>777</v>
      </c>
      <c r="B782" s="36" t="s">
        <v>10</v>
      </c>
      <c r="C782" s="37" t="str">
        <f t="shared" si="97"/>
        <v>1GGENENSAJ</v>
      </c>
      <c r="D782" s="37"/>
      <c r="E782" s="336">
        <f>+'CALCULO TARIFAS CC '!$N$45</f>
        <v>0.76906662040143869</v>
      </c>
      <c r="F782" s="338">
        <f t="shared" si="98"/>
        <v>2.4772812030579003E-4</v>
      </c>
      <c r="G782" s="390">
        <f t="shared" si="99"/>
        <v>186.57</v>
      </c>
      <c r="H782" s="350" t="s">
        <v>268</v>
      </c>
      <c r="I782" s="255" t="s">
        <v>828</v>
      </c>
      <c r="J782" s="327">
        <v>2.4772812030579003E-4</v>
      </c>
      <c r="K782" s="31"/>
      <c r="L782" s="163"/>
    </row>
    <row r="783" spans="1:12" x14ac:dyDescent="0.25">
      <c r="A783" s="365">
        <f t="shared" si="92"/>
        <v>778</v>
      </c>
      <c r="B783" s="36" t="s">
        <v>10</v>
      </c>
      <c r="C783" s="37" t="str">
        <f t="shared" si="97"/>
        <v>1GGENESAES</v>
      </c>
      <c r="D783" s="37"/>
      <c r="E783" s="336">
        <f>+'CALCULO TARIFAS CC '!$N$45</f>
        <v>0.76906662040143869</v>
      </c>
      <c r="F783" s="338">
        <f t="shared" si="98"/>
        <v>1.0916369089473278E-4</v>
      </c>
      <c r="G783" s="390">
        <f t="shared" si="99"/>
        <v>82.22</v>
      </c>
      <c r="H783" s="350" t="s">
        <v>268</v>
      </c>
      <c r="I783" s="255" t="s">
        <v>849</v>
      </c>
      <c r="J783" s="327">
        <v>1.0916369089473278E-4</v>
      </c>
      <c r="K783" s="31"/>
      <c r="L783" s="163"/>
    </row>
    <row r="784" spans="1:12" x14ac:dyDescent="0.25">
      <c r="A784" s="365">
        <f t="shared" si="92"/>
        <v>779</v>
      </c>
      <c r="B784" s="36" t="s">
        <v>10</v>
      </c>
      <c r="C784" s="37" t="str">
        <f t="shared" si="97"/>
        <v>1GGENESIES</v>
      </c>
      <c r="D784" s="37"/>
      <c r="E784" s="336">
        <f>+'CALCULO TARIFAS CC '!$N$45</f>
        <v>0.76906662040143869</v>
      </c>
      <c r="F784" s="338">
        <f t="shared" si="98"/>
        <v>4.4013461316512831E-6</v>
      </c>
      <c r="G784" s="390">
        <f t="shared" si="99"/>
        <v>3.31</v>
      </c>
      <c r="H784" s="350" t="s">
        <v>268</v>
      </c>
      <c r="I784" s="255" t="s">
        <v>389</v>
      </c>
      <c r="J784" s="327">
        <v>4.4013461316512831E-6</v>
      </c>
      <c r="K784" s="31"/>
      <c r="L784" s="163"/>
    </row>
    <row r="785" spans="1:12" x14ac:dyDescent="0.25">
      <c r="A785" s="365">
        <f t="shared" si="92"/>
        <v>780</v>
      </c>
      <c r="B785" s="36" t="s">
        <v>10</v>
      </c>
      <c r="C785" s="37" t="str">
        <f t="shared" si="97"/>
        <v>1GGENGEELN</v>
      </c>
      <c r="D785" s="37"/>
      <c r="E785" s="336">
        <f>+'CALCULO TARIFAS CC '!$N$45</f>
        <v>0.76906662040143869</v>
      </c>
      <c r="F785" s="338">
        <f t="shared" si="98"/>
        <v>9.8762585079455493E-5</v>
      </c>
      <c r="G785" s="390">
        <f t="shared" si="99"/>
        <v>74.38</v>
      </c>
      <c r="H785" s="350" t="s">
        <v>268</v>
      </c>
      <c r="I785" s="255" t="s">
        <v>223</v>
      </c>
      <c r="J785" s="327">
        <v>9.8762585079455493E-5</v>
      </c>
      <c r="K785" s="31"/>
      <c r="L785" s="163"/>
    </row>
    <row r="786" spans="1:12" x14ac:dyDescent="0.25">
      <c r="A786" s="365">
        <f t="shared" si="92"/>
        <v>781</v>
      </c>
      <c r="B786" s="36" t="s">
        <v>10</v>
      </c>
      <c r="C786" s="37" t="str">
        <f t="shared" si="97"/>
        <v>1GGENGENAT</v>
      </c>
      <c r="D786" s="37"/>
      <c r="E786" s="336">
        <f>+'CALCULO TARIFAS CC '!$N$45</f>
        <v>0.76906662040143869</v>
      </c>
      <c r="F786" s="338">
        <f t="shared" si="98"/>
        <v>1.1930441002174619E-5</v>
      </c>
      <c r="G786" s="390">
        <f t="shared" si="99"/>
        <v>8.99</v>
      </c>
      <c r="H786" s="350" t="s">
        <v>268</v>
      </c>
      <c r="I786" s="255" t="s">
        <v>224</v>
      </c>
      <c r="J786" s="327">
        <v>1.1930441002174619E-5</v>
      </c>
      <c r="K786" s="31"/>
      <c r="L786" s="163"/>
    </row>
    <row r="787" spans="1:12" x14ac:dyDescent="0.25">
      <c r="A787" s="365">
        <f t="shared" si="92"/>
        <v>782</v>
      </c>
      <c r="B787" s="36" t="s">
        <v>10</v>
      </c>
      <c r="C787" s="37" t="str">
        <f t="shared" si="97"/>
        <v>1GGENGENEP</v>
      </c>
      <c r="D787" s="37"/>
      <c r="E787" s="336">
        <f>+'CALCULO TARIFAS CC '!$N$45</f>
        <v>0.76906662040143869</v>
      </c>
      <c r="F787" s="338">
        <f t="shared" si="98"/>
        <v>3.7524166468544736E-6</v>
      </c>
      <c r="G787" s="390">
        <f t="shared" si="99"/>
        <v>2.83</v>
      </c>
      <c r="H787" s="350" t="s">
        <v>268</v>
      </c>
      <c r="I787" s="255" t="s">
        <v>899</v>
      </c>
      <c r="J787" s="327">
        <v>3.7524166468544736E-6</v>
      </c>
      <c r="K787" s="31"/>
      <c r="L787" s="163"/>
    </row>
    <row r="788" spans="1:12" x14ac:dyDescent="0.25">
      <c r="A788" s="365">
        <f t="shared" si="92"/>
        <v>783</v>
      </c>
      <c r="B788" s="36" t="s">
        <v>10</v>
      </c>
      <c r="C788" s="37" t="str">
        <f t="shared" si="97"/>
        <v>1GGENGENES</v>
      </c>
      <c r="D788" s="37"/>
      <c r="E788" s="336">
        <f>+'CALCULO TARIFAS CC '!$N$45</f>
        <v>0.76906662040143869</v>
      </c>
      <c r="F788" s="338">
        <f t="shared" si="98"/>
        <v>3.050294886150028E-4</v>
      </c>
      <c r="G788" s="390">
        <f t="shared" si="99"/>
        <v>229.73</v>
      </c>
      <c r="H788" s="350" t="s">
        <v>268</v>
      </c>
      <c r="I788" s="255" t="s">
        <v>225</v>
      </c>
      <c r="J788" s="327">
        <v>3.050294886150028E-4</v>
      </c>
      <c r="K788" s="31"/>
      <c r="L788" s="163"/>
    </row>
    <row r="789" spans="1:12" x14ac:dyDescent="0.25">
      <c r="A789" s="365">
        <f t="shared" si="92"/>
        <v>784</v>
      </c>
      <c r="B789" s="36" t="s">
        <v>10</v>
      </c>
      <c r="C789" s="37" t="str">
        <f t="shared" si="97"/>
        <v>1GGENGENOC</v>
      </c>
      <c r="D789" s="37"/>
      <c r="E789" s="336">
        <f>+'CALCULO TARIFAS CC '!$N$45</f>
        <v>0.76906662040143869</v>
      </c>
      <c r="F789" s="338">
        <f t="shared" si="98"/>
        <v>6.6612072319774577E-6</v>
      </c>
      <c r="G789" s="390">
        <f t="shared" si="99"/>
        <v>5.0199999999999996</v>
      </c>
      <c r="H789" s="350" t="s">
        <v>268</v>
      </c>
      <c r="I789" s="255" t="s">
        <v>226</v>
      </c>
      <c r="J789" s="327">
        <v>6.6612072319774577E-6</v>
      </c>
      <c r="K789" s="31"/>
      <c r="L789" s="163"/>
    </row>
    <row r="790" spans="1:12" x14ac:dyDescent="0.25">
      <c r="A790" s="365">
        <f t="shared" si="92"/>
        <v>785</v>
      </c>
      <c r="B790" s="36" t="s">
        <v>10</v>
      </c>
      <c r="C790" s="37" t="str">
        <f t="shared" si="97"/>
        <v>1GGENGRGEO</v>
      </c>
      <c r="D790" s="37"/>
      <c r="E790" s="336">
        <f>+'CALCULO TARIFAS CC '!$N$45</f>
        <v>0.76906662040143869</v>
      </c>
      <c r="F790" s="338">
        <f t="shared" si="98"/>
        <v>3.742165679398589E-5</v>
      </c>
      <c r="G790" s="390">
        <f t="shared" si="99"/>
        <v>28.18</v>
      </c>
      <c r="H790" s="350" t="s">
        <v>268</v>
      </c>
      <c r="I790" s="255" t="s">
        <v>227</v>
      </c>
      <c r="J790" s="327">
        <v>3.742165679398589E-5</v>
      </c>
      <c r="K790" s="31"/>
      <c r="L790" s="163"/>
    </row>
    <row r="791" spans="1:12" x14ac:dyDescent="0.25">
      <c r="A791" s="365">
        <f t="shared" si="92"/>
        <v>786</v>
      </c>
      <c r="B791" s="36" t="s">
        <v>10</v>
      </c>
      <c r="C791" s="37" t="str">
        <f t="shared" si="97"/>
        <v>1GGENHIDCA</v>
      </c>
      <c r="D791" s="37"/>
      <c r="E791" s="336">
        <f>+'CALCULO TARIFAS CC '!$N$45</f>
        <v>0.76906662040143869</v>
      </c>
      <c r="F791" s="338">
        <f t="shared" si="98"/>
        <v>7.0018342114777919E-6</v>
      </c>
      <c r="G791" s="390">
        <f t="shared" si="99"/>
        <v>5.27</v>
      </c>
      <c r="H791" s="350" t="s">
        <v>268</v>
      </c>
      <c r="I791" s="255" t="s">
        <v>432</v>
      </c>
      <c r="J791" s="327">
        <v>7.0018342114777919E-6</v>
      </c>
      <c r="K791" s="31"/>
      <c r="L791" s="163"/>
    </row>
    <row r="792" spans="1:12" x14ac:dyDescent="0.25">
      <c r="A792" s="365">
        <f t="shared" si="92"/>
        <v>787</v>
      </c>
      <c r="B792" s="36" t="s">
        <v>10</v>
      </c>
      <c r="C792" s="37" t="str">
        <f t="shared" si="97"/>
        <v>1GGENHIDCO</v>
      </c>
      <c r="D792" s="37"/>
      <c r="E792" s="336">
        <f>+'CALCULO TARIFAS CC '!$N$45</f>
        <v>0.76906662040143869</v>
      </c>
      <c r="F792" s="338">
        <f t="shared" si="98"/>
        <v>1.5848932648743613E-5</v>
      </c>
      <c r="G792" s="390">
        <f t="shared" si="99"/>
        <v>11.94</v>
      </c>
      <c r="H792" s="350" t="s">
        <v>268</v>
      </c>
      <c r="I792" s="255" t="s">
        <v>228</v>
      </c>
      <c r="J792" s="327">
        <v>1.5848932648743613E-5</v>
      </c>
      <c r="K792" s="31"/>
      <c r="L792" s="163"/>
    </row>
    <row r="793" spans="1:12" x14ac:dyDescent="0.25">
      <c r="A793" s="365">
        <f t="shared" si="92"/>
        <v>788</v>
      </c>
      <c r="B793" s="36" t="s">
        <v>10</v>
      </c>
      <c r="C793" s="37" t="str">
        <f t="shared" si="97"/>
        <v>1GGENHIDRA</v>
      </c>
      <c r="D793" s="37"/>
      <c r="E793" s="336">
        <f>+'CALCULO TARIFAS CC '!$N$45</f>
        <v>0.76906662040143869</v>
      </c>
      <c r="F793" s="338">
        <f t="shared" si="98"/>
        <v>1.5800671134097698E-7</v>
      </c>
      <c r="G793" s="390">
        <f t="shared" si="99"/>
        <v>0.12</v>
      </c>
      <c r="H793" s="350" t="s">
        <v>268</v>
      </c>
      <c r="I793" s="255" t="s">
        <v>900</v>
      </c>
      <c r="J793" s="327">
        <v>1.5800671134097698E-7</v>
      </c>
      <c r="K793" s="31"/>
      <c r="L793" s="163"/>
    </row>
    <row r="794" spans="1:12" x14ac:dyDescent="0.25">
      <c r="A794" s="365">
        <f t="shared" si="92"/>
        <v>789</v>
      </c>
      <c r="B794" s="36" t="s">
        <v>10</v>
      </c>
      <c r="C794" s="37" t="str">
        <f t="shared" si="97"/>
        <v>1GGENHIHIJ</v>
      </c>
      <c r="D794" s="37"/>
      <c r="E794" s="336">
        <f>+'CALCULO TARIFAS CC '!$N$45</f>
        <v>0.76906662040143869</v>
      </c>
      <c r="F794" s="338">
        <f t="shared" si="98"/>
        <v>6.8018745663072827E-6</v>
      </c>
      <c r="G794" s="390">
        <f t="shared" si="99"/>
        <v>5.12</v>
      </c>
      <c r="H794" s="350" t="s">
        <v>268</v>
      </c>
      <c r="I794" s="255" t="s">
        <v>229</v>
      </c>
      <c r="J794" s="327">
        <v>6.8018745663072827E-6</v>
      </c>
      <c r="K794" s="31"/>
      <c r="L794" s="163"/>
    </row>
    <row r="795" spans="1:12" x14ac:dyDescent="0.25">
      <c r="A795" s="365">
        <f t="shared" si="92"/>
        <v>790</v>
      </c>
      <c r="B795" s="36" t="s">
        <v>10</v>
      </c>
      <c r="C795" s="37" t="str">
        <f t="shared" si="97"/>
        <v>1GGENHIVIA</v>
      </c>
      <c r="D795" s="37"/>
      <c r="E795" s="336">
        <f>+'CALCULO TARIFAS CC '!$N$45</f>
        <v>0.76906662040143869</v>
      </c>
      <c r="F795" s="338">
        <f t="shared" si="98"/>
        <v>9.2201832423601091E-7</v>
      </c>
      <c r="G795" s="390">
        <f t="shared" si="99"/>
        <v>0.69</v>
      </c>
      <c r="H795" s="350" t="s">
        <v>268</v>
      </c>
      <c r="I795" s="255" t="s">
        <v>230</v>
      </c>
      <c r="J795" s="327">
        <v>9.2201832423601091E-7</v>
      </c>
      <c r="K795" s="31"/>
      <c r="L795" s="163"/>
    </row>
    <row r="796" spans="1:12" x14ac:dyDescent="0.25">
      <c r="A796" s="365">
        <f t="shared" si="92"/>
        <v>791</v>
      </c>
      <c r="B796" s="36" t="s">
        <v>10</v>
      </c>
      <c r="C796" s="37" t="str">
        <f t="shared" si="97"/>
        <v>1GGENHIXAC</v>
      </c>
      <c r="D796" s="37"/>
      <c r="E796" s="336">
        <f>+'CALCULO TARIFAS CC '!$N$45</f>
        <v>0.76906662040143869</v>
      </c>
      <c r="F796" s="338">
        <f t="shared" si="98"/>
        <v>1.9781486414703414E-4</v>
      </c>
      <c r="G796" s="390">
        <f t="shared" si="99"/>
        <v>148.97999999999999</v>
      </c>
      <c r="H796" s="350" t="s">
        <v>268</v>
      </c>
      <c r="I796" s="255" t="s">
        <v>231</v>
      </c>
      <c r="J796" s="327">
        <v>1.9781486414703414E-4</v>
      </c>
      <c r="K796" s="31"/>
      <c r="L796" s="163"/>
    </row>
    <row r="797" spans="1:12" x14ac:dyDescent="0.25">
      <c r="A797" s="365">
        <f t="shared" si="92"/>
        <v>792</v>
      </c>
      <c r="B797" s="36" t="s">
        <v>10</v>
      </c>
      <c r="C797" s="37" t="str">
        <f t="shared" si="97"/>
        <v>1GGENINGMA</v>
      </c>
      <c r="D797" s="37"/>
      <c r="E797" s="336">
        <f>+'CALCULO TARIFAS CC '!$N$45</f>
        <v>0.76906662040143869</v>
      </c>
      <c r="F797" s="338">
        <f t="shared" si="98"/>
        <v>1.9922428506391364E-3</v>
      </c>
      <c r="G797" s="390">
        <f t="shared" si="99"/>
        <v>1500.44</v>
      </c>
      <c r="H797" s="350" t="s">
        <v>268</v>
      </c>
      <c r="I797" s="255" t="s">
        <v>232</v>
      </c>
      <c r="J797" s="327">
        <v>1.9922428506391364E-3</v>
      </c>
      <c r="K797" s="31"/>
      <c r="L797" s="163"/>
    </row>
    <row r="798" spans="1:12" x14ac:dyDescent="0.25">
      <c r="A798" s="365">
        <f t="shared" si="92"/>
        <v>793</v>
      </c>
      <c r="B798" s="36" t="s">
        <v>10</v>
      </c>
      <c r="C798" s="37" t="str">
        <f t="shared" si="97"/>
        <v>1GGENINGSD</v>
      </c>
      <c r="D798" s="37"/>
      <c r="E798" s="336">
        <f>+'CALCULO TARIFAS CC '!$N$45</f>
        <v>0.76906662040143869</v>
      </c>
      <c r="F798" s="338">
        <f t="shared" si="98"/>
        <v>2.3374678918931467E-5</v>
      </c>
      <c r="G798" s="390">
        <f t="shared" si="99"/>
        <v>17.600000000000001</v>
      </c>
      <c r="H798" s="350" t="s">
        <v>268</v>
      </c>
      <c r="I798" s="255" t="s">
        <v>829</v>
      </c>
      <c r="J798" s="327">
        <v>2.3374678918931467E-5</v>
      </c>
      <c r="K798" s="31"/>
      <c r="L798" s="163"/>
    </row>
    <row r="799" spans="1:12" x14ac:dyDescent="0.25">
      <c r="A799" s="365">
        <f t="shared" si="92"/>
        <v>794</v>
      </c>
      <c r="B799" s="36" t="s">
        <v>10</v>
      </c>
      <c r="C799" s="37" t="str">
        <f t="shared" si="97"/>
        <v>1GGENINGUN</v>
      </c>
      <c r="D799" s="37"/>
      <c r="E799" s="336">
        <f>+'CALCULO TARIFAS CC '!$N$45</f>
        <v>0.76906662040143869</v>
      </c>
      <c r="F799" s="338">
        <f t="shared" si="98"/>
        <v>4.5042581369113504E-4</v>
      </c>
      <c r="G799" s="390">
        <f t="shared" si="99"/>
        <v>339.23</v>
      </c>
      <c r="H799" s="350" t="s">
        <v>268</v>
      </c>
      <c r="I799" s="255" t="s">
        <v>892</v>
      </c>
      <c r="J799" s="327">
        <v>4.5042581369113504E-4</v>
      </c>
      <c r="K799" s="31"/>
      <c r="L799" s="163"/>
    </row>
    <row r="800" spans="1:12" x14ac:dyDescent="0.25">
      <c r="A800" s="365">
        <f t="shared" si="92"/>
        <v>795</v>
      </c>
      <c r="B800" s="36" t="s">
        <v>10</v>
      </c>
      <c r="C800" s="37" t="str">
        <f t="shared" si="97"/>
        <v>1GGENINPAG</v>
      </c>
      <c r="D800" s="37"/>
      <c r="E800" s="336">
        <f>+'CALCULO TARIFAS CC '!$N$45</f>
        <v>0.76906662040143869</v>
      </c>
      <c r="F800" s="338">
        <f t="shared" si="98"/>
        <v>3.0032496495221246E-6</v>
      </c>
      <c r="G800" s="390">
        <f t="shared" si="99"/>
        <v>2.2599999999999998</v>
      </c>
      <c r="H800" s="350" t="s">
        <v>268</v>
      </c>
      <c r="I800" s="255" t="s">
        <v>952</v>
      </c>
      <c r="J800" s="327">
        <v>3.0032496495221246E-6</v>
      </c>
      <c r="K800" s="31"/>
      <c r="L800" s="163"/>
    </row>
    <row r="801" spans="1:12" x14ac:dyDescent="0.25">
      <c r="A801" s="365">
        <f t="shared" si="92"/>
        <v>796</v>
      </c>
      <c r="B801" s="36" t="s">
        <v>10</v>
      </c>
      <c r="C801" s="37" t="str">
        <f t="shared" si="97"/>
        <v>1GGENLUFEG</v>
      </c>
      <c r="D801" s="37"/>
      <c r="E801" s="336">
        <f>+'CALCULO TARIFAS CC '!$N$45</f>
        <v>0.76906662040143869</v>
      </c>
      <c r="F801" s="338">
        <f t="shared" si="98"/>
        <v>1.3228855350704176E-4</v>
      </c>
      <c r="G801" s="390">
        <f t="shared" si="99"/>
        <v>99.63</v>
      </c>
      <c r="H801" s="350" t="s">
        <v>268</v>
      </c>
      <c r="I801" s="255" t="s">
        <v>233</v>
      </c>
      <c r="J801" s="327">
        <v>1.3228855350704176E-4</v>
      </c>
      <c r="K801" s="31"/>
      <c r="L801" s="163"/>
    </row>
    <row r="802" spans="1:12" s="191" customFormat="1" x14ac:dyDescent="0.25">
      <c r="A802" s="365">
        <f t="shared" si="92"/>
        <v>797</v>
      </c>
      <c r="B802" s="36" t="s">
        <v>10</v>
      </c>
      <c r="C802" s="37" t="str">
        <f t="shared" si="97"/>
        <v>1GGENOEGYC</v>
      </c>
      <c r="D802" s="37"/>
      <c r="E802" s="336">
        <f>+'CALCULO TARIFAS CC '!$N$45</f>
        <v>0.76906662040143869</v>
      </c>
      <c r="F802" s="338">
        <f t="shared" si="98"/>
        <v>6.8882702173242102E-4</v>
      </c>
      <c r="G802" s="390">
        <f t="shared" si="99"/>
        <v>518.78</v>
      </c>
      <c r="H802" s="350" t="s">
        <v>268</v>
      </c>
      <c r="I802" s="255" t="s">
        <v>234</v>
      </c>
      <c r="J802" s="327">
        <v>6.8882702173242102E-4</v>
      </c>
      <c r="K802" s="31"/>
      <c r="L802" s="163"/>
    </row>
    <row r="803" spans="1:12" s="191" customFormat="1" x14ac:dyDescent="0.25">
      <c r="A803" s="365">
        <f t="shared" si="92"/>
        <v>798</v>
      </c>
      <c r="B803" s="36" t="s">
        <v>10</v>
      </c>
      <c r="C803" s="37" t="str">
        <f t="shared" si="97"/>
        <v>1GGENOXECO</v>
      </c>
      <c r="D803" s="37"/>
      <c r="E803" s="336">
        <f>+'CALCULO TARIFAS CC '!$N$45</f>
        <v>0.76906662040143869</v>
      </c>
      <c r="F803" s="338">
        <f t="shared" si="98"/>
        <v>3.6029059858110876E-5</v>
      </c>
      <c r="G803" s="390">
        <f t="shared" si="99"/>
        <v>27.13</v>
      </c>
      <c r="H803" s="350" t="s">
        <v>268</v>
      </c>
      <c r="I803" s="255" t="s">
        <v>953</v>
      </c>
      <c r="J803" s="327">
        <v>3.6029059858110876E-5</v>
      </c>
      <c r="K803" s="31"/>
      <c r="L803" s="163"/>
    </row>
    <row r="804" spans="1:12" s="191" customFormat="1" x14ac:dyDescent="0.25">
      <c r="A804" s="365">
        <f t="shared" si="92"/>
        <v>799</v>
      </c>
      <c r="B804" s="36" t="s">
        <v>10</v>
      </c>
      <c r="C804" s="37" t="str">
        <f t="shared" si="97"/>
        <v>1GGENOXEII</v>
      </c>
      <c r="D804" s="37"/>
      <c r="E804" s="336">
        <f>+'CALCULO TARIFAS CC '!$N$45</f>
        <v>0.76906662040143869</v>
      </c>
      <c r="F804" s="338">
        <f t="shared" si="98"/>
        <v>3.6252966255540059E-6</v>
      </c>
      <c r="G804" s="390">
        <f t="shared" si="99"/>
        <v>2.73</v>
      </c>
      <c r="H804" s="350" t="s">
        <v>268</v>
      </c>
      <c r="I804" s="255" t="s">
        <v>384</v>
      </c>
      <c r="J804" s="327">
        <v>3.6252966255540059E-6</v>
      </c>
      <c r="K804" s="31"/>
      <c r="L804" s="163"/>
    </row>
    <row r="805" spans="1:12" x14ac:dyDescent="0.25">
      <c r="A805" s="365">
        <f t="shared" si="92"/>
        <v>800</v>
      </c>
      <c r="B805" s="36" t="s">
        <v>10</v>
      </c>
      <c r="C805" s="37" t="str">
        <f t="shared" si="97"/>
        <v>1GGENPANTA</v>
      </c>
      <c r="D805" s="37"/>
      <c r="E805" s="336">
        <f>+'CALCULO TARIFAS CC '!$N$45</f>
        <v>0.76906662040143869</v>
      </c>
      <c r="F805" s="338">
        <f t="shared" si="98"/>
        <v>1.3436713334336392E-6</v>
      </c>
      <c r="G805" s="390">
        <f t="shared" si="99"/>
        <v>1.01</v>
      </c>
      <c r="H805" s="350" t="s">
        <v>268</v>
      </c>
      <c r="I805" s="255" t="s">
        <v>954</v>
      </c>
      <c r="J805" s="327">
        <v>1.3436713334336392E-6</v>
      </c>
      <c r="K805" s="31"/>
      <c r="L805" s="163"/>
    </row>
    <row r="806" spans="1:12" x14ac:dyDescent="0.25">
      <c r="A806" s="365">
        <f t="shared" si="92"/>
        <v>801</v>
      </c>
      <c r="B806" s="36" t="s">
        <v>10</v>
      </c>
      <c r="C806" s="37" t="str">
        <f t="shared" si="97"/>
        <v>1GGENPAPEL</v>
      </c>
      <c r="D806" s="37"/>
      <c r="E806" s="336">
        <f>+'CALCULO TARIFAS CC '!$N$45</f>
        <v>0.76906662040143869</v>
      </c>
      <c r="F806" s="338">
        <f t="shared" si="98"/>
        <v>4.7724761600460587E-6</v>
      </c>
      <c r="G806" s="390">
        <f t="shared" si="99"/>
        <v>3.59</v>
      </c>
      <c r="H806" s="350" t="s">
        <v>268</v>
      </c>
      <c r="I806" s="255" t="s">
        <v>235</v>
      </c>
      <c r="J806" s="327">
        <v>4.7724761600460587E-6</v>
      </c>
      <c r="K806" s="31"/>
      <c r="L806" s="163"/>
    </row>
    <row r="807" spans="1:12" x14ac:dyDescent="0.25">
      <c r="A807" s="365">
        <f t="shared" si="92"/>
        <v>802</v>
      </c>
      <c r="B807" s="36" t="s">
        <v>10</v>
      </c>
      <c r="C807" s="37" t="str">
        <f t="shared" si="97"/>
        <v>1GGENPUQPL</v>
      </c>
      <c r="D807" s="37"/>
      <c r="E807" s="336">
        <f>+'CALCULO TARIFAS CC '!$N$45</f>
        <v>0.76906662040143869</v>
      </c>
      <c r="F807" s="338">
        <f t="shared" si="98"/>
        <v>2.5976162349660017E-4</v>
      </c>
      <c r="G807" s="390">
        <f t="shared" si="99"/>
        <v>195.64</v>
      </c>
      <c r="H807" s="350" t="s">
        <v>268</v>
      </c>
      <c r="I807" s="255" t="s">
        <v>236</v>
      </c>
      <c r="J807" s="327">
        <v>2.5976162349660017E-4</v>
      </c>
      <c r="K807" s="31"/>
      <c r="L807" s="163"/>
    </row>
    <row r="808" spans="1:12" s="153" customFormat="1" x14ac:dyDescent="0.25">
      <c r="A808" s="365">
        <f>+A807+1</f>
        <v>803</v>
      </c>
      <c r="B808" s="36" t="s">
        <v>10</v>
      </c>
      <c r="C808" s="37" t="str">
        <f t="shared" si="97"/>
        <v>1GGENRENGU</v>
      </c>
      <c r="D808" s="37"/>
      <c r="E808" s="336">
        <f>+'CALCULO TARIFAS CC '!$N$45</f>
        <v>0.76906662040143869</v>
      </c>
      <c r="F808" s="338">
        <f t="shared" si="98"/>
        <v>1.965753574817767E-4</v>
      </c>
      <c r="G808" s="390">
        <f t="shared" si="99"/>
        <v>148.05000000000001</v>
      </c>
      <c r="H808" s="350" t="s">
        <v>268</v>
      </c>
      <c r="I808" s="255" t="s">
        <v>237</v>
      </c>
      <c r="J808" s="327">
        <v>1.965753574817767E-4</v>
      </c>
      <c r="K808" s="31"/>
      <c r="L808" s="163"/>
    </row>
    <row r="809" spans="1:12" s="220" customFormat="1" x14ac:dyDescent="0.25">
      <c r="A809" s="365">
        <f t="shared" ref="A809:A828" si="100">+A808+1</f>
        <v>804</v>
      </c>
      <c r="B809" s="36" t="s">
        <v>10</v>
      </c>
      <c r="C809" s="37" t="str">
        <f t="shared" si="97"/>
        <v>1GGENRNACE</v>
      </c>
      <c r="D809" s="37"/>
      <c r="E809" s="336">
        <f>+'CALCULO TARIFAS CC '!$N$45</f>
        <v>0.76906662040143869</v>
      </c>
      <c r="F809" s="338">
        <f t="shared" si="98"/>
        <v>2.7318603108220332E-5</v>
      </c>
      <c r="G809" s="390">
        <f t="shared" si="99"/>
        <v>20.57</v>
      </c>
      <c r="H809" s="350" t="s">
        <v>268</v>
      </c>
      <c r="I809" s="255" t="s">
        <v>238</v>
      </c>
      <c r="J809" s="327">
        <v>2.7318603108220332E-5</v>
      </c>
      <c r="K809" s="31"/>
      <c r="L809" s="163"/>
    </row>
    <row r="810" spans="1:12" s="220" customFormat="1" x14ac:dyDescent="0.25">
      <c r="A810" s="365">
        <f t="shared" si="100"/>
        <v>805</v>
      </c>
      <c r="B810" s="36" t="s">
        <v>10</v>
      </c>
      <c r="C810" s="37" t="str">
        <f t="shared" si="97"/>
        <v>1GGENSERCM</v>
      </c>
      <c r="D810" s="37"/>
      <c r="E810" s="336">
        <f>+'CALCULO TARIFAS CC '!$N$45</f>
        <v>0.76906662040143869</v>
      </c>
      <c r="F810" s="338">
        <f t="shared" si="98"/>
        <v>7.0769633752417257E-5</v>
      </c>
      <c r="G810" s="390">
        <f t="shared" si="99"/>
        <v>53.3</v>
      </c>
      <c r="H810" s="350" t="s">
        <v>268</v>
      </c>
      <c r="I810" s="255" t="s">
        <v>239</v>
      </c>
      <c r="J810" s="327">
        <v>7.0769633752417257E-5</v>
      </c>
      <c r="K810" s="31"/>
      <c r="L810" s="163"/>
    </row>
    <row r="811" spans="1:12" s="220" customFormat="1" x14ac:dyDescent="0.25">
      <c r="A811" s="365">
        <f t="shared" si="100"/>
        <v>806</v>
      </c>
      <c r="B811" s="36" t="s">
        <v>10</v>
      </c>
      <c r="C811" s="37" t="str">
        <f t="shared" si="97"/>
        <v>1GGENTERMI</v>
      </c>
      <c r="D811" s="37"/>
      <c r="E811" s="336">
        <f>+'CALCULO TARIFAS CC '!$N$45</f>
        <v>0.76906662040143869</v>
      </c>
      <c r="F811" s="338">
        <f t="shared" si="98"/>
        <v>9.7231777711242212E-5</v>
      </c>
      <c r="G811" s="390">
        <f t="shared" si="99"/>
        <v>73.23</v>
      </c>
      <c r="H811" s="350" t="s">
        <v>268</v>
      </c>
      <c r="I811" s="255" t="s">
        <v>240</v>
      </c>
      <c r="J811" s="327">
        <v>9.7231777711242212E-5</v>
      </c>
      <c r="K811" s="31"/>
      <c r="L811" s="163"/>
    </row>
    <row r="812" spans="1:12" s="153" customFormat="1" x14ac:dyDescent="0.25">
      <c r="A812" s="365">
        <f t="shared" si="100"/>
        <v>807</v>
      </c>
      <c r="B812" s="36" t="s">
        <v>10</v>
      </c>
      <c r="C812" s="37" t="str">
        <f t="shared" si="97"/>
        <v>1GGENTRAEL</v>
      </c>
      <c r="D812" s="37"/>
      <c r="E812" s="336">
        <f>+'CALCULO TARIFAS CC '!$N$45</f>
        <v>0.76906662040143869</v>
      </c>
      <c r="F812" s="338">
        <f t="shared" si="98"/>
        <v>2.5280433772454179E-5</v>
      </c>
      <c r="G812" s="390">
        <f t="shared" ref="G812:G843" si="101">ROUND(E812*F812*$F$829,2)</f>
        <v>19.04</v>
      </c>
      <c r="H812" s="350" t="s">
        <v>268</v>
      </c>
      <c r="I812" s="255" t="s">
        <v>329</v>
      </c>
      <c r="J812" s="327">
        <v>2.5280433772454179E-5</v>
      </c>
      <c r="K812" s="31"/>
      <c r="L812" s="163"/>
    </row>
    <row r="813" spans="1:12" s="153" customFormat="1" x14ac:dyDescent="0.25">
      <c r="A813" s="365">
        <f t="shared" si="100"/>
        <v>808</v>
      </c>
      <c r="B813" s="36" t="s">
        <v>10</v>
      </c>
      <c r="C813" s="37" t="str">
        <f t="shared" si="97"/>
        <v>1GGENVIEBL</v>
      </c>
      <c r="D813" s="37"/>
      <c r="E813" s="336">
        <f>+'CALCULO TARIFAS CC '!$N$45</f>
        <v>0.76906662040143869</v>
      </c>
      <c r="F813" s="338">
        <f t="shared" si="98"/>
        <v>4.775520171199645E-5</v>
      </c>
      <c r="G813" s="390">
        <f t="shared" si="101"/>
        <v>35.97</v>
      </c>
      <c r="H813" s="350" t="s">
        <v>268</v>
      </c>
      <c r="I813" s="255" t="s">
        <v>241</v>
      </c>
      <c r="J813" s="327">
        <v>4.775520171199645E-5</v>
      </c>
      <c r="K813" s="31"/>
      <c r="L813" s="163"/>
    </row>
    <row r="814" spans="1:12" s="237" customFormat="1" x14ac:dyDescent="0.25">
      <c r="A814" s="365">
        <f t="shared" si="100"/>
        <v>809</v>
      </c>
      <c r="B814" s="36" t="s">
        <v>10</v>
      </c>
      <c r="C814" s="37" t="str">
        <f t="shared" si="97"/>
        <v>1TTRAEMPRR</v>
      </c>
      <c r="D814" s="37"/>
      <c r="E814" s="336">
        <f>+'CALCULO TARIFAS CC '!$N$45</f>
        <v>0.76906662040143869</v>
      </c>
      <c r="F814" s="338">
        <f t="shared" si="98"/>
        <v>8.045347724573934E-6</v>
      </c>
      <c r="G814" s="390">
        <f t="shared" si="101"/>
        <v>6.06</v>
      </c>
      <c r="H814" s="350" t="s">
        <v>268</v>
      </c>
      <c r="I814" s="255" t="s">
        <v>242</v>
      </c>
      <c r="J814" s="327">
        <v>8.045347724573934E-6</v>
      </c>
      <c r="K814" s="31"/>
      <c r="L814" s="163"/>
    </row>
    <row r="815" spans="1:12" s="237" customFormat="1" x14ac:dyDescent="0.25">
      <c r="A815" s="365">
        <f t="shared" si="100"/>
        <v>810</v>
      </c>
      <c r="B815" s="36" t="s">
        <v>10</v>
      </c>
      <c r="C815" s="37" t="str">
        <f t="shared" si="97"/>
        <v>1TTRAETCEE</v>
      </c>
      <c r="D815" s="37"/>
      <c r="E815" s="336">
        <f>+'CALCULO TARIFAS CC '!$N$45</f>
        <v>0.76906662040143869</v>
      </c>
      <c r="F815" s="338">
        <f t="shared" si="98"/>
        <v>4.0780563696080313E-4</v>
      </c>
      <c r="G815" s="390">
        <f t="shared" si="101"/>
        <v>307.14</v>
      </c>
      <c r="H815" s="350" t="s">
        <v>268</v>
      </c>
      <c r="I815" s="255" t="s">
        <v>243</v>
      </c>
      <c r="J815" s="327">
        <v>4.0780563696080313E-4</v>
      </c>
      <c r="K815" s="31"/>
      <c r="L815" s="163"/>
    </row>
    <row r="816" spans="1:12" s="237" customFormat="1" x14ac:dyDescent="0.25">
      <c r="A816" s="365">
        <f t="shared" si="100"/>
        <v>811</v>
      </c>
      <c r="B816" s="36" t="s">
        <v>10</v>
      </c>
      <c r="C816" s="37" t="str">
        <f t="shared" si="97"/>
        <v>1TTRAREELC</v>
      </c>
      <c r="D816" s="37"/>
      <c r="E816" s="336">
        <f>+'CALCULO TARIFAS CC '!$N$45</f>
        <v>0.76906662040143869</v>
      </c>
      <c r="F816" s="338">
        <f t="shared" si="98"/>
        <v>5.3211237007525868E-6</v>
      </c>
      <c r="G816" s="390">
        <f t="shared" si="101"/>
        <v>4.01</v>
      </c>
      <c r="H816" s="350" t="s">
        <v>268</v>
      </c>
      <c r="I816" s="255" t="s">
        <v>830</v>
      </c>
      <c r="J816" s="327">
        <v>5.3211237007525868E-6</v>
      </c>
      <c r="K816" s="31"/>
      <c r="L816" s="163"/>
    </row>
    <row r="817" spans="1:12" s="326" customFormat="1" x14ac:dyDescent="0.25">
      <c r="A817" s="365">
        <f t="shared" si="100"/>
        <v>812</v>
      </c>
      <c r="B817" s="36" t="s">
        <v>10</v>
      </c>
      <c r="C817" s="37" t="str">
        <f t="shared" ref="C817:C819" si="102">I817</f>
        <v>1TTRATEEDN</v>
      </c>
      <c r="D817" s="37"/>
      <c r="E817" s="336">
        <f>+'CALCULO TARIFAS CC '!$N$45</f>
        <v>0.76906662040143869</v>
      </c>
      <c r="F817" s="338">
        <f t="shared" si="98"/>
        <v>9.8085029953434746E-6</v>
      </c>
      <c r="G817" s="390">
        <f t="shared" si="101"/>
        <v>7.39</v>
      </c>
      <c r="H817" s="350" t="s">
        <v>268</v>
      </c>
      <c r="I817" s="255" t="s">
        <v>433</v>
      </c>
      <c r="J817" s="327">
        <v>9.8085029953434746E-6</v>
      </c>
      <c r="K817" s="31"/>
      <c r="L817" s="163"/>
    </row>
    <row r="818" spans="1:12" s="326" customFormat="1" x14ac:dyDescent="0.25">
      <c r="A818" s="365">
        <f t="shared" si="100"/>
        <v>813</v>
      </c>
      <c r="B818" s="36" t="s">
        <v>10</v>
      </c>
      <c r="C818" s="37" t="str">
        <f t="shared" si="102"/>
        <v>1TTRATRELC</v>
      </c>
      <c r="D818" s="37"/>
      <c r="E818" s="336">
        <f>+'CALCULO TARIFAS CC '!$N$45</f>
        <v>0.76906662040143869</v>
      </c>
      <c r="F818" s="338">
        <f t="shared" si="98"/>
        <v>9.9292538943268456E-5</v>
      </c>
      <c r="G818" s="390">
        <f t="shared" si="101"/>
        <v>74.78</v>
      </c>
      <c r="H818" s="350" t="s">
        <v>268</v>
      </c>
      <c r="I818" s="255" t="s">
        <v>244</v>
      </c>
      <c r="J818" s="327">
        <v>9.9292538943268456E-5</v>
      </c>
      <c r="K818" s="31"/>
      <c r="L818" s="163"/>
    </row>
    <row r="819" spans="1:12" s="326" customFormat="1" x14ac:dyDescent="0.25">
      <c r="A819" s="365">
        <f t="shared" si="100"/>
        <v>814</v>
      </c>
      <c r="B819" s="36" t="s">
        <v>10</v>
      </c>
      <c r="C819" s="37" t="str">
        <f t="shared" si="102"/>
        <v>1TTRATRENC</v>
      </c>
      <c r="D819" s="37"/>
      <c r="E819" s="336">
        <f>+'CALCULO TARIFAS CC '!$N$45</f>
        <v>0.76906662040143869</v>
      </c>
      <c r="F819" s="338">
        <f t="shared" si="98"/>
        <v>9.2420464595017391E-5</v>
      </c>
      <c r="G819" s="390">
        <f t="shared" si="101"/>
        <v>69.61</v>
      </c>
      <c r="H819" s="350" t="s">
        <v>268</v>
      </c>
      <c r="I819" s="255" t="s">
        <v>398</v>
      </c>
      <c r="J819" s="327">
        <v>9.2420464595017391E-5</v>
      </c>
      <c r="K819" s="31"/>
      <c r="L819" s="163"/>
    </row>
    <row r="820" spans="1:12" x14ac:dyDescent="0.25">
      <c r="A820" s="365">
        <f t="shared" si="100"/>
        <v>815</v>
      </c>
      <c r="B820" s="36" t="s">
        <v>10</v>
      </c>
      <c r="C820" s="37" t="str">
        <f t="shared" si="97"/>
        <v>1TTRATRENR</v>
      </c>
      <c r="D820" s="37"/>
      <c r="E820" s="336">
        <f>+'CALCULO TARIFAS CC '!$N$45</f>
        <v>0.76906662040143869</v>
      </c>
      <c r="F820" s="338">
        <f t="shared" si="98"/>
        <v>8.4406753328662117E-6</v>
      </c>
      <c r="G820" s="390">
        <f t="shared" si="101"/>
        <v>6.36</v>
      </c>
      <c r="H820" s="350" t="s">
        <v>268</v>
      </c>
      <c r="I820" s="255" t="s">
        <v>442</v>
      </c>
      <c r="J820" s="327">
        <v>8.4406753328662117E-6</v>
      </c>
      <c r="K820" s="31"/>
      <c r="L820" s="163"/>
    </row>
    <row r="821" spans="1:12" s="347" customFormat="1" x14ac:dyDescent="0.25">
      <c r="A821" s="365">
        <f t="shared" si="100"/>
        <v>816</v>
      </c>
      <c r="B821" s="36" t="s">
        <v>10</v>
      </c>
      <c r="C821" s="37" t="str">
        <f t="shared" ref="C821" si="103">I821</f>
        <v>1UGUSAGJIC</v>
      </c>
      <c r="D821" s="37"/>
      <c r="E821" s="336">
        <f>+'CALCULO TARIFAS CC '!$N$45</f>
        <v>0.76906662040143869</v>
      </c>
      <c r="F821" s="338">
        <f t="shared" ref="F821" si="104">J821</f>
        <v>8.6089260326583839E-5</v>
      </c>
      <c r="G821" s="390">
        <f t="shared" si="101"/>
        <v>64.84</v>
      </c>
      <c r="H821" s="350" t="s">
        <v>268</v>
      </c>
      <c r="I821" s="255" t="s">
        <v>245</v>
      </c>
      <c r="J821" s="327">
        <v>8.6089260326583839E-5</v>
      </c>
      <c r="K821" s="31"/>
      <c r="L821" s="163"/>
    </row>
    <row r="822" spans="1:12" s="396" customFormat="1" x14ac:dyDescent="0.25">
      <c r="A822" s="365">
        <f t="shared" si="100"/>
        <v>817</v>
      </c>
      <c r="B822" s="36" t="s">
        <v>10</v>
      </c>
      <c r="C822" s="37" t="str">
        <f t="shared" ref="C822:C823" si="105">I822</f>
        <v>1UGUSEMGEE</v>
      </c>
      <c r="D822" s="37"/>
      <c r="E822" s="336">
        <f>+'CALCULO TARIFAS CC '!$N$45</f>
        <v>0.76906662040143869</v>
      </c>
      <c r="F822" s="338">
        <f t="shared" ref="F822:F823" si="106">J822</f>
        <v>1.2622757233646565E-4</v>
      </c>
      <c r="G822" s="390">
        <f t="shared" si="101"/>
        <v>95.07</v>
      </c>
      <c r="H822" s="350" t="s">
        <v>268</v>
      </c>
      <c r="I822" s="255" t="s">
        <v>246</v>
      </c>
      <c r="J822" s="327">
        <v>1.2622757233646565E-4</v>
      </c>
      <c r="K822" s="31"/>
      <c r="L822" s="163"/>
    </row>
    <row r="823" spans="1:12" s="396" customFormat="1" x14ac:dyDescent="0.25">
      <c r="A823" s="365">
        <f t="shared" si="100"/>
        <v>818</v>
      </c>
      <c r="B823" s="36" t="s">
        <v>10</v>
      </c>
      <c r="C823" s="37" t="str">
        <f t="shared" si="105"/>
        <v>1UGUSENRSW</v>
      </c>
      <c r="D823" s="37"/>
      <c r="E823" s="336">
        <f>+'CALCULO TARIFAS CC '!$N$45</f>
        <v>0.76906662040143869</v>
      </c>
      <c r="F823" s="338">
        <f t="shared" si="106"/>
        <v>1.4070623994963594E-4</v>
      </c>
      <c r="G823" s="390">
        <f t="shared" si="101"/>
        <v>105.97</v>
      </c>
      <c r="H823" s="350" t="s">
        <v>268</v>
      </c>
      <c r="I823" s="255" t="s">
        <v>332</v>
      </c>
      <c r="J823" s="327">
        <v>1.4070623994963594E-4</v>
      </c>
      <c r="K823" s="31"/>
      <c r="L823" s="163"/>
    </row>
    <row r="824" spans="1:12" s="421" customFormat="1" x14ac:dyDescent="0.25">
      <c r="A824" s="365">
        <f t="shared" si="100"/>
        <v>819</v>
      </c>
      <c r="B824" s="36" t="s">
        <v>10</v>
      </c>
      <c r="C824" s="37" t="str">
        <f t="shared" ref="C824" si="107">I824</f>
        <v>1UGUSENTRI</v>
      </c>
      <c r="D824" s="37"/>
      <c r="E824" s="336">
        <f>+'CALCULO TARIFAS CC '!$N$45</f>
        <v>0.76906662040143869</v>
      </c>
      <c r="F824" s="338">
        <f t="shared" ref="F824" si="108">J824</f>
        <v>1.3093508852316893E-4</v>
      </c>
      <c r="G824" s="390">
        <f t="shared" si="101"/>
        <v>98.61</v>
      </c>
      <c r="H824" s="350" t="s">
        <v>268</v>
      </c>
      <c r="I824" s="255" t="s">
        <v>333</v>
      </c>
      <c r="J824" s="327">
        <v>1.3093508852316893E-4</v>
      </c>
      <c r="K824" s="31"/>
      <c r="L824" s="163"/>
    </row>
    <row r="825" spans="1:12" s="421" customFormat="1" x14ac:dyDescent="0.25">
      <c r="A825" s="365">
        <f t="shared" si="100"/>
        <v>820</v>
      </c>
      <c r="B825" s="36" t="s">
        <v>10</v>
      </c>
      <c r="C825" s="37" t="str">
        <f t="shared" ref="C825" si="109">I825</f>
        <v>1UGUSGUAMO</v>
      </c>
      <c r="D825" s="37"/>
      <c r="E825" s="336">
        <f>+'CALCULO TARIFAS CC '!$N$45</f>
        <v>0.76906662040143869</v>
      </c>
      <c r="F825" s="338">
        <f t="shared" ref="F825" si="110">J825</f>
        <v>6.4168992499383075E-4</v>
      </c>
      <c r="G825" s="390">
        <f t="shared" si="101"/>
        <v>483.28</v>
      </c>
      <c r="H825" s="350" t="s">
        <v>268</v>
      </c>
      <c r="I825" s="255" t="s">
        <v>247</v>
      </c>
      <c r="J825" s="327">
        <v>6.4168992499383075E-4</v>
      </c>
      <c r="K825" s="31"/>
      <c r="L825" s="163"/>
    </row>
    <row r="826" spans="1:12" s="422" customFormat="1" x14ac:dyDescent="0.25">
      <c r="A826" s="365">
        <f t="shared" si="100"/>
        <v>821</v>
      </c>
      <c r="B826" s="36" t="s">
        <v>10</v>
      </c>
      <c r="C826" s="37" t="str">
        <f t="shared" ref="C826" si="111">I826</f>
        <v>1UGUSINMRO</v>
      </c>
      <c r="D826" s="37"/>
      <c r="E826" s="336">
        <f>+'CALCULO TARIFAS CC '!$N$45</f>
        <v>0.76906662040143869</v>
      </c>
      <c r="F826" s="338">
        <f t="shared" ref="F826" si="112">J826</f>
        <v>3.4854986062569395E-4</v>
      </c>
      <c r="G826" s="390">
        <f t="shared" si="101"/>
        <v>262.51</v>
      </c>
      <c r="H826" s="350" t="s">
        <v>268</v>
      </c>
      <c r="I826" s="255" t="s">
        <v>248</v>
      </c>
      <c r="J826" s="327">
        <v>3.4854986062569395E-4</v>
      </c>
      <c r="K826" s="31"/>
      <c r="L826" s="163"/>
    </row>
    <row r="827" spans="1:12" s="421" customFormat="1" x14ac:dyDescent="0.25">
      <c r="A827" s="365">
        <f t="shared" si="100"/>
        <v>822</v>
      </c>
      <c r="B827" s="36" t="s">
        <v>10</v>
      </c>
      <c r="C827" s="37" t="str">
        <f t="shared" ref="C827" si="113">I827</f>
        <v>1UGUSIRTRA</v>
      </c>
      <c r="D827" s="37"/>
      <c r="E827" s="336">
        <f>+'CALCULO TARIFAS CC '!$N$45</f>
        <v>0.76906662040143869</v>
      </c>
      <c r="F827" s="338">
        <f t="shared" ref="F827" si="114">J827</f>
        <v>1.0619203490983423E-3</v>
      </c>
      <c r="G827" s="390">
        <f t="shared" si="101"/>
        <v>799.78</v>
      </c>
      <c r="H827" s="350" t="s">
        <v>268</v>
      </c>
      <c r="I827" s="255" t="s">
        <v>249</v>
      </c>
      <c r="J827" s="327">
        <v>1.0619203490983423E-3</v>
      </c>
      <c r="K827" s="31"/>
      <c r="L827" s="163"/>
    </row>
    <row r="828" spans="1:12" s="252" customFormat="1" ht="15.75" thickBot="1" x14ac:dyDescent="0.3">
      <c r="A828" s="365">
        <f t="shared" si="100"/>
        <v>823</v>
      </c>
      <c r="B828" s="36" t="s">
        <v>10</v>
      </c>
      <c r="C828" s="37" t="str">
        <f t="shared" ref="C828" si="115">I828</f>
        <v>1UGUSOEGYC</v>
      </c>
      <c r="D828" s="37"/>
      <c r="E828" s="336">
        <f>+'CALCULO TARIFAS CC '!$N$45</f>
        <v>0.76906662040143869</v>
      </c>
      <c r="F828" s="386">
        <f t="shared" si="98"/>
        <v>1.3419602128041715E-5</v>
      </c>
      <c r="G828" s="390">
        <f t="shared" si="101"/>
        <v>10.11</v>
      </c>
      <c r="H828" s="350" t="s">
        <v>268</v>
      </c>
      <c r="I828" s="255" t="s">
        <v>250</v>
      </c>
      <c r="J828" s="327">
        <v>1.3419602128041715E-5</v>
      </c>
      <c r="K828" s="31"/>
      <c r="L828" s="163"/>
    </row>
    <row r="829" spans="1:12" ht="15.75" thickBot="1" x14ac:dyDescent="0.3">
      <c r="A829" s="369"/>
      <c r="B829" s="413" t="s">
        <v>10</v>
      </c>
      <c r="C829" s="370" t="s">
        <v>285</v>
      </c>
      <c r="D829" s="370"/>
      <c r="E829" s="370"/>
      <c r="F829" s="387">
        <v>979292.38949999993</v>
      </c>
      <c r="G829" s="371">
        <f>SUM(G700:G828)</f>
        <v>753141.18</v>
      </c>
      <c r="H829" s="351"/>
      <c r="K829" s="31"/>
    </row>
    <row r="830" spans="1:12" x14ac:dyDescent="0.25">
      <c r="A830" s="146"/>
      <c r="B830" s="31"/>
      <c r="C830" s="31"/>
      <c r="D830" s="31"/>
      <c r="E830" s="31"/>
      <c r="F830" s="152"/>
      <c r="G830" s="148"/>
      <c r="H830" s="146"/>
      <c r="K830" s="31"/>
    </row>
    <row r="831" spans="1:12" ht="15.75" thickBot="1" x14ac:dyDescent="0.3">
      <c r="A831" s="146"/>
      <c r="B831" s="31"/>
      <c r="C831" s="149" t="s">
        <v>307</v>
      </c>
      <c r="D831" s="149"/>
      <c r="E831" s="149"/>
      <c r="F831" s="150"/>
      <c r="G831" s="333"/>
      <c r="J831" s="248"/>
      <c r="K831" s="31"/>
    </row>
    <row r="832" spans="1:12" s="302" customFormat="1" ht="15.75" thickBot="1" x14ac:dyDescent="0.3">
      <c r="A832" s="307"/>
      <c r="B832" s="301"/>
      <c r="C832" s="318" t="s">
        <v>252</v>
      </c>
      <c r="D832" s="319"/>
      <c r="E832" s="319" t="s">
        <v>308</v>
      </c>
      <c r="F832" s="328" t="s">
        <v>309</v>
      </c>
      <c r="G832" s="374" t="s">
        <v>310</v>
      </c>
      <c r="K832" s="301"/>
    </row>
    <row r="833" spans="1:11" x14ac:dyDescent="0.25">
      <c r="A833" s="146"/>
      <c r="B833" s="31"/>
      <c r="C833" s="167" t="s">
        <v>311</v>
      </c>
      <c r="D833" s="168"/>
      <c r="E833" s="169">
        <f>+'CALCULO TARIFAS CC '!N45</f>
        <v>0.76906662040143869</v>
      </c>
      <c r="F833" s="329">
        <f>+F829</f>
        <v>979292.38949999993</v>
      </c>
      <c r="G833" s="375">
        <f>ROUND(G829,2)</f>
        <v>753141.18</v>
      </c>
      <c r="I833" s="342"/>
      <c r="J833" s="347"/>
      <c r="K833" s="31"/>
    </row>
    <row r="834" spans="1:11" x14ac:dyDescent="0.25">
      <c r="A834" s="146"/>
      <c r="B834" s="31"/>
      <c r="C834" s="170" t="s">
        <v>312</v>
      </c>
      <c r="D834" s="171"/>
      <c r="E834" s="172">
        <f>+'CALCULO TARIFAS CC '!O45</f>
        <v>1.2774451951873091</v>
      </c>
      <c r="F834" s="330">
        <f>+F699</f>
        <v>570705.86670000001</v>
      </c>
      <c r="G834" s="376">
        <f>ROUND(G699,2)</f>
        <v>729045.45</v>
      </c>
      <c r="I834" s="342"/>
      <c r="J834" s="347"/>
      <c r="K834" s="31"/>
    </row>
    <row r="835" spans="1:11" x14ac:dyDescent="0.25">
      <c r="A835" s="146"/>
      <c r="B835" s="31"/>
      <c r="C835" s="170" t="s">
        <v>313</v>
      </c>
      <c r="D835" s="171"/>
      <c r="E835" s="172">
        <f>+'CALCULO TARIFAS CC '!P45</f>
        <v>0.58666232435984522</v>
      </c>
      <c r="F835" s="330">
        <f>+F651</f>
        <v>875253.83389999997</v>
      </c>
      <c r="G835" s="377">
        <f>ROUND(G651,2)</f>
        <v>513478.46</v>
      </c>
      <c r="I835" s="342"/>
      <c r="J835" s="347"/>
      <c r="K835" s="31"/>
    </row>
    <row r="836" spans="1:11" x14ac:dyDescent="0.25">
      <c r="A836" s="146"/>
      <c r="B836" s="31"/>
      <c r="C836" s="170" t="s">
        <v>314</v>
      </c>
      <c r="D836" s="171"/>
      <c r="E836" s="172">
        <f>+'CALCULO TARIFAS CC '!Q45</f>
        <v>0.86408101582244168</v>
      </c>
      <c r="F836" s="330">
        <f>+F650</f>
        <v>396063.592</v>
      </c>
      <c r="G836" s="376">
        <f>ROUND(G650,2)</f>
        <v>342231.01</v>
      </c>
      <c r="I836" s="342"/>
      <c r="J836" s="347"/>
      <c r="K836" s="31"/>
    </row>
    <row r="837" spans="1:11" x14ac:dyDescent="0.25">
      <c r="A837" s="146"/>
      <c r="B837" s="31"/>
      <c r="C837" s="170" t="s">
        <v>315</v>
      </c>
      <c r="D837" s="171"/>
      <c r="E837" s="172">
        <f>+'CALCULO TARIFAS CC '!R45</f>
        <v>1.7468987315252904</v>
      </c>
      <c r="F837" s="330">
        <f>+F610</f>
        <v>812933.91650000005</v>
      </c>
      <c r="G837" s="376">
        <f>ROUND(G610,2)</f>
        <v>1420113.23</v>
      </c>
      <c r="I837" s="342"/>
      <c r="J837" s="347"/>
      <c r="K837" s="31"/>
    </row>
    <row r="838" spans="1:11" ht="15.75" thickBot="1" x14ac:dyDescent="0.3">
      <c r="A838" s="146"/>
      <c r="B838" s="31"/>
      <c r="C838" s="173" t="s">
        <v>316</v>
      </c>
      <c r="D838" s="174"/>
      <c r="E838" s="175">
        <f>+'CALCULO TARIFAS CC '!S45</f>
        <v>0.75597616441726789</v>
      </c>
      <c r="F838" s="331">
        <f>+F609</f>
        <v>886852.62690000003</v>
      </c>
      <c r="G838" s="378">
        <f>ROUND(G609,2)</f>
        <v>670439.38</v>
      </c>
      <c r="I838" s="342"/>
      <c r="J838" s="347"/>
      <c r="K838" s="31"/>
    </row>
    <row r="839" spans="1:11" ht="15.75" thickBot="1" x14ac:dyDescent="0.3">
      <c r="A839" s="146"/>
      <c r="B839" s="31"/>
      <c r="C839" s="31"/>
      <c r="D839" s="31"/>
      <c r="E839" s="31"/>
      <c r="F839" s="332">
        <f t="shared" ref="F839" si="116">SUM(F833:F838)</f>
        <v>4521102.2255000006</v>
      </c>
      <c r="G839" s="379">
        <f>SUM(G833:G838)</f>
        <v>4428448.71</v>
      </c>
      <c r="J839" s="164"/>
      <c r="K839" s="31"/>
    </row>
    <row r="840" spans="1:11" x14ac:dyDescent="0.25">
      <c r="A840" s="146"/>
      <c r="B840" s="31"/>
      <c r="C840" s="31"/>
      <c r="D840" s="31"/>
      <c r="E840" s="31"/>
      <c r="F840" s="147"/>
      <c r="G840" s="151"/>
      <c r="J840" s="164"/>
      <c r="K840" s="31"/>
    </row>
    <row r="841" spans="1:11" x14ac:dyDescent="0.25">
      <c r="A841" s="31"/>
      <c r="B841" s="31"/>
      <c r="C841" s="31"/>
      <c r="D841" s="31"/>
      <c r="E841" s="31"/>
      <c r="F841" s="147"/>
      <c r="G841" s="251"/>
      <c r="H841" s="146"/>
      <c r="I841" s="30"/>
      <c r="J841" s="165"/>
      <c r="K841" s="31"/>
    </row>
    <row r="842" spans="1:11" x14ac:dyDescent="0.25">
      <c r="A842" s="31"/>
      <c r="B842" s="31"/>
      <c r="F842" s="147"/>
      <c r="G842" s="342"/>
      <c r="H842" s="341"/>
      <c r="J842" s="30"/>
      <c r="K842" s="31"/>
    </row>
    <row r="843" spans="1:11" x14ac:dyDescent="0.25">
      <c r="A843" s="31"/>
      <c r="B843" s="31"/>
      <c r="F843" s="152"/>
      <c r="G843" s="147"/>
      <c r="H843" s="146"/>
      <c r="I843" s="30"/>
      <c r="J843" s="30"/>
      <c r="K843" s="31"/>
    </row>
    <row r="844" spans="1:11" x14ac:dyDescent="0.25">
      <c r="A844" s="31"/>
      <c r="B844" s="31"/>
      <c r="F844" s="147"/>
      <c r="G844" s="147"/>
      <c r="H844" s="146"/>
      <c r="I844" s="30"/>
      <c r="J844" s="30"/>
      <c r="K844" s="31"/>
    </row>
    <row r="845" spans="1:11" x14ac:dyDescent="0.25">
      <c r="A845" s="31"/>
      <c r="B845" s="31"/>
      <c r="F845" s="147"/>
      <c r="G845" s="147"/>
      <c r="H845" s="146"/>
      <c r="I845" s="30"/>
      <c r="J845" s="30"/>
      <c r="K845" s="31"/>
    </row>
    <row r="846" spans="1:11" x14ac:dyDescent="0.25">
      <c r="A846" s="31"/>
      <c r="B846" s="31"/>
      <c r="G846" s="147"/>
      <c r="H846" s="308"/>
      <c r="J846" s="30"/>
      <c r="K846" s="31"/>
    </row>
    <row r="847" spans="1:11" x14ac:dyDescent="0.25">
      <c r="A847" s="31"/>
      <c r="B847" s="31"/>
      <c r="G847" s="251"/>
      <c r="H847" s="423"/>
      <c r="I847" s="30"/>
      <c r="J847" s="30"/>
      <c r="K847" s="31"/>
    </row>
    <row r="848" spans="1:11" x14ac:dyDescent="0.25">
      <c r="A848" s="31"/>
      <c r="B848" s="31"/>
      <c r="G848" s="251"/>
      <c r="H848" s="423"/>
      <c r="I848" s="30"/>
      <c r="J848" s="30"/>
      <c r="K848" s="31"/>
    </row>
    <row r="849" spans="1:11" x14ac:dyDescent="0.25">
      <c r="A849" s="31"/>
      <c r="B849" s="31"/>
      <c r="G849" s="251"/>
      <c r="H849" s="423"/>
      <c r="I849" s="30"/>
      <c r="J849" s="30"/>
      <c r="K849" s="31"/>
    </row>
    <row r="850" spans="1:11" x14ac:dyDescent="0.25">
      <c r="A850" s="31"/>
      <c r="B850" s="31"/>
      <c r="G850" s="251"/>
      <c r="H850" s="423"/>
      <c r="I850" s="30"/>
      <c r="J850" s="30"/>
      <c r="K850" s="31"/>
    </row>
    <row r="851" spans="1:11" x14ac:dyDescent="0.25">
      <c r="A851" s="31"/>
      <c r="B851" s="31"/>
      <c r="G851" s="251"/>
      <c r="H851" s="423"/>
      <c r="I851" s="30"/>
      <c r="J851" s="30"/>
      <c r="K851" s="31"/>
    </row>
    <row r="852" spans="1:11" x14ac:dyDescent="0.25">
      <c r="A852" s="31"/>
      <c r="B852" s="31"/>
      <c r="G852" s="251"/>
      <c r="H852" s="423"/>
      <c r="I852" s="30"/>
      <c r="J852" s="30"/>
      <c r="K852" s="31"/>
    </row>
    <row r="853" spans="1:11" x14ac:dyDescent="0.25">
      <c r="A853" s="31"/>
      <c r="B853" s="31"/>
      <c r="G853" s="147"/>
      <c r="H853" s="146"/>
      <c r="I853" s="30"/>
      <c r="J853" s="30"/>
      <c r="K853" s="31"/>
    </row>
    <row r="854" spans="1:11" x14ac:dyDescent="0.25">
      <c r="A854" s="31"/>
      <c r="B854" s="31"/>
      <c r="G854" s="147"/>
      <c r="H854" s="146"/>
      <c r="I854" s="30"/>
      <c r="J854" s="30"/>
      <c r="K854" s="31"/>
    </row>
    <row r="855" spans="1:11" x14ac:dyDescent="0.25">
      <c r="A855" s="31"/>
      <c r="B855" s="31"/>
      <c r="G855" s="147"/>
      <c r="H855" s="146"/>
      <c r="I855" s="30"/>
      <c r="J855" s="30"/>
      <c r="K855" s="31"/>
    </row>
    <row r="856" spans="1:11" x14ac:dyDescent="0.25">
      <c r="A856" s="146"/>
      <c r="B856" s="31"/>
      <c r="G856" s="147"/>
      <c r="H856" s="146"/>
      <c r="I856" s="30"/>
      <c r="J856" s="30"/>
      <c r="K856" s="31"/>
    </row>
    <row r="857" spans="1:11" x14ac:dyDescent="0.25">
      <c r="A857" s="146"/>
      <c r="B857" s="31"/>
      <c r="G857" s="147"/>
      <c r="H857" s="146"/>
      <c r="I857" s="30"/>
      <c r="J857" s="30"/>
      <c r="K857" s="31"/>
    </row>
    <row r="858" spans="1:11" x14ac:dyDescent="0.25">
      <c r="A858" s="146"/>
      <c r="B858" s="31"/>
      <c r="G858" s="31"/>
      <c r="H858" s="146"/>
      <c r="I858" s="30"/>
      <c r="J858" s="30"/>
      <c r="K858" s="31"/>
    </row>
    <row r="859" spans="1:11" x14ac:dyDescent="0.25">
      <c r="A859" s="146"/>
      <c r="B859" s="31"/>
      <c r="G859" s="148"/>
      <c r="H859" s="146"/>
      <c r="I859" s="30"/>
      <c r="J859" s="30"/>
      <c r="K859" s="31"/>
    </row>
    <row r="860" spans="1:11" x14ac:dyDescent="0.25">
      <c r="A860" s="146"/>
      <c r="B860" s="31"/>
      <c r="G860" s="148"/>
      <c r="H860" s="146"/>
      <c r="I860" s="30"/>
      <c r="J860" s="30"/>
      <c r="K860" s="31"/>
    </row>
    <row r="861" spans="1:11" x14ac:dyDescent="0.25">
      <c r="A861" s="146"/>
      <c r="B861" s="31"/>
      <c r="G861" s="148"/>
      <c r="H861" s="146"/>
      <c r="I861" s="30"/>
      <c r="J861" s="30"/>
      <c r="K861" s="31"/>
    </row>
    <row r="862" spans="1:11" x14ac:dyDescent="0.25">
      <c r="A862" s="146"/>
      <c r="B862" s="31"/>
      <c r="G862" s="148"/>
      <c r="H862" s="146"/>
      <c r="I862" s="30"/>
      <c r="J862" s="30"/>
      <c r="K862" s="31"/>
    </row>
    <row r="863" spans="1:11" x14ac:dyDescent="0.25">
      <c r="A863" s="146"/>
      <c r="B863" s="31"/>
      <c r="C863" s="31"/>
      <c r="G863" s="148"/>
      <c r="H863" s="146"/>
      <c r="I863" s="30"/>
      <c r="J863" s="30"/>
      <c r="K863" s="31"/>
    </row>
    <row r="864" spans="1:11" x14ac:dyDescent="0.25">
      <c r="A864" s="146"/>
      <c r="B864" s="31"/>
      <c r="C864" s="31"/>
      <c r="D864" s="31"/>
      <c r="E864" s="31"/>
      <c r="F864" s="147"/>
      <c r="G864" s="148"/>
      <c r="H864" s="146"/>
      <c r="I864" s="30"/>
      <c r="J864" s="30"/>
      <c r="K864" s="31"/>
    </row>
    <row r="865" spans="1:11" x14ac:dyDescent="0.25">
      <c r="A865" s="146"/>
      <c r="B865" s="31"/>
      <c r="C865" s="31"/>
      <c r="D865" s="31"/>
      <c r="E865" s="31"/>
      <c r="F865" s="147"/>
      <c r="G865" s="148"/>
      <c r="H865" s="146"/>
      <c r="I865" s="30"/>
      <c r="J865" s="30"/>
      <c r="K865" s="31"/>
    </row>
    <row r="866" spans="1:11" x14ac:dyDescent="0.25">
      <c r="A866" s="146"/>
      <c r="B866" s="31"/>
      <c r="C866" s="31"/>
      <c r="D866" s="31"/>
      <c r="E866" s="31"/>
      <c r="F866" s="147"/>
      <c r="G866" s="148"/>
      <c r="H866" s="146"/>
      <c r="I866" s="30"/>
      <c r="J866" s="30"/>
      <c r="K866" s="31"/>
    </row>
    <row r="867" spans="1:11" x14ac:dyDescent="0.25">
      <c r="A867" s="146"/>
      <c r="B867" s="31"/>
      <c r="C867" s="31"/>
      <c r="D867" s="31"/>
      <c r="E867" s="31"/>
      <c r="F867" s="147"/>
      <c r="G867" s="148"/>
      <c r="H867" s="146"/>
      <c r="I867" s="30"/>
      <c r="J867" s="30"/>
      <c r="K867" s="31"/>
    </row>
    <row r="868" spans="1:11" x14ac:dyDescent="0.25">
      <c r="A868" s="146"/>
      <c r="B868" s="31"/>
      <c r="C868" s="31"/>
      <c r="D868" s="31"/>
      <c r="E868" s="31"/>
      <c r="F868" s="147"/>
      <c r="G868" s="148"/>
      <c r="H868" s="146"/>
      <c r="I868" s="30"/>
      <c r="J868" s="30"/>
      <c r="K868" s="31"/>
    </row>
    <row r="869" spans="1:11" x14ac:dyDescent="0.25">
      <c r="A869" s="146"/>
      <c r="B869" s="31"/>
      <c r="C869" s="31"/>
      <c r="D869" s="31"/>
      <c r="E869" s="31"/>
      <c r="F869" s="147"/>
      <c r="G869" s="148"/>
      <c r="H869" s="146"/>
      <c r="I869" s="30"/>
      <c r="J869" s="30"/>
      <c r="K869" s="31"/>
    </row>
    <row r="870" spans="1:11" x14ac:dyDescent="0.25">
      <c r="A870" s="146"/>
      <c r="B870" s="31"/>
      <c r="C870" s="31"/>
      <c r="D870" s="31"/>
      <c r="E870" s="31"/>
      <c r="F870" s="147"/>
      <c r="G870" s="148"/>
      <c r="H870" s="146"/>
      <c r="I870" s="30"/>
      <c r="J870" s="30"/>
      <c r="K870" s="31"/>
    </row>
    <row r="871" spans="1:11" x14ac:dyDescent="0.25">
      <c r="A871" s="146"/>
      <c r="B871" s="31"/>
      <c r="C871" s="31"/>
      <c r="D871" s="31"/>
      <c r="E871" s="31"/>
      <c r="F871" s="147"/>
      <c r="G871" s="148"/>
      <c r="H871" s="146"/>
      <c r="I871" s="30"/>
      <c r="J871" s="30"/>
      <c r="K871" s="31"/>
    </row>
    <row r="872" spans="1:11" x14ac:dyDescent="0.25">
      <c r="A872" s="146"/>
      <c r="B872" s="31"/>
      <c r="C872" s="31"/>
      <c r="D872" s="31"/>
      <c r="E872" s="31"/>
      <c r="F872" s="147"/>
      <c r="G872" s="148"/>
      <c r="H872" s="146"/>
      <c r="I872" s="30"/>
      <c r="J872" s="30"/>
      <c r="K872" s="31"/>
    </row>
    <row r="873" spans="1:11" x14ac:dyDescent="0.25">
      <c r="A873" s="146"/>
      <c r="B873" s="31"/>
      <c r="C873" s="31"/>
      <c r="D873" s="31"/>
      <c r="E873" s="31"/>
      <c r="F873" s="147"/>
      <c r="G873" s="148"/>
      <c r="H873" s="146"/>
      <c r="I873" s="30"/>
      <c r="J873" s="30"/>
      <c r="K873" s="31"/>
    </row>
    <row r="874" spans="1:11" x14ac:dyDescent="0.25">
      <c r="A874" s="146"/>
      <c r="B874" s="31"/>
      <c r="C874" s="31"/>
      <c r="D874" s="31"/>
      <c r="E874" s="31"/>
      <c r="F874" s="147"/>
      <c r="G874" s="148"/>
      <c r="H874" s="146"/>
      <c r="I874" s="30"/>
      <c r="J874" s="30"/>
      <c r="K874" s="31"/>
    </row>
    <row r="875" spans="1:11" x14ac:dyDescent="0.25">
      <c r="A875" s="146"/>
      <c r="B875" s="31"/>
      <c r="C875" s="31"/>
      <c r="D875" s="31"/>
      <c r="E875" s="31"/>
      <c r="F875" s="147"/>
      <c r="G875" s="148"/>
      <c r="H875" s="146"/>
      <c r="I875" s="30"/>
      <c r="J875" s="30"/>
      <c r="K875" s="31"/>
    </row>
    <row r="876" spans="1:11" x14ac:dyDescent="0.25">
      <c r="A876" s="146"/>
      <c r="B876" s="31"/>
      <c r="C876" s="31"/>
      <c r="D876" s="31"/>
      <c r="E876" s="31"/>
      <c r="F876" s="147"/>
      <c r="G876" s="148"/>
      <c r="H876" s="146"/>
      <c r="I876" s="30"/>
      <c r="J876" s="30"/>
      <c r="K876" s="31"/>
    </row>
    <row r="877" spans="1:11" x14ac:dyDescent="0.25">
      <c r="A877" s="146"/>
      <c r="B877" s="31"/>
      <c r="C877" s="31"/>
      <c r="D877" s="31"/>
      <c r="E877" s="31"/>
      <c r="F877" s="147"/>
      <c r="G877" s="148"/>
      <c r="H877" s="146"/>
      <c r="I877" s="30"/>
      <c r="J877" s="30"/>
      <c r="K877" s="31"/>
    </row>
    <row r="878" spans="1:11" x14ac:dyDescent="0.25">
      <c r="A878" s="146"/>
      <c r="B878" s="31"/>
      <c r="C878" s="31"/>
      <c r="D878" s="31"/>
      <c r="E878" s="31"/>
      <c r="F878" s="147"/>
      <c r="G878" s="148"/>
      <c r="H878" s="146"/>
      <c r="I878" s="30"/>
      <c r="J878" s="30"/>
      <c r="K878" s="31"/>
    </row>
    <row r="879" spans="1:11" x14ac:dyDescent="0.25">
      <c r="A879" s="146"/>
      <c r="B879" s="31"/>
      <c r="C879" s="31"/>
      <c r="D879" s="31"/>
      <c r="E879" s="31"/>
      <c r="F879" s="147"/>
      <c r="G879" s="148"/>
      <c r="H879" s="146"/>
      <c r="I879" s="30"/>
      <c r="J879" s="30"/>
      <c r="K879" s="31"/>
    </row>
    <row r="880" spans="1:11" x14ac:dyDescent="0.25">
      <c r="A880" s="146"/>
      <c r="B880" s="31"/>
      <c r="C880" s="31"/>
      <c r="D880" s="31"/>
      <c r="E880" s="31"/>
      <c r="F880" s="147"/>
      <c r="G880" s="148"/>
      <c r="H880" s="146"/>
      <c r="I880" s="30"/>
      <c r="J880" s="30"/>
      <c r="K880" s="31"/>
    </row>
    <row r="881" spans="1:11" x14ac:dyDescent="0.25">
      <c r="A881" s="146"/>
      <c r="B881" s="31"/>
      <c r="C881" s="31"/>
      <c r="D881" s="31"/>
      <c r="E881" s="31"/>
      <c r="F881" s="147"/>
      <c r="G881" s="148"/>
      <c r="H881" s="146"/>
      <c r="I881" s="30"/>
      <c r="J881" s="30"/>
      <c r="K881" s="31"/>
    </row>
    <row r="882" spans="1:11" x14ac:dyDescent="0.25">
      <c r="A882" s="146"/>
      <c r="B882" s="31"/>
      <c r="C882" s="31"/>
      <c r="D882" s="31"/>
      <c r="E882" s="31"/>
      <c r="F882" s="147"/>
      <c r="G882" s="148"/>
      <c r="H882" s="146"/>
      <c r="I882" s="30"/>
      <c r="J882" s="30"/>
      <c r="K882" s="31"/>
    </row>
    <row r="883" spans="1:11" x14ac:dyDescent="0.25">
      <c r="A883" s="146"/>
      <c r="B883" s="31"/>
      <c r="C883" s="31"/>
      <c r="D883" s="31"/>
      <c r="E883" s="31"/>
      <c r="F883" s="147"/>
      <c r="G883" s="148"/>
      <c r="H883" s="146"/>
      <c r="I883" s="30"/>
      <c r="J883" s="30"/>
      <c r="K883" s="31"/>
    </row>
    <row r="884" spans="1:11" x14ac:dyDescent="0.25">
      <c r="A884" s="146"/>
      <c r="B884" s="31"/>
      <c r="C884" s="31"/>
      <c r="D884" s="31"/>
      <c r="E884" s="31"/>
      <c r="F884" s="147"/>
      <c r="G884" s="148"/>
      <c r="H884" s="146"/>
      <c r="I884" s="30"/>
      <c r="J884" s="30"/>
      <c r="K884" s="31"/>
    </row>
    <row r="885" spans="1:11" x14ac:dyDescent="0.25">
      <c r="A885" s="146"/>
      <c r="B885" s="31"/>
      <c r="C885" s="31"/>
      <c r="D885" s="31"/>
      <c r="E885" s="31"/>
      <c r="F885" s="147"/>
      <c r="G885" s="148"/>
      <c r="H885" s="146"/>
      <c r="I885" s="30"/>
      <c r="J885" s="30"/>
      <c r="K885" s="31"/>
    </row>
    <row r="886" spans="1:11" x14ac:dyDescent="0.25">
      <c r="A886" s="146"/>
      <c r="B886" s="31"/>
      <c r="C886" s="31"/>
      <c r="D886" s="31"/>
      <c r="E886" s="31"/>
      <c r="F886" s="147"/>
      <c r="G886" s="148"/>
      <c r="H886" s="146"/>
      <c r="I886" s="30"/>
      <c r="J886" s="30"/>
      <c r="K886" s="31"/>
    </row>
    <row r="887" spans="1:11" x14ac:dyDescent="0.25">
      <c r="A887" s="146"/>
      <c r="B887" s="31"/>
      <c r="C887" s="31"/>
      <c r="D887" s="31"/>
      <c r="E887" s="31"/>
      <c r="F887" s="147"/>
      <c r="G887" s="148"/>
      <c r="H887" s="146"/>
      <c r="I887" s="30"/>
      <c r="J887" s="30"/>
      <c r="K887" s="31"/>
    </row>
    <row r="888" spans="1:11" x14ac:dyDescent="0.25">
      <c r="A888" s="146"/>
      <c r="B888" s="31"/>
      <c r="C888" s="31"/>
      <c r="D888" s="31"/>
      <c r="E888" s="31"/>
      <c r="F888" s="147"/>
      <c r="G888" s="148"/>
      <c r="H888" s="146"/>
      <c r="I888" s="30"/>
      <c r="J888" s="30"/>
      <c r="K888" s="31"/>
    </row>
    <row r="889" spans="1:11" x14ac:dyDescent="0.25">
      <c r="A889" s="146"/>
      <c r="B889" s="31"/>
      <c r="C889" s="31"/>
      <c r="D889" s="31"/>
      <c r="E889" s="31"/>
      <c r="F889" s="147"/>
      <c r="G889" s="148"/>
      <c r="H889" s="146"/>
      <c r="I889" s="30"/>
      <c r="J889" s="30"/>
      <c r="K889" s="31"/>
    </row>
    <row r="890" spans="1:11" x14ac:dyDescent="0.25">
      <c r="A890" s="146"/>
      <c r="B890" s="31"/>
      <c r="C890" s="31"/>
      <c r="D890" s="31"/>
      <c r="E890" s="31"/>
      <c r="F890" s="147"/>
      <c r="G890" s="148"/>
      <c r="H890" s="146"/>
      <c r="I890" s="30"/>
      <c r="J890" s="30"/>
      <c r="K890" s="31"/>
    </row>
    <row r="891" spans="1:11" x14ac:dyDescent="0.25">
      <c r="A891" s="146"/>
      <c r="B891" s="31"/>
      <c r="C891" s="31"/>
      <c r="D891" s="31"/>
      <c r="E891" s="31"/>
      <c r="F891" s="147"/>
      <c r="G891" s="148"/>
      <c r="H891" s="146"/>
      <c r="I891" s="30"/>
      <c r="J891" s="30"/>
      <c r="K891" s="31"/>
    </row>
    <row r="892" spans="1:11" x14ac:dyDescent="0.25">
      <c r="A892" s="146"/>
      <c r="B892" s="31"/>
      <c r="C892" s="31"/>
      <c r="D892" s="31"/>
      <c r="E892" s="31"/>
      <c r="F892" s="147"/>
      <c r="G892" s="148"/>
      <c r="H892" s="146"/>
      <c r="I892" s="30"/>
      <c r="J892" s="30"/>
      <c r="K892" s="31"/>
    </row>
    <row r="893" spans="1:11" x14ac:dyDescent="0.25">
      <c r="A893" s="146"/>
      <c r="B893" s="31"/>
      <c r="C893" s="31"/>
      <c r="D893" s="31"/>
      <c r="E893" s="31"/>
      <c r="F893" s="147"/>
      <c r="G893" s="148"/>
      <c r="H893" s="146"/>
      <c r="I893" s="30"/>
      <c r="J893" s="30"/>
      <c r="K893" s="31"/>
    </row>
    <row r="894" spans="1:11" x14ac:dyDescent="0.25">
      <c r="A894" s="146"/>
      <c r="B894" s="31"/>
      <c r="C894" s="31"/>
      <c r="D894" s="31"/>
      <c r="E894" s="31"/>
      <c r="F894" s="147"/>
      <c r="G894" s="148"/>
      <c r="H894" s="146"/>
      <c r="I894" s="30"/>
      <c r="J894" s="30"/>
      <c r="K894" s="31"/>
    </row>
    <row r="895" spans="1:11" x14ac:dyDescent="0.25">
      <c r="A895" s="146"/>
      <c r="B895" s="31"/>
      <c r="C895" s="31"/>
      <c r="D895" s="31"/>
      <c r="E895" s="31"/>
      <c r="F895" s="147"/>
      <c r="G895" s="148"/>
      <c r="H895" s="146"/>
      <c r="I895" s="30"/>
      <c r="J895" s="30"/>
      <c r="K895" s="31"/>
    </row>
    <row r="896" spans="1:11" x14ac:dyDescent="0.25">
      <c r="A896" s="146"/>
      <c r="B896" s="31"/>
      <c r="C896" s="31"/>
      <c r="D896" s="31"/>
      <c r="E896" s="31"/>
      <c r="F896" s="147"/>
      <c r="G896" s="148"/>
      <c r="H896" s="146"/>
      <c r="I896" s="30"/>
      <c r="J896" s="30"/>
      <c r="K896" s="31"/>
    </row>
    <row r="897" spans="1:11" x14ac:dyDescent="0.25">
      <c r="A897" s="146"/>
      <c r="B897" s="31"/>
      <c r="C897" s="31"/>
      <c r="D897" s="31"/>
      <c r="E897" s="31"/>
      <c r="F897" s="147"/>
      <c r="G897" s="148"/>
      <c r="H897" s="146"/>
      <c r="I897" s="30"/>
      <c r="J897" s="30"/>
      <c r="K897" s="31"/>
    </row>
    <row r="898" spans="1:11" x14ac:dyDescent="0.25">
      <c r="A898" s="146"/>
      <c r="B898" s="31"/>
      <c r="C898" s="31"/>
      <c r="D898" s="31"/>
      <c r="E898" s="31"/>
      <c r="F898" s="147"/>
      <c r="G898" s="148"/>
      <c r="H898" s="146"/>
      <c r="I898" s="30"/>
      <c r="J898" s="30"/>
      <c r="K898" s="31"/>
    </row>
    <row r="899" spans="1:11" x14ac:dyDescent="0.25">
      <c r="A899" s="146"/>
      <c r="B899" s="31"/>
      <c r="C899" s="31"/>
      <c r="D899" s="31"/>
      <c r="E899" s="31"/>
      <c r="F899" s="147"/>
      <c r="G899" s="148"/>
      <c r="H899" s="146"/>
      <c r="I899" s="30"/>
      <c r="J899" s="30"/>
      <c r="K899" s="31"/>
    </row>
    <row r="900" spans="1:11" x14ac:dyDescent="0.25">
      <c r="A900" s="146"/>
      <c r="B900" s="31"/>
      <c r="C900" s="31"/>
      <c r="D900" s="31"/>
      <c r="E900" s="31"/>
      <c r="F900" s="147"/>
      <c r="G900" s="148"/>
      <c r="H900" s="146"/>
      <c r="I900" s="30"/>
      <c r="J900" s="30"/>
      <c r="K900" s="31"/>
    </row>
    <row r="901" spans="1:11" x14ac:dyDescent="0.25">
      <c r="A901" s="146"/>
      <c r="B901" s="31"/>
      <c r="C901" s="31"/>
      <c r="D901" s="31"/>
      <c r="E901" s="31"/>
      <c r="F901" s="147"/>
      <c r="G901" s="148"/>
      <c r="H901" s="146"/>
      <c r="I901" s="30"/>
      <c r="J901" s="30"/>
      <c r="K901" s="31"/>
    </row>
    <row r="902" spans="1:11" x14ac:dyDescent="0.25">
      <c r="A902" s="146"/>
      <c r="B902" s="31"/>
      <c r="C902" s="31"/>
      <c r="D902" s="31"/>
      <c r="E902" s="31"/>
      <c r="F902" s="147"/>
      <c r="G902" s="148"/>
      <c r="H902" s="146"/>
      <c r="I902" s="30"/>
      <c r="J902" s="30"/>
      <c r="K902" s="31"/>
    </row>
    <row r="903" spans="1:11" x14ac:dyDescent="0.25">
      <c r="A903" s="146"/>
      <c r="B903" s="31"/>
      <c r="C903" s="31"/>
      <c r="D903" s="31"/>
      <c r="E903" s="31"/>
      <c r="F903" s="147"/>
      <c r="G903" s="148"/>
      <c r="H903" s="146"/>
      <c r="I903" s="30"/>
      <c r="J903" s="30"/>
      <c r="K903" s="31"/>
    </row>
    <row r="904" spans="1:11" x14ac:dyDescent="0.25">
      <c r="A904" s="146"/>
      <c r="B904" s="31"/>
      <c r="C904" s="31"/>
      <c r="D904" s="31"/>
      <c r="E904" s="31"/>
      <c r="F904" s="147"/>
      <c r="G904" s="148"/>
      <c r="H904" s="146"/>
      <c r="I904" s="30"/>
      <c r="J904" s="30"/>
      <c r="K904" s="31"/>
    </row>
    <row r="905" spans="1:11" x14ac:dyDescent="0.25">
      <c r="A905" s="146"/>
      <c r="B905" s="31"/>
      <c r="C905" s="31"/>
      <c r="D905" s="31"/>
      <c r="E905" s="31"/>
      <c r="F905" s="147"/>
      <c r="G905" s="148"/>
      <c r="H905" s="146"/>
      <c r="I905" s="30"/>
      <c r="J905" s="30"/>
      <c r="K905" s="31"/>
    </row>
    <row r="906" spans="1:11" x14ac:dyDescent="0.25">
      <c r="A906" s="146"/>
      <c r="B906" s="31"/>
      <c r="C906" s="31"/>
      <c r="D906" s="31"/>
      <c r="E906" s="31"/>
      <c r="F906" s="147"/>
      <c r="G906" s="148"/>
      <c r="H906" s="146"/>
      <c r="I906" s="30"/>
      <c r="J906" s="30"/>
      <c r="K906" s="31"/>
    </row>
    <row r="907" spans="1:11" x14ac:dyDescent="0.25">
      <c r="A907" s="146"/>
      <c r="B907" s="31"/>
      <c r="C907" s="31"/>
      <c r="D907" s="31"/>
      <c r="E907" s="31"/>
      <c r="F907" s="147"/>
      <c r="G907" s="148"/>
      <c r="H907" s="146"/>
      <c r="I907" s="30"/>
      <c r="J907" s="30"/>
      <c r="K907" s="31"/>
    </row>
    <row r="908" spans="1:11" x14ac:dyDescent="0.25">
      <c r="A908" s="146"/>
      <c r="B908" s="31"/>
      <c r="C908" s="31"/>
      <c r="D908" s="31"/>
      <c r="E908" s="31"/>
      <c r="F908" s="147"/>
      <c r="G908" s="148"/>
      <c r="H908" s="146"/>
      <c r="I908" s="30"/>
      <c r="J908" s="30"/>
      <c r="K908" s="31"/>
    </row>
    <row r="909" spans="1:11" x14ac:dyDescent="0.25">
      <c r="A909" s="146"/>
      <c r="B909" s="31"/>
      <c r="C909" s="31"/>
      <c r="D909" s="31"/>
      <c r="E909" s="31"/>
      <c r="F909" s="147"/>
      <c r="G909" s="148"/>
      <c r="H909" s="146"/>
      <c r="I909" s="30"/>
      <c r="J909" s="30"/>
      <c r="K909" s="31"/>
    </row>
    <row r="910" spans="1:11" x14ac:dyDescent="0.25">
      <c r="A910" s="146"/>
      <c r="B910" s="31"/>
      <c r="C910" s="31"/>
      <c r="D910" s="31"/>
      <c r="E910" s="31"/>
      <c r="F910" s="147"/>
      <c r="G910" s="148"/>
      <c r="H910" s="146"/>
      <c r="I910" s="30"/>
      <c r="J910" s="30"/>
      <c r="K910" s="31"/>
    </row>
    <row r="911" spans="1:11" x14ac:dyDescent="0.25">
      <c r="A911" s="146"/>
      <c r="B911" s="31"/>
      <c r="C911" s="31"/>
      <c r="D911" s="31"/>
      <c r="E911" s="31"/>
      <c r="F911" s="147"/>
      <c r="G911" s="148"/>
      <c r="H911" s="146"/>
      <c r="I911" s="30"/>
      <c r="J911" s="30"/>
      <c r="K911" s="31"/>
    </row>
    <row r="912" spans="1:11" x14ac:dyDescent="0.25">
      <c r="A912" s="146"/>
      <c r="B912" s="31"/>
      <c r="C912" s="31"/>
      <c r="D912" s="31"/>
      <c r="E912" s="31"/>
      <c r="F912" s="147"/>
      <c r="G912" s="148"/>
      <c r="H912" s="146"/>
      <c r="I912" s="30"/>
      <c r="J912" s="30"/>
      <c r="K912" s="31"/>
    </row>
    <row r="913" spans="1:11" x14ac:dyDescent="0.25">
      <c r="A913" s="146"/>
      <c r="B913" s="31"/>
      <c r="C913" s="31"/>
      <c r="D913" s="31"/>
      <c r="E913" s="31"/>
      <c r="F913" s="147"/>
      <c r="G913" s="148"/>
      <c r="H913" s="146"/>
      <c r="I913" s="30"/>
      <c r="J913" s="30"/>
      <c r="K913" s="31"/>
    </row>
    <row r="914" spans="1:11" x14ac:dyDescent="0.25">
      <c r="A914" s="146"/>
      <c r="B914" s="31"/>
      <c r="C914" s="31"/>
      <c r="D914" s="31"/>
      <c r="E914" s="31"/>
      <c r="F914" s="147"/>
      <c r="G914" s="148"/>
      <c r="H914" s="146"/>
      <c r="I914" s="30"/>
      <c r="J914" s="30"/>
      <c r="K914" s="31"/>
    </row>
    <row r="915" spans="1:11" x14ac:dyDescent="0.25">
      <c r="A915" s="146"/>
      <c r="B915" s="31"/>
      <c r="C915" s="31"/>
      <c r="D915" s="31"/>
      <c r="E915" s="31"/>
      <c r="F915" s="147"/>
      <c r="G915" s="148"/>
      <c r="H915" s="146"/>
      <c r="I915" s="30"/>
      <c r="J915" s="30"/>
      <c r="K915" s="31"/>
    </row>
    <row r="916" spans="1:11" x14ac:dyDescent="0.25">
      <c r="A916" s="146"/>
      <c r="B916" s="31"/>
      <c r="C916" s="31"/>
      <c r="D916" s="31"/>
      <c r="E916" s="31"/>
      <c r="F916" s="147"/>
      <c r="G916" s="148"/>
      <c r="H916" s="146"/>
      <c r="I916" s="30"/>
      <c r="J916" s="30"/>
      <c r="K916" s="31"/>
    </row>
    <row r="917" spans="1:11" x14ac:dyDescent="0.25">
      <c r="A917" s="146"/>
      <c r="B917" s="31"/>
      <c r="C917" s="31"/>
      <c r="D917" s="31"/>
      <c r="E917" s="31"/>
      <c r="F917" s="147"/>
      <c r="G917" s="148"/>
      <c r="H917" s="146"/>
      <c r="I917" s="30"/>
      <c r="J917" s="30"/>
      <c r="K917" s="31"/>
    </row>
    <row r="918" spans="1:11" x14ac:dyDescent="0.25">
      <c r="A918" s="146"/>
      <c r="B918" s="31"/>
      <c r="C918" s="31"/>
      <c r="D918" s="31"/>
      <c r="E918" s="31"/>
      <c r="F918" s="147"/>
      <c r="G918" s="148"/>
      <c r="H918" s="146"/>
      <c r="I918" s="30"/>
      <c r="J918" s="30"/>
      <c r="K918" s="31"/>
    </row>
    <row r="919" spans="1:11" x14ac:dyDescent="0.25">
      <c r="A919" s="146"/>
      <c r="B919" s="31"/>
      <c r="C919" s="31"/>
      <c r="D919" s="31"/>
      <c r="E919" s="31"/>
      <c r="F919" s="147"/>
      <c r="G919" s="148"/>
      <c r="H919" s="146"/>
      <c r="I919" s="30"/>
      <c r="J919" s="30"/>
      <c r="K919" s="31"/>
    </row>
    <row r="920" spans="1:11" x14ac:dyDescent="0.25">
      <c r="A920" s="146"/>
      <c r="B920" s="31"/>
      <c r="C920" s="31"/>
      <c r="D920" s="31"/>
      <c r="E920" s="31"/>
      <c r="F920" s="147"/>
      <c r="G920" s="148"/>
      <c r="H920" s="146"/>
      <c r="I920" s="30"/>
      <c r="J920" s="30"/>
      <c r="K920" s="31"/>
    </row>
    <row r="921" spans="1:11" x14ac:dyDescent="0.25">
      <c r="A921" s="146"/>
      <c r="B921" s="31"/>
      <c r="C921" s="31"/>
      <c r="D921" s="31"/>
      <c r="E921" s="31"/>
      <c r="F921" s="147"/>
      <c r="G921" s="148"/>
      <c r="H921" s="146"/>
      <c r="I921" s="30"/>
      <c r="J921" s="30"/>
      <c r="K921" s="31"/>
    </row>
    <row r="922" spans="1:11" x14ac:dyDescent="0.25">
      <c r="A922" s="146"/>
      <c r="B922" s="31"/>
      <c r="C922" s="31"/>
      <c r="D922" s="31"/>
      <c r="E922" s="31"/>
      <c r="F922" s="147"/>
      <c r="G922" s="148"/>
      <c r="H922" s="146"/>
      <c r="I922" s="30"/>
      <c r="J922" s="30"/>
      <c r="K922" s="31"/>
    </row>
    <row r="923" spans="1:11" x14ac:dyDescent="0.25">
      <c r="A923" s="146"/>
      <c r="B923" s="31"/>
      <c r="C923" s="31"/>
      <c r="D923" s="31"/>
      <c r="E923" s="31"/>
      <c r="F923" s="147"/>
      <c r="G923" s="148"/>
      <c r="H923" s="146"/>
      <c r="I923" s="30"/>
      <c r="J923" s="30"/>
      <c r="K923" s="31"/>
    </row>
    <row r="924" spans="1:11" x14ac:dyDescent="0.25">
      <c r="A924" s="146"/>
      <c r="B924" s="31"/>
      <c r="C924" s="31"/>
      <c r="D924" s="31"/>
      <c r="E924" s="31"/>
      <c r="F924" s="147"/>
      <c r="G924" s="148"/>
      <c r="H924" s="146"/>
      <c r="I924" s="30"/>
      <c r="J924" s="30"/>
      <c r="K924" s="31"/>
    </row>
    <row r="925" spans="1:11" x14ac:dyDescent="0.25">
      <c r="A925" s="146"/>
      <c r="B925" s="31"/>
      <c r="C925" s="31"/>
      <c r="D925" s="31"/>
      <c r="E925" s="31"/>
      <c r="F925" s="147"/>
      <c r="G925" s="148"/>
      <c r="H925" s="146"/>
      <c r="I925" s="30"/>
      <c r="J925" s="30"/>
      <c r="K925" s="31"/>
    </row>
    <row r="926" spans="1:11" x14ac:dyDescent="0.25">
      <c r="A926" s="146"/>
      <c r="B926" s="31"/>
      <c r="C926" s="31"/>
      <c r="D926" s="31"/>
      <c r="E926" s="31"/>
      <c r="F926" s="147"/>
      <c r="G926" s="148"/>
      <c r="H926" s="146"/>
      <c r="I926" s="30"/>
      <c r="J926" s="30"/>
      <c r="K926" s="31"/>
    </row>
    <row r="927" spans="1:11" x14ac:dyDescent="0.25">
      <c r="A927" s="146"/>
      <c r="B927" s="31"/>
      <c r="C927" s="31"/>
      <c r="D927" s="31"/>
      <c r="E927" s="31"/>
      <c r="F927" s="147"/>
      <c r="G927" s="148"/>
      <c r="H927" s="146"/>
      <c r="I927" s="30"/>
      <c r="J927" s="30"/>
      <c r="K927" s="31"/>
    </row>
    <row r="928" spans="1:11" x14ac:dyDescent="0.25">
      <c r="A928" s="146"/>
      <c r="B928" s="31"/>
      <c r="C928" s="31"/>
      <c r="D928" s="31"/>
      <c r="E928" s="31"/>
      <c r="F928" s="147"/>
      <c r="G928" s="148"/>
      <c r="H928" s="146"/>
      <c r="I928" s="30"/>
      <c r="J928" s="30"/>
      <c r="K928" s="31"/>
    </row>
    <row r="929" spans="1:11" x14ac:dyDescent="0.25">
      <c r="A929" s="146"/>
      <c r="B929" s="31"/>
      <c r="C929" s="31"/>
      <c r="D929" s="31"/>
      <c r="E929" s="31"/>
      <c r="F929" s="147"/>
      <c r="G929" s="148"/>
      <c r="H929" s="146"/>
      <c r="I929" s="30"/>
      <c r="J929" s="30"/>
      <c r="K929" s="31"/>
    </row>
    <row r="930" spans="1:11" x14ac:dyDescent="0.25">
      <c r="A930" s="146"/>
      <c r="B930" s="31"/>
      <c r="C930" s="31"/>
      <c r="D930" s="31"/>
      <c r="E930" s="31"/>
      <c r="F930" s="147"/>
      <c r="G930" s="148"/>
      <c r="H930" s="146"/>
      <c r="I930" s="30"/>
      <c r="J930" s="30"/>
      <c r="K930" s="31"/>
    </row>
    <row r="931" spans="1:11" x14ac:dyDescent="0.25">
      <c r="A931" s="146"/>
      <c r="B931" s="31"/>
      <c r="C931" s="31"/>
      <c r="D931" s="31"/>
      <c r="E931" s="31"/>
      <c r="F931" s="147"/>
      <c r="G931" s="148"/>
      <c r="H931" s="146"/>
      <c r="I931" s="30"/>
      <c r="J931" s="30"/>
      <c r="K931" s="31"/>
    </row>
    <row r="932" spans="1:11" x14ac:dyDescent="0.25">
      <c r="A932" s="146"/>
      <c r="B932" s="31"/>
      <c r="C932" s="31"/>
      <c r="D932" s="31"/>
      <c r="E932" s="31"/>
      <c r="F932" s="147"/>
      <c r="G932" s="148"/>
      <c r="H932" s="146"/>
      <c r="I932" s="30"/>
      <c r="J932" s="30"/>
      <c r="K932" s="31"/>
    </row>
    <row r="933" spans="1:11" x14ac:dyDescent="0.25">
      <c r="A933" s="146"/>
      <c r="B933" s="31"/>
      <c r="C933" s="31"/>
      <c r="D933" s="31"/>
      <c r="E933" s="31"/>
      <c r="F933" s="147"/>
      <c r="G933" s="148"/>
      <c r="H933" s="146"/>
      <c r="I933" s="30"/>
      <c r="J933" s="30"/>
      <c r="K933" s="31"/>
    </row>
    <row r="934" spans="1:11" x14ac:dyDescent="0.25">
      <c r="A934" s="146"/>
      <c r="B934" s="31"/>
      <c r="C934" s="31"/>
      <c r="D934" s="31"/>
      <c r="E934" s="31"/>
      <c r="F934" s="147"/>
      <c r="G934" s="148"/>
      <c r="H934" s="146"/>
      <c r="I934" s="30"/>
      <c r="J934" s="30"/>
      <c r="K934" s="31"/>
    </row>
    <row r="935" spans="1:11" x14ac:dyDescent="0.25">
      <c r="A935" s="146"/>
      <c r="B935" s="31"/>
      <c r="C935" s="31"/>
      <c r="D935" s="31"/>
      <c r="E935" s="31"/>
      <c r="F935" s="147"/>
      <c r="G935" s="148"/>
      <c r="H935" s="146"/>
      <c r="I935" s="30"/>
      <c r="J935" s="30"/>
      <c r="K935" s="31"/>
    </row>
    <row r="936" spans="1:11" x14ac:dyDescent="0.25">
      <c r="A936" s="146"/>
      <c r="B936" s="31"/>
      <c r="C936" s="31"/>
      <c r="D936" s="31"/>
      <c r="E936" s="31"/>
      <c r="F936" s="147"/>
      <c r="G936" s="148"/>
      <c r="H936" s="146"/>
      <c r="I936" s="30"/>
      <c r="J936" s="30"/>
      <c r="K936" s="31"/>
    </row>
    <row r="937" spans="1:11" x14ac:dyDescent="0.25">
      <c r="A937" s="146"/>
      <c r="B937" s="31"/>
      <c r="C937" s="31"/>
      <c r="D937" s="31"/>
      <c r="E937" s="31"/>
      <c r="F937" s="147"/>
      <c r="G937" s="148"/>
      <c r="H937" s="146"/>
      <c r="I937" s="30"/>
      <c r="J937" s="30"/>
      <c r="K937" s="31"/>
    </row>
    <row r="938" spans="1:11" x14ac:dyDescent="0.25">
      <c r="A938" s="146"/>
      <c r="B938" s="31"/>
      <c r="C938" s="31"/>
      <c r="D938" s="31"/>
      <c r="E938" s="31"/>
      <c r="F938" s="147"/>
      <c r="G938" s="148"/>
      <c r="H938" s="146"/>
      <c r="I938" s="30"/>
      <c r="J938" s="30"/>
      <c r="K938" s="31"/>
    </row>
    <row r="939" spans="1:11" x14ac:dyDescent="0.25">
      <c r="A939" s="146"/>
      <c r="B939" s="31"/>
      <c r="C939" s="31"/>
      <c r="D939" s="31"/>
      <c r="E939" s="31"/>
      <c r="F939" s="147"/>
      <c r="G939" s="148"/>
      <c r="H939" s="146"/>
      <c r="I939" s="30"/>
      <c r="J939" s="30"/>
      <c r="K939" s="31"/>
    </row>
    <row r="940" spans="1:11" x14ac:dyDescent="0.25">
      <c r="A940" s="146"/>
      <c r="B940" s="31"/>
      <c r="C940" s="31"/>
      <c r="D940" s="31"/>
      <c r="E940" s="31"/>
      <c r="F940" s="147"/>
      <c r="G940" s="148"/>
      <c r="H940" s="146"/>
      <c r="I940" s="30"/>
      <c r="J940" s="30"/>
      <c r="K940" s="31"/>
    </row>
    <row r="941" spans="1:11" x14ac:dyDescent="0.25">
      <c r="A941" s="146"/>
      <c r="B941" s="31"/>
      <c r="C941" s="31"/>
      <c r="D941" s="31"/>
      <c r="E941" s="31"/>
      <c r="F941" s="147"/>
      <c r="G941" s="148"/>
      <c r="H941" s="146"/>
      <c r="I941" s="30"/>
      <c r="J941" s="30"/>
      <c r="K941" s="31"/>
    </row>
    <row r="942" spans="1:11" x14ac:dyDescent="0.25">
      <c r="A942" s="146"/>
      <c r="B942" s="31"/>
      <c r="C942" s="31"/>
      <c r="D942" s="31"/>
      <c r="E942" s="31"/>
      <c r="F942" s="147"/>
      <c r="G942" s="148"/>
      <c r="H942" s="146"/>
      <c r="I942" s="30"/>
      <c r="J942" s="30"/>
      <c r="K942" s="31"/>
    </row>
    <row r="943" spans="1:11" x14ac:dyDescent="0.25">
      <c r="A943" s="146"/>
      <c r="B943" s="31"/>
      <c r="C943" s="31"/>
      <c r="D943" s="31"/>
      <c r="E943" s="31"/>
      <c r="F943" s="147"/>
      <c r="G943" s="148"/>
      <c r="H943" s="146"/>
      <c r="I943" s="30"/>
      <c r="J943" s="30"/>
      <c r="K943" s="31"/>
    </row>
    <row r="944" spans="1:11" x14ac:dyDescent="0.25">
      <c r="A944" s="146"/>
      <c r="B944" s="31"/>
      <c r="C944" s="31"/>
      <c r="D944" s="31"/>
      <c r="E944" s="31"/>
      <c r="F944" s="147"/>
      <c r="G944" s="148"/>
      <c r="H944" s="146"/>
      <c r="I944" s="30"/>
      <c r="J944" s="30"/>
      <c r="K944" s="31"/>
    </row>
    <row r="945" spans="1:11" x14ac:dyDescent="0.25">
      <c r="A945" s="146"/>
      <c r="B945" s="31"/>
      <c r="C945" s="31"/>
      <c r="D945" s="31"/>
      <c r="E945" s="31"/>
      <c r="F945" s="147"/>
      <c r="G945" s="148"/>
      <c r="H945" s="146"/>
      <c r="I945" s="30"/>
      <c r="J945" s="30"/>
      <c r="K945" s="31"/>
    </row>
    <row r="946" spans="1:11" x14ac:dyDescent="0.25">
      <c r="A946" s="146"/>
      <c r="B946" s="31"/>
      <c r="C946" s="31"/>
      <c r="D946" s="31"/>
      <c r="E946" s="31"/>
      <c r="F946" s="147"/>
      <c r="G946" s="148"/>
      <c r="H946" s="146"/>
      <c r="I946" s="30"/>
      <c r="J946" s="30"/>
      <c r="K946" s="31"/>
    </row>
    <row r="947" spans="1:11" x14ac:dyDescent="0.25">
      <c r="A947" s="146"/>
      <c r="B947" s="31"/>
      <c r="C947" s="31"/>
      <c r="D947" s="31"/>
      <c r="E947" s="31"/>
      <c r="F947" s="147"/>
      <c r="G947" s="148"/>
      <c r="H947" s="146"/>
      <c r="I947" s="30"/>
      <c r="J947" s="30"/>
      <c r="K947" s="31"/>
    </row>
    <row r="948" spans="1:11" x14ac:dyDescent="0.25">
      <c r="A948" s="146"/>
      <c r="B948" s="31"/>
      <c r="C948" s="31"/>
      <c r="D948" s="31"/>
      <c r="E948" s="31"/>
      <c r="F948" s="147"/>
      <c r="G948" s="148"/>
      <c r="H948" s="146"/>
      <c r="I948" s="30"/>
      <c r="J948" s="30"/>
      <c r="K948" s="31"/>
    </row>
    <row r="949" spans="1:11" x14ac:dyDescent="0.25">
      <c r="A949" s="146"/>
      <c r="B949" s="31"/>
      <c r="C949" s="31"/>
      <c r="D949" s="31"/>
      <c r="E949" s="31"/>
      <c r="F949" s="147"/>
      <c r="G949" s="148"/>
      <c r="H949" s="146"/>
      <c r="I949" s="30"/>
      <c r="J949" s="30"/>
      <c r="K949" s="31"/>
    </row>
    <row r="950" spans="1:11" x14ac:dyDescent="0.25">
      <c r="A950" s="146"/>
      <c r="B950" s="31"/>
      <c r="C950" s="31"/>
      <c r="D950" s="31"/>
      <c r="E950" s="31"/>
      <c r="F950" s="147"/>
      <c r="G950" s="148"/>
      <c r="H950" s="146"/>
      <c r="I950" s="30"/>
      <c r="J950" s="30"/>
      <c r="K950" s="31"/>
    </row>
    <row r="951" spans="1:11" x14ac:dyDescent="0.25">
      <c r="A951" s="146"/>
      <c r="B951" s="31"/>
      <c r="C951" s="31"/>
      <c r="D951" s="31"/>
      <c r="E951" s="31"/>
      <c r="F951" s="147"/>
      <c r="G951" s="148"/>
      <c r="H951" s="146"/>
      <c r="I951" s="30"/>
      <c r="J951" s="30"/>
      <c r="K951" s="31"/>
    </row>
    <row r="952" spans="1:11" x14ac:dyDescent="0.25">
      <c r="A952" s="146"/>
      <c r="B952" s="31"/>
      <c r="C952" s="31"/>
      <c r="D952" s="31"/>
      <c r="E952" s="31"/>
      <c r="F952" s="147"/>
      <c r="G952" s="148"/>
      <c r="H952" s="146"/>
      <c r="I952" s="30"/>
      <c r="J952" s="30"/>
      <c r="K952" s="31"/>
    </row>
    <row r="953" spans="1:11" x14ac:dyDescent="0.25">
      <c r="A953" s="146"/>
      <c r="B953" s="31"/>
      <c r="C953" s="31"/>
      <c r="D953" s="31"/>
      <c r="E953" s="31"/>
      <c r="F953" s="147"/>
      <c r="G953" s="148"/>
      <c r="H953" s="146"/>
      <c r="I953" s="30"/>
      <c r="J953" s="30"/>
      <c r="K953" s="31"/>
    </row>
    <row r="954" spans="1:11" x14ac:dyDescent="0.25">
      <c r="A954" s="146"/>
      <c r="B954" s="31"/>
      <c r="C954" s="31"/>
      <c r="D954" s="31"/>
      <c r="E954" s="31"/>
      <c r="F954" s="147"/>
      <c r="G954" s="148"/>
      <c r="H954" s="146"/>
      <c r="I954" s="30"/>
      <c r="J954" s="30"/>
      <c r="K954" s="31"/>
    </row>
    <row r="955" spans="1:11" x14ac:dyDescent="0.25">
      <c r="A955" s="146"/>
      <c r="B955" s="31"/>
      <c r="C955" s="31"/>
      <c r="D955" s="31"/>
      <c r="E955" s="31"/>
      <c r="F955" s="147"/>
      <c r="G955" s="148"/>
      <c r="H955" s="146"/>
      <c r="I955" s="30"/>
      <c r="J955" s="30"/>
      <c r="K955" s="31"/>
    </row>
    <row r="956" spans="1:11" x14ac:dyDescent="0.25">
      <c r="A956" s="146"/>
      <c r="B956" s="31"/>
      <c r="C956" s="31"/>
      <c r="D956" s="31"/>
      <c r="E956" s="31"/>
      <c r="F956" s="147"/>
      <c r="G956" s="148"/>
      <c r="H956" s="146"/>
      <c r="I956" s="30"/>
      <c r="J956" s="30"/>
      <c r="K956" s="31"/>
    </row>
    <row r="957" spans="1:11" x14ac:dyDescent="0.25">
      <c r="A957" s="146"/>
      <c r="B957" s="31"/>
      <c r="C957" s="31"/>
      <c r="D957" s="31"/>
      <c r="E957" s="31"/>
      <c r="F957" s="147"/>
      <c r="G957" s="148"/>
      <c r="H957" s="146"/>
      <c r="I957" s="30"/>
      <c r="J957" s="30"/>
      <c r="K957" s="31"/>
    </row>
    <row r="958" spans="1:11" x14ac:dyDescent="0.25">
      <c r="A958" s="146"/>
      <c r="B958" s="31"/>
      <c r="C958" s="31"/>
      <c r="D958" s="31"/>
      <c r="E958" s="31"/>
      <c r="F958" s="147"/>
      <c r="G958" s="148"/>
      <c r="H958" s="146"/>
      <c r="I958" s="30"/>
      <c r="J958" s="30"/>
      <c r="K958" s="31"/>
    </row>
    <row r="959" spans="1:11" x14ac:dyDescent="0.25">
      <c r="A959" s="146"/>
      <c r="B959" s="31"/>
      <c r="C959" s="31"/>
      <c r="D959" s="31"/>
      <c r="E959" s="31"/>
      <c r="F959" s="147"/>
      <c r="G959" s="148"/>
      <c r="H959" s="146"/>
      <c r="I959" s="30"/>
      <c r="J959" s="30"/>
      <c r="K959" s="31"/>
    </row>
    <row r="960" spans="1:11" x14ac:dyDescent="0.25">
      <c r="A960" s="146"/>
      <c r="B960" s="31"/>
      <c r="C960" s="31"/>
      <c r="D960" s="31"/>
      <c r="E960" s="31"/>
      <c r="F960" s="147"/>
      <c r="G960" s="148"/>
      <c r="H960" s="146"/>
      <c r="I960" s="30"/>
      <c r="J960" s="30"/>
      <c r="K960" s="31"/>
    </row>
    <row r="961" spans="1:11" x14ac:dyDescent="0.25">
      <c r="A961" s="146"/>
      <c r="B961" s="31"/>
      <c r="C961" s="31"/>
      <c r="D961" s="31"/>
      <c r="E961" s="31"/>
      <c r="F961" s="147"/>
      <c r="G961" s="148"/>
      <c r="H961" s="146"/>
      <c r="I961" s="30"/>
      <c r="J961" s="30"/>
      <c r="K961" s="31"/>
    </row>
    <row r="962" spans="1:11" x14ac:dyDescent="0.25">
      <c r="A962" s="146"/>
      <c r="B962" s="31"/>
      <c r="C962" s="31"/>
      <c r="D962" s="31"/>
      <c r="E962" s="31"/>
      <c r="F962" s="147"/>
      <c r="G962" s="148"/>
      <c r="H962" s="146"/>
      <c r="I962" s="30"/>
      <c r="J962" s="30"/>
      <c r="K962" s="31"/>
    </row>
    <row r="963" spans="1:11" x14ac:dyDescent="0.25">
      <c r="A963" s="146"/>
      <c r="B963" s="31"/>
      <c r="C963" s="31"/>
      <c r="D963" s="31"/>
      <c r="E963" s="31"/>
      <c r="F963" s="147"/>
      <c r="G963" s="148"/>
      <c r="H963" s="146"/>
      <c r="I963" s="30"/>
      <c r="J963" s="30"/>
      <c r="K963" s="31"/>
    </row>
    <row r="964" spans="1:11" x14ac:dyDescent="0.25">
      <c r="A964" s="146"/>
      <c r="B964" s="31"/>
      <c r="C964" s="31"/>
      <c r="D964" s="31"/>
      <c r="E964" s="31"/>
      <c r="F964" s="147"/>
      <c r="G964" s="148"/>
      <c r="H964" s="146"/>
      <c r="I964" s="30"/>
      <c r="J964" s="30"/>
      <c r="K964" s="31"/>
    </row>
    <row r="965" spans="1:11" x14ac:dyDescent="0.25">
      <c r="A965" s="146"/>
      <c r="B965" s="31"/>
      <c r="C965" s="31"/>
      <c r="D965" s="31"/>
      <c r="E965" s="31"/>
      <c r="F965" s="147"/>
      <c r="G965" s="148"/>
      <c r="H965" s="146"/>
      <c r="I965" s="30"/>
      <c r="J965" s="30"/>
      <c r="K965" s="31"/>
    </row>
    <row r="966" spans="1:11" x14ac:dyDescent="0.25">
      <c r="A966" s="146"/>
      <c r="B966" s="31"/>
      <c r="C966" s="31"/>
      <c r="D966" s="31"/>
      <c r="E966" s="31"/>
      <c r="F966" s="147"/>
      <c r="G966" s="148"/>
      <c r="H966" s="146"/>
      <c r="I966" s="30"/>
      <c r="J966" s="30"/>
      <c r="K966" s="31"/>
    </row>
    <row r="967" spans="1:11" x14ac:dyDescent="0.25">
      <c r="A967" s="146"/>
      <c r="B967" s="31"/>
      <c r="C967" s="31"/>
      <c r="D967" s="31"/>
      <c r="E967" s="31"/>
      <c r="F967" s="147"/>
      <c r="G967" s="148"/>
      <c r="H967" s="146"/>
      <c r="I967" s="30"/>
      <c r="J967" s="30"/>
      <c r="K967" s="31"/>
    </row>
    <row r="968" spans="1:11" x14ac:dyDescent="0.25">
      <c r="A968" s="146"/>
      <c r="B968" s="31"/>
      <c r="C968" s="31"/>
      <c r="D968" s="31"/>
      <c r="E968" s="31"/>
      <c r="F968" s="147"/>
      <c r="G968" s="148"/>
      <c r="H968" s="146"/>
      <c r="I968" s="30"/>
      <c r="J968" s="30"/>
      <c r="K968" s="31"/>
    </row>
    <row r="969" spans="1:11" x14ac:dyDescent="0.25">
      <c r="A969" s="146"/>
      <c r="B969" s="31"/>
      <c r="C969" s="31"/>
      <c r="D969" s="31"/>
      <c r="E969" s="31"/>
      <c r="F969" s="147"/>
      <c r="G969" s="148"/>
      <c r="H969" s="146"/>
      <c r="I969" s="30"/>
      <c r="J969" s="30"/>
      <c r="K969" s="31"/>
    </row>
    <row r="970" spans="1:11" x14ac:dyDescent="0.25">
      <c r="A970" s="146"/>
      <c r="B970" s="31"/>
      <c r="C970" s="31"/>
      <c r="D970" s="31"/>
      <c r="E970" s="31"/>
      <c r="F970" s="147"/>
      <c r="G970" s="148"/>
      <c r="H970" s="146"/>
      <c r="I970" s="30"/>
      <c r="J970" s="30"/>
      <c r="K970" s="31"/>
    </row>
    <row r="971" spans="1:11" x14ac:dyDescent="0.25">
      <c r="A971" s="146"/>
      <c r="B971" s="31"/>
      <c r="C971" s="31"/>
      <c r="D971" s="31"/>
      <c r="E971" s="31"/>
      <c r="F971" s="147"/>
      <c r="G971" s="148"/>
      <c r="H971" s="146"/>
      <c r="I971" s="30"/>
      <c r="J971" s="30"/>
      <c r="K971" s="31"/>
    </row>
    <row r="972" spans="1:11" x14ac:dyDescent="0.25">
      <c r="A972" s="146"/>
      <c r="B972" s="31"/>
      <c r="C972" s="31"/>
      <c r="D972" s="31"/>
      <c r="E972" s="31"/>
      <c r="F972" s="147"/>
      <c r="G972" s="148"/>
      <c r="H972" s="146"/>
      <c r="I972" s="30"/>
      <c r="J972" s="30"/>
      <c r="K972" s="31"/>
    </row>
    <row r="973" spans="1:11" x14ac:dyDescent="0.25">
      <c r="A973" s="146"/>
      <c r="B973" s="31"/>
      <c r="C973" s="31"/>
      <c r="D973" s="31"/>
      <c r="E973" s="31"/>
      <c r="F973" s="147"/>
      <c r="G973" s="148"/>
      <c r="H973" s="146"/>
      <c r="I973" s="30"/>
      <c r="J973" s="30"/>
      <c r="K973" s="31"/>
    </row>
    <row r="974" spans="1:11" x14ac:dyDescent="0.25">
      <c r="A974" s="146"/>
      <c r="B974" s="31"/>
      <c r="C974" s="31"/>
      <c r="D974" s="31"/>
      <c r="E974" s="31"/>
      <c r="F974" s="147"/>
      <c r="G974" s="148"/>
      <c r="H974" s="146"/>
      <c r="I974" s="30"/>
      <c r="J974" s="30"/>
      <c r="K974" s="31"/>
    </row>
    <row r="975" spans="1:11" x14ac:dyDescent="0.25">
      <c r="A975" s="146"/>
      <c r="B975" s="31"/>
      <c r="C975" s="31"/>
      <c r="D975" s="31"/>
      <c r="E975" s="31"/>
      <c r="F975" s="147"/>
      <c r="G975" s="148"/>
      <c r="H975" s="146"/>
      <c r="I975" s="30"/>
      <c r="J975" s="30"/>
      <c r="K975" s="31"/>
    </row>
    <row r="976" spans="1:11" x14ac:dyDescent="0.25">
      <c r="A976" s="146"/>
      <c r="B976" s="31"/>
      <c r="C976" s="31"/>
      <c r="D976" s="31"/>
      <c r="E976" s="31"/>
      <c r="F976" s="147"/>
      <c r="G976" s="148"/>
      <c r="H976" s="146"/>
      <c r="I976" s="30"/>
      <c r="J976" s="30"/>
      <c r="K976" s="31"/>
    </row>
    <row r="977" spans="1:11" x14ac:dyDescent="0.25">
      <c r="A977" s="146"/>
      <c r="B977" s="31"/>
      <c r="C977" s="31"/>
      <c r="D977" s="31"/>
      <c r="E977" s="31"/>
      <c r="F977" s="147"/>
      <c r="G977" s="148"/>
      <c r="H977" s="146"/>
      <c r="I977" s="30"/>
      <c r="J977" s="30"/>
      <c r="K977" s="31"/>
    </row>
    <row r="978" spans="1:11" x14ac:dyDescent="0.25">
      <c r="A978" s="146"/>
      <c r="B978" s="31"/>
      <c r="C978" s="31"/>
      <c r="D978" s="31"/>
      <c r="E978" s="31"/>
      <c r="F978" s="147"/>
      <c r="G978" s="148"/>
      <c r="H978" s="146"/>
      <c r="I978" s="30"/>
      <c r="J978" s="30"/>
      <c r="K978" s="31"/>
    </row>
    <row r="979" spans="1:11" x14ac:dyDescent="0.25">
      <c r="A979" s="146"/>
      <c r="B979" s="31"/>
      <c r="C979" s="31"/>
      <c r="D979" s="31"/>
      <c r="E979" s="31"/>
      <c r="F979" s="147"/>
      <c r="G979" s="148"/>
      <c r="H979" s="146"/>
      <c r="I979" s="30"/>
      <c r="J979" s="30"/>
      <c r="K979" s="31"/>
    </row>
    <row r="980" spans="1:11" x14ac:dyDescent="0.25">
      <c r="A980" s="146"/>
      <c r="B980" s="31"/>
      <c r="C980" s="31"/>
      <c r="D980" s="31"/>
      <c r="E980" s="31"/>
      <c r="F980" s="147"/>
      <c r="G980" s="148"/>
      <c r="H980" s="146"/>
      <c r="I980" s="30"/>
      <c r="J980" s="30"/>
      <c r="K980" s="31"/>
    </row>
    <row r="981" spans="1:11" x14ac:dyDescent="0.25">
      <c r="A981" s="146"/>
      <c r="B981" s="31"/>
      <c r="C981" s="31"/>
      <c r="D981" s="31"/>
      <c r="E981" s="31"/>
      <c r="F981" s="147"/>
      <c r="G981" s="148"/>
      <c r="H981" s="146"/>
      <c r="I981" s="30"/>
      <c r="J981" s="30"/>
      <c r="K981" s="31"/>
    </row>
    <row r="982" spans="1:11" x14ac:dyDescent="0.25">
      <c r="A982" s="146"/>
      <c r="B982" s="31"/>
      <c r="C982" s="31"/>
      <c r="D982" s="31"/>
      <c r="E982" s="31"/>
      <c r="F982" s="147"/>
      <c r="G982" s="148"/>
      <c r="H982" s="146"/>
      <c r="I982" s="30"/>
      <c r="J982" s="30"/>
      <c r="K982" s="31"/>
    </row>
    <row r="983" spans="1:11" x14ac:dyDescent="0.25">
      <c r="A983" s="146"/>
      <c r="B983" s="31"/>
      <c r="C983" s="31"/>
      <c r="D983" s="31"/>
      <c r="E983" s="31"/>
      <c r="F983" s="147"/>
      <c r="G983" s="148"/>
      <c r="H983" s="146"/>
      <c r="I983" s="30"/>
      <c r="J983" s="30"/>
      <c r="K983" s="31"/>
    </row>
    <row r="984" spans="1:11" x14ac:dyDescent="0.25">
      <c r="A984" s="146"/>
      <c r="B984" s="31"/>
      <c r="C984" s="31"/>
      <c r="D984" s="31"/>
      <c r="E984" s="31"/>
      <c r="F984" s="147"/>
      <c r="G984" s="148"/>
      <c r="H984" s="146"/>
      <c r="I984" s="30"/>
      <c r="J984" s="30"/>
      <c r="K984" s="31"/>
    </row>
    <row r="985" spans="1:11" x14ac:dyDescent="0.25">
      <c r="A985" s="146"/>
      <c r="B985" s="31"/>
      <c r="C985" s="31"/>
      <c r="D985" s="31"/>
      <c r="E985" s="31"/>
      <c r="F985" s="147"/>
      <c r="G985" s="148"/>
      <c r="H985" s="146"/>
      <c r="I985" s="30"/>
      <c r="J985" s="30"/>
      <c r="K985" s="31"/>
    </row>
    <row r="986" spans="1:11" x14ac:dyDescent="0.25">
      <c r="A986" s="146"/>
      <c r="B986" s="31"/>
      <c r="C986" s="31"/>
      <c r="D986" s="31"/>
      <c r="E986" s="31"/>
      <c r="F986" s="147"/>
      <c r="G986" s="148"/>
      <c r="H986" s="146"/>
      <c r="I986" s="30"/>
      <c r="J986" s="30"/>
      <c r="K986" s="31"/>
    </row>
    <row r="987" spans="1:11" x14ac:dyDescent="0.25">
      <c r="A987" s="146"/>
      <c r="B987" s="31"/>
      <c r="C987" s="31"/>
      <c r="D987" s="31"/>
      <c r="E987" s="31"/>
      <c r="F987" s="147"/>
      <c r="G987" s="148"/>
      <c r="H987" s="146"/>
      <c r="I987" s="30"/>
      <c r="J987" s="30"/>
      <c r="K987" s="31"/>
    </row>
    <row r="988" spans="1:11" x14ac:dyDescent="0.25">
      <c r="A988" s="146"/>
      <c r="B988" s="31"/>
      <c r="C988" s="31"/>
      <c r="D988" s="31"/>
      <c r="E988" s="31"/>
      <c r="F988" s="147"/>
      <c r="G988" s="148"/>
      <c r="H988" s="146"/>
      <c r="I988" s="30"/>
      <c r="J988" s="30"/>
      <c r="K988" s="31"/>
    </row>
    <row r="989" spans="1:11" x14ac:dyDescent="0.25">
      <c r="A989" s="146"/>
      <c r="B989" s="31"/>
      <c r="C989" s="31"/>
      <c r="D989" s="31"/>
      <c r="E989" s="31"/>
      <c r="F989" s="147"/>
      <c r="G989" s="148"/>
      <c r="H989" s="146"/>
      <c r="I989" s="30"/>
      <c r="J989" s="30"/>
      <c r="K989" s="31"/>
    </row>
    <row r="990" spans="1:11" x14ac:dyDescent="0.25">
      <c r="A990" s="146"/>
      <c r="B990" s="31"/>
      <c r="C990" s="31"/>
      <c r="D990" s="31"/>
      <c r="E990" s="31"/>
      <c r="F990" s="147"/>
      <c r="G990" s="148"/>
      <c r="H990" s="146"/>
      <c r="I990" s="30"/>
      <c r="J990" s="30"/>
      <c r="K990" s="31"/>
    </row>
    <row r="991" spans="1:11" x14ac:dyDescent="0.25">
      <c r="A991" s="146"/>
      <c r="B991" s="31"/>
      <c r="C991" s="31"/>
      <c r="D991" s="31"/>
      <c r="E991" s="31"/>
      <c r="F991" s="147"/>
      <c r="G991" s="148"/>
      <c r="H991" s="146"/>
      <c r="I991" s="30"/>
      <c r="J991" s="30"/>
      <c r="K991" s="31"/>
    </row>
    <row r="992" spans="1:11" x14ac:dyDescent="0.25">
      <c r="A992" s="146"/>
      <c r="B992" s="31"/>
      <c r="C992" s="31"/>
      <c r="D992" s="31"/>
      <c r="E992" s="31"/>
      <c r="F992" s="147"/>
      <c r="G992" s="148"/>
      <c r="H992" s="146"/>
      <c r="I992" s="30"/>
      <c r="J992" s="30"/>
      <c r="K992" s="31"/>
    </row>
    <row r="993" spans="1:11" x14ac:dyDescent="0.25">
      <c r="A993" s="146"/>
      <c r="B993" s="31"/>
      <c r="C993" s="31"/>
      <c r="D993" s="31"/>
      <c r="E993" s="31"/>
      <c r="F993" s="147"/>
      <c r="G993" s="148"/>
      <c r="H993" s="146"/>
      <c r="I993" s="30"/>
      <c r="J993" s="30"/>
      <c r="K993" s="31"/>
    </row>
    <row r="994" spans="1:11" x14ac:dyDescent="0.25">
      <c r="A994" s="146"/>
      <c r="B994" s="31"/>
      <c r="C994" s="31"/>
      <c r="D994" s="31"/>
      <c r="E994" s="31"/>
      <c r="F994" s="147"/>
      <c r="G994" s="148"/>
      <c r="H994" s="146"/>
      <c r="I994" s="30"/>
      <c r="J994" s="30"/>
      <c r="K994" s="31"/>
    </row>
    <row r="995" spans="1:11" x14ac:dyDescent="0.25">
      <c r="A995" s="146"/>
      <c r="B995" s="31"/>
      <c r="C995" s="31"/>
      <c r="D995" s="31"/>
      <c r="E995" s="31"/>
      <c r="F995" s="147"/>
      <c r="G995" s="148"/>
      <c r="H995" s="146"/>
      <c r="I995" s="30"/>
      <c r="J995" s="30"/>
      <c r="K995" s="31"/>
    </row>
    <row r="996" spans="1:11" x14ac:dyDescent="0.25">
      <c r="A996" s="146"/>
      <c r="B996" s="31"/>
      <c r="C996" s="31"/>
      <c r="D996" s="31"/>
      <c r="E996" s="31"/>
      <c r="F996" s="147"/>
      <c r="G996" s="148"/>
      <c r="H996" s="146"/>
      <c r="I996" s="30"/>
      <c r="J996" s="30"/>
      <c r="K996" s="31"/>
    </row>
    <row r="997" spans="1:11" x14ac:dyDescent="0.25">
      <c r="A997" s="146"/>
      <c r="B997" s="31"/>
      <c r="C997" s="31"/>
      <c r="D997" s="31"/>
      <c r="E997" s="31"/>
      <c r="F997" s="147"/>
      <c r="G997" s="148"/>
      <c r="H997" s="146"/>
      <c r="I997" s="30"/>
      <c r="J997" s="30"/>
      <c r="K997" s="31"/>
    </row>
    <row r="998" spans="1:11" x14ac:dyDescent="0.25">
      <c r="A998" s="146"/>
      <c r="B998" s="31"/>
      <c r="C998" s="31"/>
      <c r="D998" s="31"/>
      <c r="E998" s="31"/>
      <c r="F998" s="147"/>
      <c r="G998" s="148"/>
      <c r="H998" s="146"/>
      <c r="I998" s="30"/>
      <c r="J998" s="30"/>
      <c r="K998" s="31"/>
    </row>
    <row r="999" spans="1:11" x14ac:dyDescent="0.25">
      <c r="A999" s="146"/>
      <c r="B999" s="31"/>
      <c r="C999" s="31"/>
      <c r="D999" s="31"/>
      <c r="E999" s="31"/>
      <c r="F999" s="147"/>
      <c r="G999" s="148"/>
      <c r="H999" s="146"/>
      <c r="I999" s="30"/>
      <c r="J999" s="30"/>
      <c r="K999" s="31"/>
    </row>
    <row r="1000" spans="1:11" x14ac:dyDescent="0.25">
      <c r="A1000" s="146"/>
      <c r="B1000" s="31"/>
      <c r="C1000" s="31"/>
      <c r="D1000" s="31"/>
      <c r="E1000" s="31"/>
      <c r="F1000" s="147"/>
      <c r="G1000" s="148"/>
      <c r="H1000" s="146"/>
      <c r="I1000" s="30"/>
      <c r="J1000" s="30"/>
      <c r="K1000" s="31"/>
    </row>
    <row r="1001" spans="1:11" x14ac:dyDescent="0.25">
      <c r="A1001" s="146"/>
      <c r="B1001" s="31"/>
      <c r="C1001" s="31"/>
      <c r="D1001" s="31"/>
      <c r="E1001" s="31"/>
      <c r="F1001" s="147"/>
      <c r="G1001" s="148"/>
      <c r="H1001" s="146"/>
      <c r="I1001" s="30"/>
      <c r="J1001" s="30"/>
      <c r="K1001" s="31"/>
    </row>
    <row r="1002" spans="1:11" x14ac:dyDescent="0.25">
      <c r="A1002" s="146"/>
      <c r="B1002" s="31"/>
      <c r="C1002" s="31"/>
      <c r="D1002" s="31"/>
      <c r="E1002" s="31"/>
      <c r="F1002" s="147"/>
      <c r="G1002" s="148"/>
      <c r="H1002" s="146"/>
      <c r="I1002" s="30"/>
      <c r="J1002" s="30"/>
      <c r="K1002" s="31"/>
    </row>
    <row r="1003" spans="1:11" x14ac:dyDescent="0.25">
      <c r="A1003" s="146"/>
      <c r="B1003" s="31"/>
      <c r="C1003" s="31"/>
      <c r="D1003" s="31"/>
      <c r="E1003" s="31"/>
      <c r="F1003" s="147"/>
      <c r="G1003" s="148"/>
      <c r="H1003" s="146"/>
      <c r="I1003" s="30"/>
      <c r="J1003" s="30"/>
      <c r="K1003" s="31"/>
    </row>
    <row r="1004" spans="1:11" x14ac:dyDescent="0.25">
      <c r="A1004" s="146"/>
      <c r="B1004" s="31"/>
      <c r="C1004" s="31"/>
      <c r="D1004" s="31"/>
      <c r="E1004" s="31"/>
      <c r="F1004" s="147"/>
      <c r="G1004" s="148"/>
      <c r="H1004" s="146"/>
      <c r="I1004" s="30"/>
      <c r="J1004" s="30"/>
      <c r="K1004" s="31"/>
    </row>
    <row r="1005" spans="1:11" x14ac:dyDescent="0.25">
      <c r="A1005" s="146"/>
      <c r="B1005" s="31"/>
      <c r="C1005" s="31"/>
      <c r="D1005" s="31"/>
      <c r="E1005" s="31"/>
      <c r="F1005" s="147"/>
      <c r="G1005" s="148"/>
      <c r="H1005" s="146"/>
      <c r="I1005" s="30"/>
      <c r="J1005" s="30"/>
      <c r="K1005" s="31"/>
    </row>
    <row r="1006" spans="1:11" x14ac:dyDescent="0.25">
      <c r="A1006" s="146"/>
      <c r="B1006" s="31"/>
      <c r="C1006" s="31"/>
      <c r="D1006" s="31"/>
      <c r="E1006" s="31"/>
      <c r="F1006" s="147"/>
      <c r="G1006" s="148"/>
      <c r="H1006" s="146"/>
      <c r="I1006" s="30"/>
      <c r="J1006" s="30"/>
      <c r="K1006" s="31"/>
    </row>
    <row r="1007" spans="1:11" x14ac:dyDescent="0.25">
      <c r="A1007" s="146"/>
      <c r="B1007" s="31"/>
      <c r="C1007" s="31"/>
      <c r="D1007" s="31"/>
      <c r="E1007" s="31"/>
      <c r="F1007" s="147"/>
      <c r="G1007" s="148"/>
      <c r="H1007" s="146"/>
      <c r="I1007" s="30"/>
      <c r="J1007" s="30"/>
      <c r="K1007" s="31"/>
    </row>
    <row r="1008" spans="1:11" x14ac:dyDescent="0.25">
      <c r="A1008" s="146"/>
      <c r="B1008" s="31"/>
      <c r="C1008" s="31"/>
      <c r="D1008" s="31"/>
      <c r="E1008" s="31"/>
      <c r="F1008" s="147"/>
      <c r="G1008" s="148"/>
      <c r="H1008" s="146"/>
      <c r="I1008" s="30"/>
      <c r="J1008" s="30"/>
      <c r="K1008" s="31"/>
    </row>
    <row r="1009" spans="1:11" x14ac:dyDescent="0.25">
      <c r="A1009" s="146"/>
      <c r="B1009" s="31"/>
      <c r="C1009" s="31"/>
      <c r="D1009" s="31"/>
      <c r="E1009" s="31"/>
      <c r="F1009" s="147"/>
      <c r="G1009" s="148"/>
      <c r="H1009" s="146"/>
      <c r="I1009" s="30"/>
      <c r="J1009" s="30"/>
      <c r="K1009" s="31"/>
    </row>
    <row r="1010" spans="1:11" x14ac:dyDescent="0.25">
      <c r="A1010" s="146"/>
      <c r="B1010" s="31"/>
      <c r="C1010" s="31"/>
      <c r="D1010" s="31"/>
      <c r="E1010" s="31"/>
      <c r="F1010" s="147"/>
      <c r="G1010" s="148"/>
      <c r="H1010" s="146"/>
      <c r="I1010" s="30"/>
      <c r="J1010" s="30"/>
      <c r="K1010" s="31"/>
    </row>
    <row r="1011" spans="1:11" x14ac:dyDescent="0.25">
      <c r="A1011" s="146"/>
      <c r="B1011" s="31"/>
      <c r="C1011" s="31"/>
      <c r="D1011" s="31"/>
      <c r="E1011" s="31"/>
      <c r="F1011" s="147"/>
      <c r="G1011" s="148"/>
      <c r="H1011" s="146"/>
      <c r="I1011" s="30"/>
      <c r="J1011" s="30"/>
      <c r="K1011" s="31"/>
    </row>
    <row r="1012" spans="1:11" x14ac:dyDescent="0.25">
      <c r="A1012" s="146"/>
      <c r="B1012" s="31"/>
      <c r="C1012" s="31"/>
      <c r="D1012" s="31"/>
      <c r="E1012" s="31"/>
      <c r="F1012" s="147"/>
      <c r="G1012" s="148"/>
      <c r="H1012" s="146"/>
      <c r="I1012" s="30"/>
      <c r="J1012" s="30"/>
      <c r="K1012" s="31"/>
    </row>
    <row r="1013" spans="1:11" x14ac:dyDescent="0.25">
      <c r="A1013" s="146"/>
      <c r="B1013" s="31"/>
      <c r="C1013" s="31"/>
      <c r="D1013" s="31"/>
      <c r="E1013" s="31"/>
      <c r="F1013" s="147"/>
      <c r="G1013" s="148"/>
      <c r="H1013" s="146"/>
      <c r="I1013" s="30"/>
      <c r="J1013" s="30"/>
      <c r="K1013" s="31"/>
    </row>
    <row r="1014" spans="1:11" x14ac:dyDescent="0.25">
      <c r="A1014" s="146"/>
      <c r="B1014" s="31"/>
      <c r="C1014" s="31"/>
      <c r="D1014" s="31"/>
      <c r="E1014" s="31"/>
      <c r="F1014" s="147"/>
      <c r="G1014" s="148"/>
      <c r="H1014" s="146"/>
      <c r="I1014" s="30"/>
      <c r="J1014" s="30"/>
      <c r="K1014" s="31"/>
    </row>
    <row r="1015" spans="1:11" x14ac:dyDescent="0.25">
      <c r="A1015" s="146"/>
      <c r="B1015" s="31"/>
      <c r="C1015" s="31"/>
      <c r="D1015" s="31"/>
      <c r="E1015" s="31"/>
      <c r="F1015" s="147"/>
      <c r="G1015" s="148"/>
      <c r="H1015" s="146"/>
      <c r="I1015" s="30"/>
      <c r="J1015" s="30"/>
      <c r="K1015" s="31"/>
    </row>
    <row r="1016" spans="1:11" x14ac:dyDescent="0.25">
      <c r="A1016" s="146"/>
      <c r="B1016" s="31"/>
      <c r="C1016" s="31"/>
      <c r="D1016" s="31"/>
      <c r="E1016" s="31"/>
      <c r="F1016" s="147"/>
      <c r="G1016" s="148"/>
      <c r="H1016" s="146"/>
      <c r="I1016" s="30"/>
      <c r="J1016" s="30"/>
      <c r="K1016" s="31"/>
    </row>
    <row r="1017" spans="1:11" x14ac:dyDescent="0.25">
      <c r="A1017" s="146"/>
      <c r="B1017" s="31"/>
      <c r="C1017" s="31"/>
      <c r="D1017" s="31"/>
      <c r="E1017" s="31"/>
      <c r="F1017" s="147"/>
      <c r="G1017" s="148"/>
      <c r="H1017" s="146"/>
      <c r="I1017" s="30"/>
      <c r="J1017" s="30"/>
      <c r="K1017" s="31"/>
    </row>
    <row r="1018" spans="1:11" x14ac:dyDescent="0.25">
      <c r="A1018" s="146"/>
      <c r="B1018" s="31"/>
      <c r="C1018" s="31"/>
      <c r="D1018" s="31"/>
      <c r="E1018" s="31"/>
      <c r="F1018" s="147"/>
      <c r="G1018" s="148"/>
      <c r="H1018" s="146"/>
      <c r="I1018" s="30"/>
      <c r="J1018" s="30"/>
      <c r="K1018" s="31"/>
    </row>
    <row r="1019" spans="1:11" x14ac:dyDescent="0.25">
      <c r="A1019" s="146"/>
      <c r="B1019" s="31"/>
      <c r="C1019" s="31"/>
      <c r="D1019" s="31"/>
      <c r="E1019" s="31"/>
      <c r="F1019" s="147"/>
      <c r="G1019" s="148"/>
      <c r="H1019" s="146"/>
      <c r="I1019" s="30"/>
      <c r="J1019" s="30"/>
      <c r="K1019" s="31"/>
    </row>
    <row r="1020" spans="1:11" x14ac:dyDescent="0.25">
      <c r="A1020" s="146"/>
      <c r="B1020" s="31"/>
      <c r="C1020" s="31"/>
      <c r="D1020" s="31"/>
      <c r="E1020" s="31"/>
      <c r="F1020" s="147"/>
      <c r="G1020" s="148"/>
      <c r="H1020" s="146"/>
      <c r="I1020" s="30"/>
      <c r="J1020" s="30"/>
      <c r="K1020" s="31"/>
    </row>
    <row r="1021" spans="1:11" x14ac:dyDescent="0.25">
      <c r="A1021" s="146"/>
      <c r="B1021" s="31"/>
      <c r="C1021" s="31"/>
      <c r="D1021" s="31"/>
      <c r="E1021" s="31"/>
      <c r="F1021" s="147"/>
      <c r="G1021" s="148"/>
      <c r="H1021" s="146"/>
      <c r="I1021" s="30"/>
      <c r="J1021" s="30"/>
      <c r="K1021" s="31"/>
    </row>
    <row r="1022" spans="1:11" x14ac:dyDescent="0.25">
      <c r="A1022" s="146"/>
      <c r="B1022" s="31"/>
      <c r="C1022" s="31"/>
      <c r="D1022" s="31"/>
      <c r="E1022" s="31"/>
      <c r="F1022" s="147"/>
      <c r="G1022" s="148"/>
      <c r="H1022" s="146"/>
      <c r="I1022" s="30"/>
      <c r="J1022" s="30"/>
      <c r="K1022" s="31"/>
    </row>
    <row r="1023" spans="1:11" x14ac:dyDescent="0.25">
      <c r="A1023" s="146"/>
      <c r="B1023" s="31"/>
      <c r="C1023" s="31"/>
      <c r="D1023" s="31"/>
      <c r="E1023" s="31"/>
      <c r="F1023" s="147"/>
      <c r="G1023" s="148"/>
      <c r="H1023" s="146"/>
      <c r="I1023" s="30"/>
      <c r="J1023" s="30"/>
      <c r="K1023" s="31"/>
    </row>
    <row r="1024" spans="1:11" x14ac:dyDescent="0.25">
      <c r="A1024" s="146"/>
      <c r="B1024" s="31"/>
      <c r="C1024" s="31"/>
      <c r="D1024" s="31"/>
      <c r="E1024" s="31"/>
      <c r="F1024" s="147"/>
      <c r="G1024" s="148"/>
      <c r="H1024" s="146"/>
      <c r="I1024" s="30"/>
      <c r="J1024" s="30"/>
      <c r="K1024" s="31"/>
    </row>
    <row r="1025" spans="1:11" x14ac:dyDescent="0.25">
      <c r="A1025" s="146"/>
      <c r="B1025" s="31"/>
      <c r="C1025" s="31"/>
      <c r="D1025" s="31"/>
      <c r="E1025" s="31"/>
      <c r="F1025" s="147"/>
      <c r="G1025" s="148"/>
      <c r="H1025" s="146"/>
      <c r="I1025" s="30"/>
      <c r="J1025" s="30"/>
      <c r="K1025" s="31"/>
    </row>
    <row r="1026" spans="1:11" x14ac:dyDescent="0.25">
      <c r="A1026" s="146"/>
      <c r="B1026" s="31"/>
      <c r="C1026" s="31"/>
      <c r="D1026" s="31"/>
      <c r="E1026" s="31"/>
      <c r="F1026" s="147"/>
      <c r="G1026" s="148"/>
      <c r="H1026" s="146"/>
      <c r="I1026" s="30"/>
      <c r="J1026" s="30"/>
      <c r="K1026" s="31"/>
    </row>
    <row r="1027" spans="1:11" x14ac:dyDescent="0.25">
      <c r="A1027" s="146"/>
      <c r="B1027" s="31"/>
      <c r="C1027" s="31"/>
      <c r="D1027" s="31"/>
      <c r="E1027" s="31"/>
      <c r="F1027" s="147"/>
      <c r="G1027" s="148"/>
      <c r="H1027" s="146"/>
      <c r="I1027" s="30"/>
      <c r="J1027" s="30"/>
      <c r="K1027" s="31"/>
    </row>
    <row r="1028" spans="1:11" x14ac:dyDescent="0.25">
      <c r="A1028" s="146"/>
      <c r="B1028" s="31"/>
      <c r="C1028" s="31"/>
      <c r="D1028" s="31"/>
      <c r="E1028" s="31"/>
      <c r="F1028" s="147"/>
      <c r="G1028" s="148"/>
      <c r="H1028" s="146"/>
      <c r="I1028" s="30"/>
      <c r="J1028" s="30"/>
      <c r="K1028" s="31"/>
    </row>
    <row r="1029" spans="1:11" x14ac:dyDescent="0.25">
      <c r="A1029" s="146"/>
      <c r="B1029" s="31"/>
      <c r="C1029" s="31"/>
      <c r="D1029" s="31"/>
      <c r="E1029" s="31"/>
      <c r="F1029" s="147"/>
      <c r="G1029" s="148"/>
      <c r="H1029" s="146"/>
      <c r="I1029" s="30"/>
      <c r="J1029" s="30"/>
      <c r="K1029" s="31"/>
    </row>
    <row r="1030" spans="1:11" x14ac:dyDescent="0.25">
      <c r="A1030" s="146"/>
      <c r="B1030" s="31"/>
      <c r="C1030" s="31"/>
      <c r="D1030" s="31"/>
      <c r="E1030" s="31"/>
      <c r="F1030" s="147"/>
      <c r="G1030" s="148"/>
      <c r="H1030" s="146"/>
      <c r="I1030" s="30"/>
      <c r="J1030" s="30"/>
      <c r="K1030" s="31"/>
    </row>
    <row r="1031" spans="1:11" x14ac:dyDescent="0.25">
      <c r="A1031" s="146"/>
      <c r="B1031" s="31"/>
      <c r="C1031" s="31"/>
      <c r="D1031" s="31"/>
      <c r="E1031" s="31"/>
      <c r="F1031" s="147"/>
      <c r="G1031" s="148"/>
      <c r="H1031" s="146"/>
      <c r="I1031" s="30"/>
      <c r="J1031" s="30"/>
      <c r="K1031" s="31"/>
    </row>
    <row r="1032" spans="1:11" x14ac:dyDescent="0.25">
      <c r="A1032" s="146"/>
      <c r="B1032" s="31"/>
      <c r="C1032" s="31"/>
      <c r="D1032" s="31"/>
      <c r="E1032" s="31"/>
      <c r="F1032" s="147"/>
      <c r="G1032" s="148"/>
      <c r="H1032" s="146"/>
      <c r="I1032" s="30"/>
      <c r="J1032" s="30"/>
      <c r="K1032" s="31"/>
    </row>
    <row r="1033" spans="1:11" x14ac:dyDescent="0.25">
      <c r="A1033" s="146"/>
      <c r="B1033" s="31"/>
      <c r="C1033" s="31"/>
      <c r="D1033" s="31"/>
      <c r="E1033" s="31"/>
      <c r="F1033" s="147"/>
      <c r="G1033" s="148"/>
      <c r="H1033" s="146"/>
      <c r="I1033" s="30"/>
      <c r="J1033" s="30"/>
      <c r="K1033" s="31"/>
    </row>
    <row r="1034" spans="1:11" x14ac:dyDescent="0.25">
      <c r="A1034" s="146"/>
      <c r="B1034" s="31"/>
      <c r="C1034" s="31"/>
      <c r="D1034" s="31"/>
      <c r="E1034" s="31"/>
      <c r="F1034" s="147"/>
      <c r="G1034" s="148"/>
      <c r="H1034" s="146"/>
      <c r="I1034" s="30"/>
      <c r="J1034" s="30"/>
      <c r="K1034" s="31"/>
    </row>
    <row r="1035" spans="1:11" x14ac:dyDescent="0.25">
      <c r="A1035" s="146"/>
      <c r="B1035" s="31"/>
      <c r="C1035" s="31"/>
      <c r="D1035" s="31"/>
      <c r="E1035" s="31"/>
      <c r="F1035" s="147"/>
      <c r="G1035" s="148"/>
      <c r="H1035" s="146"/>
      <c r="I1035" s="30"/>
      <c r="J1035" s="30"/>
      <c r="K1035" s="31"/>
    </row>
    <row r="1036" spans="1:11" x14ac:dyDescent="0.25">
      <c r="A1036" s="146"/>
      <c r="B1036" s="31"/>
      <c r="C1036" s="31"/>
      <c r="D1036" s="31"/>
      <c r="E1036" s="31"/>
      <c r="F1036" s="147"/>
      <c r="G1036" s="148"/>
      <c r="H1036" s="146"/>
      <c r="I1036" s="30"/>
      <c r="J1036" s="30"/>
      <c r="K1036" s="31"/>
    </row>
    <row r="1037" spans="1:11" x14ac:dyDescent="0.25">
      <c r="A1037" s="146"/>
      <c r="B1037" s="31"/>
      <c r="C1037" s="31"/>
      <c r="D1037" s="31"/>
      <c r="E1037" s="31"/>
      <c r="F1037" s="147"/>
      <c r="G1037" s="148"/>
      <c r="H1037" s="146"/>
      <c r="I1037" s="30"/>
      <c r="J1037" s="30"/>
      <c r="K1037" s="31"/>
    </row>
    <row r="1038" spans="1:11" x14ac:dyDescent="0.25">
      <c r="A1038" s="146"/>
      <c r="B1038" s="31"/>
      <c r="C1038" s="31"/>
      <c r="D1038" s="31"/>
      <c r="E1038" s="31"/>
      <c r="F1038" s="147"/>
      <c r="G1038" s="148"/>
      <c r="H1038" s="146"/>
      <c r="I1038" s="30"/>
      <c r="J1038" s="30"/>
      <c r="K1038" s="31"/>
    </row>
    <row r="1039" spans="1:11" x14ac:dyDescent="0.25">
      <c r="A1039" s="146"/>
      <c r="B1039" s="31"/>
      <c r="C1039" s="31"/>
      <c r="D1039" s="31"/>
      <c r="E1039" s="31"/>
      <c r="F1039" s="147"/>
      <c r="G1039" s="148"/>
      <c r="H1039" s="146"/>
      <c r="I1039" s="30"/>
      <c r="J1039" s="30"/>
      <c r="K1039" s="31"/>
    </row>
    <row r="1040" spans="1:11" x14ac:dyDescent="0.25">
      <c r="A1040" s="146"/>
      <c r="B1040" s="31"/>
      <c r="C1040" s="31"/>
      <c r="D1040" s="31"/>
      <c r="E1040" s="31"/>
      <c r="F1040" s="147"/>
      <c r="G1040" s="148"/>
      <c r="H1040" s="146"/>
      <c r="I1040" s="30"/>
      <c r="J1040" s="30"/>
      <c r="K1040" s="31"/>
    </row>
    <row r="1041" spans="1:11" x14ac:dyDescent="0.25">
      <c r="A1041" s="146"/>
      <c r="B1041" s="31"/>
      <c r="C1041" s="31"/>
      <c r="D1041" s="31"/>
      <c r="E1041" s="31"/>
      <c r="F1041" s="147"/>
      <c r="G1041" s="148"/>
      <c r="H1041" s="146"/>
      <c r="I1041" s="30"/>
      <c r="J1041" s="30"/>
      <c r="K1041" s="31"/>
    </row>
    <row r="1042" spans="1:11" x14ac:dyDescent="0.25">
      <c r="A1042" s="146"/>
      <c r="B1042" s="31"/>
      <c r="C1042" s="31"/>
      <c r="D1042" s="31"/>
      <c r="E1042" s="31"/>
      <c r="F1042" s="147"/>
      <c r="G1042" s="148"/>
      <c r="H1042" s="146"/>
      <c r="I1042" s="30"/>
      <c r="J1042" s="30"/>
      <c r="K1042" s="31"/>
    </row>
    <row r="1043" spans="1:11" x14ac:dyDescent="0.25">
      <c r="A1043" s="146"/>
      <c r="B1043" s="31"/>
      <c r="C1043" s="31"/>
      <c r="D1043" s="31"/>
      <c r="E1043" s="31"/>
      <c r="F1043" s="147"/>
      <c r="G1043" s="148"/>
      <c r="H1043" s="146"/>
      <c r="I1043" s="30"/>
      <c r="J1043" s="30"/>
      <c r="K1043" s="31"/>
    </row>
    <row r="1044" spans="1:11" x14ac:dyDescent="0.25">
      <c r="A1044" s="146"/>
      <c r="B1044" s="31"/>
      <c r="C1044" s="31"/>
      <c r="D1044" s="31"/>
      <c r="E1044" s="31"/>
      <c r="F1044" s="147"/>
      <c r="G1044" s="148"/>
      <c r="H1044" s="146"/>
      <c r="I1044" s="30"/>
      <c r="J1044" s="30"/>
      <c r="K1044" s="31"/>
    </row>
    <row r="1045" spans="1:11" x14ac:dyDescent="0.25">
      <c r="A1045" s="146"/>
      <c r="B1045" s="31"/>
      <c r="C1045" s="31"/>
      <c r="D1045" s="31"/>
      <c r="E1045" s="31"/>
      <c r="F1045" s="147"/>
      <c r="G1045" s="148"/>
      <c r="H1045" s="146"/>
      <c r="I1045" s="30"/>
      <c r="J1045" s="30"/>
      <c r="K1045" s="31"/>
    </row>
    <row r="1046" spans="1:11" x14ac:dyDescent="0.25">
      <c r="A1046" s="146"/>
      <c r="B1046" s="31"/>
      <c r="C1046" s="31"/>
      <c r="D1046" s="31"/>
      <c r="E1046" s="31"/>
      <c r="F1046" s="147"/>
      <c r="G1046" s="148"/>
      <c r="H1046" s="146"/>
      <c r="I1046" s="30"/>
      <c r="J1046" s="30"/>
      <c r="K1046" s="31"/>
    </row>
    <row r="1047" spans="1:11" x14ac:dyDescent="0.25">
      <c r="A1047" s="146"/>
      <c r="B1047" s="31"/>
      <c r="C1047" s="31"/>
      <c r="D1047" s="31"/>
      <c r="E1047" s="31"/>
      <c r="F1047" s="147"/>
      <c r="G1047" s="148"/>
      <c r="H1047" s="146"/>
      <c r="I1047" s="30"/>
      <c r="J1047" s="30"/>
      <c r="K1047" s="31"/>
    </row>
    <row r="1048" spans="1:11" x14ac:dyDescent="0.25">
      <c r="A1048" s="146"/>
      <c r="B1048" s="31"/>
      <c r="C1048" s="31"/>
      <c r="D1048" s="31"/>
      <c r="E1048" s="31"/>
      <c r="F1048" s="147"/>
      <c r="G1048" s="148"/>
      <c r="H1048" s="146"/>
      <c r="I1048" s="30"/>
      <c r="J1048" s="30"/>
      <c r="K1048" s="31"/>
    </row>
    <row r="1049" spans="1:11" x14ac:dyDescent="0.25">
      <c r="A1049" s="146"/>
      <c r="B1049" s="31"/>
      <c r="C1049" s="31"/>
      <c r="D1049" s="31"/>
      <c r="E1049" s="31"/>
      <c r="F1049" s="147"/>
      <c r="G1049" s="148"/>
      <c r="H1049" s="146"/>
      <c r="I1049" s="30"/>
      <c r="J1049" s="30"/>
      <c r="K1049" s="31"/>
    </row>
    <row r="1050" spans="1:11" x14ac:dyDescent="0.25">
      <c r="A1050" s="146"/>
      <c r="B1050" s="31"/>
      <c r="C1050" s="31"/>
      <c r="D1050" s="31"/>
      <c r="E1050" s="31"/>
      <c r="F1050" s="147"/>
      <c r="G1050" s="148"/>
      <c r="H1050" s="146"/>
      <c r="I1050" s="30"/>
      <c r="J1050" s="30"/>
      <c r="K1050" s="31"/>
    </row>
    <row r="1051" spans="1:11" x14ac:dyDescent="0.25">
      <c r="A1051" s="146"/>
      <c r="B1051" s="31"/>
      <c r="C1051" s="31"/>
      <c r="D1051" s="31"/>
      <c r="E1051" s="31"/>
      <c r="F1051" s="147"/>
      <c r="G1051" s="148"/>
      <c r="H1051" s="146"/>
      <c r="I1051" s="30"/>
      <c r="J1051" s="30"/>
      <c r="K1051" s="31"/>
    </row>
    <row r="1052" spans="1:11" x14ac:dyDescent="0.25">
      <c r="A1052" s="146"/>
      <c r="B1052" s="31"/>
      <c r="C1052" s="31"/>
      <c r="D1052" s="31"/>
      <c r="E1052" s="31"/>
      <c r="F1052" s="147"/>
      <c r="G1052" s="148"/>
      <c r="H1052" s="146"/>
      <c r="I1052" s="30"/>
      <c r="J1052" s="30"/>
      <c r="K1052" s="31"/>
    </row>
    <row r="1053" spans="1:11" x14ac:dyDescent="0.25">
      <c r="A1053" s="146"/>
      <c r="B1053" s="31"/>
      <c r="C1053" s="31"/>
      <c r="D1053" s="31"/>
      <c r="E1053" s="31"/>
      <c r="F1053" s="147"/>
      <c r="G1053" s="148"/>
      <c r="H1053" s="146"/>
      <c r="I1053" s="30"/>
      <c r="J1053" s="30"/>
      <c r="K1053" s="31"/>
    </row>
    <row r="1054" spans="1:11" x14ac:dyDescent="0.25">
      <c r="A1054" s="146"/>
      <c r="B1054" s="31"/>
      <c r="C1054" s="31"/>
      <c r="D1054" s="31"/>
      <c r="E1054" s="31"/>
      <c r="F1054" s="147"/>
      <c r="G1054" s="148"/>
      <c r="H1054" s="146"/>
      <c r="I1054" s="30"/>
      <c r="J1054" s="30"/>
      <c r="K1054" s="31"/>
    </row>
    <row r="1055" spans="1:11" x14ac:dyDescent="0.25">
      <c r="A1055" s="146"/>
      <c r="B1055" s="31"/>
      <c r="C1055" s="31"/>
      <c r="D1055" s="31"/>
      <c r="E1055" s="31"/>
      <c r="F1055" s="147"/>
      <c r="G1055" s="148"/>
      <c r="H1055" s="146"/>
      <c r="I1055" s="30"/>
      <c r="J1055" s="30"/>
      <c r="K1055" s="31"/>
    </row>
    <row r="1056" spans="1:11" x14ac:dyDescent="0.25">
      <c r="A1056" s="146"/>
      <c r="B1056" s="31"/>
      <c r="C1056" s="31"/>
      <c r="D1056" s="31"/>
      <c r="E1056" s="31"/>
      <c r="F1056" s="147"/>
      <c r="G1056" s="148"/>
      <c r="H1056" s="146"/>
      <c r="I1056" s="30"/>
      <c r="J1056" s="30"/>
      <c r="K1056" s="31"/>
    </row>
    <row r="1057" spans="1:11" x14ac:dyDescent="0.25">
      <c r="A1057" s="146"/>
      <c r="B1057" s="31"/>
      <c r="C1057" s="31"/>
      <c r="D1057" s="31"/>
      <c r="E1057" s="31"/>
      <c r="F1057" s="147"/>
      <c r="G1057" s="148"/>
      <c r="H1057" s="146"/>
      <c r="I1057" s="30"/>
      <c r="J1057" s="30"/>
      <c r="K1057" s="31"/>
    </row>
    <row r="1058" spans="1:11" x14ac:dyDescent="0.25">
      <c r="A1058" s="146"/>
      <c r="B1058" s="31"/>
      <c r="C1058" s="31"/>
      <c r="D1058" s="31"/>
      <c r="E1058" s="31"/>
      <c r="F1058" s="147"/>
      <c r="G1058" s="148"/>
      <c r="H1058" s="146"/>
      <c r="I1058" s="30"/>
      <c r="J1058" s="30"/>
      <c r="K1058" s="31"/>
    </row>
    <row r="1059" spans="1:11" x14ac:dyDescent="0.25">
      <c r="A1059" s="146"/>
      <c r="B1059" s="31"/>
      <c r="C1059" s="31"/>
      <c r="D1059" s="31"/>
      <c r="E1059" s="31"/>
      <c r="F1059" s="147"/>
      <c r="G1059" s="148"/>
      <c r="H1059" s="146"/>
      <c r="I1059" s="30"/>
      <c r="J1059" s="30"/>
      <c r="K1059" s="31"/>
    </row>
    <row r="1060" spans="1:11" x14ac:dyDescent="0.25">
      <c r="A1060" s="146"/>
      <c r="B1060" s="31"/>
      <c r="C1060" s="31"/>
      <c r="D1060" s="31"/>
      <c r="E1060" s="31"/>
      <c r="F1060" s="147"/>
      <c r="G1060" s="148"/>
      <c r="H1060" s="146"/>
      <c r="I1060" s="30"/>
      <c r="J1060" s="30"/>
      <c r="K1060" s="31"/>
    </row>
    <row r="1061" spans="1:11" x14ac:dyDescent="0.25">
      <c r="A1061" s="146"/>
      <c r="B1061" s="31"/>
      <c r="C1061" s="31"/>
      <c r="D1061" s="31"/>
      <c r="E1061" s="31"/>
      <c r="F1061" s="147"/>
      <c r="G1061" s="148"/>
      <c r="H1061" s="146"/>
      <c r="I1061" s="30"/>
      <c r="J1061" s="30"/>
      <c r="K1061" s="31"/>
    </row>
    <row r="1062" spans="1:11" x14ac:dyDescent="0.25">
      <c r="A1062" s="146"/>
      <c r="B1062" s="31"/>
      <c r="C1062" s="31"/>
      <c r="D1062" s="31"/>
      <c r="E1062" s="31"/>
      <c r="F1062" s="147"/>
      <c r="G1062" s="148"/>
      <c r="H1062" s="146"/>
      <c r="I1062" s="30"/>
      <c r="J1062" s="30"/>
      <c r="K1062" s="31"/>
    </row>
    <row r="1063" spans="1:11" x14ac:dyDescent="0.25">
      <c r="A1063" s="146"/>
      <c r="B1063" s="31"/>
      <c r="C1063" s="31"/>
      <c r="D1063" s="31"/>
      <c r="E1063" s="31"/>
      <c r="F1063" s="147"/>
      <c r="G1063" s="148"/>
      <c r="H1063" s="146"/>
      <c r="I1063" s="30"/>
      <c r="J1063" s="30"/>
      <c r="K1063" s="31"/>
    </row>
    <row r="1064" spans="1:11" x14ac:dyDescent="0.25">
      <c r="A1064" s="146"/>
      <c r="B1064" s="31"/>
      <c r="C1064" s="31"/>
      <c r="D1064" s="31"/>
      <c r="E1064" s="31"/>
      <c r="F1064" s="147"/>
      <c r="G1064" s="148"/>
      <c r="H1064" s="146"/>
      <c r="I1064" s="30"/>
      <c r="J1064" s="30"/>
      <c r="K1064" s="31"/>
    </row>
    <row r="1065" spans="1:11" x14ac:dyDescent="0.25">
      <c r="A1065" s="146"/>
      <c r="B1065" s="31"/>
      <c r="C1065" s="31"/>
      <c r="D1065" s="31"/>
      <c r="E1065" s="31"/>
      <c r="F1065" s="147"/>
      <c r="G1065" s="148"/>
      <c r="H1065" s="146"/>
      <c r="I1065" s="30"/>
      <c r="J1065" s="30"/>
      <c r="K1065" s="31"/>
    </row>
    <row r="1066" spans="1:11" x14ac:dyDescent="0.25">
      <c r="A1066" s="146"/>
      <c r="B1066" s="31"/>
      <c r="C1066" s="31"/>
      <c r="D1066" s="31"/>
      <c r="E1066" s="31"/>
      <c r="F1066" s="147"/>
      <c r="G1066" s="148"/>
      <c r="H1066" s="146"/>
      <c r="I1066" s="30"/>
      <c r="J1066" s="30"/>
      <c r="K1066" s="31"/>
    </row>
    <row r="1067" spans="1:11" x14ac:dyDescent="0.25">
      <c r="A1067" s="146"/>
      <c r="B1067" s="31"/>
      <c r="C1067" s="31"/>
      <c r="D1067" s="31"/>
      <c r="E1067" s="31"/>
      <c r="F1067" s="147"/>
      <c r="G1067" s="148"/>
      <c r="H1067" s="146"/>
      <c r="I1067" s="30"/>
      <c r="J1067" s="30"/>
      <c r="K1067" s="31"/>
    </row>
    <row r="1068" spans="1:11" x14ac:dyDescent="0.25">
      <c r="A1068" s="146"/>
      <c r="B1068" s="31"/>
      <c r="C1068" s="31"/>
      <c r="D1068" s="31"/>
      <c r="E1068" s="31"/>
      <c r="F1068" s="147"/>
      <c r="G1068" s="148"/>
      <c r="H1068" s="146"/>
      <c r="I1068" s="30"/>
      <c r="J1068" s="30"/>
      <c r="K1068" s="31"/>
    </row>
    <row r="1069" spans="1:11" x14ac:dyDescent="0.25">
      <c r="A1069" s="146"/>
      <c r="B1069" s="31"/>
      <c r="C1069" s="31"/>
      <c r="D1069" s="31"/>
      <c r="E1069" s="31"/>
      <c r="F1069" s="147"/>
      <c r="G1069" s="148"/>
      <c r="H1069" s="146"/>
      <c r="I1069" s="30"/>
      <c r="J1069" s="30"/>
      <c r="K1069" s="31"/>
    </row>
    <row r="1070" spans="1:11" x14ac:dyDescent="0.25">
      <c r="A1070" s="146"/>
      <c r="B1070" s="31"/>
      <c r="C1070" s="31"/>
      <c r="D1070" s="31"/>
      <c r="E1070" s="31"/>
      <c r="F1070" s="147"/>
      <c r="G1070" s="148"/>
      <c r="H1070" s="146"/>
      <c r="I1070" s="30"/>
      <c r="J1070" s="30"/>
      <c r="K1070" s="31"/>
    </row>
    <row r="1071" spans="1:11" x14ac:dyDescent="0.25">
      <c r="A1071" s="146"/>
      <c r="B1071" s="31"/>
      <c r="C1071" s="31"/>
      <c r="D1071" s="31"/>
      <c r="E1071" s="31"/>
      <c r="F1071" s="147"/>
      <c r="G1071" s="148"/>
      <c r="H1071" s="146"/>
      <c r="I1071" s="30"/>
      <c r="J1071" s="30"/>
      <c r="K1071" s="31"/>
    </row>
    <row r="1072" spans="1:11" x14ac:dyDescent="0.25">
      <c r="A1072" s="146"/>
      <c r="B1072" s="31"/>
      <c r="C1072" s="31"/>
      <c r="D1072" s="31"/>
      <c r="E1072" s="31"/>
      <c r="F1072" s="147"/>
      <c r="G1072" s="148"/>
      <c r="H1072" s="146"/>
      <c r="I1072" s="30"/>
      <c r="J1072" s="30"/>
      <c r="K1072" s="31"/>
    </row>
    <row r="1073" spans="1:11" x14ac:dyDescent="0.25">
      <c r="A1073" s="146"/>
      <c r="B1073" s="31"/>
      <c r="C1073" s="31"/>
      <c r="D1073" s="31"/>
      <c r="E1073" s="31"/>
      <c r="F1073" s="147"/>
      <c r="G1073" s="148"/>
      <c r="H1073" s="146"/>
      <c r="I1073" s="30"/>
      <c r="J1073" s="30"/>
      <c r="K1073" s="31"/>
    </row>
    <row r="1074" spans="1:11" x14ac:dyDescent="0.25">
      <c r="A1074" s="146"/>
      <c r="B1074" s="31"/>
      <c r="C1074" s="31"/>
      <c r="D1074" s="31"/>
      <c r="E1074" s="31"/>
      <c r="F1074" s="147"/>
      <c r="G1074" s="148"/>
      <c r="H1074" s="146"/>
      <c r="I1074" s="30"/>
      <c r="J1074" s="30"/>
      <c r="K1074" s="31"/>
    </row>
    <row r="1075" spans="1:11" x14ac:dyDescent="0.25">
      <c r="A1075" s="146"/>
      <c r="B1075" s="31"/>
      <c r="C1075" s="31"/>
      <c r="D1075" s="31"/>
      <c r="E1075" s="31"/>
      <c r="F1075" s="147"/>
      <c r="G1075" s="148"/>
      <c r="H1075" s="146"/>
      <c r="I1075" s="30"/>
      <c r="J1075" s="30"/>
      <c r="K1075" s="31"/>
    </row>
    <row r="1076" spans="1:11" x14ac:dyDescent="0.25">
      <c r="A1076" s="146"/>
      <c r="B1076" s="31"/>
      <c r="C1076" s="31"/>
      <c r="D1076" s="31"/>
      <c r="E1076" s="31"/>
      <c r="F1076" s="147"/>
      <c r="G1076" s="148"/>
      <c r="H1076" s="146"/>
      <c r="I1076" s="30"/>
      <c r="J1076" s="30"/>
      <c r="K1076" s="31"/>
    </row>
    <row r="1077" spans="1:11" x14ac:dyDescent="0.25">
      <c r="A1077" s="146"/>
      <c r="B1077" s="31"/>
      <c r="C1077" s="31"/>
      <c r="D1077" s="31"/>
      <c r="E1077" s="31"/>
      <c r="F1077" s="147"/>
      <c r="G1077" s="148"/>
      <c r="H1077" s="146"/>
      <c r="I1077" s="30"/>
      <c r="J1077" s="30"/>
      <c r="K1077" s="31"/>
    </row>
    <row r="1078" spans="1:11" x14ac:dyDescent="0.25">
      <c r="A1078" s="146"/>
      <c r="B1078" s="31"/>
      <c r="C1078" s="31"/>
      <c r="D1078" s="31"/>
      <c r="E1078" s="31"/>
      <c r="F1078" s="147"/>
      <c r="G1078" s="148"/>
      <c r="H1078" s="146"/>
      <c r="I1078" s="30"/>
      <c r="J1078" s="30"/>
      <c r="K1078" s="31"/>
    </row>
    <row r="1079" spans="1:11" x14ac:dyDescent="0.25">
      <c r="A1079" s="146"/>
      <c r="B1079" s="31"/>
      <c r="C1079" s="31"/>
      <c r="D1079" s="31"/>
      <c r="E1079" s="31"/>
      <c r="F1079" s="147"/>
      <c r="G1079" s="148"/>
      <c r="H1079" s="146"/>
      <c r="I1079" s="30"/>
      <c r="J1079" s="30"/>
      <c r="K1079" s="31"/>
    </row>
    <row r="1080" spans="1:11" x14ac:dyDescent="0.25">
      <c r="A1080" s="146"/>
      <c r="B1080" s="31"/>
      <c r="C1080" s="31"/>
      <c r="D1080" s="31"/>
      <c r="E1080" s="31"/>
      <c r="F1080" s="147"/>
      <c r="G1080" s="148"/>
      <c r="H1080" s="146"/>
      <c r="I1080" s="30"/>
      <c r="J1080" s="30"/>
      <c r="K1080" s="31"/>
    </row>
    <row r="1081" spans="1:11" x14ac:dyDescent="0.25">
      <c r="A1081" s="146"/>
      <c r="B1081" s="31"/>
      <c r="C1081" s="31"/>
      <c r="D1081" s="31"/>
      <c r="E1081" s="31"/>
      <c r="F1081" s="147"/>
      <c r="G1081" s="148"/>
      <c r="H1081" s="146"/>
      <c r="I1081" s="30"/>
      <c r="J1081" s="30"/>
      <c r="K1081" s="31"/>
    </row>
    <row r="1082" spans="1:11" x14ac:dyDescent="0.25">
      <c r="A1082" s="146"/>
      <c r="B1082" s="31"/>
      <c r="C1082" s="31"/>
      <c r="D1082" s="31"/>
      <c r="E1082" s="31"/>
      <c r="F1082" s="147"/>
      <c r="G1082" s="148"/>
      <c r="H1082" s="146"/>
      <c r="I1082" s="30"/>
      <c r="J1082" s="30"/>
      <c r="K1082" s="31"/>
    </row>
    <row r="1083" spans="1:11" x14ac:dyDescent="0.25">
      <c r="A1083" s="146"/>
      <c r="B1083" s="31"/>
      <c r="C1083" s="31"/>
      <c r="D1083" s="31"/>
      <c r="E1083" s="31"/>
      <c r="F1083" s="147"/>
      <c r="G1083" s="148"/>
      <c r="H1083" s="146"/>
      <c r="I1083" s="30"/>
      <c r="J1083" s="30"/>
      <c r="K1083" s="31"/>
    </row>
    <row r="1084" spans="1:11" x14ac:dyDescent="0.25">
      <c r="A1084" s="146"/>
      <c r="B1084" s="31"/>
      <c r="C1084" s="31"/>
      <c r="D1084" s="31"/>
      <c r="E1084" s="31"/>
      <c r="F1084" s="147"/>
      <c r="G1084" s="148"/>
      <c r="H1084" s="146"/>
      <c r="I1084" s="30"/>
      <c r="J1084" s="30"/>
      <c r="K1084" s="31"/>
    </row>
    <row r="1085" spans="1:11" x14ac:dyDescent="0.25">
      <c r="A1085" s="146"/>
      <c r="B1085" s="31"/>
      <c r="C1085" s="31"/>
      <c r="D1085" s="31"/>
      <c r="E1085" s="31"/>
      <c r="F1085" s="147"/>
      <c r="G1085" s="148"/>
      <c r="H1085" s="146"/>
      <c r="I1085" s="30"/>
      <c r="J1085" s="30"/>
      <c r="K1085" s="31"/>
    </row>
    <row r="1086" spans="1:11" x14ac:dyDescent="0.25">
      <c r="A1086" s="146"/>
      <c r="B1086" s="31"/>
      <c r="C1086" s="31"/>
      <c r="D1086" s="31"/>
      <c r="E1086" s="31"/>
      <c r="F1086" s="147"/>
      <c r="G1086" s="148"/>
      <c r="H1086" s="146"/>
      <c r="I1086" s="30"/>
      <c r="J1086" s="30"/>
      <c r="K1086" s="31"/>
    </row>
    <row r="1087" spans="1:11" x14ac:dyDescent="0.25">
      <c r="A1087" s="146"/>
      <c r="B1087" s="31"/>
      <c r="C1087" s="31"/>
      <c r="D1087" s="31"/>
      <c r="E1087" s="31"/>
      <c r="F1087" s="147"/>
      <c r="G1087" s="148"/>
      <c r="H1087" s="146"/>
      <c r="I1087" s="30"/>
      <c r="J1087" s="30"/>
      <c r="K1087" s="31"/>
    </row>
    <row r="1088" spans="1:11" x14ac:dyDescent="0.25">
      <c r="A1088" s="146"/>
      <c r="B1088" s="31"/>
      <c r="C1088" s="31"/>
      <c r="D1088" s="31"/>
      <c r="E1088" s="31"/>
      <c r="F1088" s="147"/>
      <c r="G1088" s="148"/>
      <c r="H1088" s="146"/>
      <c r="I1088" s="30"/>
      <c r="J1088" s="30"/>
      <c r="K1088" s="31"/>
    </row>
    <row r="1089" spans="1:11" x14ac:dyDescent="0.25">
      <c r="A1089" s="146"/>
      <c r="B1089" s="31"/>
      <c r="C1089" s="31"/>
      <c r="D1089" s="31"/>
      <c r="E1089" s="31"/>
      <c r="F1089" s="147"/>
      <c r="G1089" s="148"/>
      <c r="H1089" s="146"/>
      <c r="I1089" s="30"/>
      <c r="J1089" s="30"/>
      <c r="K1089" s="31"/>
    </row>
    <row r="1090" spans="1:11" x14ac:dyDescent="0.25">
      <c r="A1090" s="146"/>
      <c r="B1090" s="31"/>
      <c r="C1090" s="31"/>
      <c r="D1090" s="31"/>
      <c r="E1090" s="31"/>
      <c r="F1090" s="147"/>
      <c r="G1090" s="148"/>
      <c r="H1090" s="146"/>
      <c r="I1090" s="30"/>
      <c r="J1090" s="30"/>
      <c r="K1090" s="31"/>
    </row>
    <row r="1091" spans="1:11" x14ac:dyDescent="0.25">
      <c r="A1091" s="146"/>
      <c r="B1091" s="31"/>
      <c r="C1091" s="31"/>
      <c r="D1091" s="31"/>
      <c r="E1091" s="31"/>
      <c r="F1091" s="147"/>
      <c r="G1091" s="148"/>
      <c r="H1091" s="146"/>
      <c r="I1091" s="30"/>
      <c r="J1091" s="30"/>
      <c r="K1091" s="31"/>
    </row>
    <row r="1092" spans="1:11" x14ac:dyDescent="0.25">
      <c r="A1092" s="146"/>
      <c r="B1092" s="31"/>
      <c r="C1092" s="31"/>
      <c r="D1092" s="31"/>
      <c r="E1092" s="31"/>
      <c r="F1092" s="147"/>
      <c r="G1092" s="148"/>
      <c r="H1092" s="146"/>
      <c r="I1092" s="30"/>
      <c r="J1092" s="30"/>
      <c r="K1092" s="31"/>
    </row>
    <row r="1093" spans="1:11" x14ac:dyDescent="0.25">
      <c r="A1093" s="146"/>
      <c r="B1093" s="31"/>
      <c r="C1093" s="31"/>
      <c r="D1093" s="31"/>
      <c r="E1093" s="31"/>
      <c r="F1093" s="147"/>
      <c r="G1093" s="148"/>
      <c r="H1093" s="146"/>
      <c r="I1093" s="30"/>
      <c r="J1093" s="30"/>
      <c r="K1093" s="31"/>
    </row>
    <row r="1094" spans="1:11" x14ac:dyDescent="0.25">
      <c r="A1094" s="146"/>
      <c r="B1094" s="31"/>
      <c r="C1094" s="31"/>
      <c r="D1094" s="31"/>
      <c r="E1094" s="31"/>
      <c r="F1094" s="147"/>
      <c r="G1094" s="148"/>
      <c r="H1094" s="146"/>
      <c r="I1094" s="30"/>
      <c r="J1094" s="30"/>
      <c r="K1094" s="31"/>
    </row>
    <row r="1095" spans="1:11" x14ac:dyDescent="0.25">
      <c r="A1095" s="146"/>
      <c r="B1095" s="31"/>
      <c r="C1095" s="31"/>
      <c r="D1095" s="31"/>
      <c r="E1095" s="31"/>
      <c r="F1095" s="147"/>
      <c r="G1095" s="148"/>
      <c r="H1095" s="146"/>
      <c r="I1095" s="30"/>
      <c r="J1095" s="30"/>
      <c r="K1095" s="31"/>
    </row>
    <row r="1096" spans="1:11" x14ac:dyDescent="0.25">
      <c r="A1096" s="146"/>
      <c r="B1096" s="31"/>
      <c r="C1096" s="31"/>
      <c r="D1096" s="31"/>
      <c r="E1096" s="31"/>
      <c r="F1096" s="147"/>
      <c r="G1096" s="148"/>
      <c r="H1096" s="146"/>
      <c r="I1096" s="30"/>
      <c r="J1096" s="30"/>
      <c r="K1096" s="31"/>
    </row>
    <row r="1097" spans="1:11" x14ac:dyDescent="0.25">
      <c r="A1097" s="146"/>
      <c r="B1097" s="31"/>
      <c r="C1097" s="31"/>
      <c r="D1097" s="31"/>
      <c r="E1097" s="31"/>
      <c r="F1097" s="147"/>
      <c r="G1097" s="148"/>
      <c r="H1097" s="146"/>
      <c r="I1097" s="30"/>
      <c r="J1097" s="30"/>
      <c r="K1097" s="31"/>
    </row>
    <row r="1098" spans="1:11" x14ac:dyDescent="0.25">
      <c r="A1098" s="146"/>
      <c r="B1098" s="31"/>
      <c r="C1098" s="31"/>
      <c r="D1098" s="31"/>
      <c r="E1098" s="31"/>
      <c r="F1098" s="147"/>
      <c r="G1098" s="148"/>
      <c r="H1098" s="146"/>
      <c r="I1098" s="30"/>
      <c r="J1098" s="30"/>
      <c r="K1098" s="31"/>
    </row>
    <row r="1099" spans="1:11" x14ac:dyDescent="0.25">
      <c r="A1099" s="146"/>
      <c r="B1099" s="31"/>
      <c r="C1099" s="31"/>
      <c r="D1099" s="31"/>
      <c r="E1099" s="31"/>
      <c r="F1099" s="147"/>
      <c r="G1099" s="148"/>
      <c r="H1099" s="146"/>
      <c r="I1099" s="30"/>
      <c r="J1099" s="30"/>
      <c r="K1099" s="31"/>
    </row>
    <row r="1100" spans="1:11" x14ac:dyDescent="0.25">
      <c r="A1100" s="146"/>
      <c r="B1100" s="31"/>
      <c r="C1100" s="31"/>
      <c r="D1100" s="31"/>
      <c r="E1100" s="31"/>
      <c r="F1100" s="147"/>
      <c r="G1100" s="148"/>
      <c r="H1100" s="146"/>
      <c r="I1100" s="30"/>
      <c r="J1100" s="30"/>
      <c r="K1100" s="31"/>
    </row>
    <row r="1101" spans="1:11" x14ac:dyDescent="0.25">
      <c r="A1101" s="146"/>
      <c r="B1101" s="31"/>
      <c r="C1101" s="31"/>
      <c r="D1101" s="31"/>
      <c r="E1101" s="31"/>
      <c r="F1101" s="147"/>
      <c r="G1101" s="148"/>
      <c r="H1101" s="146"/>
      <c r="I1101" s="30"/>
      <c r="J1101" s="30"/>
      <c r="K1101" s="31"/>
    </row>
    <row r="1102" spans="1:11" x14ac:dyDescent="0.25">
      <c r="A1102" s="146"/>
      <c r="B1102" s="31"/>
      <c r="C1102" s="31"/>
      <c r="D1102" s="31"/>
      <c r="E1102" s="31"/>
      <c r="F1102" s="147"/>
      <c r="G1102" s="148"/>
      <c r="H1102" s="146"/>
      <c r="I1102" s="30"/>
      <c r="J1102" s="30"/>
      <c r="K1102" s="31"/>
    </row>
    <row r="1103" spans="1:11" x14ac:dyDescent="0.25">
      <c r="A1103" s="146"/>
      <c r="B1103" s="31"/>
      <c r="C1103" s="31"/>
      <c r="D1103" s="31"/>
      <c r="E1103" s="31"/>
      <c r="F1103" s="147"/>
      <c r="G1103" s="148"/>
      <c r="H1103" s="146"/>
      <c r="I1103" s="30"/>
      <c r="J1103" s="30"/>
      <c r="K1103" s="31"/>
    </row>
    <row r="1104" spans="1:11" x14ac:dyDescent="0.25">
      <c r="A1104" s="146"/>
      <c r="B1104" s="31"/>
      <c r="C1104" s="31"/>
      <c r="D1104" s="31"/>
      <c r="E1104" s="31"/>
      <c r="F1104" s="147"/>
      <c r="G1104" s="148"/>
      <c r="H1104" s="146"/>
      <c r="I1104" s="30"/>
      <c r="J1104" s="30"/>
      <c r="K1104" s="31"/>
    </row>
    <row r="1105" spans="1:11" x14ac:dyDescent="0.25">
      <c r="A1105" s="146"/>
      <c r="B1105" s="31"/>
      <c r="C1105" s="31"/>
      <c r="D1105" s="31"/>
      <c r="E1105" s="31"/>
      <c r="F1105" s="147"/>
      <c r="G1105" s="148"/>
      <c r="H1105" s="146"/>
      <c r="I1105" s="30"/>
      <c r="J1105" s="30"/>
      <c r="K1105" s="31"/>
    </row>
    <row r="1106" spans="1:11" x14ac:dyDescent="0.25">
      <c r="A1106" s="146"/>
      <c r="B1106" s="31"/>
      <c r="C1106" s="31"/>
      <c r="D1106" s="31"/>
      <c r="E1106" s="31"/>
      <c r="F1106" s="147"/>
      <c r="G1106" s="148"/>
      <c r="H1106" s="146"/>
      <c r="I1106" s="30"/>
      <c r="J1106" s="30"/>
      <c r="K1106" s="31"/>
    </row>
    <row r="1107" spans="1:11" x14ac:dyDescent="0.25">
      <c r="A1107" s="146"/>
      <c r="B1107" s="31"/>
      <c r="C1107" s="31"/>
      <c r="D1107" s="31"/>
      <c r="E1107" s="31"/>
      <c r="F1107" s="147"/>
      <c r="G1107" s="148"/>
      <c r="H1107" s="146"/>
      <c r="I1107" s="30"/>
      <c r="J1107" s="30"/>
      <c r="K1107" s="31"/>
    </row>
    <row r="1108" spans="1:11" x14ac:dyDescent="0.25">
      <c r="A1108" s="146"/>
      <c r="B1108" s="31"/>
      <c r="C1108" s="31"/>
      <c r="D1108" s="31"/>
      <c r="E1108" s="31"/>
      <c r="F1108" s="147"/>
      <c r="G1108" s="148"/>
      <c r="H1108" s="146"/>
      <c r="I1108" s="30"/>
      <c r="J1108" s="30"/>
      <c r="K1108" s="31"/>
    </row>
    <row r="1109" spans="1:11" x14ac:dyDescent="0.25">
      <c r="A1109" s="146"/>
      <c r="B1109" s="31"/>
      <c r="C1109" s="31"/>
      <c r="D1109" s="31"/>
      <c r="E1109" s="31"/>
      <c r="F1109" s="147"/>
      <c r="G1109" s="148"/>
      <c r="H1109" s="146"/>
      <c r="I1109" s="30"/>
      <c r="J1109" s="30"/>
      <c r="K1109" s="31"/>
    </row>
    <row r="1110" spans="1:11" x14ac:dyDescent="0.25">
      <c r="A1110" s="146"/>
      <c r="B1110" s="31"/>
      <c r="C1110" s="31"/>
      <c r="D1110" s="31"/>
      <c r="E1110" s="31"/>
      <c r="F1110" s="147"/>
      <c r="G1110" s="148"/>
      <c r="H1110" s="146"/>
      <c r="I1110" s="30"/>
      <c r="J1110" s="30"/>
      <c r="K1110" s="31"/>
    </row>
    <row r="1111" spans="1:11" x14ac:dyDescent="0.25">
      <c r="A1111" s="146"/>
      <c r="B1111" s="31"/>
      <c r="C1111" s="31"/>
      <c r="D1111" s="31"/>
      <c r="E1111" s="31"/>
      <c r="F1111" s="147"/>
      <c r="G1111" s="148"/>
      <c r="H1111" s="146"/>
      <c r="I1111" s="30"/>
      <c r="J1111" s="30"/>
      <c r="K1111" s="31"/>
    </row>
    <row r="1112" spans="1:11" x14ac:dyDescent="0.25">
      <c r="A1112" s="146"/>
      <c r="B1112" s="31"/>
      <c r="C1112" s="31"/>
      <c r="D1112" s="31"/>
      <c r="E1112" s="31"/>
      <c r="F1112" s="147"/>
      <c r="G1112" s="148"/>
      <c r="H1112" s="146"/>
      <c r="I1112" s="30"/>
      <c r="J1112" s="30"/>
      <c r="K1112" s="31"/>
    </row>
    <row r="1113" spans="1:11" x14ac:dyDescent="0.25">
      <c r="A1113" s="146"/>
      <c r="B1113" s="31"/>
      <c r="C1113" s="31"/>
      <c r="D1113" s="31"/>
      <c r="E1113" s="31"/>
      <c r="F1113" s="147"/>
      <c r="G1113" s="148"/>
      <c r="H1113" s="146"/>
      <c r="I1113" s="30"/>
      <c r="J1113" s="30"/>
      <c r="K1113" s="31"/>
    </row>
    <row r="1114" spans="1:11" x14ac:dyDescent="0.25">
      <c r="A1114" s="146"/>
      <c r="B1114" s="31"/>
      <c r="C1114" s="31"/>
      <c r="D1114" s="31"/>
      <c r="E1114" s="31"/>
      <c r="F1114" s="147"/>
      <c r="G1114" s="148"/>
      <c r="H1114" s="146"/>
      <c r="I1114" s="30"/>
      <c r="J1114" s="30"/>
      <c r="K1114" s="31"/>
    </row>
    <row r="1115" spans="1:11" x14ac:dyDescent="0.25">
      <c r="A1115" s="146"/>
      <c r="B1115" s="31"/>
      <c r="C1115" s="31"/>
      <c r="D1115" s="31"/>
      <c r="E1115" s="31"/>
      <c r="F1115" s="147"/>
      <c r="G1115" s="148"/>
      <c r="H1115" s="146"/>
      <c r="I1115" s="30"/>
      <c r="J1115" s="30"/>
      <c r="K1115" s="31"/>
    </row>
    <row r="1116" spans="1:11" x14ac:dyDescent="0.25">
      <c r="A1116" s="146"/>
      <c r="B1116" s="31"/>
      <c r="C1116" s="31"/>
      <c r="D1116" s="31"/>
      <c r="E1116" s="31"/>
      <c r="F1116" s="147"/>
      <c r="G1116" s="148"/>
      <c r="H1116" s="146"/>
      <c r="I1116" s="30"/>
      <c r="J1116" s="30"/>
      <c r="K1116" s="31"/>
    </row>
    <row r="1117" spans="1:11" x14ac:dyDescent="0.25">
      <c r="A1117" s="146"/>
      <c r="B1117" s="31"/>
      <c r="C1117" s="31"/>
      <c r="D1117" s="31"/>
      <c r="E1117" s="31"/>
      <c r="F1117" s="147"/>
      <c r="G1117" s="148"/>
      <c r="H1117" s="146"/>
      <c r="I1117" s="30"/>
      <c r="J1117" s="30"/>
      <c r="K1117" s="31"/>
    </row>
    <row r="1118" spans="1:11" x14ac:dyDescent="0.25">
      <c r="A1118" s="146"/>
      <c r="B1118" s="31"/>
      <c r="C1118" s="31"/>
      <c r="D1118" s="31"/>
      <c r="E1118" s="31"/>
      <c r="F1118" s="147"/>
      <c r="G1118" s="148"/>
      <c r="H1118" s="146"/>
      <c r="I1118" s="30"/>
      <c r="J1118" s="30"/>
      <c r="K1118" s="31"/>
    </row>
    <row r="1119" spans="1:11" x14ac:dyDescent="0.25">
      <c r="A1119" s="146"/>
      <c r="B1119" s="31"/>
      <c r="C1119" s="31"/>
      <c r="D1119" s="31"/>
      <c r="E1119" s="31"/>
      <c r="F1119" s="147"/>
      <c r="G1119" s="148"/>
      <c r="H1119" s="146"/>
      <c r="I1119" s="30"/>
      <c r="J1119" s="30"/>
      <c r="K1119" s="31"/>
    </row>
    <row r="1120" spans="1:11" x14ac:dyDescent="0.25">
      <c r="A1120" s="146"/>
      <c r="B1120" s="31"/>
      <c r="C1120" s="31"/>
      <c r="D1120" s="31"/>
      <c r="E1120" s="31"/>
      <c r="F1120" s="147"/>
      <c r="G1120" s="148"/>
      <c r="H1120" s="146"/>
      <c r="I1120" s="30"/>
      <c r="J1120" s="30"/>
      <c r="K1120" s="31"/>
    </row>
    <row r="1121" spans="1:11" x14ac:dyDescent="0.25">
      <c r="A1121" s="146"/>
      <c r="B1121" s="31"/>
      <c r="C1121" s="31"/>
      <c r="D1121" s="31"/>
      <c r="E1121" s="31"/>
      <c r="F1121" s="147"/>
      <c r="G1121" s="148"/>
      <c r="H1121" s="146"/>
      <c r="I1121" s="30"/>
      <c r="J1121" s="30"/>
      <c r="K1121" s="31"/>
    </row>
    <row r="1122" spans="1:11" x14ac:dyDescent="0.25">
      <c r="A1122" s="146"/>
      <c r="B1122" s="31"/>
      <c r="C1122" s="31"/>
      <c r="D1122" s="31"/>
      <c r="E1122" s="31"/>
      <c r="F1122" s="147"/>
      <c r="G1122" s="148"/>
      <c r="H1122" s="146"/>
      <c r="I1122" s="30"/>
      <c r="J1122" s="30"/>
      <c r="K1122" s="31"/>
    </row>
    <row r="1123" spans="1:11" x14ac:dyDescent="0.25">
      <c r="A1123" s="146"/>
      <c r="B1123" s="31"/>
      <c r="C1123" s="31"/>
      <c r="D1123" s="31"/>
      <c r="E1123" s="31"/>
      <c r="F1123" s="147"/>
      <c r="G1123" s="148"/>
      <c r="H1123" s="146"/>
      <c r="I1123" s="30"/>
      <c r="J1123" s="30"/>
      <c r="K1123" s="31"/>
    </row>
    <row r="1124" spans="1:11" x14ac:dyDescent="0.25">
      <c r="A1124" s="146"/>
      <c r="B1124" s="31"/>
      <c r="C1124" s="31"/>
      <c r="D1124" s="31"/>
      <c r="E1124" s="31"/>
      <c r="F1124" s="147"/>
      <c r="G1124" s="148"/>
      <c r="H1124" s="146"/>
      <c r="I1124" s="30"/>
      <c r="J1124" s="30"/>
      <c r="K1124" s="31"/>
    </row>
    <row r="1125" spans="1:11" x14ac:dyDescent="0.25">
      <c r="A1125" s="146"/>
      <c r="B1125" s="31"/>
      <c r="C1125" s="31"/>
      <c r="D1125" s="31"/>
      <c r="E1125" s="31"/>
      <c r="F1125" s="147"/>
      <c r="G1125" s="148"/>
      <c r="H1125" s="146"/>
      <c r="I1125" s="30"/>
      <c r="J1125" s="30"/>
      <c r="K1125" s="31"/>
    </row>
    <row r="1126" spans="1:11" x14ac:dyDescent="0.25">
      <c r="A1126" s="146"/>
      <c r="B1126" s="31"/>
      <c r="C1126" s="31"/>
      <c r="D1126" s="31"/>
      <c r="E1126" s="31"/>
      <c r="F1126" s="147"/>
      <c r="G1126" s="148"/>
      <c r="H1126" s="146"/>
      <c r="I1126" s="30"/>
      <c r="J1126" s="30"/>
      <c r="K1126" s="31"/>
    </row>
    <row r="1127" spans="1:11" x14ac:dyDescent="0.25">
      <c r="A1127" s="146"/>
      <c r="B1127" s="31"/>
      <c r="C1127" s="31"/>
      <c r="D1127" s="31"/>
      <c r="E1127" s="31"/>
      <c r="F1127" s="147"/>
      <c r="G1127" s="148"/>
      <c r="H1127" s="146"/>
      <c r="I1127" s="30"/>
      <c r="J1127" s="30"/>
      <c r="K1127" s="31"/>
    </row>
    <row r="1128" spans="1:11" x14ac:dyDescent="0.25">
      <c r="A1128" s="146"/>
      <c r="B1128" s="31"/>
      <c r="C1128" s="31"/>
      <c r="D1128" s="31"/>
      <c r="E1128" s="31"/>
      <c r="F1128" s="147"/>
      <c r="G1128" s="148"/>
      <c r="H1128" s="146"/>
      <c r="I1128" s="30"/>
      <c r="J1128" s="30"/>
      <c r="K1128" s="31"/>
    </row>
    <row r="1129" spans="1:11" x14ac:dyDescent="0.25">
      <c r="A1129" s="146"/>
      <c r="B1129" s="31"/>
      <c r="C1129" s="31"/>
      <c r="D1129" s="31"/>
      <c r="E1129" s="31"/>
      <c r="F1129" s="147"/>
      <c r="G1129" s="148"/>
      <c r="H1129" s="146"/>
      <c r="I1129" s="30"/>
      <c r="J1129" s="30"/>
      <c r="K1129" s="31"/>
    </row>
    <row r="1130" spans="1:11" x14ac:dyDescent="0.25">
      <c r="A1130" s="146"/>
      <c r="B1130" s="31"/>
      <c r="C1130" s="31"/>
      <c r="D1130" s="31"/>
      <c r="E1130" s="31"/>
      <c r="F1130" s="147"/>
      <c r="G1130" s="148"/>
      <c r="H1130" s="146"/>
      <c r="I1130" s="30"/>
      <c r="J1130" s="30"/>
      <c r="K1130" s="31"/>
    </row>
    <row r="1131" spans="1:11" x14ac:dyDescent="0.25">
      <c r="A1131" s="146"/>
      <c r="B1131" s="31"/>
      <c r="C1131" s="31"/>
      <c r="D1131" s="31"/>
      <c r="E1131" s="31"/>
      <c r="F1131" s="147"/>
      <c r="G1131" s="148"/>
      <c r="H1131" s="146"/>
      <c r="I1131" s="30"/>
      <c r="J1131" s="30"/>
      <c r="K1131" s="31"/>
    </row>
    <row r="1132" spans="1:11" x14ac:dyDescent="0.25">
      <c r="A1132" s="146"/>
      <c r="B1132" s="31"/>
      <c r="C1132" s="31"/>
      <c r="D1132" s="31"/>
      <c r="E1132" s="31"/>
      <c r="F1132" s="147"/>
      <c r="G1132" s="148"/>
      <c r="H1132" s="146"/>
      <c r="I1132" s="30"/>
      <c r="J1132" s="30"/>
      <c r="K1132" s="31"/>
    </row>
    <row r="1133" spans="1:11" x14ac:dyDescent="0.25">
      <c r="A1133" s="146"/>
      <c r="B1133" s="31"/>
      <c r="C1133" s="31"/>
      <c r="D1133" s="31"/>
      <c r="E1133" s="31"/>
      <c r="F1133" s="147"/>
      <c r="G1133" s="148"/>
      <c r="H1133" s="146"/>
      <c r="I1133" s="30"/>
      <c r="J1133" s="30"/>
      <c r="K1133" s="31"/>
    </row>
    <row r="1134" spans="1:11" x14ac:dyDescent="0.25">
      <c r="A1134" s="146"/>
      <c r="B1134" s="31"/>
      <c r="C1134" s="31"/>
      <c r="D1134" s="31"/>
      <c r="E1134" s="31"/>
      <c r="F1134" s="147"/>
      <c r="G1134" s="148"/>
      <c r="H1134" s="146"/>
      <c r="I1134" s="30"/>
      <c r="J1134" s="30"/>
      <c r="K1134" s="31"/>
    </row>
    <row r="1135" spans="1:11" x14ac:dyDescent="0.25">
      <c r="A1135" s="146"/>
      <c r="B1135" s="31"/>
      <c r="C1135" s="31"/>
      <c r="D1135" s="31"/>
      <c r="E1135" s="31"/>
      <c r="F1135" s="147"/>
      <c r="G1135" s="148"/>
      <c r="H1135" s="146"/>
      <c r="I1135" s="30"/>
      <c r="J1135" s="30"/>
      <c r="K1135" s="31"/>
    </row>
    <row r="1136" spans="1:11" x14ac:dyDescent="0.25">
      <c r="A1136" s="146"/>
      <c r="B1136" s="31"/>
      <c r="C1136" s="31"/>
      <c r="D1136" s="31"/>
      <c r="E1136" s="31"/>
      <c r="F1136" s="147"/>
      <c r="G1136" s="148"/>
      <c r="H1136" s="146"/>
      <c r="I1136" s="30"/>
      <c r="J1136" s="30"/>
      <c r="K1136" s="31"/>
    </row>
    <row r="1137" spans="1:11" x14ac:dyDescent="0.25">
      <c r="A1137" s="146"/>
      <c r="B1137" s="31"/>
      <c r="C1137" s="31"/>
      <c r="D1137" s="31"/>
      <c r="E1137" s="31"/>
      <c r="F1137" s="147"/>
      <c r="G1137" s="148"/>
      <c r="H1137" s="146"/>
      <c r="I1137" s="30"/>
      <c r="J1137" s="30"/>
      <c r="K1137" s="31"/>
    </row>
    <row r="1138" spans="1:11" x14ac:dyDescent="0.25">
      <c r="A1138" s="146"/>
      <c r="B1138" s="31"/>
      <c r="C1138" s="31"/>
      <c r="D1138" s="31"/>
      <c r="E1138" s="31"/>
      <c r="F1138" s="147"/>
      <c r="G1138" s="148"/>
      <c r="H1138" s="146"/>
      <c r="I1138" s="30"/>
      <c r="J1138" s="30"/>
      <c r="K1138" s="31"/>
    </row>
    <row r="1139" spans="1:11" x14ac:dyDescent="0.25">
      <c r="A1139" s="146"/>
      <c r="B1139" s="31"/>
      <c r="C1139" s="31"/>
      <c r="D1139" s="31"/>
      <c r="E1139" s="31"/>
      <c r="F1139" s="147"/>
      <c r="G1139" s="148"/>
      <c r="H1139" s="146"/>
      <c r="I1139" s="30"/>
      <c r="J1139" s="30"/>
      <c r="K1139" s="31"/>
    </row>
    <row r="1140" spans="1:11" x14ac:dyDescent="0.25">
      <c r="A1140" s="146"/>
      <c r="B1140" s="31"/>
      <c r="C1140" s="31"/>
      <c r="D1140" s="31"/>
      <c r="E1140" s="31"/>
      <c r="F1140" s="147"/>
      <c r="G1140" s="148"/>
      <c r="H1140" s="146"/>
      <c r="I1140" s="30"/>
      <c r="J1140" s="30"/>
      <c r="K1140" s="31"/>
    </row>
    <row r="1141" spans="1:11" x14ac:dyDescent="0.25">
      <c r="A1141" s="146"/>
      <c r="B1141" s="31"/>
      <c r="C1141" s="31"/>
      <c r="D1141" s="31"/>
      <c r="E1141" s="31"/>
      <c r="F1141" s="147"/>
      <c r="G1141" s="148"/>
      <c r="H1141" s="146"/>
      <c r="I1141" s="30"/>
      <c r="J1141" s="30"/>
      <c r="K1141" s="31"/>
    </row>
    <row r="1142" spans="1:11" x14ac:dyDescent="0.25">
      <c r="A1142" s="146"/>
      <c r="B1142" s="31"/>
      <c r="C1142" s="31"/>
      <c r="D1142" s="31"/>
      <c r="E1142" s="31"/>
      <c r="F1142" s="147"/>
      <c r="G1142" s="148"/>
      <c r="H1142" s="146"/>
      <c r="I1142" s="30"/>
      <c r="J1142" s="30"/>
      <c r="K1142" s="31"/>
    </row>
    <row r="1143" spans="1:11" x14ac:dyDescent="0.25">
      <c r="A1143" s="146"/>
      <c r="B1143" s="31"/>
      <c r="C1143" s="31"/>
      <c r="D1143" s="31"/>
      <c r="E1143" s="31"/>
      <c r="F1143" s="147"/>
      <c r="G1143" s="148"/>
      <c r="H1143" s="146"/>
      <c r="I1143" s="30"/>
      <c r="J1143" s="30"/>
      <c r="K1143" s="31"/>
    </row>
    <row r="1144" spans="1:11" x14ac:dyDescent="0.25">
      <c r="A1144" s="146"/>
      <c r="B1144" s="31"/>
      <c r="C1144" s="31"/>
      <c r="D1144" s="31"/>
      <c r="E1144" s="31"/>
      <c r="F1144" s="147"/>
      <c r="G1144" s="148"/>
      <c r="H1144" s="146"/>
      <c r="I1144" s="30"/>
      <c r="J1144" s="30"/>
      <c r="K1144" s="31"/>
    </row>
    <row r="1145" spans="1:11" x14ac:dyDescent="0.25">
      <c r="A1145" s="146"/>
      <c r="B1145" s="31"/>
      <c r="C1145" s="31"/>
      <c r="D1145" s="31"/>
      <c r="E1145" s="31"/>
      <c r="F1145" s="147"/>
      <c r="G1145" s="148"/>
      <c r="H1145" s="146"/>
      <c r="I1145" s="30"/>
      <c r="J1145" s="30"/>
      <c r="K1145" s="31"/>
    </row>
    <row r="1146" spans="1:11" x14ac:dyDescent="0.25">
      <c r="A1146" s="146"/>
      <c r="B1146" s="31"/>
      <c r="C1146" s="31"/>
      <c r="D1146" s="31"/>
      <c r="E1146" s="31"/>
      <c r="F1146" s="147"/>
      <c r="G1146" s="148"/>
      <c r="H1146" s="146"/>
      <c r="I1146" s="30"/>
      <c r="J1146" s="30"/>
      <c r="K1146" s="31"/>
    </row>
    <row r="1147" spans="1:11" x14ac:dyDescent="0.25">
      <c r="A1147" s="146"/>
      <c r="B1147" s="31"/>
      <c r="C1147" s="31"/>
      <c r="D1147" s="31"/>
      <c r="E1147" s="31"/>
      <c r="F1147" s="147"/>
      <c r="G1147" s="148"/>
      <c r="H1147" s="146"/>
      <c r="I1147" s="30"/>
      <c r="J1147" s="30"/>
      <c r="K1147" s="31"/>
    </row>
    <row r="1148" spans="1:11" x14ac:dyDescent="0.25">
      <c r="A1148" s="146"/>
      <c r="B1148" s="31"/>
      <c r="C1148" s="31"/>
      <c r="D1148" s="31"/>
      <c r="E1148" s="31"/>
      <c r="F1148" s="147"/>
      <c r="G1148" s="148"/>
      <c r="H1148" s="146"/>
      <c r="I1148" s="30"/>
      <c r="J1148" s="30"/>
      <c r="K1148" s="31"/>
    </row>
    <row r="1149" spans="1:11" x14ac:dyDescent="0.25">
      <c r="A1149" s="146"/>
      <c r="B1149" s="31"/>
      <c r="C1149" s="31"/>
      <c r="D1149" s="31"/>
      <c r="E1149" s="31"/>
      <c r="F1149" s="147"/>
      <c r="G1149" s="148"/>
      <c r="H1149" s="146"/>
      <c r="I1149" s="30"/>
      <c r="J1149" s="30"/>
      <c r="K1149" s="31"/>
    </row>
    <row r="1150" spans="1:11" x14ac:dyDescent="0.25">
      <c r="A1150" s="146"/>
      <c r="B1150" s="31"/>
      <c r="C1150" s="31"/>
      <c r="D1150" s="31"/>
      <c r="E1150" s="31"/>
      <c r="F1150" s="147"/>
      <c r="G1150" s="148"/>
      <c r="H1150" s="146"/>
      <c r="I1150" s="30"/>
      <c r="J1150" s="30"/>
      <c r="K1150" s="31"/>
    </row>
    <row r="1151" spans="1:11" x14ac:dyDescent="0.25">
      <c r="A1151" s="146"/>
      <c r="B1151" s="31"/>
      <c r="C1151" s="31"/>
      <c r="D1151" s="31"/>
      <c r="E1151" s="31"/>
      <c r="F1151" s="147"/>
      <c r="G1151" s="148"/>
      <c r="H1151" s="146"/>
      <c r="I1151" s="30"/>
      <c r="J1151" s="30"/>
      <c r="K1151" s="31"/>
    </row>
    <row r="1152" spans="1:11" x14ac:dyDescent="0.25">
      <c r="A1152" s="146"/>
      <c r="B1152" s="31"/>
      <c r="C1152" s="31"/>
      <c r="D1152" s="31"/>
      <c r="E1152" s="31"/>
      <c r="F1152" s="147"/>
      <c r="G1152" s="148"/>
      <c r="H1152" s="146"/>
      <c r="I1152" s="30"/>
      <c r="J1152" s="30"/>
      <c r="K1152" s="31"/>
    </row>
    <row r="1153" spans="1:11" x14ac:dyDescent="0.25">
      <c r="A1153" s="146"/>
      <c r="B1153" s="31"/>
      <c r="C1153" s="31"/>
      <c r="D1153" s="31"/>
      <c r="E1153" s="31"/>
      <c r="F1153" s="147"/>
      <c r="G1153" s="148"/>
      <c r="H1153" s="146"/>
      <c r="I1153" s="30"/>
      <c r="J1153" s="30"/>
      <c r="K1153" s="31"/>
    </row>
    <row r="1154" spans="1:11" x14ac:dyDescent="0.25">
      <c r="A1154" s="146"/>
      <c r="B1154" s="31"/>
      <c r="C1154" s="31"/>
      <c r="D1154" s="31"/>
      <c r="E1154" s="31"/>
      <c r="F1154" s="147"/>
      <c r="G1154" s="148"/>
      <c r="H1154" s="146"/>
      <c r="I1154" s="30"/>
      <c r="J1154" s="30"/>
      <c r="K1154" s="31"/>
    </row>
    <row r="1155" spans="1:11" x14ac:dyDescent="0.25">
      <c r="A1155" s="146"/>
      <c r="B1155" s="31"/>
      <c r="C1155" s="31"/>
      <c r="D1155" s="31"/>
      <c r="E1155" s="31"/>
      <c r="F1155" s="147"/>
      <c r="G1155" s="148"/>
      <c r="H1155" s="146"/>
      <c r="I1155" s="30"/>
      <c r="J1155" s="30"/>
      <c r="K1155" s="31"/>
    </row>
    <row r="1156" spans="1:11" x14ac:dyDescent="0.25">
      <c r="A1156" s="146"/>
      <c r="B1156" s="31"/>
      <c r="C1156" s="31"/>
      <c r="D1156" s="31"/>
      <c r="E1156" s="31"/>
      <c r="F1156" s="147"/>
      <c r="G1156" s="148"/>
      <c r="H1156" s="146"/>
      <c r="I1156" s="30"/>
      <c r="J1156" s="30"/>
      <c r="K1156" s="31"/>
    </row>
    <row r="1157" spans="1:11" x14ac:dyDescent="0.25">
      <c r="A1157" s="146"/>
      <c r="B1157" s="31"/>
      <c r="C1157" s="31"/>
      <c r="D1157" s="31"/>
      <c r="E1157" s="31"/>
      <c r="F1157" s="147"/>
      <c r="G1157" s="148"/>
      <c r="H1157" s="146"/>
      <c r="I1157" s="30"/>
      <c r="J1157" s="30"/>
      <c r="K1157" s="31"/>
    </row>
    <row r="1158" spans="1:11" x14ac:dyDescent="0.25">
      <c r="A1158" s="146"/>
      <c r="B1158" s="31"/>
      <c r="C1158" s="31"/>
      <c r="D1158" s="31"/>
      <c r="E1158" s="31"/>
      <c r="F1158" s="147"/>
      <c r="G1158" s="148"/>
      <c r="H1158" s="146"/>
      <c r="I1158" s="30"/>
      <c r="J1158" s="30"/>
      <c r="K1158" s="31"/>
    </row>
    <row r="1159" spans="1:11" x14ac:dyDescent="0.25">
      <c r="A1159" s="146"/>
      <c r="B1159" s="31"/>
      <c r="C1159" s="31"/>
      <c r="D1159" s="31"/>
      <c r="E1159" s="31"/>
      <c r="F1159" s="147"/>
      <c r="G1159" s="148"/>
      <c r="H1159" s="146"/>
      <c r="I1159" s="30"/>
      <c r="J1159" s="30"/>
      <c r="K1159" s="31"/>
    </row>
    <row r="1160" spans="1:11" x14ac:dyDescent="0.25">
      <c r="A1160" s="146"/>
      <c r="B1160" s="31"/>
      <c r="C1160" s="31"/>
      <c r="D1160" s="31"/>
      <c r="E1160" s="31"/>
      <c r="F1160" s="147"/>
      <c r="G1160" s="148"/>
      <c r="H1160" s="146"/>
      <c r="I1160" s="30"/>
      <c r="J1160" s="30"/>
      <c r="K1160" s="31"/>
    </row>
    <row r="1161" spans="1:11" x14ac:dyDescent="0.25">
      <c r="A1161" s="146"/>
      <c r="B1161" s="31"/>
      <c r="C1161" s="31"/>
      <c r="D1161" s="31"/>
      <c r="E1161" s="31"/>
      <c r="F1161" s="147"/>
      <c r="G1161" s="148"/>
      <c r="H1161" s="146"/>
      <c r="I1161" s="30"/>
      <c r="J1161" s="30"/>
      <c r="K1161" s="31"/>
    </row>
    <row r="1162" spans="1:11" x14ac:dyDescent="0.25">
      <c r="A1162" s="146"/>
      <c r="B1162" s="31"/>
      <c r="C1162" s="31"/>
      <c r="D1162" s="31"/>
      <c r="E1162" s="31"/>
      <c r="F1162" s="147"/>
      <c r="G1162" s="148"/>
      <c r="H1162" s="146"/>
      <c r="I1162" s="30"/>
      <c r="J1162" s="30"/>
      <c r="K1162" s="31"/>
    </row>
    <row r="1163" spans="1:11" x14ac:dyDescent="0.25">
      <c r="A1163" s="146"/>
      <c r="B1163" s="31"/>
      <c r="C1163" s="31"/>
      <c r="D1163" s="31"/>
      <c r="E1163" s="31"/>
      <c r="F1163" s="147"/>
      <c r="G1163" s="148"/>
      <c r="H1163" s="146"/>
      <c r="I1163" s="30"/>
      <c r="J1163" s="30"/>
      <c r="K1163" s="31"/>
    </row>
    <row r="1164" spans="1:11" x14ac:dyDescent="0.25">
      <c r="A1164" s="146"/>
      <c r="B1164" s="31"/>
      <c r="C1164" s="31"/>
      <c r="D1164" s="31"/>
      <c r="E1164" s="31"/>
      <c r="F1164" s="147"/>
      <c r="G1164" s="148"/>
      <c r="H1164" s="146"/>
      <c r="I1164" s="30"/>
      <c r="J1164" s="30"/>
      <c r="K1164" s="31"/>
    </row>
    <row r="1165" spans="1:11" x14ac:dyDescent="0.25">
      <c r="A1165" s="146"/>
      <c r="B1165" s="31"/>
      <c r="C1165" s="31"/>
      <c r="D1165" s="31"/>
      <c r="E1165" s="31"/>
      <c r="F1165" s="147"/>
      <c r="G1165" s="148"/>
      <c r="H1165" s="146"/>
      <c r="I1165" s="30"/>
      <c r="J1165" s="30"/>
      <c r="K1165" s="31"/>
    </row>
    <row r="1166" spans="1:11" x14ac:dyDescent="0.25">
      <c r="A1166" s="146"/>
      <c r="B1166" s="31"/>
      <c r="C1166" s="31"/>
      <c r="D1166" s="31"/>
      <c r="E1166" s="31"/>
      <c r="F1166" s="147"/>
      <c r="G1166" s="148"/>
      <c r="H1166" s="146"/>
      <c r="I1166" s="30"/>
      <c r="J1166" s="30"/>
      <c r="K1166" s="31"/>
    </row>
    <row r="1167" spans="1:11" x14ac:dyDescent="0.25">
      <c r="A1167" s="146"/>
      <c r="B1167" s="31"/>
      <c r="C1167" s="31"/>
      <c r="D1167" s="31"/>
      <c r="E1167" s="31"/>
      <c r="F1167" s="147"/>
      <c r="G1167" s="148"/>
      <c r="H1167" s="146"/>
      <c r="I1167" s="30"/>
      <c r="J1167" s="30"/>
      <c r="K1167" s="31"/>
    </row>
    <row r="1168" spans="1:11" x14ac:dyDescent="0.25">
      <c r="A1168" s="146"/>
      <c r="B1168" s="31"/>
      <c r="C1168" s="31"/>
      <c r="D1168" s="31"/>
      <c r="E1168" s="31"/>
      <c r="F1168" s="147"/>
      <c r="G1168" s="148"/>
      <c r="H1168" s="146"/>
      <c r="I1168" s="30"/>
      <c r="J1168" s="30"/>
      <c r="K1168" s="31"/>
    </row>
    <row r="1169" spans="1:11" x14ac:dyDescent="0.25">
      <c r="A1169" s="146"/>
      <c r="B1169" s="31"/>
      <c r="C1169" s="31"/>
      <c r="D1169" s="31"/>
      <c r="E1169" s="31"/>
      <c r="F1169" s="147"/>
      <c r="G1169" s="148"/>
      <c r="H1169" s="146"/>
      <c r="I1169" s="30"/>
      <c r="J1169" s="30"/>
      <c r="K1169" s="31"/>
    </row>
    <row r="1170" spans="1:11" x14ac:dyDescent="0.25">
      <c r="A1170" s="146"/>
      <c r="B1170" s="31"/>
      <c r="C1170" s="31"/>
      <c r="D1170" s="31"/>
      <c r="E1170" s="31"/>
      <c r="F1170" s="147"/>
      <c r="G1170" s="148"/>
      <c r="H1170" s="146"/>
      <c r="I1170" s="30"/>
      <c r="J1170" s="30"/>
      <c r="K1170" s="31"/>
    </row>
    <row r="1171" spans="1:11" x14ac:dyDescent="0.25">
      <c r="A1171" s="146"/>
      <c r="B1171" s="31"/>
      <c r="C1171" s="31"/>
      <c r="D1171" s="31"/>
      <c r="E1171" s="31"/>
      <c r="F1171" s="147"/>
      <c r="G1171" s="148"/>
      <c r="H1171" s="146"/>
      <c r="I1171" s="30"/>
      <c r="J1171" s="30"/>
      <c r="K1171" s="31"/>
    </row>
    <row r="1172" spans="1:11" x14ac:dyDescent="0.25">
      <c r="A1172" s="146"/>
      <c r="B1172" s="31"/>
      <c r="C1172" s="31"/>
      <c r="D1172" s="31"/>
      <c r="E1172" s="31"/>
      <c r="F1172" s="147"/>
      <c r="G1172" s="148"/>
      <c r="H1172" s="146"/>
      <c r="I1172" s="30"/>
      <c r="J1172" s="30"/>
      <c r="K1172" s="31"/>
    </row>
    <row r="1173" spans="1:11" x14ac:dyDescent="0.25">
      <c r="A1173" s="146"/>
      <c r="B1173" s="31"/>
      <c r="C1173" s="31"/>
      <c r="D1173" s="31"/>
      <c r="E1173" s="31"/>
      <c r="F1173" s="147"/>
      <c r="G1173" s="148"/>
      <c r="H1173" s="146"/>
      <c r="I1173" s="30"/>
      <c r="J1173" s="30"/>
      <c r="K1173" s="31"/>
    </row>
    <row r="1174" spans="1:11" x14ac:dyDescent="0.25">
      <c r="A1174" s="146"/>
      <c r="B1174" s="31"/>
      <c r="C1174" s="31"/>
      <c r="D1174" s="31"/>
      <c r="E1174" s="31"/>
      <c r="F1174" s="147"/>
      <c r="G1174" s="148"/>
      <c r="H1174" s="146"/>
      <c r="I1174" s="30"/>
      <c r="J1174" s="30"/>
      <c r="K1174" s="31"/>
    </row>
    <row r="1175" spans="1:11" x14ac:dyDescent="0.25">
      <c r="A1175" s="146"/>
      <c r="B1175" s="31"/>
      <c r="C1175" s="31"/>
      <c r="D1175" s="31"/>
      <c r="E1175" s="31"/>
      <c r="F1175" s="147"/>
      <c r="G1175" s="148"/>
      <c r="H1175" s="146"/>
      <c r="I1175" s="30"/>
      <c r="J1175" s="30"/>
      <c r="K1175" s="31"/>
    </row>
    <row r="1176" spans="1:11" x14ac:dyDescent="0.25">
      <c r="A1176" s="146"/>
      <c r="B1176" s="31"/>
      <c r="C1176" s="31"/>
      <c r="D1176" s="31"/>
      <c r="E1176" s="31"/>
      <c r="F1176" s="147"/>
      <c r="G1176" s="148"/>
      <c r="H1176" s="146"/>
      <c r="I1176" s="30"/>
      <c r="J1176" s="30"/>
      <c r="K1176" s="31"/>
    </row>
    <row r="1177" spans="1:11" x14ac:dyDescent="0.25">
      <c r="A1177" s="146"/>
      <c r="B1177" s="31"/>
      <c r="C1177" s="31"/>
      <c r="D1177" s="31"/>
      <c r="E1177" s="31"/>
      <c r="F1177" s="147"/>
      <c r="G1177" s="148"/>
      <c r="H1177" s="146"/>
      <c r="I1177" s="30"/>
      <c r="J1177" s="30"/>
      <c r="K1177" s="31"/>
    </row>
    <row r="1178" spans="1:11" x14ac:dyDescent="0.25">
      <c r="A1178" s="146"/>
      <c r="B1178" s="31"/>
      <c r="C1178" s="31"/>
      <c r="D1178" s="31"/>
      <c r="E1178" s="31"/>
      <c r="F1178" s="147"/>
      <c r="G1178" s="148"/>
      <c r="H1178" s="146"/>
      <c r="I1178" s="30"/>
      <c r="J1178" s="30"/>
      <c r="K1178" s="31"/>
    </row>
    <row r="1179" spans="1:11" x14ac:dyDescent="0.25">
      <c r="A1179" s="146"/>
      <c r="B1179" s="31"/>
      <c r="C1179" s="31"/>
      <c r="D1179" s="31"/>
      <c r="E1179" s="31"/>
      <c r="F1179" s="147"/>
      <c r="G1179" s="148"/>
      <c r="H1179" s="146"/>
      <c r="I1179" s="30"/>
      <c r="J1179" s="30"/>
      <c r="K1179" s="31"/>
    </row>
    <row r="1180" spans="1:11" x14ac:dyDescent="0.25">
      <c r="A1180" s="146"/>
      <c r="B1180" s="31"/>
      <c r="C1180" s="31"/>
      <c r="D1180" s="31"/>
      <c r="E1180" s="31"/>
      <c r="F1180" s="147"/>
      <c r="G1180" s="148"/>
      <c r="H1180" s="146"/>
      <c r="I1180" s="30"/>
      <c r="J1180" s="30"/>
      <c r="K1180" s="31"/>
    </row>
    <row r="1181" spans="1:11" x14ac:dyDescent="0.25">
      <c r="A1181" s="146"/>
      <c r="B1181" s="31"/>
      <c r="C1181" s="31"/>
      <c r="D1181" s="31"/>
      <c r="E1181" s="31"/>
      <c r="F1181" s="147"/>
      <c r="G1181" s="148"/>
      <c r="H1181" s="146"/>
      <c r="I1181" s="30"/>
      <c r="J1181" s="30"/>
      <c r="K1181" s="31"/>
    </row>
    <row r="1182" spans="1:11" x14ac:dyDescent="0.25">
      <c r="A1182" s="146"/>
      <c r="B1182" s="31"/>
      <c r="C1182" s="31"/>
      <c r="D1182" s="31"/>
      <c r="E1182" s="31"/>
      <c r="F1182" s="147"/>
      <c r="G1182" s="148"/>
      <c r="H1182" s="146"/>
      <c r="I1182" s="30"/>
      <c r="J1182" s="30"/>
      <c r="K1182" s="31"/>
    </row>
    <row r="1183" spans="1:11" x14ac:dyDescent="0.25">
      <c r="A1183" s="146"/>
      <c r="B1183" s="31"/>
      <c r="C1183" s="31"/>
      <c r="D1183" s="31"/>
      <c r="E1183" s="31"/>
      <c r="F1183" s="147"/>
      <c r="G1183" s="148"/>
      <c r="H1183" s="146"/>
      <c r="I1183" s="30"/>
      <c r="J1183" s="30"/>
      <c r="K1183" s="31"/>
    </row>
    <row r="1184" spans="1:11" x14ac:dyDescent="0.25">
      <c r="A1184" s="146"/>
      <c r="B1184" s="31"/>
      <c r="C1184" s="31"/>
      <c r="D1184" s="31"/>
      <c r="E1184" s="31"/>
      <c r="F1184" s="147"/>
      <c r="G1184" s="148"/>
      <c r="H1184" s="146"/>
      <c r="I1184" s="30"/>
      <c r="J1184" s="30"/>
      <c r="K1184" s="31"/>
    </row>
    <row r="1185" spans="1:11" x14ac:dyDescent="0.25">
      <c r="A1185" s="146"/>
      <c r="B1185" s="31"/>
      <c r="C1185" s="31"/>
      <c r="D1185" s="31"/>
      <c r="E1185" s="31"/>
      <c r="F1185" s="147"/>
      <c r="G1185" s="148"/>
      <c r="H1185" s="146"/>
      <c r="I1185" s="30"/>
      <c r="J1185" s="30"/>
      <c r="K1185" s="31"/>
    </row>
    <row r="1186" spans="1:11" x14ac:dyDescent="0.25">
      <c r="A1186" s="146"/>
      <c r="B1186" s="31"/>
      <c r="C1186" s="31"/>
      <c r="D1186" s="31"/>
      <c r="E1186" s="31"/>
      <c r="F1186" s="147"/>
      <c r="G1186" s="148"/>
      <c r="H1186" s="146"/>
      <c r="I1186" s="30"/>
      <c r="J1186" s="30"/>
      <c r="K1186" s="31"/>
    </row>
    <row r="1187" spans="1:11" x14ac:dyDescent="0.25">
      <c r="A1187" s="146"/>
      <c r="B1187" s="31"/>
      <c r="C1187" s="31"/>
      <c r="D1187" s="31"/>
      <c r="E1187" s="31"/>
      <c r="F1187" s="147"/>
      <c r="G1187" s="148"/>
      <c r="H1187" s="146"/>
      <c r="I1187" s="30"/>
      <c r="J1187" s="30"/>
      <c r="K1187" s="31"/>
    </row>
    <row r="1188" spans="1:11" x14ac:dyDescent="0.25">
      <c r="A1188" s="146"/>
      <c r="B1188" s="31"/>
      <c r="C1188" s="31"/>
      <c r="D1188" s="31"/>
      <c r="E1188" s="31"/>
      <c r="F1188" s="147"/>
      <c r="G1188" s="148"/>
      <c r="H1188" s="146"/>
      <c r="I1188" s="30"/>
      <c r="J1188" s="30"/>
      <c r="K1188" s="31"/>
    </row>
    <row r="1189" spans="1:11" x14ac:dyDescent="0.25">
      <c r="A1189" s="146"/>
      <c r="B1189" s="31"/>
      <c r="C1189" s="31"/>
      <c r="D1189" s="31"/>
      <c r="E1189" s="31"/>
      <c r="F1189" s="147"/>
      <c r="G1189" s="148"/>
      <c r="H1189" s="146"/>
      <c r="I1189" s="30"/>
      <c r="J1189" s="30"/>
      <c r="K1189" s="31"/>
    </row>
    <row r="1190" spans="1:11" x14ac:dyDescent="0.25">
      <c r="A1190" s="146"/>
      <c r="B1190" s="31"/>
      <c r="C1190" s="31"/>
      <c r="D1190" s="31"/>
      <c r="E1190" s="31"/>
      <c r="F1190" s="147"/>
      <c r="G1190" s="148"/>
      <c r="H1190" s="146"/>
      <c r="I1190" s="30"/>
      <c r="J1190" s="30"/>
      <c r="K1190" s="31"/>
    </row>
    <row r="1191" spans="1:11" x14ac:dyDescent="0.25">
      <c r="A1191" s="146"/>
      <c r="B1191" s="31"/>
      <c r="C1191" s="31"/>
      <c r="D1191" s="31"/>
      <c r="E1191" s="31"/>
      <c r="F1191" s="147"/>
      <c r="G1191" s="148"/>
      <c r="H1191" s="146"/>
      <c r="I1191" s="30"/>
      <c r="J1191" s="30"/>
      <c r="K1191" s="31"/>
    </row>
    <row r="1192" spans="1:11" x14ac:dyDescent="0.25">
      <c r="A1192" s="146"/>
      <c r="B1192" s="31"/>
      <c r="C1192" s="31"/>
      <c r="D1192" s="31"/>
      <c r="E1192" s="31"/>
      <c r="F1192" s="147"/>
      <c r="G1192" s="148"/>
      <c r="H1192" s="146"/>
      <c r="I1192" s="30"/>
      <c r="J1192" s="30"/>
      <c r="K1192" s="31"/>
    </row>
    <row r="1193" spans="1:11" x14ac:dyDescent="0.25">
      <c r="A1193" s="146"/>
      <c r="B1193" s="31"/>
      <c r="C1193" s="31"/>
      <c r="D1193" s="31"/>
      <c r="E1193" s="31"/>
      <c r="F1193" s="147"/>
      <c r="G1193" s="148"/>
      <c r="H1193" s="146"/>
      <c r="I1193" s="30"/>
      <c r="J1193" s="30"/>
      <c r="K1193" s="31"/>
    </row>
    <row r="1194" spans="1:11" x14ac:dyDescent="0.25">
      <c r="A1194" s="146"/>
      <c r="B1194" s="31"/>
      <c r="C1194" s="31"/>
      <c r="D1194" s="31"/>
      <c r="E1194" s="31"/>
      <c r="F1194" s="147"/>
      <c r="G1194" s="148"/>
      <c r="H1194" s="146"/>
      <c r="I1194" s="30"/>
      <c r="J1194" s="30"/>
      <c r="K1194" s="31"/>
    </row>
    <row r="1195" spans="1:11" x14ac:dyDescent="0.25">
      <c r="A1195" s="146"/>
      <c r="B1195" s="31"/>
      <c r="C1195" s="31"/>
      <c r="D1195" s="31"/>
      <c r="E1195" s="31"/>
      <c r="F1195" s="147"/>
      <c r="G1195" s="148"/>
      <c r="H1195" s="146"/>
      <c r="I1195" s="30"/>
      <c r="J1195" s="30"/>
      <c r="K1195" s="31"/>
    </row>
    <row r="1196" spans="1:11" x14ac:dyDescent="0.25">
      <c r="A1196" s="146"/>
      <c r="B1196" s="31"/>
      <c r="C1196" s="31"/>
      <c r="D1196" s="31"/>
      <c r="E1196" s="31"/>
      <c r="F1196" s="147"/>
      <c r="G1196" s="148"/>
      <c r="H1196" s="146"/>
      <c r="I1196" s="30"/>
      <c r="J1196" s="30"/>
      <c r="K1196" s="31"/>
    </row>
    <row r="1197" spans="1:11" x14ac:dyDescent="0.25">
      <c r="A1197" s="146"/>
      <c r="B1197" s="31"/>
      <c r="C1197" s="31"/>
      <c r="D1197" s="31"/>
      <c r="E1197" s="31"/>
      <c r="F1197" s="147"/>
      <c r="G1197" s="148"/>
      <c r="H1197" s="146"/>
      <c r="I1197" s="30"/>
      <c r="J1197" s="30"/>
      <c r="K1197" s="31"/>
    </row>
    <row r="1198" spans="1:11" x14ac:dyDescent="0.25">
      <c r="A1198" s="146"/>
      <c r="B1198" s="31"/>
      <c r="C1198" s="31"/>
      <c r="D1198" s="31"/>
      <c r="E1198" s="31"/>
      <c r="F1198" s="147"/>
      <c r="G1198" s="148"/>
      <c r="H1198" s="146"/>
      <c r="I1198" s="30"/>
      <c r="J1198" s="30"/>
      <c r="K1198" s="31"/>
    </row>
    <row r="1199" spans="1:11" x14ac:dyDescent="0.25">
      <c r="A1199" s="146"/>
      <c r="B1199" s="31"/>
      <c r="C1199" s="31"/>
      <c r="D1199" s="31"/>
      <c r="E1199" s="31"/>
      <c r="F1199" s="147"/>
      <c r="G1199" s="148"/>
      <c r="H1199" s="146"/>
      <c r="I1199" s="30"/>
      <c r="J1199" s="30"/>
      <c r="K1199" s="31"/>
    </row>
    <row r="1200" spans="1:11" x14ac:dyDescent="0.25">
      <c r="A1200" s="146"/>
      <c r="B1200" s="31"/>
      <c r="C1200" s="31"/>
      <c r="D1200" s="31"/>
      <c r="E1200" s="31"/>
      <c r="F1200" s="147"/>
      <c r="G1200" s="148"/>
      <c r="H1200" s="146"/>
      <c r="I1200" s="30"/>
      <c r="J1200" s="30"/>
      <c r="K1200" s="31"/>
    </row>
    <row r="1201" spans="1:11" x14ac:dyDescent="0.25">
      <c r="A1201" s="146"/>
      <c r="B1201" s="31"/>
      <c r="C1201" s="31"/>
      <c r="D1201" s="31"/>
      <c r="E1201" s="31"/>
      <c r="F1201" s="147"/>
      <c r="G1201" s="148"/>
      <c r="H1201" s="146"/>
      <c r="I1201" s="30"/>
      <c r="J1201" s="30"/>
      <c r="K1201" s="31"/>
    </row>
    <row r="1202" spans="1:11" x14ac:dyDescent="0.25">
      <c r="A1202" s="146"/>
      <c r="B1202" s="31"/>
      <c r="C1202" s="31"/>
      <c r="D1202" s="31"/>
      <c r="E1202" s="31"/>
      <c r="F1202" s="147"/>
      <c r="G1202" s="148"/>
      <c r="H1202" s="146"/>
      <c r="I1202" s="30"/>
      <c r="J1202" s="30"/>
      <c r="K1202" s="31"/>
    </row>
    <row r="1203" spans="1:11" x14ac:dyDescent="0.25">
      <c r="A1203" s="146"/>
      <c r="B1203" s="31"/>
      <c r="C1203" s="31"/>
      <c r="D1203" s="31"/>
      <c r="E1203" s="31"/>
      <c r="F1203" s="147"/>
      <c r="G1203" s="148"/>
      <c r="H1203" s="146"/>
      <c r="I1203" s="30"/>
      <c r="J1203" s="30"/>
      <c r="K1203" s="31"/>
    </row>
    <row r="1204" spans="1:11" x14ac:dyDescent="0.25">
      <c r="A1204" s="146"/>
      <c r="B1204" s="31"/>
      <c r="C1204" s="31"/>
      <c r="D1204" s="31"/>
      <c r="E1204" s="31"/>
      <c r="F1204" s="147"/>
      <c r="G1204" s="148"/>
      <c r="H1204" s="146"/>
      <c r="I1204" s="30"/>
      <c r="J1204" s="30"/>
      <c r="K1204" s="31"/>
    </row>
    <row r="1205" spans="1:11" x14ac:dyDescent="0.25">
      <c r="A1205" s="146"/>
      <c r="B1205" s="31"/>
      <c r="C1205" s="31"/>
      <c r="D1205" s="31"/>
      <c r="E1205" s="31"/>
      <c r="F1205" s="147"/>
      <c r="G1205" s="148"/>
      <c r="H1205" s="146"/>
      <c r="I1205" s="30"/>
      <c r="J1205" s="30"/>
      <c r="K1205" s="31"/>
    </row>
    <row r="1206" spans="1:11" x14ac:dyDescent="0.25">
      <c r="A1206" s="146"/>
      <c r="B1206" s="31"/>
      <c r="C1206" s="31"/>
      <c r="D1206" s="31"/>
      <c r="E1206" s="31"/>
      <c r="F1206" s="147"/>
      <c r="G1206" s="148"/>
      <c r="H1206" s="146"/>
      <c r="I1206" s="30"/>
      <c r="J1206" s="30"/>
      <c r="K1206" s="31"/>
    </row>
    <row r="1207" spans="1:11" x14ac:dyDescent="0.25">
      <c r="A1207" s="146"/>
      <c r="B1207" s="31"/>
      <c r="C1207" s="31"/>
      <c r="D1207" s="31"/>
      <c r="E1207" s="31"/>
      <c r="F1207" s="147"/>
      <c r="G1207" s="148"/>
      <c r="H1207" s="146"/>
      <c r="I1207" s="30"/>
      <c r="J1207" s="30"/>
      <c r="K1207" s="31"/>
    </row>
    <row r="1208" spans="1:11" x14ac:dyDescent="0.25">
      <c r="A1208" s="146"/>
      <c r="B1208" s="31"/>
      <c r="C1208" s="31"/>
      <c r="D1208" s="31"/>
      <c r="E1208" s="31"/>
      <c r="F1208" s="147"/>
      <c r="G1208" s="148"/>
      <c r="H1208" s="146"/>
      <c r="I1208" s="30"/>
      <c r="J1208" s="30"/>
      <c r="K1208" s="31"/>
    </row>
    <row r="1209" spans="1:11" x14ac:dyDescent="0.25">
      <c r="A1209" s="146"/>
      <c r="B1209" s="31"/>
      <c r="C1209" s="31"/>
      <c r="D1209" s="31"/>
      <c r="E1209" s="31"/>
      <c r="F1209" s="147"/>
      <c r="G1209" s="148"/>
      <c r="H1209" s="146"/>
      <c r="I1209" s="30"/>
      <c r="J1209" s="30"/>
      <c r="K1209" s="31"/>
    </row>
    <row r="1210" spans="1:11" x14ac:dyDescent="0.25">
      <c r="A1210" s="146"/>
      <c r="B1210" s="31"/>
      <c r="C1210" s="31"/>
      <c r="D1210" s="31"/>
      <c r="E1210" s="31"/>
      <c r="F1210" s="147"/>
      <c r="G1210" s="148"/>
      <c r="H1210" s="146"/>
      <c r="I1210" s="30"/>
      <c r="J1210" s="30"/>
      <c r="K1210" s="31"/>
    </row>
    <row r="1211" spans="1:11" x14ac:dyDescent="0.25">
      <c r="A1211" s="146"/>
      <c r="B1211" s="31"/>
      <c r="C1211" s="31"/>
      <c r="D1211" s="31"/>
      <c r="E1211" s="31"/>
      <c r="F1211" s="147"/>
      <c r="G1211" s="148"/>
      <c r="H1211" s="146"/>
      <c r="I1211" s="30"/>
      <c r="J1211" s="30"/>
      <c r="K1211" s="31"/>
    </row>
    <row r="1212" spans="1:11" x14ac:dyDescent="0.25">
      <c r="A1212" s="146"/>
      <c r="B1212" s="31"/>
      <c r="C1212" s="31"/>
      <c r="D1212" s="31"/>
      <c r="E1212" s="31"/>
      <c r="F1212" s="147"/>
      <c r="G1212" s="148"/>
      <c r="H1212" s="146"/>
      <c r="I1212" s="30"/>
      <c r="J1212" s="30"/>
      <c r="K1212" s="31"/>
    </row>
    <row r="1213" spans="1:11" x14ac:dyDescent="0.25">
      <c r="A1213" s="146"/>
      <c r="B1213" s="31"/>
      <c r="C1213" s="31"/>
      <c r="D1213" s="31"/>
      <c r="E1213" s="31"/>
      <c r="F1213" s="147"/>
      <c r="G1213" s="148"/>
      <c r="H1213" s="146"/>
      <c r="I1213" s="30"/>
      <c r="J1213" s="30"/>
      <c r="K1213" s="31"/>
    </row>
    <row r="1214" spans="1:11" x14ac:dyDescent="0.25">
      <c r="A1214" s="146"/>
      <c r="B1214" s="31"/>
      <c r="C1214" s="31"/>
      <c r="D1214" s="31"/>
      <c r="E1214" s="31"/>
      <c r="F1214" s="147"/>
      <c r="G1214" s="148"/>
      <c r="H1214" s="146"/>
      <c r="I1214" s="30"/>
      <c r="J1214" s="30"/>
      <c r="K1214" s="31"/>
    </row>
    <row r="1215" spans="1:11" x14ac:dyDescent="0.25">
      <c r="A1215" s="146"/>
      <c r="B1215" s="31"/>
      <c r="C1215" s="31"/>
      <c r="D1215" s="31"/>
      <c r="E1215" s="31"/>
      <c r="F1215" s="147"/>
      <c r="G1215" s="148"/>
      <c r="H1215" s="146"/>
      <c r="I1215" s="30"/>
      <c r="J1215" s="30"/>
      <c r="K1215" s="31"/>
    </row>
    <row r="1216" spans="1:11" x14ac:dyDescent="0.25">
      <c r="A1216" s="146"/>
      <c r="B1216" s="31"/>
      <c r="C1216" s="31"/>
      <c r="D1216" s="31"/>
      <c r="E1216" s="31"/>
      <c r="F1216" s="147"/>
      <c r="G1216" s="148"/>
      <c r="H1216" s="146"/>
      <c r="I1216" s="30"/>
      <c r="J1216" s="30"/>
      <c r="K1216" s="31"/>
    </row>
    <row r="1217" spans="1:11" x14ac:dyDescent="0.25">
      <c r="A1217" s="146"/>
      <c r="B1217" s="31"/>
      <c r="C1217" s="31"/>
      <c r="D1217" s="31"/>
      <c r="E1217" s="31"/>
      <c r="F1217" s="147"/>
      <c r="G1217" s="148"/>
      <c r="H1217" s="146"/>
      <c r="I1217" s="30"/>
      <c r="J1217" s="30"/>
      <c r="K1217" s="31"/>
    </row>
    <row r="1218" spans="1:11" x14ac:dyDescent="0.25">
      <c r="A1218" s="146"/>
      <c r="B1218" s="31"/>
      <c r="C1218" s="31"/>
      <c r="D1218" s="31"/>
      <c r="E1218" s="31"/>
      <c r="F1218" s="147"/>
      <c r="G1218" s="148"/>
      <c r="H1218" s="146"/>
      <c r="I1218" s="30"/>
      <c r="J1218" s="30"/>
      <c r="K1218" s="31"/>
    </row>
    <row r="1219" spans="1:11" x14ac:dyDescent="0.25">
      <c r="A1219" s="146"/>
      <c r="B1219" s="31"/>
      <c r="C1219" s="31"/>
      <c r="D1219" s="31"/>
      <c r="E1219" s="31"/>
      <c r="F1219" s="147"/>
      <c r="G1219" s="148"/>
      <c r="H1219" s="146"/>
      <c r="I1219" s="30"/>
      <c r="J1219" s="30"/>
      <c r="K1219" s="31"/>
    </row>
    <row r="1220" spans="1:11" x14ac:dyDescent="0.25">
      <c r="A1220" s="146"/>
      <c r="B1220" s="31"/>
      <c r="C1220" s="31"/>
      <c r="D1220" s="31"/>
      <c r="E1220" s="31"/>
      <c r="F1220" s="147"/>
      <c r="G1220" s="148"/>
      <c r="H1220" s="146"/>
      <c r="I1220" s="30"/>
      <c r="J1220" s="30"/>
      <c r="K1220" s="31"/>
    </row>
    <row r="1221" spans="1:11" x14ac:dyDescent="0.25">
      <c r="A1221" s="146"/>
      <c r="B1221" s="31"/>
      <c r="C1221" s="31"/>
      <c r="D1221" s="31"/>
      <c r="E1221" s="31"/>
      <c r="F1221" s="147"/>
      <c r="G1221" s="148"/>
      <c r="H1221" s="146"/>
      <c r="I1221" s="30"/>
      <c r="J1221" s="30"/>
      <c r="K1221" s="31"/>
    </row>
    <row r="1222" spans="1:11" x14ac:dyDescent="0.25">
      <c r="A1222" s="146"/>
      <c r="B1222" s="31"/>
      <c r="C1222" s="31"/>
      <c r="D1222" s="31"/>
      <c r="E1222" s="31"/>
      <c r="F1222" s="147"/>
      <c r="G1222" s="148"/>
      <c r="H1222" s="146"/>
      <c r="I1222" s="30"/>
      <c r="J1222" s="30"/>
      <c r="K1222" s="31"/>
    </row>
    <row r="1223" spans="1:11" x14ac:dyDescent="0.25">
      <c r="A1223" s="146"/>
      <c r="B1223" s="31"/>
      <c r="C1223" s="31"/>
      <c r="D1223" s="31"/>
      <c r="E1223" s="31"/>
      <c r="F1223" s="147"/>
      <c r="G1223" s="148"/>
      <c r="H1223" s="146"/>
      <c r="I1223" s="30"/>
      <c r="J1223" s="30"/>
      <c r="K1223" s="31"/>
    </row>
    <row r="1224" spans="1:11" x14ac:dyDescent="0.25">
      <c r="A1224" s="146"/>
      <c r="B1224" s="31"/>
      <c r="C1224" s="31"/>
      <c r="D1224" s="31"/>
      <c r="E1224" s="31"/>
      <c r="F1224" s="147"/>
      <c r="G1224" s="148"/>
      <c r="H1224" s="146"/>
      <c r="I1224" s="30"/>
      <c r="J1224" s="30"/>
      <c r="K1224" s="31"/>
    </row>
    <row r="1225" spans="1:11" x14ac:dyDescent="0.25">
      <c r="A1225" s="146"/>
      <c r="B1225" s="31"/>
      <c r="C1225" s="31"/>
      <c r="D1225" s="31"/>
      <c r="E1225" s="31"/>
      <c r="F1225" s="147"/>
      <c r="G1225" s="148"/>
      <c r="H1225" s="146"/>
      <c r="I1225" s="30"/>
      <c r="J1225" s="30"/>
      <c r="K1225" s="31"/>
    </row>
    <row r="1226" spans="1:11" x14ac:dyDescent="0.25">
      <c r="A1226" s="146"/>
      <c r="B1226" s="31"/>
      <c r="C1226" s="31"/>
      <c r="D1226" s="31"/>
      <c r="E1226" s="31"/>
      <c r="F1226" s="147"/>
      <c r="G1226" s="148"/>
      <c r="H1226" s="146"/>
      <c r="I1226" s="30"/>
      <c r="J1226" s="30"/>
      <c r="K1226" s="31"/>
    </row>
    <row r="1227" spans="1:11" x14ac:dyDescent="0.25">
      <c r="A1227" s="146"/>
      <c r="B1227" s="31"/>
      <c r="C1227" s="31"/>
      <c r="D1227" s="31"/>
      <c r="E1227" s="31"/>
      <c r="F1227" s="147"/>
      <c r="G1227" s="148"/>
      <c r="H1227" s="146"/>
      <c r="I1227" s="30"/>
      <c r="J1227" s="30"/>
      <c r="K1227" s="31"/>
    </row>
    <row r="1228" spans="1:11" x14ac:dyDescent="0.25">
      <c r="A1228" s="146"/>
      <c r="B1228" s="31"/>
      <c r="C1228" s="31"/>
      <c r="D1228" s="31"/>
      <c r="E1228" s="31"/>
      <c r="F1228" s="147"/>
      <c r="G1228" s="148"/>
      <c r="H1228" s="146"/>
      <c r="I1228" s="30"/>
      <c r="J1228" s="30"/>
      <c r="K1228" s="31"/>
    </row>
    <row r="1229" spans="1:11" x14ac:dyDescent="0.25">
      <c r="A1229" s="146"/>
      <c r="B1229" s="31"/>
      <c r="C1229" s="31"/>
      <c r="D1229" s="31"/>
      <c r="E1229" s="31"/>
      <c r="F1229" s="147"/>
      <c r="G1229" s="148"/>
      <c r="H1229" s="146"/>
      <c r="I1229" s="30"/>
      <c r="J1229" s="30"/>
      <c r="K1229" s="31"/>
    </row>
    <row r="1230" spans="1:11" x14ac:dyDescent="0.25">
      <c r="A1230" s="146"/>
      <c r="B1230" s="31"/>
      <c r="C1230" s="31"/>
      <c r="D1230" s="31"/>
      <c r="E1230" s="31"/>
      <c r="F1230" s="147"/>
      <c r="G1230" s="148"/>
      <c r="H1230" s="146"/>
      <c r="I1230" s="30"/>
      <c r="J1230" s="30"/>
      <c r="K1230" s="31"/>
    </row>
    <row r="1231" spans="1:11" x14ac:dyDescent="0.25">
      <c r="A1231" s="146"/>
      <c r="B1231" s="31"/>
      <c r="C1231" s="31"/>
      <c r="D1231" s="31"/>
      <c r="E1231" s="31"/>
      <c r="F1231" s="147"/>
      <c r="G1231" s="148"/>
      <c r="H1231" s="146"/>
      <c r="I1231" s="30"/>
      <c r="J1231" s="30"/>
      <c r="K1231" s="31"/>
    </row>
    <row r="1232" spans="1:11" x14ac:dyDescent="0.25">
      <c r="A1232" s="146"/>
      <c r="B1232" s="31"/>
      <c r="C1232" s="31"/>
      <c r="D1232" s="31"/>
      <c r="E1232" s="31"/>
      <c r="F1232" s="147"/>
      <c r="G1232" s="148"/>
      <c r="H1232" s="146"/>
      <c r="I1232" s="30"/>
      <c r="J1232" s="30"/>
      <c r="K1232" s="31"/>
    </row>
    <row r="1233" spans="1:11" x14ac:dyDescent="0.25">
      <c r="A1233" s="146"/>
      <c r="B1233" s="31"/>
      <c r="C1233" s="31"/>
      <c r="D1233" s="31"/>
      <c r="E1233" s="31"/>
      <c r="F1233" s="147"/>
      <c r="G1233" s="148"/>
      <c r="H1233" s="146"/>
      <c r="I1233" s="30"/>
      <c r="J1233" s="30"/>
      <c r="K1233" s="31"/>
    </row>
    <row r="1234" spans="1:11" x14ac:dyDescent="0.25">
      <c r="A1234" s="146"/>
      <c r="B1234" s="31"/>
      <c r="C1234" s="31"/>
      <c r="D1234" s="31"/>
      <c r="E1234" s="31"/>
      <c r="F1234" s="147"/>
      <c r="G1234" s="148"/>
      <c r="H1234" s="146"/>
      <c r="I1234" s="30"/>
      <c r="J1234" s="30"/>
      <c r="K1234" s="31"/>
    </row>
    <row r="1235" spans="1:11" x14ac:dyDescent="0.25">
      <c r="A1235" s="146"/>
      <c r="B1235" s="31"/>
      <c r="C1235" s="31"/>
      <c r="D1235" s="31"/>
      <c r="E1235" s="31"/>
      <c r="F1235" s="147"/>
      <c r="G1235" s="148"/>
      <c r="H1235" s="146"/>
      <c r="I1235" s="30"/>
      <c r="J1235" s="30"/>
      <c r="K1235" s="31"/>
    </row>
    <row r="1236" spans="1:11" x14ac:dyDescent="0.25">
      <c r="A1236" s="146"/>
      <c r="B1236" s="31"/>
      <c r="C1236" s="31"/>
      <c r="D1236" s="31"/>
      <c r="E1236" s="31"/>
      <c r="F1236" s="147"/>
      <c r="G1236" s="148"/>
      <c r="H1236" s="146"/>
      <c r="I1236" s="30"/>
      <c r="J1236" s="30"/>
      <c r="K1236" s="31"/>
    </row>
    <row r="1237" spans="1:11" x14ac:dyDescent="0.25">
      <c r="A1237" s="146"/>
      <c r="B1237" s="31"/>
      <c r="C1237" s="31"/>
      <c r="D1237" s="31"/>
      <c r="E1237" s="31"/>
      <c r="F1237" s="147"/>
      <c r="G1237" s="148"/>
      <c r="H1237" s="146"/>
      <c r="I1237" s="30"/>
      <c r="J1237" s="30"/>
      <c r="K1237" s="31"/>
    </row>
    <row r="1238" spans="1:11" x14ac:dyDescent="0.25">
      <c r="A1238" s="146"/>
      <c r="B1238" s="31"/>
      <c r="C1238" s="31"/>
      <c r="D1238" s="31"/>
      <c r="E1238" s="31"/>
      <c r="F1238" s="147"/>
      <c r="G1238" s="148"/>
      <c r="H1238" s="146"/>
      <c r="I1238" s="30"/>
      <c r="J1238" s="30"/>
      <c r="K1238" s="31"/>
    </row>
    <row r="1239" spans="1:11" x14ac:dyDescent="0.25">
      <c r="A1239" s="146"/>
      <c r="B1239" s="31"/>
      <c r="C1239" s="31"/>
      <c r="D1239" s="31"/>
      <c r="E1239" s="31"/>
      <c r="F1239" s="147"/>
      <c r="G1239" s="148"/>
      <c r="H1239" s="146"/>
      <c r="I1239" s="30"/>
      <c r="J1239" s="30"/>
      <c r="K1239" s="31"/>
    </row>
    <row r="1240" spans="1:11" x14ac:dyDescent="0.25">
      <c r="A1240" s="146"/>
      <c r="B1240" s="31"/>
      <c r="C1240" s="31"/>
      <c r="D1240" s="31"/>
      <c r="E1240" s="31"/>
      <c r="F1240" s="147"/>
      <c r="G1240" s="148"/>
      <c r="H1240" s="146"/>
      <c r="I1240" s="30"/>
      <c r="J1240" s="30"/>
      <c r="K1240" s="31"/>
    </row>
    <row r="1241" spans="1:11" x14ac:dyDescent="0.25">
      <c r="A1241" s="146"/>
      <c r="B1241" s="31"/>
      <c r="C1241" s="31"/>
      <c r="D1241" s="31"/>
      <c r="E1241" s="31"/>
      <c r="F1241" s="147"/>
      <c r="G1241" s="148"/>
      <c r="H1241" s="146"/>
      <c r="I1241" s="30"/>
      <c r="J1241" s="30"/>
      <c r="K1241" s="31"/>
    </row>
    <row r="1242" spans="1:11" x14ac:dyDescent="0.25">
      <c r="A1242" s="146"/>
      <c r="B1242" s="31"/>
      <c r="C1242" s="31"/>
      <c r="D1242" s="31"/>
      <c r="E1242" s="31"/>
      <c r="F1242" s="147"/>
      <c r="G1242" s="148"/>
      <c r="H1242" s="146"/>
      <c r="I1242" s="30"/>
      <c r="J1242" s="30"/>
      <c r="K1242" s="31"/>
    </row>
    <row r="1243" spans="1:11" x14ac:dyDescent="0.25">
      <c r="A1243" s="146"/>
      <c r="B1243" s="31"/>
      <c r="C1243" s="31"/>
      <c r="D1243" s="31"/>
      <c r="E1243" s="31"/>
      <c r="F1243" s="147"/>
      <c r="G1243" s="148"/>
      <c r="H1243" s="146"/>
      <c r="I1243" s="30"/>
      <c r="J1243" s="30"/>
      <c r="K1243" s="31"/>
    </row>
    <row r="1244" spans="1:11" x14ac:dyDescent="0.25">
      <c r="A1244" s="146"/>
      <c r="B1244" s="31"/>
      <c r="C1244" s="31"/>
      <c r="D1244" s="31"/>
      <c r="E1244" s="31"/>
      <c r="F1244" s="147"/>
      <c r="G1244" s="148"/>
      <c r="H1244" s="146"/>
      <c r="I1244" s="30"/>
      <c r="J1244" s="30"/>
      <c r="K1244" s="31"/>
    </row>
    <row r="1245" spans="1:11" x14ac:dyDescent="0.25">
      <c r="A1245" s="146"/>
      <c r="B1245" s="31"/>
      <c r="C1245" s="31"/>
      <c r="D1245" s="31"/>
      <c r="E1245" s="31"/>
      <c r="F1245" s="147"/>
      <c r="G1245" s="148"/>
      <c r="H1245" s="146"/>
      <c r="I1245" s="30"/>
      <c r="J1245" s="30"/>
      <c r="K1245" s="31"/>
    </row>
    <row r="1246" spans="1:11" x14ac:dyDescent="0.25">
      <c r="A1246" s="146"/>
      <c r="B1246" s="31"/>
      <c r="C1246" s="31"/>
      <c r="D1246" s="31"/>
      <c r="E1246" s="31"/>
      <c r="F1246" s="147"/>
      <c r="G1246" s="148"/>
      <c r="H1246" s="146"/>
      <c r="I1246" s="30"/>
      <c r="J1246" s="30"/>
      <c r="K1246" s="31"/>
    </row>
    <row r="1247" spans="1:11" x14ac:dyDescent="0.25">
      <c r="A1247" s="146"/>
      <c r="B1247" s="31"/>
      <c r="C1247" s="31"/>
      <c r="D1247" s="31"/>
      <c r="E1247" s="31"/>
      <c r="F1247" s="147"/>
      <c r="G1247" s="148"/>
      <c r="H1247" s="146"/>
      <c r="I1247" s="30"/>
      <c r="J1247" s="30"/>
      <c r="K1247" s="31"/>
    </row>
    <row r="1248" spans="1:11" x14ac:dyDescent="0.25">
      <c r="A1248" s="146"/>
      <c r="B1248" s="31"/>
      <c r="C1248" s="31"/>
      <c r="D1248" s="31"/>
      <c r="E1248" s="31"/>
      <c r="F1248" s="147"/>
      <c r="G1248" s="148"/>
      <c r="H1248" s="146"/>
      <c r="I1248" s="30"/>
      <c r="J1248" s="30"/>
      <c r="K1248" s="31"/>
    </row>
    <row r="1249" spans="1:11" x14ac:dyDescent="0.25">
      <c r="A1249" s="146"/>
      <c r="B1249" s="31"/>
      <c r="C1249" s="31"/>
      <c r="D1249" s="31"/>
      <c r="E1249" s="31"/>
      <c r="F1249" s="147"/>
      <c r="G1249" s="148"/>
      <c r="H1249" s="146"/>
      <c r="I1249" s="30"/>
      <c r="J1249" s="30"/>
      <c r="K1249" s="31"/>
    </row>
    <row r="1250" spans="1:11" x14ac:dyDescent="0.25">
      <c r="A1250" s="146"/>
      <c r="B1250" s="31"/>
      <c r="C1250" s="31"/>
      <c r="D1250" s="31"/>
      <c r="E1250" s="31"/>
      <c r="F1250" s="147"/>
      <c r="G1250" s="148"/>
      <c r="H1250" s="146"/>
      <c r="I1250" s="30"/>
      <c r="J1250" s="30"/>
      <c r="K1250" s="31"/>
    </row>
    <row r="1251" spans="1:11" x14ac:dyDescent="0.25">
      <c r="A1251" s="146"/>
      <c r="B1251" s="31"/>
      <c r="C1251" s="31"/>
      <c r="D1251" s="31"/>
      <c r="E1251" s="31"/>
      <c r="F1251" s="147"/>
      <c r="G1251" s="148"/>
      <c r="H1251" s="146"/>
      <c r="I1251" s="30"/>
      <c r="J1251" s="30"/>
      <c r="K1251" s="31"/>
    </row>
    <row r="1252" spans="1:11" x14ac:dyDescent="0.25">
      <c r="A1252" s="146"/>
      <c r="B1252" s="31"/>
      <c r="C1252" s="31"/>
      <c r="D1252" s="31"/>
      <c r="E1252" s="31"/>
      <c r="F1252" s="147"/>
      <c r="G1252" s="148"/>
      <c r="H1252" s="146"/>
      <c r="I1252" s="30"/>
      <c r="J1252" s="30"/>
      <c r="K1252" s="31"/>
    </row>
    <row r="1253" spans="1:11" x14ac:dyDescent="0.25">
      <c r="A1253" s="146"/>
      <c r="B1253" s="31"/>
      <c r="C1253" s="31"/>
      <c r="D1253" s="31"/>
      <c r="E1253" s="31"/>
      <c r="F1253" s="147"/>
      <c r="G1253" s="148"/>
      <c r="H1253" s="146"/>
      <c r="I1253" s="30"/>
      <c r="J1253" s="30"/>
      <c r="K1253" s="31"/>
    </row>
    <row r="1254" spans="1:11" x14ac:dyDescent="0.25">
      <c r="A1254" s="146"/>
      <c r="B1254" s="31"/>
      <c r="C1254" s="31"/>
      <c r="D1254" s="31"/>
      <c r="E1254" s="31"/>
      <c r="F1254" s="147"/>
      <c r="G1254" s="148"/>
      <c r="H1254" s="146"/>
      <c r="I1254" s="30"/>
      <c r="J1254" s="30"/>
      <c r="K1254" s="31"/>
    </row>
    <row r="1255" spans="1:11" x14ac:dyDescent="0.25">
      <c r="A1255" s="146"/>
      <c r="B1255" s="31"/>
      <c r="C1255" s="31"/>
      <c r="D1255" s="31"/>
      <c r="E1255" s="31"/>
      <c r="F1255" s="147"/>
      <c r="G1255" s="148"/>
      <c r="H1255" s="146"/>
      <c r="I1255" s="30"/>
      <c r="J1255" s="30"/>
      <c r="K1255" s="31"/>
    </row>
    <row r="1256" spans="1:11" x14ac:dyDescent="0.25">
      <c r="A1256" s="146"/>
      <c r="B1256" s="31"/>
      <c r="C1256" s="31"/>
      <c r="D1256" s="31"/>
      <c r="E1256" s="31"/>
      <c r="F1256" s="147"/>
      <c r="G1256" s="148"/>
      <c r="H1256" s="146"/>
      <c r="I1256" s="30"/>
      <c r="J1256" s="30"/>
      <c r="K1256" s="31"/>
    </row>
    <row r="1257" spans="1:11" x14ac:dyDescent="0.25">
      <c r="A1257" s="146"/>
      <c r="B1257" s="31"/>
      <c r="C1257" s="31"/>
      <c r="D1257" s="31"/>
      <c r="E1257" s="31"/>
      <c r="F1257" s="147"/>
      <c r="G1257" s="148"/>
      <c r="H1257" s="146"/>
      <c r="I1257" s="30"/>
      <c r="J1257" s="30"/>
      <c r="K1257" s="31"/>
    </row>
    <row r="1258" spans="1:11" x14ac:dyDescent="0.25">
      <c r="A1258" s="146"/>
      <c r="B1258" s="31"/>
      <c r="C1258" s="31"/>
      <c r="D1258" s="31"/>
      <c r="E1258" s="31"/>
      <c r="F1258" s="147"/>
      <c r="G1258" s="148"/>
      <c r="H1258" s="146"/>
      <c r="I1258" s="30"/>
      <c r="J1258" s="30"/>
      <c r="K1258" s="31"/>
    </row>
    <row r="1259" spans="1:11" x14ac:dyDescent="0.25">
      <c r="A1259" s="146"/>
      <c r="B1259" s="31"/>
      <c r="C1259" s="31"/>
      <c r="D1259" s="31"/>
      <c r="E1259" s="31"/>
      <c r="F1259" s="147"/>
      <c r="G1259" s="148"/>
      <c r="H1259" s="146"/>
      <c r="I1259" s="30"/>
      <c r="J1259" s="30"/>
      <c r="K1259" s="31"/>
    </row>
    <row r="1260" spans="1:11" x14ac:dyDescent="0.25">
      <c r="A1260" s="146"/>
      <c r="B1260" s="31"/>
      <c r="C1260" s="31"/>
      <c r="D1260" s="31"/>
      <c r="E1260" s="31"/>
      <c r="F1260" s="147"/>
      <c r="G1260" s="148"/>
      <c r="H1260" s="146"/>
      <c r="I1260" s="30"/>
      <c r="J1260" s="30"/>
      <c r="K1260" s="31"/>
    </row>
    <row r="1261" spans="1:11" x14ac:dyDescent="0.25">
      <c r="A1261" s="146"/>
      <c r="B1261" s="31"/>
      <c r="C1261" s="31"/>
      <c r="D1261" s="31"/>
      <c r="E1261" s="31"/>
      <c r="F1261" s="147"/>
      <c r="G1261" s="148"/>
      <c r="H1261" s="146"/>
      <c r="I1261" s="30"/>
      <c r="J1261" s="30"/>
      <c r="K1261" s="31"/>
    </row>
    <row r="1262" spans="1:11" x14ac:dyDescent="0.25">
      <c r="A1262" s="146"/>
      <c r="B1262" s="31"/>
      <c r="C1262" s="31"/>
      <c r="D1262" s="31"/>
      <c r="E1262" s="31"/>
      <c r="F1262" s="147"/>
      <c r="G1262" s="148"/>
      <c r="H1262" s="146"/>
      <c r="I1262" s="30"/>
      <c r="J1262" s="30"/>
      <c r="K1262" s="31"/>
    </row>
    <row r="1263" spans="1:11" x14ac:dyDescent="0.25">
      <c r="A1263" s="146"/>
      <c r="B1263" s="31"/>
      <c r="C1263" s="31"/>
      <c r="D1263" s="31"/>
      <c r="E1263" s="31"/>
      <c r="F1263" s="147"/>
      <c r="G1263" s="148"/>
      <c r="H1263" s="146"/>
      <c r="I1263" s="30"/>
      <c r="J1263" s="30"/>
      <c r="K1263" s="31"/>
    </row>
    <row r="1264" spans="1:11" x14ac:dyDescent="0.25">
      <c r="A1264" s="146"/>
      <c r="B1264" s="31"/>
      <c r="C1264" s="31"/>
      <c r="D1264" s="31"/>
      <c r="E1264" s="31"/>
      <c r="F1264" s="147"/>
      <c r="G1264" s="148"/>
      <c r="H1264" s="146"/>
      <c r="I1264" s="30"/>
      <c r="J1264" s="30"/>
      <c r="K1264" s="31"/>
    </row>
    <row r="1265" spans="1:11" x14ac:dyDescent="0.25">
      <c r="A1265" s="146"/>
      <c r="B1265" s="31"/>
      <c r="C1265" s="31"/>
      <c r="D1265" s="31"/>
      <c r="E1265" s="31"/>
      <c r="F1265" s="147"/>
      <c r="G1265" s="148"/>
      <c r="H1265" s="146"/>
      <c r="I1265" s="30"/>
      <c r="J1265" s="30"/>
      <c r="K1265" s="31"/>
    </row>
    <row r="1266" spans="1:11" x14ac:dyDescent="0.25">
      <c r="A1266" s="146"/>
      <c r="B1266" s="31"/>
      <c r="C1266" s="31"/>
      <c r="D1266" s="31"/>
      <c r="E1266" s="31"/>
      <c r="F1266" s="147"/>
      <c r="G1266" s="148"/>
      <c r="H1266" s="146"/>
      <c r="I1266" s="30"/>
      <c r="J1266" s="30"/>
      <c r="K1266" s="31"/>
    </row>
    <row r="1267" spans="1:11" x14ac:dyDescent="0.25">
      <c r="A1267" s="146"/>
      <c r="B1267" s="31"/>
      <c r="C1267" s="31"/>
      <c r="D1267" s="31"/>
      <c r="E1267" s="31"/>
      <c r="F1267" s="147"/>
      <c r="G1267" s="148"/>
      <c r="H1267" s="146"/>
      <c r="I1267" s="30"/>
      <c r="J1267" s="30"/>
      <c r="K1267" s="31"/>
    </row>
    <row r="1268" spans="1:11" x14ac:dyDescent="0.25">
      <c r="A1268" s="146"/>
      <c r="B1268" s="31"/>
      <c r="C1268" s="31"/>
      <c r="D1268" s="31"/>
      <c r="E1268" s="31"/>
      <c r="F1268" s="147"/>
      <c r="G1268" s="148"/>
      <c r="H1268" s="146"/>
      <c r="I1268" s="30"/>
      <c r="J1268" s="30"/>
      <c r="K1268" s="31"/>
    </row>
    <row r="1269" spans="1:11" x14ac:dyDescent="0.25">
      <c r="A1269" s="146"/>
      <c r="B1269" s="31"/>
      <c r="C1269" s="31"/>
      <c r="D1269" s="31"/>
      <c r="E1269" s="31"/>
      <c r="F1269" s="147"/>
      <c r="G1269" s="148"/>
      <c r="H1269" s="146"/>
      <c r="I1269" s="30"/>
      <c r="J1269" s="30"/>
      <c r="K1269" s="31"/>
    </row>
    <row r="1270" spans="1:11" x14ac:dyDescent="0.25">
      <c r="A1270" s="146"/>
      <c r="B1270" s="31"/>
      <c r="C1270" s="31"/>
      <c r="D1270" s="31"/>
      <c r="E1270" s="31"/>
      <c r="F1270" s="147"/>
      <c r="G1270" s="148"/>
      <c r="H1270" s="146"/>
      <c r="I1270" s="30"/>
      <c r="J1270" s="30"/>
      <c r="K1270" s="31"/>
    </row>
    <row r="1271" spans="1:11" x14ac:dyDescent="0.25">
      <c r="A1271" s="146"/>
      <c r="B1271" s="31"/>
      <c r="C1271" s="31"/>
      <c r="D1271" s="31"/>
      <c r="E1271" s="31"/>
      <c r="F1271" s="147"/>
      <c r="G1271" s="148"/>
      <c r="H1271" s="146"/>
      <c r="I1271" s="30"/>
      <c r="J1271" s="30"/>
      <c r="K1271" s="31"/>
    </row>
    <row r="1272" spans="1:11" x14ac:dyDescent="0.25">
      <c r="A1272" s="146"/>
      <c r="B1272" s="31"/>
      <c r="C1272" s="31"/>
      <c r="D1272" s="31"/>
      <c r="E1272" s="31"/>
      <c r="F1272" s="147"/>
      <c r="G1272" s="148"/>
      <c r="H1272" s="146"/>
      <c r="I1272" s="30"/>
      <c r="J1272" s="30"/>
      <c r="K1272" s="31"/>
    </row>
    <row r="1273" spans="1:11" x14ac:dyDescent="0.25">
      <c r="A1273" s="146"/>
      <c r="B1273" s="31"/>
      <c r="C1273" s="31"/>
      <c r="D1273" s="31"/>
      <c r="E1273" s="31"/>
      <c r="F1273" s="147"/>
      <c r="G1273" s="148"/>
      <c r="H1273" s="146"/>
      <c r="I1273" s="30"/>
      <c r="J1273" s="30"/>
      <c r="K1273" s="31"/>
    </row>
    <row r="1274" spans="1:11" x14ac:dyDescent="0.25">
      <c r="A1274" s="146"/>
      <c r="B1274" s="31"/>
      <c r="C1274" s="31"/>
      <c r="D1274" s="31"/>
      <c r="E1274" s="31"/>
      <c r="F1274" s="147"/>
      <c r="G1274" s="148"/>
      <c r="H1274" s="146"/>
      <c r="I1274" s="30"/>
      <c r="J1274" s="30"/>
      <c r="K1274" s="31"/>
    </row>
    <row r="1275" spans="1:11" x14ac:dyDescent="0.25">
      <c r="A1275" s="146"/>
      <c r="B1275" s="31"/>
      <c r="C1275" s="31"/>
      <c r="D1275" s="31"/>
      <c r="E1275" s="31"/>
      <c r="F1275" s="147"/>
      <c r="G1275" s="148"/>
      <c r="H1275" s="146"/>
      <c r="I1275" s="30"/>
      <c r="J1275" s="30"/>
      <c r="K1275" s="31"/>
    </row>
    <row r="1276" spans="1:11" x14ac:dyDescent="0.25">
      <c r="A1276" s="146"/>
      <c r="B1276" s="31"/>
      <c r="C1276" s="31"/>
      <c r="D1276" s="31"/>
      <c r="E1276" s="31"/>
      <c r="F1276" s="147"/>
      <c r="G1276" s="148"/>
      <c r="H1276" s="146"/>
      <c r="I1276" s="30"/>
      <c r="J1276" s="30"/>
      <c r="K1276" s="31"/>
    </row>
    <row r="1277" spans="1:11" x14ac:dyDescent="0.25">
      <c r="A1277" s="146"/>
      <c r="B1277" s="31"/>
      <c r="C1277" s="31"/>
      <c r="D1277" s="31"/>
      <c r="E1277" s="31"/>
      <c r="F1277" s="147"/>
      <c r="G1277" s="148"/>
      <c r="H1277" s="146"/>
      <c r="I1277" s="30"/>
      <c r="J1277" s="30"/>
      <c r="K1277" s="31"/>
    </row>
    <row r="1278" spans="1:11" x14ac:dyDescent="0.25">
      <c r="A1278" s="146"/>
      <c r="B1278" s="31"/>
      <c r="C1278" s="31"/>
      <c r="D1278" s="31"/>
      <c r="E1278" s="31"/>
      <c r="F1278" s="147"/>
      <c r="G1278" s="148"/>
      <c r="H1278" s="146"/>
      <c r="I1278" s="30"/>
      <c r="J1278" s="30"/>
      <c r="K1278" s="31"/>
    </row>
    <row r="1279" spans="1:11" x14ac:dyDescent="0.25">
      <c r="A1279" s="146"/>
      <c r="B1279" s="31"/>
      <c r="C1279" s="31"/>
      <c r="D1279" s="31"/>
      <c r="E1279" s="31"/>
      <c r="F1279" s="147"/>
      <c r="G1279" s="148"/>
      <c r="H1279" s="146"/>
      <c r="I1279" s="30"/>
      <c r="J1279" s="30"/>
      <c r="K1279" s="31"/>
    </row>
    <row r="1280" spans="1:11" x14ac:dyDescent="0.25">
      <c r="A1280" s="146"/>
      <c r="B1280" s="31"/>
      <c r="C1280" s="31"/>
      <c r="D1280" s="31"/>
      <c r="E1280" s="31"/>
      <c r="F1280" s="147"/>
      <c r="G1280" s="148"/>
      <c r="H1280" s="146"/>
      <c r="I1280" s="30"/>
      <c r="J1280" s="30"/>
      <c r="K1280" s="31"/>
    </row>
    <row r="1281" spans="1:11" x14ac:dyDescent="0.25">
      <c r="A1281" s="146"/>
      <c r="B1281" s="31"/>
      <c r="C1281" s="31"/>
      <c r="D1281" s="31"/>
      <c r="E1281" s="31"/>
      <c r="F1281" s="147"/>
      <c r="G1281" s="148"/>
      <c r="H1281" s="146"/>
      <c r="I1281" s="30"/>
      <c r="J1281" s="30"/>
      <c r="K1281" s="31"/>
    </row>
    <row r="1282" spans="1:11" x14ac:dyDescent="0.25">
      <c r="A1282" s="146"/>
      <c r="B1282" s="31"/>
      <c r="C1282" s="31"/>
      <c r="D1282" s="31"/>
      <c r="E1282" s="31"/>
      <c r="F1282" s="147"/>
      <c r="G1282" s="148"/>
      <c r="H1282" s="146"/>
      <c r="I1282" s="30"/>
      <c r="J1282" s="30"/>
      <c r="K1282" s="31"/>
    </row>
    <row r="1283" spans="1:11" x14ac:dyDescent="0.25">
      <c r="A1283" s="146"/>
      <c r="B1283" s="31"/>
      <c r="C1283" s="31"/>
      <c r="D1283" s="31"/>
      <c r="E1283" s="31"/>
      <c r="F1283" s="147"/>
      <c r="G1283" s="148"/>
      <c r="H1283" s="146"/>
      <c r="I1283" s="30"/>
      <c r="J1283" s="30"/>
      <c r="K1283" s="31"/>
    </row>
    <row r="1284" spans="1:11" x14ac:dyDescent="0.25">
      <c r="A1284" s="146"/>
      <c r="B1284" s="31"/>
      <c r="C1284" s="31"/>
      <c r="D1284" s="31"/>
      <c r="E1284" s="31"/>
      <c r="F1284" s="147"/>
      <c r="G1284" s="148"/>
      <c r="H1284" s="146"/>
      <c r="I1284" s="30"/>
      <c r="J1284" s="30"/>
      <c r="K1284" s="31"/>
    </row>
    <row r="1285" spans="1:11" x14ac:dyDescent="0.25">
      <c r="A1285" s="146"/>
      <c r="B1285" s="31"/>
      <c r="C1285" s="31"/>
      <c r="D1285" s="31"/>
      <c r="E1285" s="31"/>
      <c r="F1285" s="147"/>
      <c r="G1285" s="148"/>
      <c r="H1285" s="146"/>
      <c r="I1285" s="30"/>
      <c r="J1285" s="30"/>
      <c r="K1285" s="31"/>
    </row>
    <row r="1286" spans="1:11" x14ac:dyDescent="0.25">
      <c r="A1286" s="146"/>
      <c r="B1286" s="31"/>
      <c r="C1286" s="31"/>
      <c r="D1286" s="31"/>
      <c r="E1286" s="31"/>
      <c r="F1286" s="147"/>
      <c r="G1286" s="148"/>
      <c r="H1286" s="146"/>
      <c r="I1286" s="30"/>
      <c r="J1286" s="30"/>
      <c r="K1286" s="31"/>
    </row>
    <row r="1287" spans="1:11" x14ac:dyDescent="0.25">
      <c r="A1287" s="146"/>
      <c r="B1287" s="31"/>
      <c r="C1287" s="31"/>
      <c r="D1287" s="31"/>
      <c r="E1287" s="31"/>
      <c r="F1287" s="147"/>
      <c r="G1287" s="148"/>
      <c r="H1287" s="146"/>
      <c r="I1287" s="30"/>
      <c r="J1287" s="30"/>
      <c r="K1287" s="31"/>
    </row>
    <row r="1288" spans="1:11" x14ac:dyDescent="0.25">
      <c r="A1288" s="146"/>
      <c r="B1288" s="31"/>
      <c r="C1288" s="31"/>
      <c r="D1288" s="31"/>
      <c r="E1288" s="31"/>
      <c r="F1288" s="147"/>
      <c r="G1288" s="148"/>
      <c r="H1288" s="146"/>
      <c r="I1288" s="30"/>
      <c r="J1288" s="30"/>
      <c r="K1288" s="31"/>
    </row>
    <row r="1289" spans="1:11" x14ac:dyDescent="0.25">
      <c r="A1289" s="146"/>
      <c r="B1289" s="31"/>
      <c r="C1289" s="31"/>
      <c r="D1289" s="31"/>
      <c r="E1289" s="31"/>
      <c r="F1289" s="147"/>
      <c r="G1289" s="148"/>
      <c r="H1289" s="146"/>
      <c r="I1289" s="30"/>
      <c r="J1289" s="30"/>
      <c r="K1289" s="31"/>
    </row>
    <row r="1290" spans="1:11" x14ac:dyDescent="0.25">
      <c r="A1290" s="146"/>
      <c r="B1290" s="31"/>
      <c r="C1290" s="31"/>
      <c r="D1290" s="31"/>
      <c r="E1290" s="31"/>
      <c r="F1290" s="147"/>
      <c r="G1290" s="148"/>
      <c r="H1290" s="146"/>
      <c r="I1290" s="30"/>
      <c r="J1290" s="30"/>
      <c r="K1290" s="31"/>
    </row>
    <row r="1291" spans="1:11" x14ac:dyDescent="0.25">
      <c r="A1291" s="146"/>
      <c r="B1291" s="31"/>
      <c r="C1291" s="31"/>
      <c r="D1291" s="31"/>
      <c r="E1291" s="31"/>
      <c r="F1291" s="147"/>
      <c r="G1291" s="148"/>
      <c r="H1291" s="146"/>
      <c r="I1291" s="30"/>
      <c r="J1291" s="30"/>
      <c r="K1291" s="31"/>
    </row>
    <row r="1292" spans="1:11" x14ac:dyDescent="0.25">
      <c r="A1292" s="146"/>
      <c r="B1292" s="31"/>
      <c r="C1292" s="31"/>
      <c r="D1292" s="31"/>
      <c r="E1292" s="31"/>
      <c r="F1292" s="147"/>
      <c r="G1292" s="148"/>
      <c r="H1292" s="146"/>
      <c r="I1292" s="30"/>
      <c r="J1292" s="30"/>
      <c r="K1292" s="31"/>
    </row>
    <row r="1293" spans="1:11" x14ac:dyDescent="0.25">
      <c r="A1293" s="146"/>
      <c r="B1293" s="31"/>
      <c r="C1293" s="31"/>
      <c r="D1293" s="31"/>
      <c r="E1293" s="31"/>
      <c r="F1293" s="147"/>
      <c r="G1293" s="148"/>
      <c r="H1293" s="146"/>
      <c r="I1293" s="30"/>
      <c r="J1293" s="30"/>
      <c r="K1293" s="31"/>
    </row>
    <row r="1294" spans="1:11" x14ac:dyDescent="0.25">
      <c r="A1294" s="146"/>
      <c r="B1294" s="31"/>
      <c r="C1294" s="31"/>
      <c r="D1294" s="31"/>
      <c r="E1294" s="31"/>
      <c r="F1294" s="147"/>
      <c r="G1294" s="148"/>
      <c r="H1294" s="146"/>
      <c r="I1294" s="30"/>
      <c r="J1294" s="30"/>
      <c r="K1294" s="31"/>
    </row>
    <row r="1295" spans="1:11" x14ac:dyDescent="0.25">
      <c r="A1295" s="146"/>
      <c r="B1295" s="31"/>
      <c r="C1295" s="31"/>
      <c r="D1295" s="31"/>
      <c r="E1295" s="31"/>
      <c r="F1295" s="147"/>
      <c r="G1295" s="148"/>
      <c r="H1295" s="146"/>
      <c r="I1295" s="30"/>
      <c r="J1295" s="30"/>
      <c r="K1295" s="31"/>
    </row>
    <row r="1296" spans="1:11" x14ac:dyDescent="0.25">
      <c r="A1296" s="146"/>
      <c r="B1296" s="31"/>
      <c r="C1296" s="31"/>
      <c r="D1296" s="31"/>
      <c r="E1296" s="31"/>
      <c r="F1296" s="147"/>
      <c r="G1296" s="148"/>
      <c r="H1296" s="146"/>
      <c r="I1296" s="30"/>
      <c r="J1296" s="30"/>
      <c r="K1296" s="31"/>
    </row>
    <row r="1297" spans="1:11" x14ac:dyDescent="0.25">
      <c r="A1297" s="146"/>
      <c r="B1297" s="31"/>
      <c r="C1297" s="31"/>
      <c r="D1297" s="31"/>
      <c r="E1297" s="31"/>
      <c r="F1297" s="147"/>
      <c r="G1297" s="148"/>
      <c r="H1297" s="146"/>
      <c r="I1297" s="30"/>
      <c r="J1297" s="30"/>
      <c r="K1297" s="31"/>
    </row>
    <row r="1298" spans="1:11" x14ac:dyDescent="0.25">
      <c r="A1298" s="146"/>
      <c r="B1298" s="31"/>
      <c r="C1298" s="31"/>
      <c r="D1298" s="31"/>
      <c r="E1298" s="31"/>
      <c r="F1298" s="147"/>
      <c r="G1298" s="148"/>
      <c r="H1298" s="146"/>
      <c r="I1298" s="30"/>
      <c r="J1298" s="30"/>
      <c r="K1298" s="31"/>
    </row>
    <row r="1299" spans="1:11" x14ac:dyDescent="0.25">
      <c r="A1299" s="146"/>
      <c r="B1299" s="31"/>
      <c r="C1299" s="31"/>
      <c r="D1299" s="31"/>
      <c r="E1299" s="31"/>
      <c r="F1299" s="147"/>
      <c r="G1299" s="148"/>
      <c r="H1299" s="146"/>
      <c r="I1299" s="30"/>
      <c r="J1299" s="30"/>
      <c r="K1299" s="31"/>
    </row>
    <row r="1300" spans="1:11" x14ac:dyDescent="0.25">
      <c r="A1300" s="146"/>
      <c r="B1300" s="31"/>
      <c r="C1300" s="31"/>
      <c r="D1300" s="31"/>
      <c r="E1300" s="31"/>
      <c r="F1300" s="147"/>
      <c r="G1300" s="148"/>
      <c r="H1300" s="146"/>
      <c r="I1300" s="30"/>
      <c r="J1300" s="30"/>
      <c r="K1300" s="31"/>
    </row>
    <row r="1301" spans="1:11" x14ac:dyDescent="0.25">
      <c r="A1301" s="146"/>
      <c r="B1301" s="31"/>
      <c r="C1301" s="31"/>
      <c r="D1301" s="31"/>
      <c r="E1301" s="31"/>
      <c r="F1301" s="147"/>
      <c r="G1301" s="148"/>
      <c r="H1301" s="146"/>
      <c r="I1301" s="30"/>
      <c r="J1301" s="30"/>
      <c r="K1301" s="31"/>
    </row>
    <row r="1302" spans="1:11" x14ac:dyDescent="0.25">
      <c r="A1302" s="146"/>
      <c r="B1302" s="31"/>
      <c r="C1302" s="31"/>
      <c r="D1302" s="31"/>
      <c r="E1302" s="31"/>
      <c r="F1302" s="147"/>
      <c r="G1302" s="148"/>
      <c r="H1302" s="146"/>
      <c r="I1302" s="30"/>
      <c r="J1302" s="30"/>
      <c r="K1302" s="31"/>
    </row>
    <row r="1303" spans="1:11" x14ac:dyDescent="0.25">
      <c r="A1303" s="146"/>
      <c r="B1303" s="31"/>
      <c r="C1303" s="31"/>
      <c r="D1303" s="31"/>
      <c r="E1303" s="31"/>
      <c r="F1303" s="147"/>
      <c r="G1303" s="148"/>
      <c r="H1303" s="146"/>
      <c r="I1303" s="30"/>
      <c r="J1303" s="30"/>
      <c r="K1303" s="31"/>
    </row>
    <row r="1304" spans="1:11" x14ac:dyDescent="0.25">
      <c r="A1304" s="146"/>
      <c r="B1304" s="31"/>
      <c r="C1304" s="31"/>
      <c r="D1304" s="31"/>
      <c r="E1304" s="31"/>
      <c r="F1304" s="147"/>
      <c r="G1304" s="148"/>
      <c r="H1304" s="146"/>
      <c r="I1304" s="30"/>
      <c r="J1304" s="30"/>
      <c r="K1304" s="31"/>
    </row>
    <row r="1305" spans="1:11" x14ac:dyDescent="0.25">
      <c r="A1305" s="146"/>
      <c r="B1305" s="31"/>
      <c r="C1305" s="31"/>
      <c r="D1305" s="31"/>
      <c r="E1305" s="31"/>
      <c r="F1305" s="147"/>
      <c r="G1305" s="148"/>
      <c r="H1305" s="146"/>
      <c r="I1305" s="30"/>
      <c r="J1305" s="30"/>
      <c r="K1305" s="31"/>
    </row>
    <row r="1306" spans="1:11" x14ac:dyDescent="0.25">
      <c r="A1306" s="146"/>
      <c r="B1306" s="31"/>
      <c r="C1306" s="31"/>
      <c r="D1306" s="31"/>
      <c r="E1306" s="31"/>
      <c r="F1306" s="147"/>
      <c r="G1306" s="148"/>
      <c r="H1306" s="146"/>
      <c r="I1306" s="30"/>
      <c r="J1306" s="30"/>
      <c r="K1306" s="31"/>
    </row>
    <row r="1307" spans="1:11" x14ac:dyDescent="0.25">
      <c r="A1307" s="146"/>
      <c r="B1307" s="31"/>
      <c r="C1307" s="31"/>
      <c r="D1307" s="31"/>
      <c r="E1307" s="31"/>
      <c r="F1307" s="147"/>
      <c r="G1307" s="148"/>
      <c r="H1307" s="146"/>
      <c r="I1307" s="30"/>
      <c r="J1307" s="30"/>
      <c r="K1307" s="31"/>
    </row>
    <row r="1308" spans="1:11" x14ac:dyDescent="0.25">
      <c r="A1308" s="146"/>
      <c r="B1308" s="31"/>
      <c r="C1308" s="31"/>
      <c r="D1308" s="31"/>
      <c r="E1308" s="31"/>
      <c r="F1308" s="147"/>
      <c r="G1308" s="148"/>
      <c r="H1308" s="146"/>
      <c r="I1308" s="30"/>
      <c r="J1308" s="30"/>
      <c r="K1308" s="31"/>
    </row>
    <row r="1309" spans="1:11" x14ac:dyDescent="0.25">
      <c r="A1309" s="146"/>
      <c r="B1309" s="31"/>
      <c r="C1309" s="31"/>
      <c r="D1309" s="31"/>
      <c r="E1309" s="31"/>
      <c r="F1309" s="147"/>
      <c r="G1309" s="148"/>
      <c r="H1309" s="146"/>
      <c r="I1309" s="30"/>
      <c r="J1309" s="30"/>
      <c r="K1309" s="31"/>
    </row>
    <row r="1310" spans="1:11" x14ac:dyDescent="0.25">
      <c r="A1310" s="146"/>
      <c r="B1310" s="31"/>
      <c r="C1310" s="31"/>
      <c r="D1310" s="31"/>
      <c r="E1310" s="31"/>
      <c r="F1310" s="147"/>
      <c r="G1310" s="148"/>
      <c r="H1310" s="146"/>
      <c r="I1310" s="30"/>
      <c r="J1310" s="30"/>
      <c r="K1310" s="31"/>
    </row>
    <row r="1311" spans="1:11" x14ac:dyDescent="0.25">
      <c r="A1311" s="146"/>
      <c r="B1311" s="31"/>
      <c r="C1311" s="31"/>
      <c r="D1311" s="31"/>
      <c r="E1311" s="31"/>
      <c r="F1311" s="147"/>
      <c r="G1311" s="148"/>
      <c r="H1311" s="146"/>
      <c r="I1311" s="30"/>
      <c r="J1311" s="30"/>
      <c r="K1311" s="31"/>
    </row>
    <row r="1312" spans="1:11" x14ac:dyDescent="0.25">
      <c r="A1312" s="146"/>
      <c r="B1312" s="31"/>
      <c r="C1312" s="31"/>
      <c r="D1312" s="31"/>
      <c r="E1312" s="31"/>
      <c r="F1312" s="147"/>
      <c r="G1312" s="148"/>
      <c r="H1312" s="146"/>
      <c r="I1312" s="30"/>
      <c r="J1312" s="30"/>
      <c r="K1312" s="31"/>
    </row>
    <row r="1313" spans="1:11" x14ac:dyDescent="0.25">
      <c r="A1313" s="146"/>
      <c r="B1313" s="31"/>
      <c r="C1313" s="31"/>
      <c r="D1313" s="31"/>
      <c r="E1313" s="31"/>
      <c r="F1313" s="147"/>
      <c r="G1313" s="148"/>
      <c r="H1313" s="146"/>
      <c r="I1313" s="30"/>
      <c r="J1313" s="30"/>
      <c r="K1313" s="31"/>
    </row>
    <row r="1314" spans="1:11" x14ac:dyDescent="0.25">
      <c r="A1314" s="146"/>
      <c r="B1314" s="31"/>
      <c r="C1314" s="31"/>
      <c r="D1314" s="31"/>
      <c r="E1314" s="31"/>
      <c r="F1314" s="147"/>
      <c r="G1314" s="148"/>
      <c r="H1314" s="146"/>
      <c r="I1314" s="30"/>
      <c r="J1314" s="30"/>
      <c r="K1314" s="31"/>
    </row>
    <row r="1315" spans="1:11" x14ac:dyDescent="0.25">
      <c r="A1315" s="146"/>
      <c r="B1315" s="31"/>
      <c r="C1315" s="31"/>
      <c r="D1315" s="31"/>
      <c r="E1315" s="31"/>
      <c r="F1315" s="147"/>
      <c r="G1315" s="148"/>
      <c r="H1315" s="146"/>
      <c r="I1315" s="30"/>
      <c r="J1315" s="30"/>
      <c r="K1315" s="31"/>
    </row>
    <row r="1316" spans="1:11" x14ac:dyDescent="0.25">
      <c r="A1316" s="146"/>
      <c r="B1316" s="31"/>
      <c r="C1316" s="31"/>
      <c r="D1316" s="31"/>
      <c r="E1316" s="31"/>
      <c r="F1316" s="147"/>
      <c r="G1316" s="148"/>
      <c r="H1316" s="146"/>
      <c r="I1316" s="30"/>
      <c r="J1316" s="30"/>
      <c r="K1316" s="31"/>
    </row>
    <row r="1317" spans="1:11" x14ac:dyDescent="0.25">
      <c r="A1317" s="146"/>
      <c r="B1317" s="31"/>
      <c r="C1317" s="31"/>
      <c r="D1317" s="31"/>
      <c r="E1317" s="31"/>
      <c r="F1317" s="147"/>
      <c r="G1317" s="148"/>
      <c r="H1317" s="146"/>
      <c r="I1317" s="30"/>
      <c r="J1317" s="30"/>
      <c r="K1317" s="31"/>
    </row>
    <row r="1318" spans="1:11" x14ac:dyDescent="0.25">
      <c r="A1318" s="146"/>
      <c r="B1318" s="31"/>
      <c r="C1318" s="31"/>
      <c r="D1318" s="31"/>
      <c r="E1318" s="31"/>
      <c r="F1318" s="147"/>
      <c r="G1318" s="148"/>
      <c r="H1318" s="146"/>
      <c r="I1318" s="30"/>
      <c r="J1318" s="30"/>
      <c r="K1318" s="31"/>
    </row>
    <row r="1319" spans="1:11" x14ac:dyDescent="0.25">
      <c r="A1319" s="146"/>
      <c r="B1319" s="31"/>
      <c r="C1319" s="31"/>
      <c r="D1319" s="31"/>
      <c r="E1319" s="31"/>
      <c r="F1319" s="147"/>
      <c r="G1319" s="148"/>
      <c r="H1319" s="146"/>
      <c r="I1319" s="30"/>
      <c r="J1319" s="30"/>
      <c r="K1319" s="31"/>
    </row>
    <row r="1320" spans="1:11" x14ac:dyDescent="0.25">
      <c r="A1320" s="146"/>
      <c r="B1320" s="31"/>
      <c r="C1320" s="31"/>
      <c r="D1320" s="31"/>
      <c r="E1320" s="31"/>
      <c r="F1320" s="147"/>
      <c r="G1320" s="148"/>
      <c r="H1320" s="146"/>
      <c r="I1320" s="30"/>
      <c r="J1320" s="30"/>
      <c r="K1320" s="31"/>
    </row>
    <row r="1321" spans="1:11" x14ac:dyDescent="0.25">
      <c r="A1321" s="146"/>
      <c r="B1321" s="31"/>
      <c r="C1321" s="31"/>
      <c r="D1321" s="31"/>
      <c r="E1321" s="31"/>
      <c r="F1321" s="147"/>
      <c r="G1321" s="148"/>
      <c r="H1321" s="146"/>
      <c r="I1321" s="30"/>
      <c r="J1321" s="30"/>
      <c r="K1321" s="31"/>
    </row>
    <row r="1322" spans="1:11" x14ac:dyDescent="0.25">
      <c r="A1322" s="146"/>
      <c r="B1322" s="31"/>
      <c r="C1322" s="31"/>
      <c r="D1322" s="31"/>
      <c r="E1322" s="31"/>
      <c r="F1322" s="147"/>
      <c r="G1322" s="148"/>
      <c r="H1322" s="146"/>
      <c r="I1322" s="30"/>
      <c r="J1322" s="30"/>
      <c r="K1322" s="31"/>
    </row>
    <row r="1323" spans="1:11" x14ac:dyDescent="0.25">
      <c r="A1323" s="146"/>
      <c r="B1323" s="31"/>
      <c r="C1323" s="31"/>
      <c r="D1323" s="31"/>
      <c r="E1323" s="31"/>
      <c r="F1323" s="147"/>
      <c r="G1323" s="148"/>
      <c r="H1323" s="146"/>
      <c r="I1323" s="30"/>
      <c r="J1323" s="30"/>
      <c r="K1323" s="31"/>
    </row>
    <row r="1324" spans="1:11" x14ac:dyDescent="0.25">
      <c r="A1324" s="146"/>
      <c r="B1324" s="31"/>
      <c r="C1324" s="31"/>
      <c r="D1324" s="31"/>
      <c r="E1324" s="31"/>
      <c r="F1324" s="147"/>
      <c r="G1324" s="148"/>
      <c r="H1324" s="146"/>
      <c r="I1324" s="30"/>
      <c r="J1324" s="30"/>
      <c r="K1324" s="31"/>
    </row>
    <row r="1325" spans="1:11" x14ac:dyDescent="0.25">
      <c r="A1325" s="146"/>
      <c r="B1325" s="31"/>
      <c r="C1325" s="31"/>
      <c r="D1325" s="31"/>
      <c r="E1325" s="31"/>
      <c r="F1325" s="147"/>
      <c r="G1325" s="148"/>
      <c r="H1325" s="146"/>
      <c r="I1325" s="30"/>
      <c r="J1325" s="30"/>
      <c r="K1325" s="31"/>
    </row>
    <row r="1326" spans="1:11" x14ac:dyDescent="0.25">
      <c r="A1326" s="146"/>
      <c r="B1326" s="31"/>
      <c r="C1326" s="31"/>
      <c r="D1326" s="31"/>
      <c r="E1326" s="31"/>
      <c r="F1326" s="147"/>
      <c r="G1326" s="148"/>
      <c r="H1326" s="146"/>
      <c r="I1326" s="30"/>
      <c r="J1326" s="30"/>
      <c r="K1326" s="31"/>
    </row>
    <row r="1327" spans="1:11" x14ac:dyDescent="0.25">
      <c r="A1327" s="146"/>
      <c r="B1327" s="31"/>
      <c r="C1327" s="31"/>
      <c r="D1327" s="31"/>
      <c r="E1327" s="31"/>
      <c r="F1327" s="147"/>
      <c r="G1327" s="148"/>
      <c r="H1327" s="146"/>
      <c r="I1327" s="30"/>
      <c r="J1327" s="30"/>
      <c r="K1327" s="31"/>
    </row>
    <row r="1328" spans="1:11" x14ac:dyDescent="0.25">
      <c r="A1328" s="146"/>
      <c r="B1328" s="31"/>
      <c r="C1328" s="31"/>
      <c r="D1328" s="31"/>
      <c r="E1328" s="31"/>
      <c r="F1328" s="147"/>
      <c r="G1328" s="148"/>
      <c r="H1328" s="146"/>
      <c r="I1328" s="30"/>
      <c r="J1328" s="30"/>
      <c r="K1328" s="31"/>
    </row>
    <row r="1329" spans="1:11" x14ac:dyDescent="0.25">
      <c r="A1329" s="146"/>
      <c r="B1329" s="31"/>
      <c r="C1329" s="31"/>
      <c r="D1329" s="31"/>
      <c r="E1329" s="31"/>
      <c r="F1329" s="147"/>
      <c r="G1329" s="148"/>
      <c r="H1329" s="146"/>
      <c r="I1329" s="30"/>
      <c r="J1329" s="30"/>
      <c r="K1329" s="31"/>
    </row>
    <row r="1330" spans="1:11" x14ac:dyDescent="0.25">
      <c r="A1330" s="146"/>
      <c r="B1330" s="31"/>
      <c r="C1330" s="31"/>
      <c r="D1330" s="31"/>
      <c r="E1330" s="31"/>
      <c r="F1330" s="147"/>
      <c r="G1330" s="148"/>
      <c r="H1330" s="146"/>
      <c r="I1330" s="30"/>
      <c r="J1330" s="30"/>
      <c r="K1330" s="31"/>
    </row>
    <row r="1331" spans="1:11" x14ac:dyDescent="0.25">
      <c r="A1331" s="146"/>
      <c r="B1331" s="31"/>
      <c r="C1331" s="31"/>
      <c r="D1331" s="31"/>
      <c r="E1331" s="31"/>
      <c r="F1331" s="147"/>
      <c r="G1331" s="148"/>
      <c r="H1331" s="146"/>
      <c r="I1331" s="30"/>
      <c r="J1331" s="30"/>
      <c r="K1331" s="31"/>
    </row>
    <row r="1332" spans="1:11" x14ac:dyDescent="0.25">
      <c r="A1332" s="146"/>
      <c r="B1332" s="31"/>
      <c r="C1332" s="31"/>
      <c r="D1332" s="31"/>
      <c r="E1332" s="31"/>
      <c r="F1332" s="147"/>
      <c r="G1332" s="148"/>
      <c r="H1332" s="146"/>
      <c r="I1332" s="30"/>
      <c r="J1332" s="30"/>
      <c r="K1332" s="31"/>
    </row>
    <row r="1333" spans="1:11" x14ac:dyDescent="0.25">
      <c r="A1333" s="146"/>
      <c r="B1333" s="31"/>
      <c r="C1333" s="31"/>
      <c r="D1333" s="31"/>
      <c r="E1333" s="31"/>
      <c r="F1333" s="147"/>
      <c r="G1333" s="148"/>
      <c r="H1333" s="146"/>
      <c r="I1333" s="30"/>
      <c r="J1333" s="30"/>
      <c r="K1333" s="31"/>
    </row>
    <row r="1334" spans="1:11" x14ac:dyDescent="0.25">
      <c r="A1334" s="146"/>
      <c r="B1334" s="31"/>
      <c r="C1334" s="31"/>
      <c r="D1334" s="31"/>
      <c r="E1334" s="31"/>
      <c r="F1334" s="147"/>
      <c r="G1334" s="148"/>
      <c r="H1334" s="146"/>
      <c r="I1334" s="30"/>
      <c r="J1334" s="30"/>
      <c r="K1334" s="31"/>
    </row>
    <row r="1335" spans="1:11" x14ac:dyDescent="0.25">
      <c r="A1335" s="146"/>
      <c r="B1335" s="31"/>
      <c r="C1335" s="31"/>
      <c r="D1335" s="31"/>
      <c r="E1335" s="31"/>
      <c r="F1335" s="147"/>
      <c r="G1335" s="148"/>
      <c r="H1335" s="146"/>
      <c r="I1335" s="30"/>
      <c r="J1335" s="30"/>
      <c r="K1335" s="31"/>
    </row>
    <row r="1336" spans="1:11" x14ac:dyDescent="0.25">
      <c r="A1336" s="146"/>
      <c r="B1336" s="31"/>
      <c r="C1336" s="31"/>
      <c r="D1336" s="31"/>
      <c r="E1336" s="31"/>
      <c r="F1336" s="147"/>
      <c r="G1336" s="148"/>
      <c r="H1336" s="146"/>
      <c r="I1336" s="30"/>
      <c r="J1336" s="30"/>
      <c r="K1336" s="31"/>
    </row>
    <row r="1337" spans="1:11" x14ac:dyDescent="0.25">
      <c r="A1337" s="146"/>
      <c r="B1337" s="31"/>
      <c r="C1337" s="31"/>
      <c r="D1337" s="31"/>
      <c r="E1337" s="31"/>
      <c r="F1337" s="147"/>
      <c r="G1337" s="148"/>
      <c r="H1337" s="146"/>
      <c r="I1337" s="30"/>
      <c r="J1337" s="30"/>
      <c r="K1337" s="31"/>
    </row>
    <row r="1338" spans="1:11" x14ac:dyDescent="0.25">
      <c r="A1338" s="146"/>
      <c r="B1338" s="31"/>
      <c r="C1338" s="31"/>
      <c r="D1338" s="31"/>
      <c r="E1338" s="31"/>
      <c r="F1338" s="147"/>
      <c r="G1338" s="148"/>
      <c r="H1338" s="146"/>
      <c r="I1338" s="30"/>
      <c r="J1338" s="30"/>
      <c r="K1338" s="31"/>
    </row>
    <row r="1339" spans="1:11" x14ac:dyDescent="0.25">
      <c r="A1339" s="146"/>
      <c r="B1339" s="31"/>
      <c r="C1339" s="31"/>
      <c r="D1339" s="31"/>
      <c r="E1339" s="31"/>
      <c r="F1339" s="147"/>
      <c r="G1339" s="148"/>
      <c r="H1339" s="146"/>
      <c r="I1339" s="30"/>
      <c r="J1339" s="30"/>
      <c r="K1339" s="31"/>
    </row>
    <row r="1340" spans="1:11" x14ac:dyDescent="0.25">
      <c r="A1340" s="146"/>
      <c r="B1340" s="31"/>
      <c r="C1340" s="31"/>
      <c r="D1340" s="31"/>
      <c r="E1340" s="31"/>
      <c r="F1340" s="147"/>
      <c r="G1340" s="148"/>
      <c r="H1340" s="146"/>
      <c r="I1340" s="30"/>
      <c r="J1340" s="30"/>
      <c r="K1340" s="31"/>
    </row>
    <row r="1341" spans="1:11" x14ac:dyDescent="0.25">
      <c r="A1341" s="146"/>
      <c r="B1341" s="31"/>
      <c r="C1341" s="31"/>
      <c r="D1341" s="31"/>
      <c r="E1341" s="31"/>
      <c r="F1341" s="147"/>
      <c r="G1341" s="148"/>
      <c r="H1341" s="146"/>
      <c r="I1341" s="30"/>
      <c r="J1341" s="30"/>
      <c r="K1341" s="31"/>
    </row>
    <row r="1342" spans="1:11" x14ac:dyDescent="0.25">
      <c r="A1342" s="146"/>
      <c r="B1342" s="31"/>
      <c r="C1342" s="31"/>
      <c r="D1342" s="31"/>
      <c r="E1342" s="31"/>
      <c r="F1342" s="147"/>
      <c r="G1342" s="148"/>
      <c r="H1342" s="146"/>
      <c r="I1342" s="30"/>
      <c r="J1342" s="30"/>
      <c r="K1342" s="31"/>
    </row>
    <row r="1343" spans="1:11" x14ac:dyDescent="0.25">
      <c r="A1343" s="146"/>
      <c r="B1343" s="31"/>
      <c r="C1343" s="31"/>
      <c r="D1343" s="31"/>
      <c r="E1343" s="31"/>
      <c r="F1343" s="147"/>
      <c r="G1343" s="148"/>
      <c r="H1343" s="146"/>
      <c r="I1343" s="30"/>
      <c r="J1343" s="30"/>
      <c r="K1343" s="31"/>
    </row>
    <row r="1344" spans="1:11" x14ac:dyDescent="0.25">
      <c r="A1344" s="146"/>
      <c r="B1344" s="31"/>
      <c r="C1344" s="31"/>
      <c r="D1344" s="31"/>
      <c r="E1344" s="31"/>
      <c r="F1344" s="147"/>
      <c r="G1344" s="148"/>
      <c r="H1344" s="146"/>
      <c r="I1344" s="30"/>
      <c r="J1344" s="30"/>
      <c r="K1344" s="31"/>
    </row>
    <row r="1345" spans="1:11" x14ac:dyDescent="0.25">
      <c r="A1345" s="146"/>
      <c r="B1345" s="31"/>
      <c r="C1345" s="31"/>
      <c r="D1345" s="31"/>
      <c r="E1345" s="31"/>
      <c r="F1345" s="147"/>
      <c r="G1345" s="148"/>
      <c r="H1345" s="146"/>
      <c r="I1345" s="30"/>
      <c r="J1345" s="30"/>
      <c r="K1345" s="31"/>
    </row>
    <row r="1346" spans="1:11" x14ac:dyDescent="0.25">
      <c r="A1346" s="146"/>
      <c r="B1346" s="31"/>
      <c r="C1346" s="31"/>
      <c r="D1346" s="31"/>
      <c r="E1346" s="31"/>
      <c r="F1346" s="147"/>
      <c r="G1346" s="148"/>
      <c r="H1346" s="146"/>
      <c r="I1346" s="30"/>
      <c r="J1346" s="30"/>
      <c r="K1346" s="31"/>
    </row>
    <row r="1347" spans="1:11" x14ac:dyDescent="0.25">
      <c r="A1347" s="146"/>
      <c r="B1347" s="31"/>
      <c r="C1347" s="31"/>
      <c r="D1347" s="31"/>
      <c r="E1347" s="31"/>
      <c r="F1347" s="147"/>
      <c r="G1347" s="148"/>
      <c r="H1347" s="146"/>
      <c r="I1347" s="30"/>
      <c r="J1347" s="30"/>
      <c r="K1347" s="31"/>
    </row>
    <row r="1348" spans="1:11" x14ac:dyDescent="0.25">
      <c r="A1348" s="146"/>
      <c r="B1348" s="31"/>
      <c r="C1348" s="31"/>
      <c r="D1348" s="31"/>
      <c r="E1348" s="31"/>
      <c r="F1348" s="147"/>
      <c r="G1348" s="148"/>
      <c r="H1348" s="146"/>
      <c r="I1348" s="30"/>
      <c r="J1348" s="30"/>
      <c r="K1348" s="31"/>
    </row>
    <row r="1349" spans="1:11" x14ac:dyDescent="0.25">
      <c r="A1349" s="146"/>
      <c r="B1349" s="31"/>
      <c r="C1349" s="31"/>
      <c r="D1349" s="31"/>
      <c r="E1349" s="31"/>
      <c r="F1349" s="147"/>
      <c r="G1349" s="148"/>
      <c r="H1349" s="146"/>
      <c r="I1349" s="30"/>
      <c r="J1349" s="30"/>
      <c r="K1349" s="31"/>
    </row>
    <row r="1350" spans="1:11" x14ac:dyDescent="0.25">
      <c r="A1350" s="146"/>
      <c r="B1350" s="31"/>
      <c r="C1350" s="31"/>
      <c r="D1350" s="31"/>
      <c r="E1350" s="31"/>
      <c r="F1350" s="147"/>
      <c r="G1350" s="148"/>
      <c r="H1350" s="146"/>
      <c r="I1350" s="30"/>
      <c r="J1350" s="30"/>
      <c r="K1350" s="31"/>
    </row>
    <row r="1351" spans="1:11" x14ac:dyDescent="0.25">
      <c r="A1351" s="146"/>
      <c r="B1351" s="31"/>
      <c r="C1351" s="31"/>
      <c r="D1351" s="31"/>
      <c r="E1351" s="31"/>
      <c r="F1351" s="147"/>
      <c r="G1351" s="148"/>
      <c r="H1351" s="146"/>
      <c r="I1351" s="30"/>
      <c r="J1351" s="30"/>
      <c r="K1351" s="31"/>
    </row>
    <row r="1352" spans="1:11" x14ac:dyDescent="0.25">
      <c r="A1352" s="146"/>
      <c r="B1352" s="31"/>
      <c r="C1352" s="31"/>
      <c r="D1352" s="31"/>
      <c r="E1352" s="31"/>
      <c r="F1352" s="147"/>
      <c r="G1352" s="148"/>
      <c r="H1352" s="146"/>
      <c r="I1352" s="30"/>
      <c r="J1352" s="30"/>
      <c r="K1352" s="31"/>
    </row>
    <row r="1353" spans="1:11" x14ac:dyDescent="0.25">
      <c r="A1353" s="146"/>
      <c r="B1353" s="31"/>
      <c r="C1353" s="31"/>
      <c r="D1353" s="31"/>
      <c r="E1353" s="31"/>
      <c r="F1353" s="147"/>
      <c r="G1353" s="148"/>
      <c r="H1353" s="146"/>
      <c r="I1353" s="30"/>
      <c r="J1353" s="30"/>
      <c r="K1353" s="31"/>
    </row>
    <row r="1354" spans="1:11" x14ac:dyDescent="0.25">
      <c r="A1354" s="146"/>
      <c r="B1354" s="31"/>
      <c r="C1354" s="31"/>
      <c r="D1354" s="31"/>
      <c r="E1354" s="31"/>
      <c r="F1354" s="147"/>
      <c r="G1354" s="148"/>
      <c r="H1354" s="146"/>
      <c r="I1354" s="30"/>
      <c r="J1354" s="30"/>
      <c r="K1354" s="31"/>
    </row>
    <row r="1355" spans="1:11" x14ac:dyDescent="0.25">
      <c r="A1355" s="146"/>
      <c r="B1355" s="31"/>
      <c r="C1355" s="31"/>
      <c r="D1355" s="31"/>
      <c r="E1355" s="31"/>
      <c r="F1355" s="147"/>
      <c r="G1355" s="148"/>
      <c r="H1355" s="146"/>
      <c r="I1355" s="30"/>
      <c r="J1355" s="30"/>
      <c r="K1355" s="31"/>
    </row>
    <row r="1356" spans="1:11" x14ac:dyDescent="0.25">
      <c r="A1356" s="146"/>
      <c r="B1356" s="31"/>
      <c r="C1356" s="31"/>
      <c r="D1356" s="31"/>
      <c r="E1356" s="31"/>
      <c r="F1356" s="147"/>
      <c r="G1356" s="148"/>
      <c r="H1356" s="146"/>
      <c r="I1356" s="30"/>
      <c r="J1356" s="30"/>
      <c r="K1356" s="31"/>
    </row>
    <row r="1357" spans="1:11" x14ac:dyDescent="0.25">
      <c r="A1357" s="146"/>
      <c r="B1357" s="31"/>
      <c r="C1357" s="31"/>
      <c r="D1357" s="31"/>
      <c r="E1357" s="31"/>
      <c r="F1357" s="147"/>
      <c r="G1357" s="148"/>
      <c r="H1357" s="146"/>
      <c r="I1357" s="30"/>
      <c r="J1357" s="30"/>
      <c r="K1357" s="31"/>
    </row>
    <row r="1358" spans="1:11" x14ac:dyDescent="0.25">
      <c r="A1358" s="146"/>
      <c r="B1358" s="31"/>
      <c r="C1358" s="31"/>
      <c r="D1358" s="31"/>
      <c r="E1358" s="31"/>
      <c r="F1358" s="147"/>
      <c r="G1358" s="148"/>
      <c r="H1358" s="146"/>
      <c r="I1358" s="30"/>
      <c r="J1358" s="30"/>
      <c r="K1358" s="31"/>
    </row>
    <row r="1359" spans="1:11" x14ac:dyDescent="0.25">
      <c r="A1359" s="146"/>
      <c r="B1359" s="31"/>
      <c r="C1359" s="31"/>
      <c r="D1359" s="31"/>
      <c r="E1359" s="31"/>
      <c r="F1359" s="147"/>
      <c r="G1359" s="148"/>
      <c r="H1359" s="146"/>
      <c r="I1359" s="30"/>
      <c r="J1359" s="30"/>
      <c r="K1359" s="31"/>
    </row>
    <row r="1360" spans="1:11" x14ac:dyDescent="0.25">
      <c r="A1360" s="146"/>
      <c r="B1360" s="31"/>
      <c r="C1360" s="31"/>
      <c r="D1360" s="31"/>
      <c r="E1360" s="31"/>
      <c r="F1360" s="147"/>
      <c r="G1360" s="148"/>
      <c r="H1360" s="146"/>
      <c r="I1360" s="30"/>
      <c r="J1360" s="30"/>
      <c r="K1360" s="31"/>
    </row>
    <row r="1361" spans="1:11" x14ac:dyDescent="0.25">
      <c r="A1361" s="146"/>
      <c r="B1361" s="31"/>
      <c r="C1361" s="31"/>
      <c r="D1361" s="31"/>
      <c r="E1361" s="31"/>
      <c r="F1361" s="147"/>
      <c r="G1361" s="148"/>
      <c r="H1361" s="146"/>
      <c r="I1361" s="30"/>
      <c r="J1361" s="30"/>
      <c r="K1361" s="31"/>
    </row>
    <row r="1362" spans="1:11" x14ac:dyDescent="0.25">
      <c r="A1362" s="146"/>
      <c r="B1362" s="31"/>
      <c r="C1362" s="31"/>
      <c r="D1362" s="31"/>
      <c r="E1362" s="31"/>
      <c r="F1362" s="147"/>
      <c r="G1362" s="148"/>
      <c r="H1362" s="146"/>
      <c r="I1362" s="30"/>
      <c r="J1362" s="30"/>
      <c r="K1362" s="31"/>
    </row>
    <row r="1363" spans="1:11" x14ac:dyDescent="0.25">
      <c r="A1363" s="146"/>
      <c r="B1363" s="31"/>
      <c r="C1363" s="31"/>
      <c r="D1363" s="31"/>
      <c r="E1363" s="31"/>
      <c r="F1363" s="147"/>
      <c r="G1363" s="148"/>
      <c r="H1363" s="146"/>
      <c r="I1363" s="30"/>
      <c r="J1363" s="30"/>
      <c r="K1363" s="31"/>
    </row>
    <row r="1364" spans="1:11" x14ac:dyDescent="0.25">
      <c r="A1364" s="146"/>
      <c r="B1364" s="31"/>
      <c r="C1364" s="31"/>
      <c r="D1364" s="31"/>
      <c r="E1364" s="31"/>
      <c r="F1364" s="147"/>
      <c r="G1364" s="148"/>
      <c r="H1364" s="146"/>
      <c r="I1364" s="30"/>
      <c r="J1364" s="30"/>
      <c r="K1364" s="31"/>
    </row>
    <row r="1365" spans="1:11" x14ac:dyDescent="0.25">
      <c r="A1365" s="146"/>
      <c r="B1365" s="31"/>
      <c r="C1365" s="31"/>
      <c r="D1365" s="31"/>
      <c r="E1365" s="31"/>
      <c r="F1365" s="147"/>
      <c r="G1365" s="148"/>
      <c r="H1365" s="146"/>
      <c r="I1365" s="30"/>
      <c r="J1365" s="30"/>
      <c r="K1365" s="31"/>
    </row>
    <row r="1366" spans="1:11" x14ac:dyDescent="0.25">
      <c r="A1366" s="146"/>
      <c r="B1366" s="31"/>
      <c r="C1366" s="31"/>
      <c r="D1366" s="31"/>
      <c r="E1366" s="31"/>
      <c r="F1366" s="147"/>
      <c r="G1366" s="148"/>
      <c r="H1366" s="146"/>
      <c r="I1366" s="30"/>
      <c r="J1366" s="30"/>
      <c r="K1366" s="31"/>
    </row>
    <row r="1367" spans="1:11" x14ac:dyDescent="0.25">
      <c r="A1367" s="146"/>
      <c r="B1367" s="31"/>
      <c r="C1367" s="31"/>
      <c r="D1367" s="31"/>
      <c r="E1367" s="31"/>
      <c r="F1367" s="147"/>
      <c r="G1367" s="148"/>
      <c r="H1367" s="146"/>
      <c r="I1367" s="30"/>
      <c r="J1367" s="30"/>
      <c r="K1367" s="31"/>
    </row>
    <row r="1368" spans="1:11" x14ac:dyDescent="0.25">
      <c r="A1368" s="146"/>
      <c r="B1368" s="31"/>
      <c r="C1368" s="31"/>
      <c r="D1368" s="31"/>
      <c r="E1368" s="31"/>
      <c r="F1368" s="147"/>
      <c r="G1368" s="148"/>
      <c r="H1368" s="146"/>
      <c r="I1368" s="30"/>
      <c r="J1368" s="30"/>
      <c r="K1368" s="31"/>
    </row>
    <row r="1369" spans="1:11" x14ac:dyDescent="0.25">
      <c r="A1369" s="146"/>
      <c r="B1369" s="31"/>
      <c r="C1369" s="31"/>
      <c r="D1369" s="31"/>
      <c r="E1369" s="31"/>
      <c r="F1369" s="147"/>
      <c r="G1369" s="148"/>
      <c r="H1369" s="146"/>
      <c r="I1369" s="30"/>
      <c r="J1369" s="30"/>
      <c r="K1369" s="31"/>
    </row>
    <row r="1370" spans="1:11" x14ac:dyDescent="0.25">
      <c r="A1370" s="146"/>
      <c r="B1370" s="31"/>
      <c r="C1370" s="31"/>
      <c r="D1370" s="31"/>
      <c r="E1370" s="31"/>
      <c r="F1370" s="147"/>
      <c r="G1370" s="148"/>
      <c r="H1370" s="146"/>
      <c r="I1370" s="30"/>
      <c r="J1370" s="30"/>
      <c r="K1370" s="31"/>
    </row>
    <row r="1371" spans="1:11" x14ac:dyDescent="0.25">
      <c r="A1371" s="146"/>
      <c r="B1371" s="31"/>
      <c r="C1371" s="31"/>
      <c r="D1371" s="31"/>
      <c r="E1371" s="31"/>
      <c r="F1371" s="147"/>
      <c r="G1371" s="148"/>
      <c r="H1371" s="146"/>
      <c r="I1371" s="30"/>
      <c r="J1371" s="30"/>
      <c r="K1371" s="31"/>
    </row>
    <row r="1372" spans="1:11" x14ac:dyDescent="0.25">
      <c r="A1372" s="146"/>
      <c r="B1372" s="31"/>
      <c r="C1372" s="31"/>
      <c r="D1372" s="31"/>
      <c r="E1372" s="31"/>
      <c r="F1372" s="147"/>
      <c r="G1372" s="148"/>
      <c r="H1372" s="146"/>
      <c r="I1372" s="30"/>
      <c r="J1372" s="30"/>
      <c r="K1372" s="31"/>
    </row>
    <row r="1373" spans="1:11" x14ac:dyDescent="0.25">
      <c r="A1373" s="146"/>
      <c r="B1373" s="31"/>
      <c r="C1373" s="31"/>
      <c r="D1373" s="31"/>
      <c r="E1373" s="31"/>
      <c r="F1373" s="147"/>
      <c r="G1373" s="148"/>
      <c r="H1373" s="146"/>
      <c r="I1373" s="30"/>
      <c r="J1373" s="30"/>
      <c r="K1373" s="31"/>
    </row>
    <row r="1374" spans="1:11" x14ac:dyDescent="0.25">
      <c r="A1374" s="146"/>
      <c r="B1374" s="31"/>
      <c r="C1374" s="31"/>
      <c r="D1374" s="31"/>
      <c r="E1374" s="31"/>
      <c r="F1374" s="147"/>
      <c r="G1374" s="148"/>
      <c r="H1374" s="146"/>
      <c r="I1374" s="30"/>
      <c r="J1374" s="30"/>
      <c r="K1374" s="31"/>
    </row>
    <row r="1375" spans="1:11" x14ac:dyDescent="0.25">
      <c r="A1375" s="146"/>
      <c r="B1375" s="31"/>
      <c r="C1375" s="31"/>
      <c r="D1375" s="31"/>
      <c r="E1375" s="31"/>
      <c r="F1375" s="147"/>
      <c r="G1375" s="148"/>
      <c r="H1375" s="146"/>
      <c r="I1375" s="30"/>
      <c r="J1375" s="30"/>
      <c r="K1375" s="31"/>
    </row>
    <row r="1376" spans="1:11" x14ac:dyDescent="0.25">
      <c r="A1376" s="146"/>
      <c r="B1376" s="31"/>
      <c r="C1376" s="31"/>
      <c r="D1376" s="31"/>
      <c r="E1376" s="31"/>
      <c r="F1376" s="147"/>
      <c r="G1376" s="148"/>
      <c r="H1376" s="146"/>
      <c r="I1376" s="30"/>
      <c r="J1376" s="30"/>
      <c r="K1376" s="31"/>
    </row>
    <row r="1377" spans="1:11" x14ac:dyDescent="0.25">
      <c r="A1377" s="146"/>
      <c r="B1377" s="31"/>
      <c r="C1377" s="31"/>
      <c r="D1377" s="31"/>
      <c r="E1377" s="31"/>
      <c r="F1377" s="147"/>
      <c r="G1377" s="148"/>
      <c r="H1377" s="146"/>
      <c r="I1377" s="30"/>
      <c r="J1377" s="30"/>
      <c r="K1377" s="31"/>
    </row>
    <row r="1378" spans="1:11" x14ac:dyDescent="0.25">
      <c r="A1378" s="146"/>
      <c r="B1378" s="31"/>
      <c r="C1378" s="31"/>
      <c r="D1378" s="31"/>
      <c r="E1378" s="31"/>
      <c r="F1378" s="147"/>
      <c r="G1378" s="148"/>
      <c r="H1378" s="146"/>
      <c r="I1378" s="30"/>
      <c r="J1378" s="30"/>
      <c r="K1378" s="31"/>
    </row>
    <row r="1379" spans="1:11" x14ac:dyDescent="0.25">
      <c r="A1379" s="146"/>
      <c r="B1379" s="31"/>
      <c r="C1379" s="31"/>
      <c r="D1379" s="31"/>
      <c r="E1379" s="31"/>
      <c r="F1379" s="147"/>
      <c r="G1379" s="148"/>
      <c r="H1379" s="146"/>
      <c r="I1379" s="30"/>
      <c r="J1379" s="30"/>
      <c r="K1379" s="31"/>
    </row>
    <row r="1380" spans="1:11" x14ac:dyDescent="0.25">
      <c r="A1380" s="146"/>
      <c r="B1380" s="31"/>
      <c r="C1380" s="31"/>
      <c r="D1380" s="31"/>
      <c r="E1380" s="31"/>
      <c r="F1380" s="147"/>
      <c r="G1380" s="148"/>
      <c r="H1380" s="146"/>
      <c r="I1380" s="30"/>
      <c r="J1380" s="30"/>
      <c r="K1380" s="31"/>
    </row>
    <row r="1381" spans="1:11" x14ac:dyDescent="0.25">
      <c r="A1381" s="146"/>
      <c r="B1381" s="31"/>
      <c r="C1381" s="31"/>
      <c r="D1381" s="31"/>
      <c r="E1381" s="31"/>
      <c r="F1381" s="147"/>
      <c r="G1381" s="148"/>
      <c r="H1381" s="146"/>
      <c r="I1381" s="30"/>
      <c r="J1381" s="30"/>
      <c r="K1381" s="31"/>
    </row>
    <row r="1382" spans="1:11" x14ac:dyDescent="0.25">
      <c r="A1382" s="146"/>
      <c r="B1382" s="31"/>
      <c r="C1382" s="31"/>
      <c r="D1382" s="31"/>
      <c r="E1382" s="31"/>
      <c r="F1382" s="147"/>
      <c r="G1382" s="148"/>
      <c r="H1382" s="146"/>
      <c r="I1382" s="30"/>
      <c r="J1382" s="30"/>
      <c r="K1382" s="31"/>
    </row>
    <row r="1383" spans="1:11" x14ac:dyDescent="0.25">
      <c r="A1383" s="146"/>
      <c r="B1383" s="31"/>
      <c r="C1383" s="31"/>
      <c r="D1383" s="31"/>
      <c r="E1383" s="31"/>
      <c r="F1383" s="147"/>
      <c r="G1383" s="148"/>
      <c r="H1383" s="146"/>
      <c r="I1383" s="30"/>
      <c r="J1383" s="30"/>
      <c r="K1383" s="31"/>
    </row>
    <row r="1384" spans="1:11" x14ac:dyDescent="0.25">
      <c r="A1384" s="146"/>
      <c r="B1384" s="31"/>
      <c r="C1384" s="31"/>
      <c r="D1384" s="31"/>
      <c r="E1384" s="31"/>
      <c r="F1384" s="147"/>
      <c r="G1384" s="148"/>
      <c r="H1384" s="146"/>
      <c r="I1384" s="30"/>
      <c r="J1384" s="30"/>
      <c r="K1384" s="31"/>
    </row>
    <row r="1385" spans="1:11" x14ac:dyDescent="0.25">
      <c r="A1385" s="146"/>
      <c r="B1385" s="31"/>
      <c r="C1385" s="31"/>
      <c r="D1385" s="31"/>
      <c r="E1385" s="31"/>
      <c r="F1385" s="147"/>
      <c r="G1385" s="148"/>
      <c r="H1385" s="146"/>
      <c r="I1385" s="30"/>
      <c r="J1385" s="30"/>
      <c r="K1385" s="31"/>
    </row>
    <row r="1386" spans="1:11" x14ac:dyDescent="0.25">
      <c r="A1386" s="146"/>
      <c r="B1386" s="31"/>
      <c r="C1386" s="31"/>
      <c r="D1386" s="31"/>
      <c r="E1386" s="31"/>
      <c r="F1386" s="147"/>
      <c r="G1386" s="148"/>
      <c r="H1386" s="146"/>
      <c r="I1386" s="30"/>
      <c r="J1386" s="30"/>
      <c r="K1386" s="31"/>
    </row>
    <row r="1387" spans="1:11" x14ac:dyDescent="0.25">
      <c r="A1387" s="146"/>
      <c r="B1387" s="31"/>
      <c r="C1387" s="31"/>
      <c r="D1387" s="31"/>
      <c r="E1387" s="31"/>
      <c r="F1387" s="147"/>
      <c r="G1387" s="148"/>
      <c r="H1387" s="146"/>
      <c r="I1387" s="30"/>
      <c r="J1387" s="30"/>
      <c r="K1387" s="31"/>
    </row>
    <row r="1388" spans="1:11" x14ac:dyDescent="0.25">
      <c r="A1388" s="146"/>
      <c r="B1388" s="31"/>
      <c r="C1388" s="31"/>
      <c r="D1388" s="31"/>
      <c r="E1388" s="31"/>
      <c r="F1388" s="147"/>
      <c r="G1388" s="148"/>
      <c r="H1388" s="146"/>
      <c r="I1388" s="30"/>
      <c r="J1388" s="30"/>
      <c r="K1388" s="31"/>
    </row>
    <row r="1389" spans="1:11" x14ac:dyDescent="0.25">
      <c r="A1389" s="146"/>
      <c r="B1389" s="31"/>
      <c r="C1389" s="31"/>
      <c r="D1389" s="31"/>
      <c r="E1389" s="31"/>
      <c r="F1389" s="147"/>
      <c r="G1389" s="148"/>
      <c r="H1389" s="146"/>
      <c r="I1389" s="30"/>
      <c r="J1389" s="30"/>
      <c r="K1389" s="31"/>
    </row>
    <row r="1390" spans="1:11" x14ac:dyDescent="0.25">
      <c r="A1390" s="146"/>
      <c r="B1390" s="31"/>
      <c r="C1390" s="31"/>
      <c r="D1390" s="31"/>
      <c r="E1390" s="31"/>
      <c r="F1390" s="147"/>
      <c r="G1390" s="148"/>
      <c r="H1390" s="146"/>
      <c r="I1390" s="30"/>
      <c r="J1390" s="30"/>
      <c r="K1390" s="31"/>
    </row>
    <row r="1391" spans="1:11" x14ac:dyDescent="0.25">
      <c r="A1391" s="146"/>
      <c r="B1391" s="31"/>
      <c r="C1391" s="31"/>
      <c r="D1391" s="31"/>
      <c r="E1391" s="31"/>
      <c r="F1391" s="147"/>
      <c r="G1391" s="148"/>
      <c r="H1391" s="146"/>
      <c r="I1391" s="30"/>
      <c r="J1391" s="30"/>
      <c r="K1391" s="31"/>
    </row>
    <row r="1392" spans="1:11" x14ac:dyDescent="0.25">
      <c r="A1392" s="146"/>
      <c r="B1392" s="31"/>
      <c r="C1392" s="31"/>
      <c r="D1392" s="31"/>
      <c r="E1392" s="31"/>
      <c r="F1392" s="147"/>
      <c r="G1392" s="148"/>
      <c r="H1392" s="146"/>
      <c r="I1392" s="30"/>
      <c r="J1392" s="30"/>
      <c r="K1392" s="31"/>
    </row>
    <row r="1393" spans="1:11" x14ac:dyDescent="0.25">
      <c r="A1393" s="146"/>
      <c r="B1393" s="31"/>
      <c r="C1393" s="31"/>
      <c r="D1393" s="31"/>
      <c r="E1393" s="31"/>
      <c r="F1393" s="147"/>
      <c r="G1393" s="148"/>
      <c r="H1393" s="146"/>
      <c r="I1393" s="30"/>
      <c r="J1393" s="30"/>
      <c r="K1393" s="31"/>
    </row>
    <row r="1394" spans="1:11" x14ac:dyDescent="0.25">
      <c r="A1394" s="146"/>
      <c r="B1394" s="31"/>
      <c r="C1394" s="31"/>
      <c r="D1394" s="31"/>
      <c r="E1394" s="31"/>
      <c r="F1394" s="147"/>
      <c r="G1394" s="148"/>
      <c r="H1394" s="146"/>
      <c r="I1394" s="30"/>
      <c r="J1394" s="30"/>
      <c r="K1394" s="31"/>
    </row>
    <row r="1395" spans="1:11" x14ac:dyDescent="0.25">
      <c r="A1395" s="146"/>
      <c r="B1395" s="31"/>
      <c r="C1395" s="31"/>
      <c r="D1395" s="31"/>
      <c r="E1395" s="31"/>
      <c r="F1395" s="147"/>
      <c r="G1395" s="148"/>
      <c r="H1395" s="146"/>
      <c r="I1395" s="30"/>
      <c r="J1395" s="30"/>
      <c r="K1395" s="31"/>
    </row>
    <row r="1396" spans="1:11" x14ac:dyDescent="0.25">
      <c r="A1396" s="146"/>
      <c r="B1396" s="31"/>
      <c r="C1396" s="31"/>
      <c r="D1396" s="31"/>
      <c r="E1396" s="31"/>
      <c r="F1396" s="147"/>
      <c r="G1396" s="148"/>
      <c r="H1396" s="146"/>
      <c r="I1396" s="30"/>
      <c r="J1396" s="30"/>
      <c r="K1396" s="31"/>
    </row>
    <row r="1397" spans="1:11" x14ac:dyDescent="0.25">
      <c r="A1397" s="146"/>
      <c r="B1397" s="31"/>
      <c r="C1397" s="31"/>
      <c r="D1397" s="31"/>
      <c r="E1397" s="31"/>
      <c r="F1397" s="147"/>
      <c r="G1397" s="148"/>
      <c r="H1397" s="146"/>
      <c r="I1397" s="30"/>
      <c r="J1397" s="30"/>
      <c r="K1397" s="31"/>
    </row>
    <row r="1398" spans="1:11" x14ac:dyDescent="0.25">
      <c r="A1398" s="146"/>
      <c r="B1398" s="31"/>
      <c r="C1398" s="31"/>
      <c r="D1398" s="31"/>
      <c r="E1398" s="31"/>
      <c r="F1398" s="147"/>
      <c r="G1398" s="148"/>
      <c r="H1398" s="146"/>
      <c r="I1398" s="30"/>
      <c r="J1398" s="30"/>
      <c r="K1398" s="31"/>
    </row>
    <row r="1399" spans="1:11" x14ac:dyDescent="0.25">
      <c r="A1399" s="146"/>
      <c r="B1399" s="31"/>
      <c r="C1399" s="31"/>
      <c r="D1399" s="31"/>
      <c r="E1399" s="31"/>
      <c r="F1399" s="147"/>
      <c r="G1399" s="148"/>
      <c r="H1399" s="146"/>
      <c r="I1399" s="30"/>
      <c r="J1399" s="30"/>
      <c r="K1399" s="31"/>
    </row>
    <row r="1400" spans="1:11" x14ac:dyDescent="0.25">
      <c r="A1400" s="146"/>
      <c r="B1400" s="31"/>
      <c r="C1400" s="31"/>
      <c r="D1400" s="31"/>
      <c r="E1400" s="31"/>
      <c r="F1400" s="147"/>
      <c r="G1400" s="148"/>
      <c r="H1400" s="146"/>
      <c r="I1400" s="30"/>
      <c r="J1400" s="30"/>
      <c r="K1400" s="31"/>
    </row>
    <row r="1401" spans="1:11" x14ac:dyDescent="0.25">
      <c r="A1401" s="146"/>
      <c r="B1401" s="31"/>
      <c r="C1401" s="31"/>
      <c r="D1401" s="31"/>
      <c r="E1401" s="31"/>
      <c r="F1401" s="147"/>
      <c r="G1401" s="148"/>
      <c r="H1401" s="146"/>
      <c r="I1401" s="30"/>
      <c r="J1401" s="30"/>
      <c r="K1401" s="31"/>
    </row>
    <row r="1402" spans="1:11" x14ac:dyDescent="0.25">
      <c r="A1402" s="146"/>
      <c r="B1402" s="31"/>
      <c r="C1402" s="31"/>
      <c r="D1402" s="31"/>
      <c r="E1402" s="31"/>
      <c r="F1402" s="147"/>
      <c r="G1402" s="148"/>
      <c r="H1402" s="146"/>
      <c r="I1402" s="30"/>
      <c r="J1402" s="30"/>
      <c r="K1402" s="31"/>
    </row>
    <row r="1403" spans="1:11" x14ac:dyDescent="0.25">
      <c r="A1403" s="146"/>
      <c r="B1403" s="31"/>
      <c r="C1403" s="31"/>
      <c r="D1403" s="31"/>
      <c r="E1403" s="31"/>
      <c r="F1403" s="147"/>
      <c r="G1403" s="148"/>
      <c r="H1403" s="146"/>
      <c r="I1403" s="30"/>
      <c r="J1403" s="30"/>
      <c r="K1403" s="31"/>
    </row>
    <row r="1404" spans="1:11" x14ac:dyDescent="0.25">
      <c r="A1404" s="146"/>
      <c r="B1404" s="31"/>
      <c r="C1404" s="31"/>
      <c r="D1404" s="31"/>
      <c r="E1404" s="31"/>
      <c r="F1404" s="147"/>
      <c r="G1404" s="148"/>
      <c r="H1404" s="146"/>
      <c r="I1404" s="30"/>
      <c r="J1404" s="30"/>
      <c r="K1404" s="31"/>
    </row>
    <row r="1405" spans="1:11" x14ac:dyDescent="0.25">
      <c r="A1405" s="146"/>
      <c r="B1405" s="31"/>
      <c r="C1405" s="31"/>
      <c r="D1405" s="31"/>
      <c r="E1405" s="31"/>
      <c r="F1405" s="147"/>
      <c r="G1405" s="148"/>
      <c r="H1405" s="146"/>
      <c r="I1405" s="30"/>
      <c r="J1405" s="30"/>
      <c r="K1405" s="31"/>
    </row>
    <row r="1406" spans="1:11" x14ac:dyDescent="0.25">
      <c r="A1406" s="146"/>
      <c r="B1406" s="31"/>
      <c r="C1406" s="31"/>
      <c r="D1406" s="31"/>
      <c r="E1406" s="31"/>
      <c r="F1406" s="147"/>
      <c r="G1406" s="148"/>
      <c r="H1406" s="146"/>
      <c r="I1406" s="30"/>
      <c r="J1406" s="30"/>
      <c r="K1406" s="31"/>
    </row>
    <row r="1407" spans="1:11" x14ac:dyDescent="0.25">
      <c r="A1407" s="146"/>
      <c r="B1407" s="31"/>
      <c r="C1407" s="31"/>
      <c r="D1407" s="31"/>
      <c r="E1407" s="31"/>
      <c r="F1407" s="147"/>
      <c r="G1407" s="148"/>
      <c r="H1407" s="146"/>
      <c r="I1407" s="30"/>
      <c r="J1407" s="30"/>
      <c r="K1407" s="31"/>
    </row>
    <row r="1408" spans="1:11" x14ac:dyDescent="0.25">
      <c r="A1408" s="146"/>
      <c r="B1408" s="31"/>
      <c r="C1408" s="31"/>
      <c r="D1408" s="31"/>
      <c r="E1408" s="31"/>
      <c r="F1408" s="147"/>
      <c r="G1408" s="148"/>
      <c r="H1408" s="146"/>
      <c r="I1408" s="30"/>
      <c r="J1408" s="30"/>
      <c r="K1408" s="31"/>
    </row>
    <row r="1409" spans="1:11" x14ac:dyDescent="0.25">
      <c r="A1409" s="146"/>
      <c r="B1409" s="31"/>
      <c r="C1409" s="31"/>
      <c r="D1409" s="31"/>
      <c r="E1409" s="31"/>
      <c r="F1409" s="147"/>
      <c r="G1409" s="148"/>
      <c r="H1409" s="146"/>
      <c r="I1409" s="30"/>
      <c r="J1409" s="30"/>
      <c r="K1409" s="31"/>
    </row>
    <row r="1410" spans="1:11" x14ac:dyDescent="0.25">
      <c r="A1410" s="146"/>
      <c r="B1410" s="31"/>
      <c r="C1410" s="31"/>
      <c r="D1410" s="31"/>
      <c r="E1410" s="31"/>
      <c r="F1410" s="147"/>
      <c r="G1410" s="148"/>
      <c r="H1410" s="146"/>
      <c r="I1410" s="30"/>
      <c r="J1410" s="30"/>
      <c r="K1410" s="31"/>
    </row>
    <row r="1411" spans="1:11" x14ac:dyDescent="0.25">
      <c r="A1411" s="146"/>
      <c r="B1411" s="31"/>
      <c r="C1411" s="31"/>
      <c r="D1411" s="31"/>
      <c r="E1411" s="31"/>
      <c r="F1411" s="147"/>
      <c r="G1411" s="148"/>
      <c r="H1411" s="146"/>
      <c r="I1411" s="30"/>
      <c r="J1411" s="30"/>
      <c r="K1411" s="31"/>
    </row>
    <row r="1412" spans="1:11" x14ac:dyDescent="0.25">
      <c r="A1412" s="146"/>
      <c r="B1412" s="31"/>
      <c r="C1412" s="31"/>
      <c r="D1412" s="31"/>
      <c r="E1412" s="31"/>
      <c r="F1412" s="147"/>
      <c r="G1412" s="148"/>
      <c r="H1412" s="146"/>
      <c r="I1412" s="30"/>
      <c r="J1412" s="30"/>
      <c r="K1412" s="31"/>
    </row>
    <row r="1413" spans="1:11" x14ac:dyDescent="0.25">
      <c r="A1413" s="146"/>
      <c r="B1413" s="31"/>
      <c r="C1413" s="31"/>
      <c r="D1413" s="31"/>
      <c r="E1413" s="31"/>
      <c r="F1413" s="147"/>
      <c r="G1413" s="148"/>
      <c r="H1413" s="146"/>
      <c r="I1413" s="30"/>
      <c r="J1413" s="30"/>
      <c r="K1413" s="31"/>
    </row>
    <row r="1414" spans="1:11" x14ac:dyDescent="0.25">
      <c r="A1414" s="146"/>
      <c r="B1414" s="31"/>
      <c r="C1414" s="31"/>
      <c r="D1414" s="31"/>
      <c r="E1414" s="31"/>
      <c r="F1414" s="147"/>
      <c r="G1414" s="148"/>
      <c r="H1414" s="146"/>
      <c r="I1414" s="30"/>
      <c r="J1414" s="30"/>
      <c r="K1414" s="31"/>
    </row>
    <row r="1415" spans="1:11" x14ac:dyDescent="0.25">
      <c r="A1415" s="146"/>
      <c r="B1415" s="31"/>
      <c r="C1415" s="31"/>
      <c r="D1415" s="31"/>
      <c r="E1415" s="31"/>
      <c r="F1415" s="147"/>
      <c r="G1415" s="148"/>
      <c r="H1415" s="146"/>
      <c r="I1415" s="30"/>
      <c r="J1415" s="30"/>
      <c r="K1415" s="31"/>
    </row>
    <row r="1416" spans="1:11" x14ac:dyDescent="0.25">
      <c r="A1416" s="146"/>
      <c r="B1416" s="31"/>
      <c r="C1416" s="31"/>
      <c r="D1416" s="31"/>
      <c r="E1416" s="31"/>
      <c r="F1416" s="147"/>
      <c r="G1416" s="148"/>
      <c r="H1416" s="146"/>
      <c r="I1416" s="30"/>
      <c r="J1416" s="30"/>
      <c r="K1416" s="31"/>
    </row>
    <row r="1417" spans="1:11" x14ac:dyDescent="0.25">
      <c r="A1417" s="146"/>
      <c r="B1417" s="31"/>
      <c r="C1417" s="31"/>
      <c r="D1417" s="31"/>
      <c r="E1417" s="31"/>
      <c r="F1417" s="147"/>
      <c r="G1417" s="148"/>
      <c r="H1417" s="146"/>
      <c r="I1417" s="30"/>
      <c r="J1417" s="30"/>
      <c r="K1417" s="31"/>
    </row>
    <row r="1418" spans="1:11" x14ac:dyDescent="0.25">
      <c r="A1418" s="146"/>
      <c r="B1418" s="31"/>
      <c r="C1418" s="31"/>
      <c r="D1418" s="31"/>
      <c r="E1418" s="31"/>
      <c r="F1418" s="147"/>
      <c r="G1418" s="148"/>
      <c r="H1418" s="146"/>
      <c r="I1418" s="30"/>
      <c r="J1418" s="30"/>
      <c r="K1418" s="31"/>
    </row>
    <row r="1419" spans="1:11" x14ac:dyDescent="0.25">
      <c r="A1419" s="146"/>
      <c r="B1419" s="31"/>
      <c r="C1419" s="31"/>
      <c r="D1419" s="31"/>
      <c r="E1419" s="31"/>
      <c r="F1419" s="147"/>
      <c r="G1419" s="148"/>
      <c r="H1419" s="146"/>
      <c r="I1419" s="30"/>
      <c r="J1419" s="30"/>
      <c r="K1419" s="31"/>
    </row>
    <row r="1420" spans="1:11" x14ac:dyDescent="0.25">
      <c r="A1420" s="146"/>
      <c r="B1420" s="31"/>
      <c r="C1420" s="31"/>
      <c r="D1420" s="31"/>
      <c r="E1420" s="31"/>
      <c r="F1420" s="147"/>
      <c r="G1420" s="148"/>
      <c r="H1420" s="146"/>
      <c r="I1420" s="30"/>
      <c r="J1420" s="30"/>
      <c r="K1420" s="31"/>
    </row>
    <row r="1421" spans="1:11" x14ac:dyDescent="0.25">
      <c r="A1421" s="146"/>
      <c r="B1421" s="31"/>
      <c r="C1421" s="31"/>
      <c r="D1421" s="31"/>
      <c r="E1421" s="31"/>
      <c r="F1421" s="147"/>
      <c r="G1421" s="148"/>
      <c r="H1421" s="146"/>
      <c r="I1421" s="30"/>
      <c r="J1421" s="30"/>
      <c r="K1421" s="31"/>
    </row>
    <row r="1422" spans="1:11" x14ac:dyDescent="0.25">
      <c r="A1422" s="146"/>
      <c r="B1422" s="31"/>
      <c r="C1422" s="31"/>
      <c r="D1422" s="31"/>
      <c r="E1422" s="31"/>
      <c r="F1422" s="147"/>
      <c r="G1422" s="148"/>
      <c r="H1422" s="146"/>
      <c r="I1422" s="30"/>
      <c r="J1422" s="30"/>
      <c r="K1422" s="31"/>
    </row>
    <row r="1423" spans="1:11" x14ac:dyDescent="0.25">
      <c r="A1423" s="146"/>
      <c r="B1423" s="31"/>
      <c r="C1423" s="31"/>
      <c r="D1423" s="31"/>
      <c r="E1423" s="31"/>
      <c r="F1423" s="147"/>
      <c r="G1423" s="148"/>
      <c r="H1423" s="146"/>
      <c r="I1423" s="30"/>
      <c r="J1423" s="30"/>
      <c r="K1423" s="31"/>
    </row>
    <row r="1424" spans="1:11" x14ac:dyDescent="0.25">
      <c r="A1424" s="146"/>
      <c r="B1424" s="31"/>
      <c r="C1424" s="31"/>
      <c r="D1424" s="31"/>
      <c r="E1424" s="31"/>
      <c r="F1424" s="147"/>
      <c r="G1424" s="148"/>
      <c r="H1424" s="146"/>
      <c r="I1424" s="30"/>
      <c r="J1424" s="30"/>
      <c r="K1424" s="31"/>
    </row>
    <row r="1425" spans="1:11" x14ac:dyDescent="0.25">
      <c r="A1425" s="146"/>
      <c r="B1425" s="31"/>
      <c r="C1425" s="31"/>
      <c r="D1425" s="31"/>
      <c r="E1425" s="31"/>
      <c r="F1425" s="147"/>
      <c r="G1425" s="148"/>
      <c r="H1425" s="146"/>
      <c r="I1425" s="30"/>
      <c r="J1425" s="30"/>
      <c r="K1425" s="31"/>
    </row>
    <row r="1426" spans="1:11" x14ac:dyDescent="0.25">
      <c r="A1426" s="146"/>
      <c r="B1426" s="31"/>
      <c r="C1426" s="31"/>
      <c r="D1426" s="31"/>
      <c r="E1426" s="31"/>
      <c r="F1426" s="147"/>
      <c r="G1426" s="148"/>
      <c r="H1426" s="146"/>
      <c r="I1426" s="30"/>
      <c r="J1426" s="30"/>
      <c r="K1426" s="31"/>
    </row>
    <row r="1427" spans="1:11" x14ac:dyDescent="0.25">
      <c r="A1427" s="146"/>
      <c r="B1427" s="31"/>
      <c r="C1427" s="31"/>
      <c r="D1427" s="31"/>
      <c r="E1427" s="31"/>
      <c r="F1427" s="147"/>
      <c r="G1427" s="148"/>
      <c r="H1427" s="146"/>
      <c r="I1427" s="30"/>
      <c r="J1427" s="30"/>
      <c r="K1427" s="31"/>
    </row>
    <row r="1428" spans="1:11" x14ac:dyDescent="0.25">
      <c r="A1428" s="146"/>
      <c r="B1428" s="31"/>
      <c r="C1428" s="31"/>
      <c r="D1428" s="31"/>
      <c r="E1428" s="31"/>
      <c r="F1428" s="147"/>
      <c r="G1428" s="148"/>
      <c r="H1428" s="146"/>
      <c r="I1428" s="30"/>
      <c r="J1428" s="30"/>
      <c r="K1428" s="31"/>
    </row>
    <row r="1429" spans="1:11" x14ac:dyDescent="0.25">
      <c r="A1429" s="146"/>
      <c r="B1429" s="31"/>
      <c r="C1429" s="31"/>
      <c r="D1429" s="31"/>
      <c r="E1429" s="31"/>
      <c r="F1429" s="147"/>
      <c r="G1429" s="148"/>
      <c r="H1429" s="146"/>
      <c r="I1429" s="30"/>
      <c r="J1429" s="30"/>
      <c r="K1429" s="31"/>
    </row>
    <row r="1430" spans="1:11" x14ac:dyDescent="0.25">
      <c r="A1430" s="146"/>
      <c r="B1430" s="31"/>
      <c r="C1430" s="31"/>
      <c r="D1430" s="31"/>
      <c r="E1430" s="31"/>
      <c r="F1430" s="147"/>
      <c r="G1430" s="148"/>
      <c r="H1430" s="146"/>
      <c r="I1430" s="30"/>
      <c r="J1430" s="30"/>
      <c r="K1430" s="31"/>
    </row>
    <row r="1431" spans="1:11" x14ac:dyDescent="0.25">
      <c r="A1431" s="146"/>
      <c r="B1431" s="31"/>
      <c r="C1431" s="31"/>
      <c r="D1431" s="31"/>
      <c r="E1431" s="31"/>
      <c r="F1431" s="147"/>
      <c r="G1431" s="148"/>
      <c r="H1431" s="146"/>
      <c r="I1431" s="30"/>
      <c r="J1431" s="30"/>
      <c r="K1431" s="31"/>
    </row>
    <row r="1432" spans="1:11" x14ac:dyDescent="0.25">
      <c r="A1432" s="146"/>
      <c r="B1432" s="31"/>
      <c r="C1432" s="31"/>
      <c r="D1432" s="31"/>
      <c r="E1432" s="31"/>
      <c r="F1432" s="147"/>
      <c r="G1432" s="148"/>
      <c r="H1432" s="146"/>
      <c r="I1432" s="30"/>
      <c r="J1432" s="30"/>
      <c r="K1432" s="31"/>
    </row>
    <row r="1433" spans="1:11" x14ac:dyDescent="0.25">
      <c r="A1433" s="146"/>
      <c r="B1433" s="31"/>
      <c r="C1433" s="31"/>
      <c r="D1433" s="31"/>
      <c r="E1433" s="31"/>
      <c r="F1433" s="147"/>
      <c r="G1433" s="148"/>
      <c r="H1433" s="146"/>
      <c r="I1433" s="30"/>
      <c r="J1433" s="30"/>
      <c r="K1433" s="31"/>
    </row>
    <row r="1434" spans="1:11" x14ac:dyDescent="0.25">
      <c r="A1434" s="146"/>
      <c r="B1434" s="31"/>
      <c r="C1434" s="31"/>
      <c r="D1434" s="31"/>
      <c r="E1434" s="31"/>
      <c r="F1434" s="147"/>
      <c r="G1434" s="148"/>
      <c r="H1434" s="146"/>
      <c r="I1434" s="30"/>
      <c r="J1434" s="30"/>
      <c r="K1434" s="31"/>
    </row>
    <row r="1435" spans="1:11" x14ac:dyDescent="0.25">
      <c r="A1435" s="146"/>
      <c r="B1435" s="31"/>
      <c r="C1435" s="31"/>
      <c r="D1435" s="31"/>
      <c r="E1435" s="31"/>
      <c r="F1435" s="147"/>
      <c r="G1435" s="148"/>
      <c r="H1435" s="146"/>
      <c r="I1435" s="30"/>
      <c r="J1435" s="30"/>
      <c r="K1435" s="31"/>
    </row>
    <row r="1436" spans="1:11" x14ac:dyDescent="0.25">
      <c r="A1436" s="146"/>
      <c r="B1436" s="31"/>
      <c r="C1436" s="31"/>
      <c r="D1436" s="31"/>
      <c r="E1436" s="31"/>
      <c r="F1436" s="147"/>
      <c r="G1436" s="148"/>
      <c r="H1436" s="146"/>
      <c r="I1436" s="30"/>
      <c r="J1436" s="30"/>
      <c r="K1436" s="31"/>
    </row>
    <row r="1437" spans="1:11" x14ac:dyDescent="0.25">
      <c r="A1437" s="146"/>
      <c r="B1437" s="31"/>
      <c r="C1437" s="31"/>
      <c r="D1437" s="31"/>
      <c r="E1437" s="31"/>
      <c r="F1437" s="147"/>
      <c r="G1437" s="148"/>
      <c r="H1437" s="146"/>
      <c r="I1437" s="30"/>
      <c r="J1437" s="30"/>
      <c r="K1437" s="31"/>
    </row>
    <row r="1438" spans="1:11" x14ac:dyDescent="0.25">
      <c r="A1438" s="146"/>
      <c r="B1438" s="31"/>
      <c r="C1438" s="31"/>
      <c r="D1438" s="31"/>
      <c r="E1438" s="31"/>
      <c r="F1438" s="147"/>
      <c r="G1438" s="148"/>
      <c r="H1438" s="146"/>
      <c r="I1438" s="30"/>
      <c r="J1438" s="30"/>
      <c r="K1438" s="31"/>
    </row>
    <row r="1439" spans="1:11" x14ac:dyDescent="0.25">
      <c r="A1439" s="146"/>
      <c r="B1439" s="31"/>
      <c r="C1439" s="31"/>
      <c r="D1439" s="31"/>
      <c r="E1439" s="31"/>
      <c r="F1439" s="147"/>
      <c r="G1439" s="148"/>
      <c r="H1439" s="146"/>
      <c r="I1439" s="30"/>
      <c r="J1439" s="30"/>
      <c r="K1439" s="31"/>
    </row>
    <row r="1440" spans="1:11" x14ac:dyDescent="0.25">
      <c r="A1440" s="146"/>
      <c r="B1440" s="31"/>
      <c r="C1440" s="31"/>
      <c r="D1440" s="31"/>
      <c r="E1440" s="31"/>
      <c r="F1440" s="147"/>
      <c r="G1440" s="148"/>
      <c r="H1440" s="146"/>
      <c r="I1440" s="30"/>
      <c r="J1440" s="30"/>
      <c r="K1440" s="31"/>
    </row>
    <row r="1441" spans="1:11" x14ac:dyDescent="0.25">
      <c r="A1441" s="146"/>
      <c r="B1441" s="31"/>
      <c r="C1441" s="31"/>
      <c r="D1441" s="31"/>
      <c r="E1441" s="31"/>
      <c r="F1441" s="147"/>
      <c r="G1441" s="148"/>
      <c r="H1441" s="146"/>
      <c r="I1441" s="30"/>
      <c r="J1441" s="30"/>
      <c r="K1441" s="31"/>
    </row>
    <row r="1442" spans="1:11" x14ac:dyDescent="0.25">
      <c r="A1442" s="146"/>
      <c r="B1442" s="31"/>
      <c r="C1442" s="31"/>
      <c r="D1442" s="31"/>
      <c r="E1442" s="31"/>
      <c r="F1442" s="147"/>
      <c r="G1442" s="148"/>
      <c r="H1442" s="146"/>
      <c r="I1442" s="30"/>
      <c r="J1442" s="30"/>
      <c r="K1442" s="31"/>
    </row>
    <row r="1443" spans="1:11" x14ac:dyDescent="0.25">
      <c r="A1443" s="146"/>
      <c r="B1443" s="31"/>
      <c r="C1443" s="31"/>
      <c r="D1443" s="31"/>
      <c r="E1443" s="31"/>
      <c r="F1443" s="147"/>
      <c r="G1443" s="148"/>
      <c r="H1443" s="146"/>
      <c r="I1443" s="30"/>
      <c r="J1443" s="30"/>
      <c r="K1443" s="31"/>
    </row>
    <row r="1444" spans="1:11" x14ac:dyDescent="0.25">
      <c r="A1444" s="146"/>
      <c r="B1444" s="31"/>
      <c r="C1444" s="31"/>
      <c r="D1444" s="31"/>
      <c r="E1444" s="31"/>
      <c r="F1444" s="147"/>
      <c r="G1444" s="148"/>
      <c r="H1444" s="146"/>
      <c r="I1444" s="30"/>
      <c r="J1444" s="30"/>
      <c r="K1444" s="31"/>
    </row>
    <row r="1445" spans="1:11" x14ac:dyDescent="0.25">
      <c r="A1445" s="146"/>
      <c r="B1445" s="31"/>
      <c r="C1445" s="31"/>
      <c r="D1445" s="31"/>
      <c r="E1445" s="31"/>
      <c r="F1445" s="147"/>
      <c r="G1445" s="148"/>
      <c r="H1445" s="146"/>
      <c r="I1445" s="30"/>
      <c r="J1445" s="30"/>
      <c r="K1445" s="31"/>
    </row>
    <row r="1446" spans="1:11" x14ac:dyDescent="0.25">
      <c r="A1446" s="146"/>
      <c r="B1446" s="31"/>
      <c r="C1446" s="31"/>
      <c r="D1446" s="31"/>
      <c r="E1446" s="31"/>
      <c r="F1446" s="147"/>
      <c r="G1446" s="148"/>
      <c r="H1446" s="146"/>
      <c r="I1446" s="30"/>
      <c r="J1446" s="30"/>
      <c r="K1446" s="31"/>
    </row>
    <row r="1447" spans="1:11" x14ac:dyDescent="0.25">
      <c r="A1447" s="146"/>
      <c r="B1447" s="31"/>
      <c r="C1447" s="31"/>
      <c r="D1447" s="31"/>
      <c r="E1447" s="31"/>
      <c r="F1447" s="147"/>
      <c r="G1447" s="148"/>
      <c r="H1447" s="146"/>
      <c r="I1447" s="30"/>
      <c r="J1447" s="30"/>
      <c r="K1447" s="31"/>
    </row>
    <row r="1448" spans="1:11" x14ac:dyDescent="0.25">
      <c r="A1448" s="146"/>
      <c r="B1448" s="31"/>
      <c r="C1448" s="31"/>
      <c r="D1448" s="31"/>
      <c r="E1448" s="31"/>
      <c r="F1448" s="147"/>
      <c r="G1448" s="148"/>
      <c r="H1448" s="146"/>
      <c r="I1448" s="30"/>
      <c r="J1448" s="30"/>
      <c r="K1448" s="31"/>
    </row>
    <row r="1449" spans="1:11" x14ac:dyDescent="0.25">
      <c r="A1449" s="146"/>
      <c r="B1449" s="31"/>
      <c r="C1449" s="31"/>
      <c r="D1449" s="31"/>
      <c r="E1449" s="31"/>
      <c r="F1449" s="147"/>
      <c r="G1449" s="148"/>
      <c r="H1449" s="146"/>
      <c r="I1449" s="30"/>
      <c r="J1449" s="30"/>
      <c r="K1449" s="31"/>
    </row>
    <row r="1450" spans="1:11" x14ac:dyDescent="0.25">
      <c r="A1450" s="146"/>
      <c r="B1450" s="31"/>
      <c r="C1450" s="31"/>
      <c r="D1450" s="31"/>
      <c r="E1450" s="31"/>
      <c r="F1450" s="147"/>
      <c r="G1450" s="148"/>
      <c r="H1450" s="146"/>
      <c r="I1450" s="30"/>
      <c r="J1450" s="30"/>
      <c r="K1450" s="31"/>
    </row>
    <row r="1451" spans="1:11" x14ac:dyDescent="0.25">
      <c r="A1451" s="146"/>
      <c r="B1451" s="31"/>
      <c r="C1451" s="31"/>
      <c r="D1451" s="31"/>
      <c r="E1451" s="31"/>
      <c r="F1451" s="147"/>
      <c r="G1451" s="148"/>
      <c r="H1451" s="146"/>
      <c r="I1451" s="30"/>
      <c r="J1451" s="30"/>
      <c r="K1451" s="31"/>
    </row>
    <row r="1452" spans="1:11" x14ac:dyDescent="0.25">
      <c r="A1452" s="146"/>
      <c r="B1452" s="31"/>
      <c r="C1452" s="31"/>
      <c r="D1452" s="31"/>
      <c r="E1452" s="31"/>
      <c r="F1452" s="147"/>
      <c r="G1452" s="148"/>
      <c r="H1452" s="146"/>
      <c r="I1452" s="30"/>
      <c r="J1452" s="30"/>
      <c r="K1452" s="31"/>
    </row>
    <row r="1453" spans="1:11" x14ac:dyDescent="0.25">
      <c r="A1453" s="146"/>
      <c r="B1453" s="31"/>
      <c r="C1453" s="31"/>
      <c r="D1453" s="31"/>
      <c r="E1453" s="31"/>
      <c r="F1453" s="147"/>
      <c r="G1453" s="148"/>
      <c r="H1453" s="146"/>
      <c r="I1453" s="30"/>
      <c r="J1453" s="30"/>
      <c r="K1453" s="31"/>
    </row>
    <row r="1454" spans="1:11" x14ac:dyDescent="0.25">
      <c r="A1454" s="146"/>
      <c r="B1454" s="31"/>
      <c r="C1454" s="31"/>
      <c r="D1454" s="31"/>
      <c r="E1454" s="31"/>
      <c r="F1454" s="147"/>
      <c r="G1454" s="148"/>
      <c r="H1454" s="146"/>
      <c r="I1454" s="30"/>
      <c r="J1454" s="30"/>
      <c r="K1454" s="31"/>
    </row>
    <row r="1455" spans="1:11" x14ac:dyDescent="0.25">
      <c r="A1455" s="146"/>
      <c r="B1455" s="31"/>
      <c r="C1455" s="31"/>
      <c r="D1455" s="31"/>
      <c r="E1455" s="31"/>
      <c r="F1455" s="147"/>
      <c r="G1455" s="148"/>
      <c r="H1455" s="146"/>
      <c r="I1455" s="30"/>
      <c r="J1455" s="30"/>
      <c r="K1455" s="31"/>
    </row>
    <row r="1456" spans="1:11" x14ac:dyDescent="0.25">
      <c r="A1456" s="146"/>
      <c r="B1456" s="31"/>
      <c r="C1456" s="31"/>
      <c r="D1456" s="31"/>
      <c r="E1456" s="31"/>
      <c r="F1456" s="147"/>
      <c r="G1456" s="148"/>
      <c r="H1456" s="146"/>
      <c r="I1456" s="30"/>
      <c r="J1456" s="30"/>
      <c r="K1456" s="31"/>
    </row>
    <row r="1457" spans="1:11" x14ac:dyDescent="0.25">
      <c r="A1457" s="146"/>
      <c r="B1457" s="31"/>
      <c r="C1457" s="31"/>
      <c r="D1457" s="31"/>
      <c r="E1457" s="31"/>
      <c r="F1457" s="147"/>
      <c r="G1457" s="148"/>
      <c r="H1457" s="146"/>
      <c r="I1457" s="30"/>
      <c r="J1457" s="30"/>
      <c r="K1457" s="31"/>
    </row>
    <row r="1458" spans="1:11" x14ac:dyDescent="0.25">
      <c r="A1458" s="146"/>
      <c r="B1458" s="31"/>
      <c r="C1458" s="31"/>
      <c r="D1458" s="31"/>
      <c r="E1458" s="31"/>
      <c r="F1458" s="147"/>
      <c r="G1458" s="148"/>
      <c r="H1458" s="146"/>
      <c r="I1458" s="30"/>
      <c r="J1458" s="30"/>
      <c r="K1458" s="31"/>
    </row>
    <row r="1459" spans="1:11" x14ac:dyDescent="0.25">
      <c r="A1459" s="146"/>
      <c r="B1459" s="31"/>
      <c r="C1459" s="31"/>
      <c r="D1459" s="31"/>
      <c r="E1459" s="31"/>
      <c r="F1459" s="147"/>
      <c r="G1459" s="148"/>
      <c r="H1459" s="146"/>
      <c r="I1459" s="30"/>
      <c r="J1459" s="30"/>
      <c r="K1459" s="31"/>
    </row>
    <row r="1460" spans="1:11" x14ac:dyDescent="0.25">
      <c r="A1460" s="146"/>
      <c r="B1460" s="31"/>
      <c r="C1460" s="31"/>
      <c r="D1460" s="31"/>
      <c r="E1460" s="31"/>
      <c r="F1460" s="147"/>
      <c r="G1460" s="148"/>
      <c r="H1460" s="146"/>
      <c r="I1460" s="30"/>
      <c r="J1460" s="30"/>
      <c r="K1460" s="31"/>
    </row>
    <row r="1461" spans="1:11" x14ac:dyDescent="0.25">
      <c r="A1461" s="146"/>
      <c r="B1461" s="31"/>
      <c r="C1461" s="31"/>
      <c r="D1461" s="31"/>
      <c r="E1461" s="31"/>
      <c r="F1461" s="147"/>
      <c r="G1461" s="148"/>
      <c r="H1461" s="146"/>
      <c r="I1461" s="30"/>
      <c r="J1461" s="30"/>
      <c r="K1461" s="31"/>
    </row>
    <row r="1462" spans="1:11" x14ac:dyDescent="0.25">
      <c r="A1462" s="146"/>
      <c r="B1462" s="31"/>
      <c r="C1462" s="31"/>
      <c r="D1462" s="31"/>
      <c r="E1462" s="31"/>
      <c r="F1462" s="147"/>
      <c r="G1462" s="148"/>
      <c r="H1462" s="146"/>
      <c r="I1462" s="30"/>
      <c r="J1462" s="30"/>
      <c r="K1462" s="31"/>
    </row>
    <row r="1463" spans="1:11" x14ac:dyDescent="0.25">
      <c r="A1463" s="146"/>
      <c r="B1463" s="31"/>
      <c r="C1463" s="31"/>
      <c r="D1463" s="31"/>
      <c r="E1463" s="31"/>
      <c r="F1463" s="147"/>
      <c r="G1463" s="148"/>
      <c r="H1463" s="146"/>
      <c r="I1463" s="30"/>
      <c r="J1463" s="30"/>
      <c r="K1463" s="31"/>
    </row>
    <row r="1464" spans="1:11" x14ac:dyDescent="0.25">
      <c r="A1464" s="146"/>
      <c r="B1464" s="31"/>
      <c r="C1464" s="31"/>
      <c r="D1464" s="31"/>
      <c r="E1464" s="31"/>
      <c r="F1464" s="147"/>
      <c r="G1464" s="148"/>
      <c r="H1464" s="146"/>
      <c r="I1464" s="30"/>
      <c r="J1464" s="30"/>
      <c r="K1464" s="31"/>
    </row>
    <row r="1465" spans="1:11" x14ac:dyDescent="0.25">
      <c r="A1465" s="146"/>
      <c r="B1465" s="31"/>
      <c r="C1465" s="31"/>
      <c r="D1465" s="31"/>
      <c r="E1465" s="31"/>
      <c r="F1465" s="147"/>
      <c r="G1465" s="148"/>
      <c r="H1465" s="146"/>
      <c r="I1465" s="30"/>
      <c r="J1465" s="30"/>
      <c r="K1465" s="31"/>
    </row>
    <row r="1466" spans="1:11" x14ac:dyDescent="0.25">
      <c r="A1466" s="146"/>
      <c r="B1466" s="31"/>
      <c r="C1466" s="31"/>
      <c r="D1466" s="31"/>
      <c r="E1466" s="31"/>
      <c r="F1466" s="147"/>
      <c r="G1466" s="148"/>
      <c r="H1466" s="146"/>
      <c r="I1466" s="30"/>
      <c r="J1466" s="30"/>
      <c r="K1466" s="31"/>
    </row>
    <row r="1467" spans="1:11" x14ac:dyDescent="0.25">
      <c r="A1467" s="146"/>
      <c r="B1467" s="31"/>
      <c r="C1467" s="31"/>
      <c r="D1467" s="31"/>
      <c r="E1467" s="31"/>
      <c r="F1467" s="147"/>
      <c r="G1467" s="148"/>
      <c r="H1467" s="146"/>
      <c r="I1467" s="30"/>
      <c r="J1467" s="30"/>
      <c r="K1467" s="31"/>
    </row>
    <row r="1468" spans="1:11" x14ac:dyDescent="0.25">
      <c r="A1468" s="146"/>
      <c r="B1468" s="31"/>
      <c r="C1468" s="31"/>
      <c r="D1468" s="31"/>
      <c r="E1468" s="31"/>
      <c r="F1468" s="147"/>
      <c r="G1468" s="148"/>
      <c r="H1468" s="146"/>
      <c r="I1468" s="30"/>
      <c r="J1468" s="30"/>
      <c r="K1468" s="31"/>
    </row>
    <row r="1469" spans="1:11" x14ac:dyDescent="0.25">
      <c r="A1469" s="146"/>
      <c r="B1469" s="31"/>
      <c r="C1469" s="31"/>
      <c r="D1469" s="31"/>
      <c r="E1469" s="31"/>
      <c r="F1469" s="147"/>
      <c r="G1469" s="148"/>
      <c r="H1469" s="146"/>
      <c r="I1469" s="30"/>
      <c r="J1469" s="30"/>
      <c r="K1469" s="31"/>
    </row>
    <row r="1470" spans="1:11" x14ac:dyDescent="0.25">
      <c r="A1470" s="146"/>
      <c r="B1470" s="31"/>
      <c r="C1470" s="31"/>
      <c r="D1470" s="31"/>
      <c r="E1470" s="31"/>
      <c r="F1470" s="147"/>
      <c r="G1470" s="148"/>
      <c r="H1470" s="146"/>
      <c r="I1470" s="30"/>
      <c r="J1470" s="30"/>
      <c r="K1470" s="31"/>
    </row>
    <row r="1471" spans="1:11" x14ac:dyDescent="0.25">
      <c r="A1471" s="146"/>
      <c r="B1471" s="31"/>
      <c r="C1471" s="31"/>
      <c r="D1471" s="31"/>
      <c r="E1471" s="31"/>
      <c r="F1471" s="147"/>
      <c r="G1471" s="148"/>
      <c r="H1471" s="146"/>
      <c r="I1471" s="30"/>
      <c r="J1471" s="30"/>
      <c r="K1471" s="31"/>
    </row>
    <row r="1472" spans="1:11" x14ac:dyDescent="0.25">
      <c r="A1472" s="146"/>
      <c r="B1472" s="31"/>
      <c r="C1472" s="31"/>
      <c r="D1472" s="31"/>
      <c r="E1472" s="31"/>
      <c r="F1472" s="147"/>
      <c r="G1472" s="148"/>
      <c r="H1472" s="146"/>
      <c r="I1472" s="30"/>
      <c r="J1472" s="30"/>
      <c r="K1472" s="31"/>
    </row>
    <row r="1473" spans="1:11" x14ac:dyDescent="0.25">
      <c r="A1473" s="146"/>
      <c r="B1473" s="31"/>
      <c r="C1473" s="31"/>
      <c r="D1473" s="31"/>
      <c r="E1473" s="31"/>
      <c r="F1473" s="147"/>
      <c r="G1473" s="148"/>
      <c r="H1473" s="146"/>
      <c r="I1473" s="30"/>
      <c r="J1473" s="30"/>
      <c r="K1473" s="31"/>
    </row>
    <row r="1474" spans="1:11" x14ac:dyDescent="0.25">
      <c r="A1474" s="146"/>
      <c r="B1474" s="31"/>
      <c r="C1474" s="31"/>
      <c r="D1474" s="31"/>
      <c r="E1474" s="31"/>
      <c r="F1474" s="147"/>
      <c r="G1474" s="148"/>
      <c r="H1474" s="146"/>
      <c r="I1474" s="30"/>
      <c r="J1474" s="30"/>
      <c r="K1474" s="31"/>
    </row>
    <row r="1475" spans="1:11" x14ac:dyDescent="0.25">
      <c r="A1475" s="146"/>
      <c r="B1475" s="31"/>
      <c r="C1475" s="31"/>
      <c r="D1475" s="31"/>
      <c r="E1475" s="31"/>
      <c r="F1475" s="147"/>
      <c r="G1475" s="148"/>
      <c r="H1475" s="146"/>
      <c r="I1475" s="30"/>
      <c r="J1475" s="30"/>
      <c r="K1475" s="31"/>
    </row>
    <row r="1476" spans="1:11" x14ac:dyDescent="0.25">
      <c r="A1476" s="146"/>
      <c r="B1476" s="31"/>
      <c r="C1476" s="31"/>
      <c r="D1476" s="31"/>
      <c r="E1476" s="31"/>
      <c r="F1476" s="147"/>
      <c r="G1476" s="148"/>
      <c r="H1476" s="146"/>
      <c r="I1476" s="30"/>
      <c r="J1476" s="30"/>
      <c r="K1476" s="31"/>
    </row>
    <row r="1477" spans="1:11" x14ac:dyDescent="0.25">
      <c r="A1477" s="146"/>
      <c r="B1477" s="31"/>
      <c r="C1477" s="31"/>
      <c r="D1477" s="31"/>
      <c r="E1477" s="31"/>
      <c r="F1477" s="147"/>
      <c r="G1477" s="148"/>
      <c r="H1477" s="146"/>
      <c r="I1477" s="30"/>
      <c r="J1477" s="30"/>
      <c r="K1477" s="31"/>
    </row>
    <row r="1478" spans="1:11" x14ac:dyDescent="0.25">
      <c r="A1478" s="146"/>
      <c r="B1478" s="31"/>
      <c r="C1478" s="31"/>
      <c r="D1478" s="31"/>
      <c r="E1478" s="31"/>
      <c r="F1478" s="147"/>
      <c r="G1478" s="148"/>
      <c r="H1478" s="146"/>
      <c r="I1478" s="30"/>
      <c r="J1478" s="30"/>
      <c r="K1478" s="31"/>
    </row>
    <row r="1479" spans="1:11" x14ac:dyDescent="0.25">
      <c r="A1479" s="146"/>
      <c r="B1479" s="31"/>
      <c r="C1479" s="31"/>
      <c r="D1479" s="31"/>
      <c r="E1479" s="31"/>
      <c r="F1479" s="147"/>
      <c r="G1479" s="148"/>
      <c r="H1479" s="146"/>
      <c r="I1479" s="30"/>
      <c r="J1479" s="30"/>
      <c r="K1479" s="31"/>
    </row>
    <row r="1480" spans="1:11" x14ac:dyDescent="0.25">
      <c r="A1480" s="146"/>
      <c r="B1480" s="31"/>
      <c r="C1480" s="31"/>
      <c r="D1480" s="31"/>
      <c r="E1480" s="31"/>
      <c r="F1480" s="147"/>
      <c r="G1480" s="148"/>
      <c r="H1480" s="146"/>
      <c r="I1480" s="30"/>
      <c r="J1480" s="30"/>
      <c r="K1480" s="31"/>
    </row>
    <row r="1481" spans="1:11" x14ac:dyDescent="0.25">
      <c r="A1481" s="146"/>
      <c r="B1481" s="31"/>
      <c r="C1481" s="31"/>
      <c r="D1481" s="31"/>
      <c r="E1481" s="31"/>
      <c r="F1481" s="147"/>
      <c r="G1481" s="148"/>
      <c r="H1481" s="146"/>
      <c r="I1481" s="30"/>
      <c r="J1481" s="30"/>
      <c r="K1481" s="31"/>
    </row>
    <row r="1482" spans="1:11" x14ac:dyDescent="0.25">
      <c r="A1482" s="146"/>
      <c r="B1482" s="31"/>
      <c r="C1482" s="31"/>
      <c r="D1482" s="31"/>
      <c r="E1482" s="31"/>
      <c r="F1482" s="147"/>
      <c r="G1482" s="148"/>
      <c r="H1482" s="146"/>
      <c r="I1482" s="30"/>
      <c r="J1482" s="30"/>
      <c r="K1482" s="31"/>
    </row>
    <row r="1483" spans="1:11" x14ac:dyDescent="0.25">
      <c r="A1483" s="146"/>
      <c r="B1483" s="31"/>
      <c r="C1483" s="31"/>
      <c r="D1483" s="31"/>
      <c r="E1483" s="31"/>
      <c r="F1483" s="147"/>
      <c r="G1483" s="148"/>
      <c r="H1483" s="146"/>
      <c r="I1483" s="30"/>
      <c r="J1483" s="30"/>
      <c r="K1483" s="31"/>
    </row>
    <row r="1484" spans="1:11" x14ac:dyDescent="0.25">
      <c r="A1484" s="146"/>
      <c r="B1484" s="31"/>
      <c r="C1484" s="31"/>
      <c r="D1484" s="31"/>
      <c r="E1484" s="31"/>
      <c r="F1484" s="147"/>
      <c r="G1484" s="148"/>
      <c r="H1484" s="146"/>
      <c r="I1484" s="30"/>
      <c r="J1484" s="30"/>
      <c r="K1484" s="31"/>
    </row>
    <row r="1485" spans="1:11" x14ac:dyDescent="0.25">
      <c r="A1485" s="146"/>
      <c r="B1485" s="31"/>
      <c r="C1485" s="31"/>
      <c r="D1485" s="31"/>
      <c r="E1485" s="31"/>
      <c r="F1485" s="147"/>
      <c r="G1485" s="148"/>
      <c r="H1485" s="146"/>
      <c r="I1485" s="30"/>
      <c r="J1485" s="30"/>
      <c r="K1485" s="31"/>
    </row>
    <row r="1486" spans="1:11" x14ac:dyDescent="0.25">
      <c r="A1486" s="146"/>
      <c r="B1486" s="31"/>
      <c r="C1486" s="31"/>
      <c r="D1486" s="31"/>
      <c r="E1486" s="31"/>
      <c r="F1486" s="147"/>
      <c r="G1486" s="148"/>
      <c r="H1486" s="146"/>
      <c r="I1486" s="30"/>
      <c r="J1486" s="30"/>
      <c r="K1486" s="31"/>
    </row>
    <row r="1487" spans="1:11" x14ac:dyDescent="0.25">
      <c r="A1487" s="146"/>
      <c r="B1487" s="31"/>
      <c r="C1487" s="31"/>
      <c r="D1487" s="31"/>
      <c r="E1487" s="31"/>
      <c r="F1487" s="147"/>
      <c r="G1487" s="148"/>
      <c r="H1487" s="146"/>
      <c r="I1487" s="30"/>
      <c r="J1487" s="30"/>
      <c r="K1487" s="31"/>
    </row>
    <row r="1488" spans="1:11" x14ac:dyDescent="0.25">
      <c r="A1488" s="146"/>
      <c r="B1488" s="31"/>
      <c r="C1488" s="31"/>
      <c r="D1488" s="31"/>
      <c r="E1488" s="31"/>
      <c r="F1488" s="147"/>
      <c r="G1488" s="148"/>
      <c r="H1488" s="146"/>
      <c r="I1488" s="30"/>
      <c r="J1488" s="30"/>
      <c r="K1488" s="31"/>
    </row>
    <row r="1489" spans="1:11" x14ac:dyDescent="0.25">
      <c r="A1489" s="146"/>
      <c r="B1489" s="31"/>
      <c r="C1489" s="31"/>
      <c r="D1489" s="31"/>
      <c r="E1489" s="31"/>
      <c r="F1489" s="147"/>
      <c r="G1489" s="148"/>
      <c r="H1489" s="146"/>
      <c r="I1489" s="30"/>
      <c r="J1489" s="30"/>
      <c r="K1489" s="31"/>
    </row>
    <row r="1490" spans="1:11" x14ac:dyDescent="0.25">
      <c r="A1490" s="146"/>
      <c r="B1490" s="31"/>
      <c r="C1490" s="31"/>
      <c r="D1490" s="31"/>
      <c r="E1490" s="31"/>
      <c r="F1490" s="147"/>
      <c r="G1490" s="148"/>
      <c r="H1490" s="146"/>
      <c r="I1490" s="30"/>
      <c r="J1490" s="30"/>
      <c r="K1490" s="31"/>
    </row>
    <row r="1491" spans="1:11" x14ac:dyDescent="0.25">
      <c r="A1491" s="146"/>
      <c r="B1491" s="31"/>
      <c r="C1491" s="31"/>
      <c r="D1491" s="31"/>
      <c r="E1491" s="31"/>
      <c r="F1491" s="147"/>
      <c r="G1491" s="148"/>
      <c r="H1491" s="146"/>
      <c r="I1491" s="30"/>
      <c r="J1491" s="30"/>
      <c r="K1491" s="31"/>
    </row>
    <row r="1492" spans="1:11" x14ac:dyDescent="0.25">
      <c r="A1492" s="146"/>
      <c r="B1492" s="31"/>
      <c r="C1492" s="31"/>
      <c r="D1492" s="31"/>
      <c r="E1492" s="31"/>
      <c r="F1492" s="147"/>
      <c r="G1492" s="148"/>
      <c r="H1492" s="146"/>
      <c r="I1492" s="30"/>
      <c r="J1492" s="30"/>
      <c r="K1492" s="31"/>
    </row>
    <row r="1493" spans="1:11" x14ac:dyDescent="0.25">
      <c r="A1493" s="146"/>
      <c r="B1493" s="31"/>
      <c r="C1493" s="31"/>
      <c r="D1493" s="31"/>
      <c r="E1493" s="31"/>
      <c r="F1493" s="147"/>
      <c r="G1493" s="148"/>
      <c r="H1493" s="146"/>
      <c r="I1493" s="30"/>
      <c r="J1493" s="30"/>
      <c r="K1493" s="31"/>
    </row>
    <row r="1494" spans="1:11" x14ac:dyDescent="0.25">
      <c r="A1494" s="146"/>
      <c r="B1494" s="31"/>
      <c r="C1494" s="31"/>
      <c r="D1494" s="31"/>
      <c r="E1494" s="31"/>
      <c r="F1494" s="147"/>
      <c r="G1494" s="148"/>
      <c r="H1494" s="146"/>
      <c r="I1494" s="30"/>
      <c r="J1494" s="30"/>
      <c r="K1494" s="31"/>
    </row>
    <row r="1495" spans="1:11" x14ac:dyDescent="0.25">
      <c r="A1495" s="146"/>
      <c r="B1495" s="31"/>
      <c r="C1495" s="31"/>
      <c r="D1495" s="31"/>
      <c r="E1495" s="31"/>
      <c r="F1495" s="147"/>
      <c r="G1495" s="148"/>
      <c r="H1495" s="146"/>
      <c r="I1495" s="30"/>
      <c r="J1495" s="30"/>
      <c r="K1495" s="31"/>
    </row>
    <row r="1496" spans="1:11" x14ac:dyDescent="0.25">
      <c r="A1496" s="146"/>
      <c r="B1496" s="31"/>
      <c r="C1496" s="31"/>
      <c r="D1496" s="31"/>
      <c r="E1496" s="31"/>
      <c r="F1496" s="147"/>
      <c r="G1496" s="148"/>
      <c r="H1496" s="146"/>
      <c r="I1496" s="30"/>
      <c r="J1496" s="30"/>
      <c r="K1496" s="31"/>
    </row>
    <row r="1497" spans="1:11" x14ac:dyDescent="0.25">
      <c r="A1497" s="146"/>
      <c r="B1497" s="31"/>
      <c r="C1497" s="31"/>
      <c r="D1497" s="31"/>
      <c r="E1497" s="31"/>
      <c r="F1497" s="147"/>
      <c r="G1497" s="148"/>
      <c r="H1497" s="146"/>
      <c r="I1497" s="30"/>
      <c r="J1497" s="30"/>
      <c r="K1497" s="31"/>
    </row>
    <row r="1498" spans="1:11" x14ac:dyDescent="0.25">
      <c r="A1498" s="146"/>
      <c r="B1498" s="31"/>
      <c r="C1498" s="31"/>
      <c r="D1498" s="31"/>
      <c r="E1498" s="31"/>
      <c r="F1498" s="147"/>
      <c r="G1498" s="148"/>
      <c r="H1498" s="146"/>
      <c r="I1498" s="30"/>
      <c r="J1498" s="30"/>
      <c r="K1498" s="31"/>
    </row>
    <row r="1499" spans="1:11" x14ac:dyDescent="0.25">
      <c r="A1499" s="146"/>
      <c r="B1499" s="31"/>
      <c r="C1499" s="31"/>
      <c r="D1499" s="31"/>
      <c r="E1499" s="31"/>
      <c r="F1499" s="147"/>
      <c r="G1499" s="148"/>
      <c r="H1499" s="146"/>
      <c r="I1499" s="30"/>
      <c r="J1499" s="30"/>
      <c r="K1499" s="31"/>
    </row>
    <row r="1500" spans="1:11" x14ac:dyDescent="0.25">
      <c r="A1500" s="146"/>
      <c r="B1500" s="31"/>
      <c r="C1500" s="31"/>
      <c r="D1500" s="31"/>
      <c r="E1500" s="31"/>
      <c r="F1500" s="147"/>
      <c r="G1500" s="148"/>
      <c r="H1500" s="146"/>
      <c r="I1500" s="30"/>
      <c r="J1500" s="30"/>
      <c r="K1500" s="31"/>
    </row>
    <row r="1501" spans="1:11" x14ac:dyDescent="0.25">
      <c r="A1501" s="146"/>
      <c r="B1501" s="31"/>
      <c r="C1501" s="31"/>
      <c r="D1501" s="31"/>
      <c r="E1501" s="31"/>
      <c r="F1501" s="147"/>
      <c r="G1501" s="148"/>
      <c r="H1501" s="146"/>
      <c r="I1501" s="30"/>
      <c r="J1501" s="30"/>
      <c r="K1501" s="31"/>
    </row>
    <row r="1502" spans="1:11" x14ac:dyDescent="0.25">
      <c r="A1502" s="146"/>
      <c r="B1502" s="31"/>
      <c r="C1502" s="31"/>
      <c r="D1502" s="31"/>
      <c r="E1502" s="31"/>
      <c r="F1502" s="147"/>
      <c r="G1502" s="148"/>
      <c r="H1502" s="146"/>
      <c r="I1502" s="30"/>
      <c r="J1502" s="30"/>
      <c r="K1502" s="31"/>
    </row>
    <row r="1503" spans="1:11" x14ac:dyDescent="0.25">
      <c r="A1503" s="146"/>
      <c r="B1503" s="31"/>
      <c r="C1503" s="31"/>
      <c r="D1503" s="31"/>
      <c r="E1503" s="31"/>
      <c r="F1503" s="147"/>
      <c r="G1503" s="148"/>
      <c r="H1503" s="146"/>
      <c r="I1503" s="30"/>
      <c r="J1503" s="30"/>
      <c r="K1503" s="31"/>
    </row>
    <row r="1504" spans="1:11" x14ac:dyDescent="0.25">
      <c r="A1504" s="146"/>
      <c r="B1504" s="31"/>
      <c r="C1504" s="31"/>
      <c r="D1504" s="31"/>
      <c r="E1504" s="31"/>
      <c r="F1504" s="147"/>
      <c r="G1504" s="148"/>
      <c r="H1504" s="146"/>
      <c r="I1504" s="30"/>
      <c r="J1504" s="30"/>
      <c r="K1504" s="31"/>
    </row>
    <row r="1505" spans="1:11" x14ac:dyDescent="0.25">
      <c r="A1505" s="146"/>
      <c r="B1505" s="31"/>
      <c r="C1505" s="31"/>
      <c r="D1505" s="31"/>
      <c r="E1505" s="31"/>
      <c r="F1505" s="147"/>
      <c r="G1505" s="148"/>
      <c r="H1505" s="146"/>
      <c r="I1505" s="30"/>
      <c r="J1505" s="30"/>
      <c r="K1505" s="31"/>
    </row>
    <row r="1506" spans="1:11" x14ac:dyDescent="0.25">
      <c r="A1506" s="146"/>
      <c r="B1506" s="31"/>
      <c r="C1506" s="31"/>
      <c r="D1506" s="31"/>
      <c r="E1506" s="31"/>
      <c r="F1506" s="147"/>
      <c r="G1506" s="148"/>
      <c r="H1506" s="146"/>
      <c r="I1506" s="30"/>
      <c r="J1506" s="30"/>
      <c r="K1506" s="31"/>
    </row>
    <row r="1507" spans="1:11" x14ac:dyDescent="0.25">
      <c r="A1507" s="146"/>
      <c r="B1507" s="31"/>
      <c r="C1507" s="31"/>
      <c r="D1507" s="31"/>
      <c r="E1507" s="31"/>
      <c r="F1507" s="147"/>
      <c r="G1507" s="148"/>
      <c r="H1507" s="146"/>
      <c r="I1507" s="30"/>
      <c r="J1507" s="30"/>
      <c r="K1507" s="31"/>
    </row>
    <row r="1508" spans="1:11" x14ac:dyDescent="0.25">
      <c r="A1508" s="146"/>
      <c r="B1508" s="31"/>
      <c r="C1508" s="31"/>
      <c r="D1508" s="31"/>
      <c r="E1508" s="31"/>
      <c r="F1508" s="147"/>
      <c r="G1508" s="148"/>
      <c r="H1508" s="146"/>
      <c r="I1508" s="30"/>
      <c r="J1508" s="30"/>
      <c r="K1508" s="31"/>
    </row>
    <row r="1509" spans="1:11" x14ac:dyDescent="0.25">
      <c r="A1509" s="146"/>
      <c r="B1509" s="31"/>
      <c r="C1509" s="31"/>
      <c r="D1509" s="31"/>
      <c r="E1509" s="31"/>
      <c r="F1509" s="147"/>
      <c r="G1509" s="148"/>
      <c r="H1509" s="146"/>
      <c r="I1509" s="30"/>
      <c r="J1509" s="30"/>
      <c r="K1509" s="31"/>
    </row>
    <row r="1510" spans="1:11" x14ac:dyDescent="0.25">
      <c r="A1510" s="146"/>
      <c r="B1510" s="31"/>
      <c r="C1510" s="31"/>
      <c r="D1510" s="31"/>
      <c r="E1510" s="31"/>
      <c r="F1510" s="147"/>
      <c r="G1510" s="148"/>
      <c r="H1510" s="146"/>
      <c r="I1510" s="30"/>
      <c r="J1510" s="30"/>
      <c r="K1510" s="31"/>
    </row>
    <row r="1511" spans="1:11" x14ac:dyDescent="0.25">
      <c r="A1511" s="146"/>
      <c r="B1511" s="31"/>
      <c r="C1511" s="31"/>
      <c r="D1511" s="31"/>
      <c r="E1511" s="31"/>
      <c r="F1511" s="147"/>
      <c r="G1511" s="148"/>
      <c r="H1511" s="146"/>
      <c r="I1511" s="30"/>
      <c r="J1511" s="30"/>
      <c r="K1511" s="31"/>
    </row>
    <row r="1512" spans="1:11" x14ac:dyDescent="0.25">
      <c r="A1512" s="146"/>
      <c r="B1512" s="31"/>
      <c r="C1512" s="31"/>
      <c r="D1512" s="31"/>
      <c r="E1512" s="31"/>
      <c r="F1512" s="147"/>
      <c r="G1512" s="148"/>
      <c r="H1512" s="146"/>
      <c r="I1512" s="30"/>
      <c r="J1512" s="30"/>
      <c r="K1512" s="31"/>
    </row>
    <row r="1513" spans="1:11" x14ac:dyDescent="0.25">
      <c r="A1513" s="146"/>
      <c r="B1513" s="31"/>
      <c r="C1513" s="31"/>
      <c r="D1513" s="31"/>
      <c r="E1513" s="31"/>
      <c r="F1513" s="147"/>
      <c r="G1513" s="148"/>
      <c r="H1513" s="146"/>
      <c r="I1513" s="30"/>
      <c r="J1513" s="30"/>
      <c r="K1513" s="31"/>
    </row>
    <row r="1514" spans="1:11" x14ac:dyDescent="0.25">
      <c r="A1514" s="146"/>
      <c r="B1514" s="31"/>
      <c r="C1514" s="31"/>
      <c r="D1514" s="31"/>
      <c r="E1514" s="31"/>
      <c r="F1514" s="147"/>
      <c r="G1514" s="148"/>
      <c r="H1514" s="146"/>
      <c r="I1514" s="30"/>
      <c r="J1514" s="30"/>
      <c r="K1514" s="31"/>
    </row>
    <row r="1515" spans="1:11" x14ac:dyDescent="0.25">
      <c r="A1515" s="146"/>
      <c r="B1515" s="31"/>
      <c r="C1515" s="31"/>
      <c r="D1515" s="31"/>
      <c r="E1515" s="31"/>
      <c r="F1515" s="147"/>
      <c r="G1515" s="148"/>
      <c r="H1515" s="146"/>
      <c r="I1515" s="30"/>
      <c r="J1515" s="30"/>
      <c r="K1515" s="31"/>
    </row>
    <row r="1516" spans="1:11" x14ac:dyDescent="0.25">
      <c r="A1516" s="146"/>
      <c r="B1516" s="31"/>
      <c r="C1516" s="31"/>
      <c r="D1516" s="31"/>
      <c r="E1516" s="31"/>
      <c r="F1516" s="147"/>
      <c r="G1516" s="148"/>
      <c r="H1516" s="146"/>
      <c r="I1516" s="30"/>
      <c r="J1516" s="30"/>
      <c r="K1516" s="31"/>
    </row>
    <row r="1517" spans="1:11" x14ac:dyDescent="0.25">
      <c r="A1517" s="146"/>
      <c r="B1517" s="31"/>
      <c r="C1517" s="31"/>
      <c r="D1517" s="31"/>
      <c r="E1517" s="31"/>
      <c r="F1517" s="147"/>
      <c r="G1517" s="148"/>
      <c r="H1517" s="146"/>
      <c r="I1517" s="30"/>
      <c r="J1517" s="30"/>
      <c r="K1517" s="31"/>
    </row>
    <row r="1518" spans="1:11" x14ac:dyDescent="0.25">
      <c r="A1518" s="146"/>
      <c r="B1518" s="31"/>
      <c r="C1518" s="31"/>
      <c r="D1518" s="31"/>
      <c r="E1518" s="31"/>
      <c r="F1518" s="147"/>
      <c r="G1518" s="148"/>
      <c r="H1518" s="146"/>
      <c r="I1518" s="30"/>
      <c r="J1518" s="30"/>
      <c r="K1518" s="31"/>
    </row>
    <row r="1519" spans="1:11" x14ac:dyDescent="0.25">
      <c r="A1519" s="146"/>
      <c r="B1519" s="31"/>
      <c r="C1519" s="31"/>
      <c r="D1519" s="31"/>
      <c r="E1519" s="31"/>
      <c r="F1519" s="147"/>
      <c r="G1519" s="148"/>
      <c r="H1519" s="146"/>
      <c r="I1519" s="30"/>
      <c r="J1519" s="30"/>
      <c r="K1519" s="31"/>
    </row>
    <row r="1520" spans="1:11" x14ac:dyDescent="0.25">
      <c r="A1520" s="146"/>
      <c r="B1520" s="31"/>
      <c r="C1520" s="31"/>
      <c r="D1520" s="31"/>
      <c r="E1520" s="31"/>
      <c r="F1520" s="147"/>
      <c r="G1520" s="148"/>
      <c r="H1520" s="146"/>
      <c r="I1520" s="30"/>
      <c r="J1520" s="30"/>
      <c r="K1520" s="31"/>
    </row>
    <row r="1521" spans="1:11" x14ac:dyDescent="0.25">
      <c r="A1521" s="146"/>
      <c r="B1521" s="31"/>
      <c r="C1521" s="31"/>
      <c r="D1521" s="31"/>
      <c r="E1521" s="31"/>
      <c r="F1521" s="147"/>
      <c r="G1521" s="148"/>
      <c r="H1521" s="146"/>
      <c r="I1521" s="30"/>
      <c r="J1521" s="30"/>
      <c r="K1521" s="31"/>
    </row>
    <row r="1522" spans="1:11" x14ac:dyDescent="0.25">
      <c r="A1522" s="146"/>
      <c r="B1522" s="31"/>
      <c r="C1522" s="31"/>
      <c r="D1522" s="31"/>
      <c r="E1522" s="31"/>
      <c r="F1522" s="147"/>
      <c r="G1522" s="148"/>
      <c r="H1522" s="146"/>
      <c r="I1522" s="30"/>
      <c r="J1522" s="30"/>
      <c r="K1522" s="31"/>
    </row>
    <row r="1523" spans="1:11" x14ac:dyDescent="0.25">
      <c r="A1523" s="146"/>
      <c r="B1523" s="31"/>
      <c r="C1523" s="31"/>
      <c r="D1523" s="31"/>
      <c r="E1523" s="31"/>
      <c r="F1523" s="147"/>
      <c r="G1523" s="148"/>
      <c r="H1523" s="146"/>
      <c r="I1523" s="30"/>
      <c r="J1523" s="30"/>
      <c r="K1523" s="31"/>
    </row>
    <row r="1524" spans="1:11" x14ac:dyDescent="0.25">
      <c r="A1524" s="146"/>
      <c r="B1524" s="31"/>
      <c r="C1524" s="31"/>
      <c r="D1524" s="31"/>
      <c r="E1524" s="31"/>
      <c r="F1524" s="147"/>
      <c r="G1524" s="148"/>
      <c r="H1524" s="146"/>
      <c r="I1524" s="30"/>
      <c r="J1524" s="30"/>
      <c r="K1524" s="31"/>
    </row>
    <row r="1525" spans="1:11" x14ac:dyDescent="0.25">
      <c r="A1525" s="146"/>
      <c r="B1525" s="31"/>
      <c r="C1525" s="31"/>
      <c r="D1525" s="31"/>
      <c r="E1525" s="31"/>
      <c r="F1525" s="147"/>
      <c r="G1525" s="148"/>
      <c r="H1525" s="146"/>
      <c r="I1525" s="30"/>
      <c r="J1525" s="30"/>
      <c r="K1525" s="31"/>
    </row>
    <row r="1526" spans="1:11" x14ac:dyDescent="0.25">
      <c r="A1526" s="146"/>
      <c r="B1526" s="31"/>
      <c r="C1526" s="31"/>
      <c r="D1526" s="31"/>
      <c r="E1526" s="31"/>
      <c r="F1526" s="147"/>
      <c r="G1526" s="148"/>
      <c r="H1526" s="146"/>
      <c r="I1526" s="30"/>
      <c r="J1526" s="30"/>
      <c r="K1526" s="31"/>
    </row>
    <row r="1527" spans="1:11" x14ac:dyDescent="0.25">
      <c r="A1527" s="146"/>
      <c r="B1527" s="31"/>
      <c r="C1527" s="31"/>
      <c r="D1527" s="31"/>
      <c r="E1527" s="31"/>
      <c r="F1527" s="147"/>
      <c r="G1527" s="148"/>
      <c r="H1527" s="146"/>
      <c r="I1527" s="30"/>
      <c r="J1527" s="30"/>
      <c r="K1527" s="31"/>
    </row>
    <row r="1528" spans="1:11" x14ac:dyDescent="0.25">
      <c r="A1528" s="146"/>
      <c r="B1528" s="31"/>
      <c r="C1528" s="31"/>
      <c r="D1528" s="31"/>
      <c r="E1528" s="31"/>
      <c r="F1528" s="147"/>
      <c r="G1528" s="148"/>
      <c r="H1528" s="146"/>
      <c r="I1528" s="30"/>
      <c r="J1528" s="30"/>
      <c r="K1528" s="31"/>
    </row>
    <row r="1529" spans="1:11" x14ac:dyDescent="0.25">
      <c r="A1529" s="146"/>
      <c r="B1529" s="31"/>
      <c r="C1529" s="31"/>
      <c r="D1529" s="31"/>
      <c r="E1529" s="31"/>
      <c r="F1529" s="147"/>
      <c r="G1529" s="148"/>
      <c r="H1529" s="146"/>
      <c r="I1529" s="30"/>
      <c r="J1529" s="30"/>
      <c r="K1529" s="31"/>
    </row>
    <row r="1530" spans="1:11" x14ac:dyDescent="0.25">
      <c r="A1530" s="146"/>
      <c r="B1530" s="31"/>
      <c r="C1530" s="31"/>
      <c r="D1530" s="31"/>
      <c r="E1530" s="31"/>
      <c r="F1530" s="147"/>
      <c r="G1530" s="148"/>
      <c r="H1530" s="146"/>
      <c r="I1530" s="30"/>
      <c r="J1530" s="30"/>
      <c r="K1530" s="31"/>
    </row>
    <row r="1531" spans="1:11" x14ac:dyDescent="0.25">
      <c r="A1531" s="146"/>
      <c r="B1531" s="31"/>
      <c r="C1531" s="31"/>
      <c r="D1531" s="31"/>
      <c r="E1531" s="31"/>
      <c r="F1531" s="147"/>
      <c r="G1531" s="148"/>
      <c r="H1531" s="146"/>
      <c r="I1531" s="30"/>
      <c r="J1531" s="30"/>
      <c r="K1531" s="31"/>
    </row>
    <row r="1532" spans="1:11" x14ac:dyDescent="0.25">
      <c r="A1532" s="146"/>
      <c r="B1532" s="31"/>
      <c r="C1532" s="31"/>
      <c r="D1532" s="31"/>
      <c r="E1532" s="31"/>
      <c r="F1532" s="147"/>
      <c r="G1532" s="148"/>
      <c r="H1532" s="146"/>
      <c r="I1532" s="30"/>
      <c r="J1532" s="30"/>
      <c r="K1532" s="31"/>
    </row>
    <row r="1533" spans="1:11" x14ac:dyDescent="0.25">
      <c r="A1533" s="146"/>
      <c r="B1533" s="31"/>
      <c r="C1533" s="31"/>
      <c r="D1533" s="31"/>
      <c r="E1533" s="31"/>
      <c r="F1533" s="147"/>
      <c r="G1533" s="148"/>
      <c r="H1533" s="146"/>
      <c r="I1533" s="30"/>
      <c r="J1533" s="30"/>
      <c r="K1533" s="31"/>
    </row>
    <row r="1534" spans="1:11" x14ac:dyDescent="0.25">
      <c r="A1534" s="146"/>
      <c r="B1534" s="31"/>
      <c r="C1534" s="31"/>
      <c r="D1534" s="31"/>
      <c r="E1534" s="31"/>
      <c r="F1534" s="147"/>
      <c r="G1534" s="148"/>
      <c r="H1534" s="146"/>
      <c r="I1534" s="30"/>
      <c r="J1534" s="30"/>
      <c r="K1534" s="31"/>
    </row>
    <row r="1535" spans="1:11" x14ac:dyDescent="0.25">
      <c r="A1535" s="146"/>
      <c r="B1535" s="31"/>
      <c r="C1535" s="31"/>
      <c r="D1535" s="31"/>
      <c r="E1535" s="31"/>
      <c r="F1535" s="147"/>
      <c r="G1535" s="148"/>
      <c r="H1535" s="146"/>
      <c r="I1535" s="30"/>
      <c r="J1535" s="30"/>
      <c r="K1535" s="31"/>
    </row>
    <row r="1536" spans="1:11" x14ac:dyDescent="0.25">
      <c r="A1536" s="146"/>
      <c r="B1536" s="31"/>
      <c r="C1536" s="31"/>
      <c r="D1536" s="31"/>
      <c r="E1536" s="31"/>
      <c r="F1536" s="147"/>
      <c r="G1536" s="148"/>
      <c r="H1536" s="146"/>
      <c r="I1536" s="30"/>
      <c r="J1536" s="30"/>
      <c r="K1536" s="31"/>
    </row>
  </sheetData>
  <sheetProtection algorithmName="SHA-512" hashValue="lPsQbR/KfaYhbHODJkT06KkjlH3bkc3qzRbzDA4Ai2WeceaNAt+LkK6EaqwerwZRAM+of24JZWFNk+mZvDWU7w==" saltValue="i5Rj+B/gWpb5wqeEctEQkg==" spinCount="100000" sheet="1" objects="1" scenarios="1"/>
  <sortState xmlns:xlrd2="http://schemas.microsoft.com/office/spreadsheetml/2017/richdata2" ref="I703:J830">
    <sortCondition ref="I703:I830"/>
  </sortState>
  <mergeCells count="2">
    <mergeCell ref="A1:G1"/>
    <mergeCell ref="H1:J1"/>
  </mergeCells>
  <pageMargins left="0.74803149606299213" right="0.74803149606299213" top="0.98425196850393704" bottom="0.98425196850393704" header="0" footer="0"/>
  <pageSetup scale="85" orientation="landscape" r:id="rId1"/>
  <ignoredErrors>
    <ignoredError sqref="F650 F609:G609 G702 G77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X24"/>
  <sheetViews>
    <sheetView showGridLines="0" workbookViewId="0">
      <selection activeCell="B3" sqref="B3"/>
    </sheetView>
  </sheetViews>
  <sheetFormatPr baseColWidth="10" defaultColWidth="14.42578125" defaultRowHeight="15" customHeight="1" x14ac:dyDescent="0.25"/>
  <cols>
    <col min="1" max="1" width="1.7109375" customWidth="1"/>
    <col min="2" max="2" width="12.85546875" bestFit="1" customWidth="1"/>
    <col min="3" max="3" width="15.85546875" bestFit="1" customWidth="1"/>
    <col min="4" max="4" width="19" bestFit="1" customWidth="1"/>
    <col min="5" max="5" width="10.5703125" bestFit="1" customWidth="1"/>
    <col min="6" max="6" width="13.85546875" customWidth="1"/>
    <col min="7" max="8" width="17.28515625" customWidth="1"/>
    <col min="9" max="9" width="9.42578125" customWidth="1"/>
    <col min="10" max="10" width="19.28515625" customWidth="1"/>
    <col min="11" max="11" width="13.140625" bestFit="1" customWidth="1"/>
    <col min="12" max="12" width="13.5703125" customWidth="1"/>
    <col min="13" max="13" width="11.42578125" customWidth="1"/>
    <col min="14" max="14" width="13.5703125" customWidth="1"/>
    <col min="15" max="24" width="11.42578125" customWidth="1"/>
  </cols>
  <sheetData>
    <row r="2" spans="2:13" ht="18.75" x14ac:dyDescent="0.3">
      <c r="B2" s="505" t="s">
        <v>965</v>
      </c>
      <c r="C2" s="473"/>
      <c r="D2" s="473"/>
      <c r="E2" s="473"/>
      <c r="F2" s="473"/>
      <c r="G2" s="473"/>
      <c r="H2" s="473"/>
      <c r="I2" s="473"/>
      <c r="J2" s="473"/>
    </row>
    <row r="3" spans="2:13" x14ac:dyDescent="0.25">
      <c r="L3" s="1"/>
    </row>
    <row r="4" spans="2:13" x14ac:dyDescent="0.25">
      <c r="B4" s="517" t="s">
        <v>0</v>
      </c>
      <c r="C4" s="506" t="s">
        <v>1</v>
      </c>
      <c r="D4" s="476"/>
      <c r="E4" s="507" t="s">
        <v>2</v>
      </c>
      <c r="F4" s="476"/>
      <c r="G4" s="519" t="s">
        <v>3</v>
      </c>
      <c r="H4" s="475"/>
      <c r="I4" s="476"/>
      <c r="J4" s="508" t="s">
        <v>4</v>
      </c>
      <c r="L4" s="1"/>
    </row>
    <row r="5" spans="2:13" ht="33.75" customHeight="1" x14ac:dyDescent="0.25">
      <c r="B5" s="518"/>
      <c r="C5" s="2" t="s">
        <v>5</v>
      </c>
      <c r="D5" s="3" t="s">
        <v>6</v>
      </c>
      <c r="E5" s="4" t="s">
        <v>7</v>
      </c>
      <c r="F5" s="5" t="s">
        <v>8</v>
      </c>
      <c r="G5" s="6" t="s">
        <v>5</v>
      </c>
      <c r="H5" s="7" t="s">
        <v>6</v>
      </c>
      <c r="I5" s="8" t="s">
        <v>9</v>
      </c>
      <c r="J5" s="479"/>
      <c r="L5" s="1"/>
    </row>
    <row r="6" spans="2:13" x14ac:dyDescent="0.25">
      <c r="B6" s="9" t="s">
        <v>10</v>
      </c>
      <c r="C6" s="510">
        <f>+'CALCULO TARIFAS CC '!$M$22</f>
        <v>998904.55000000016</v>
      </c>
      <c r="D6" s="10">
        <f>+'CALCULO TARIFAS CC '!N37</f>
        <v>536773.57999999996</v>
      </c>
      <c r="E6" s="520">
        <f>+'CALCULO TARIFAS CC '!U5</f>
        <v>4521102.2255000006</v>
      </c>
      <c r="F6" s="11">
        <f>+'CALCULO TARIFAS CC '!N5</f>
        <v>979292.38949999993</v>
      </c>
      <c r="G6" s="513">
        <f>'CALCULO TARIFAS CC '!N43</f>
        <v>0.22094270383137127</v>
      </c>
      <c r="H6" s="13">
        <f>+'CALCULO TARIFAS CC '!N44</f>
        <v>0.54812391657006743</v>
      </c>
      <c r="I6" s="12">
        <f>+'CALCULO TARIFAS CC '!N45</f>
        <v>0.76906662040143869</v>
      </c>
      <c r="J6" s="14">
        <f>+'CALCULO CC AGENTES'!G833</f>
        <v>753141.18</v>
      </c>
      <c r="K6" s="1"/>
      <c r="L6" s="15"/>
      <c r="M6" s="17"/>
    </row>
    <row r="7" spans="2:13" x14ac:dyDescent="0.25">
      <c r="B7" s="9" t="s">
        <v>11</v>
      </c>
      <c r="C7" s="511"/>
      <c r="D7" s="10">
        <f>+'CALCULO TARIFAS CC '!O37</f>
        <v>602952.16999999993</v>
      </c>
      <c r="E7" s="521"/>
      <c r="F7" s="11">
        <f>+'CALCULO TARIFAS CC '!O5</f>
        <v>570705.86670000001</v>
      </c>
      <c r="G7" s="514"/>
      <c r="H7" s="13">
        <f>+'CALCULO TARIFAS CC '!O44</f>
        <v>1.056502491355938</v>
      </c>
      <c r="I7" s="12">
        <f>+'CALCULO TARIFAS CC '!O45</f>
        <v>1.2774451951873091</v>
      </c>
      <c r="J7" s="14">
        <f>+'CALCULO CC AGENTES'!G834</f>
        <v>729045.45</v>
      </c>
      <c r="K7" s="1"/>
      <c r="L7" s="15"/>
      <c r="M7" s="17"/>
    </row>
    <row r="8" spans="2:13" x14ac:dyDescent="0.25">
      <c r="B8" s="9" t="s">
        <v>12</v>
      </c>
      <c r="C8" s="511"/>
      <c r="D8" s="10">
        <f>+'CALCULO TARIFAS CC '!P37</f>
        <v>320097.5</v>
      </c>
      <c r="E8" s="521"/>
      <c r="F8" s="11">
        <f>+'CALCULO TARIFAS CC '!P5</f>
        <v>875253.83389999997</v>
      </c>
      <c r="G8" s="514"/>
      <c r="H8" s="13">
        <f>+'CALCULO TARIFAS CC '!P44</f>
        <v>0.36571962052847401</v>
      </c>
      <c r="I8" s="12">
        <f>+'CALCULO TARIFAS CC '!P45</f>
        <v>0.58666232435984522</v>
      </c>
      <c r="J8" s="14">
        <f>+'CALCULO CC AGENTES'!G835</f>
        <v>513478.46</v>
      </c>
      <c r="K8" s="1"/>
      <c r="L8" s="15"/>
      <c r="M8" s="17"/>
    </row>
    <row r="9" spans="2:13" x14ac:dyDescent="0.25">
      <c r="B9" s="9" t="s">
        <v>13</v>
      </c>
      <c r="C9" s="511"/>
      <c r="D9" s="10">
        <f>+'CALCULO TARIFAS CC '!Q37</f>
        <v>254723.67</v>
      </c>
      <c r="E9" s="521"/>
      <c r="F9" s="11">
        <f>+'CALCULO TARIFAS CC '!Q5</f>
        <v>396063.592</v>
      </c>
      <c r="G9" s="514"/>
      <c r="H9" s="13">
        <f>+'CALCULO TARIFAS CC '!Q44</f>
        <v>0.64313831199107041</v>
      </c>
      <c r="I9" s="12">
        <f>+'CALCULO TARIFAS CC '!Q45</f>
        <v>0.86408101582244168</v>
      </c>
      <c r="J9" s="14">
        <f>+'CALCULO CC AGENTES'!G836</f>
        <v>342231.01</v>
      </c>
      <c r="K9" s="1"/>
      <c r="L9" s="15"/>
      <c r="M9" s="17"/>
    </row>
    <row r="10" spans="2:13" x14ac:dyDescent="0.25">
      <c r="B10" s="9" t="s">
        <v>14</v>
      </c>
      <c r="C10" s="511"/>
      <c r="D10" s="10">
        <f>+'CALCULO TARIFAS CC '!R37</f>
        <v>1240501.4100000001</v>
      </c>
      <c r="E10" s="521"/>
      <c r="F10" s="11">
        <f>+'CALCULO TARIFAS CC '!R5</f>
        <v>812933.91650000005</v>
      </c>
      <c r="G10" s="514"/>
      <c r="H10" s="13">
        <f>+'CALCULO TARIFAS CC '!R44</f>
        <v>1.525956027693919</v>
      </c>
      <c r="I10" s="12">
        <f>+'CALCULO TARIFAS CC '!R45</f>
        <v>1.7468987315252904</v>
      </c>
      <c r="J10" s="14">
        <f>+'CALCULO CC AGENTES'!G837</f>
        <v>1420113.23</v>
      </c>
      <c r="K10" s="1"/>
      <c r="L10" s="15"/>
      <c r="M10" s="17"/>
    </row>
    <row r="11" spans="2:13" x14ac:dyDescent="0.25">
      <c r="B11" s="9" t="s">
        <v>15</v>
      </c>
      <c r="C11" s="512"/>
      <c r="D11" s="10">
        <f>+'CALCULO TARIFAS CC '!S37</f>
        <v>474495.83</v>
      </c>
      <c r="E11" s="522"/>
      <c r="F11" s="11">
        <f>+'CALCULO TARIFAS CC '!S5</f>
        <v>886852.62690000003</v>
      </c>
      <c r="G11" s="515"/>
      <c r="H11" s="13">
        <f>+'CALCULO TARIFAS CC '!S44</f>
        <v>0.53503346058589663</v>
      </c>
      <c r="I11" s="12">
        <f>+'CALCULO TARIFAS CC '!S45</f>
        <v>0.75597616441726789</v>
      </c>
      <c r="J11" s="14">
        <f>+'CALCULO CC AGENTES'!G838</f>
        <v>670439.38</v>
      </c>
      <c r="K11" s="1"/>
      <c r="L11" s="15"/>
      <c r="M11" s="17"/>
    </row>
    <row r="12" spans="2:13" x14ac:dyDescent="0.25">
      <c r="B12" s="18" t="s">
        <v>16</v>
      </c>
      <c r="C12" s="19">
        <f>+'CALCULO TARIFAS CC '!$M$22</f>
        <v>998904.55000000016</v>
      </c>
      <c r="D12" s="20">
        <f>SUM(D6:D11)</f>
        <v>3429544.16</v>
      </c>
      <c r="E12" s="18"/>
      <c r="F12" s="415"/>
      <c r="G12" s="415"/>
      <c r="H12" s="415"/>
      <c r="I12" s="416"/>
      <c r="J12" s="21">
        <f>SUM(J6:J11)</f>
        <v>4428448.71</v>
      </c>
      <c r="K12" s="1"/>
      <c r="M12" s="17"/>
    </row>
    <row r="16" spans="2:13" x14ac:dyDescent="0.25">
      <c r="B16" s="509" t="s">
        <v>318</v>
      </c>
      <c r="C16" s="481"/>
      <c r="D16" s="481"/>
      <c r="E16" s="481"/>
      <c r="F16" s="481"/>
      <c r="G16" s="481"/>
      <c r="H16" s="481"/>
      <c r="I16" s="481"/>
      <c r="J16" s="21">
        <f>ROUND('CALCULO TARIFAS CC '!G38-'CALCULO TARIFAS CC '!F38,2)</f>
        <v>5367548.1399999997</v>
      </c>
      <c r="K16" s="1"/>
      <c r="L16" s="17"/>
    </row>
    <row r="17" spans="1:24" x14ac:dyDescent="0.25">
      <c r="B17" s="509" t="s">
        <v>870</v>
      </c>
      <c r="C17" s="481"/>
      <c r="D17" s="481"/>
      <c r="E17" s="481"/>
      <c r="F17" s="481"/>
      <c r="G17" s="481"/>
      <c r="H17" s="481"/>
      <c r="I17" s="481"/>
      <c r="J17" s="21">
        <f>'CALCULO TARIFAS CC '!H10</f>
        <v>8286171.4400000004</v>
      </c>
      <c r="L17" s="17"/>
    </row>
    <row r="18" spans="1:24" x14ac:dyDescent="0.25">
      <c r="A18" s="22"/>
      <c r="B18" s="509" t="s">
        <v>319</v>
      </c>
      <c r="C18" s="481"/>
      <c r="D18" s="481"/>
      <c r="E18" s="481"/>
      <c r="F18" s="481"/>
      <c r="G18" s="481"/>
      <c r="H18" s="481"/>
      <c r="I18" s="481"/>
      <c r="J18" s="21">
        <f>'CALCULO TARIFAS CC '!J10</f>
        <v>5634596.5800000001</v>
      </c>
      <c r="K18" s="22"/>
      <c r="L18" s="17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B19" s="516" t="s">
        <v>320</v>
      </c>
      <c r="C19" s="481"/>
      <c r="D19" s="481"/>
      <c r="E19" s="481"/>
      <c r="F19" s="481"/>
      <c r="G19" s="481"/>
      <c r="H19" s="481"/>
      <c r="I19" s="481"/>
      <c r="J19" s="21">
        <f>'CALCULO TARIFAS CC '!K10</f>
        <v>939099.43</v>
      </c>
      <c r="L19" s="17"/>
    </row>
    <row r="20" spans="1:24" s="383" customFormat="1" x14ac:dyDescent="0.25">
      <c r="B20" s="516" t="s">
        <v>616</v>
      </c>
      <c r="C20" s="481"/>
      <c r="D20" s="481"/>
      <c r="E20" s="481"/>
      <c r="F20" s="481"/>
      <c r="G20" s="481"/>
      <c r="H20" s="481"/>
      <c r="I20" s="481"/>
      <c r="J20" s="21">
        <f>'CALCULO TARIFAS CC '!U37</f>
        <v>0</v>
      </c>
      <c r="L20" s="17"/>
    </row>
    <row r="21" spans="1:24" ht="5.25" customHeight="1" x14ac:dyDescent="0.25">
      <c r="B21" s="180"/>
      <c r="C21" s="180"/>
      <c r="D21" s="180"/>
      <c r="E21" s="180"/>
      <c r="F21" s="180"/>
      <c r="G21" s="180"/>
      <c r="H21" s="180"/>
      <c r="I21" s="180"/>
    </row>
    <row r="22" spans="1:24" x14ac:dyDescent="0.25">
      <c r="A22" s="22"/>
      <c r="B22" s="23" t="s">
        <v>17</v>
      </c>
      <c r="C22" s="24"/>
      <c r="D22" s="24"/>
      <c r="E22" s="24"/>
      <c r="F22" s="24"/>
      <c r="G22" s="24"/>
      <c r="H22" s="24"/>
      <c r="I22" s="24"/>
      <c r="J22" s="21">
        <f>ROUND(J16-J19+J20,2)</f>
        <v>4428448.71</v>
      </c>
      <c r="K22" s="17"/>
      <c r="L22" s="17"/>
      <c r="M22" s="22"/>
      <c r="N22" s="17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4" spans="1:24" x14ac:dyDescent="0.25">
      <c r="J24" s="17"/>
    </row>
  </sheetData>
  <mergeCells count="14">
    <mergeCell ref="B20:I20"/>
    <mergeCell ref="B18:I18"/>
    <mergeCell ref="B4:B5"/>
    <mergeCell ref="B19:I19"/>
    <mergeCell ref="G4:I4"/>
    <mergeCell ref="E6:E11"/>
    <mergeCell ref="B2:J2"/>
    <mergeCell ref="C4:D4"/>
    <mergeCell ref="E4:F4"/>
    <mergeCell ref="J4:J5"/>
    <mergeCell ref="B17:I17"/>
    <mergeCell ref="B16:I16"/>
    <mergeCell ref="C6:C11"/>
    <mergeCell ref="G6:G11"/>
  </mergeCells>
  <pageMargins left="0.17" right="0.17" top="0.74803149606299213" bottom="0.74803149606299213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M1177"/>
  <sheetViews>
    <sheetView showGridLines="0" workbookViewId="0"/>
  </sheetViews>
  <sheetFormatPr baseColWidth="10" defaultColWidth="14.42578125" defaultRowHeight="15" customHeight="1" x14ac:dyDescent="0.25"/>
  <cols>
    <col min="1" max="2" width="13.85546875" customWidth="1"/>
    <col min="3" max="3" width="16.85546875" customWidth="1"/>
    <col min="4" max="4" width="21" customWidth="1"/>
    <col min="5" max="13" width="11.42578125" customWidth="1"/>
  </cols>
  <sheetData>
    <row r="1" spans="1:13" ht="23.25" customHeight="1" x14ac:dyDescent="0.25">
      <c r="A1" s="25" t="s">
        <v>0</v>
      </c>
      <c r="B1" s="26" t="s">
        <v>18</v>
      </c>
      <c r="C1" s="27" t="s">
        <v>2</v>
      </c>
      <c r="D1" s="28" t="s">
        <v>19</v>
      </c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29" t="s">
        <v>20</v>
      </c>
      <c r="B2" s="29" t="s">
        <v>21</v>
      </c>
      <c r="C2" s="424">
        <v>80044.772200000007</v>
      </c>
      <c r="D2" s="145">
        <v>60511.94</v>
      </c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20</v>
      </c>
      <c r="B3" s="29" t="s">
        <v>22</v>
      </c>
      <c r="C3" s="424">
        <v>356699.41629999998</v>
      </c>
      <c r="D3" s="145">
        <v>269656.26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9" t="s">
        <v>20</v>
      </c>
      <c r="B4" s="29" t="s">
        <v>23</v>
      </c>
      <c r="C4" s="424">
        <v>288010.40000000002</v>
      </c>
      <c r="D4" s="145">
        <v>217729</v>
      </c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25">
      <c r="A5" s="29" t="s">
        <v>20</v>
      </c>
      <c r="B5" s="29" t="s">
        <v>617</v>
      </c>
      <c r="C5" s="424">
        <v>208.298</v>
      </c>
      <c r="D5" s="145">
        <v>157.47</v>
      </c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29" t="s">
        <v>20</v>
      </c>
      <c r="B6" s="29" t="s">
        <v>24</v>
      </c>
      <c r="C6" s="424">
        <v>126.5424</v>
      </c>
      <c r="D6" s="145">
        <v>95.66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s="213" customFormat="1" x14ac:dyDescent="0.25">
      <c r="A7" s="29" t="s">
        <v>20</v>
      </c>
      <c r="B7" s="29" t="s">
        <v>25</v>
      </c>
      <c r="C7" s="424">
        <v>0.78349999999999997</v>
      </c>
      <c r="D7" s="145">
        <v>0.59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s="213" customFormat="1" x14ac:dyDescent="0.25">
      <c r="A8" s="29" t="s">
        <v>20</v>
      </c>
      <c r="B8" s="29" t="s">
        <v>26</v>
      </c>
      <c r="C8" s="424">
        <v>8.9855</v>
      </c>
      <c r="D8" s="145">
        <v>6.79</v>
      </c>
      <c r="E8" s="29"/>
      <c r="F8" s="29"/>
      <c r="G8" s="29"/>
      <c r="H8" s="29"/>
      <c r="I8" s="29"/>
      <c r="J8" s="29"/>
      <c r="K8" s="29"/>
      <c r="L8" s="29"/>
      <c r="M8" s="29"/>
    </row>
    <row r="9" spans="1:13" s="213" customFormat="1" x14ac:dyDescent="0.25">
      <c r="A9" s="29" t="s">
        <v>20</v>
      </c>
      <c r="B9" s="29" t="s">
        <v>878</v>
      </c>
      <c r="C9" s="424">
        <v>87.416899999999998</v>
      </c>
      <c r="D9" s="145">
        <v>66.09</v>
      </c>
      <c r="E9" s="29"/>
      <c r="F9" s="29"/>
      <c r="G9" s="29"/>
      <c r="H9" s="29"/>
      <c r="I9" s="29"/>
      <c r="J9" s="29"/>
      <c r="K9" s="29"/>
      <c r="L9" s="29"/>
      <c r="M9" s="29"/>
    </row>
    <row r="10" spans="1:13" s="213" customFormat="1" x14ac:dyDescent="0.25">
      <c r="A10" s="29" t="s">
        <v>20</v>
      </c>
      <c r="B10" s="29" t="s">
        <v>879</v>
      </c>
      <c r="C10" s="424">
        <v>0.43090000000000001</v>
      </c>
      <c r="D10" s="145">
        <v>0.33</v>
      </c>
      <c r="E10" s="29"/>
      <c r="F10" s="29"/>
      <c r="G10" s="29"/>
      <c r="H10" s="29"/>
      <c r="I10" s="29"/>
      <c r="J10" s="29"/>
      <c r="K10" s="29"/>
      <c r="L10" s="29"/>
      <c r="M10" s="29"/>
    </row>
    <row r="11" spans="1:13" s="213" customFormat="1" x14ac:dyDescent="0.25">
      <c r="A11" s="29" t="s">
        <v>20</v>
      </c>
      <c r="B11" s="29" t="s">
        <v>863</v>
      </c>
      <c r="C11" s="424">
        <v>3.4704000000000002</v>
      </c>
      <c r="D11" s="145">
        <v>2.62</v>
      </c>
      <c r="E11" s="29"/>
      <c r="F11" s="29"/>
      <c r="G11" s="29"/>
      <c r="H11" s="29"/>
      <c r="I11" s="29"/>
      <c r="J11" s="29"/>
      <c r="K11" s="29"/>
      <c r="L11" s="29"/>
      <c r="M11" s="29"/>
    </row>
    <row r="12" spans="1:13" s="213" customFormat="1" x14ac:dyDescent="0.25">
      <c r="A12" s="29" t="s">
        <v>20</v>
      </c>
      <c r="B12" s="29" t="s">
        <v>27</v>
      </c>
      <c r="C12" s="424">
        <v>503.435</v>
      </c>
      <c r="D12" s="145">
        <v>380.58</v>
      </c>
      <c r="E12" s="29"/>
      <c r="F12" s="29"/>
      <c r="G12" s="29"/>
      <c r="H12" s="29"/>
      <c r="I12" s="29"/>
      <c r="J12" s="29"/>
      <c r="K12" s="29"/>
      <c r="L12" s="29"/>
      <c r="M12" s="29"/>
    </row>
    <row r="13" spans="1:13" s="213" customFormat="1" x14ac:dyDescent="0.25">
      <c r="A13" s="29" t="s">
        <v>20</v>
      </c>
      <c r="B13" s="29" t="s">
        <v>864</v>
      </c>
      <c r="C13" s="424">
        <v>1.1208</v>
      </c>
      <c r="D13" s="145">
        <v>0.85</v>
      </c>
      <c r="E13" s="29"/>
      <c r="F13" s="29"/>
      <c r="G13" s="29"/>
      <c r="H13" s="29"/>
      <c r="I13" s="29"/>
      <c r="J13" s="29"/>
      <c r="K13" s="29"/>
      <c r="L13" s="29"/>
      <c r="M13" s="29"/>
    </row>
    <row r="14" spans="1:13" s="213" customFormat="1" x14ac:dyDescent="0.25">
      <c r="A14" s="29" t="s">
        <v>20</v>
      </c>
      <c r="B14" s="29" t="s">
        <v>658</v>
      </c>
      <c r="C14" s="424">
        <v>165.4913</v>
      </c>
      <c r="D14" s="145">
        <v>125.11</v>
      </c>
      <c r="E14" s="29"/>
      <c r="F14" s="29"/>
      <c r="G14" s="29"/>
      <c r="H14" s="29"/>
      <c r="I14" s="29"/>
      <c r="J14" s="29"/>
      <c r="K14" s="29"/>
      <c r="L14" s="29"/>
      <c r="M14" s="29"/>
    </row>
    <row r="15" spans="1:13" s="213" customFormat="1" x14ac:dyDescent="0.25">
      <c r="A15" s="29" t="s">
        <v>20</v>
      </c>
      <c r="B15" s="29" t="s">
        <v>902</v>
      </c>
      <c r="C15" s="424">
        <v>5.1999999999999998E-2</v>
      </c>
      <c r="D15" s="145">
        <v>0.04</v>
      </c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26" customFormat="1" x14ac:dyDescent="0.25">
      <c r="A16" s="29" t="s">
        <v>20</v>
      </c>
      <c r="B16" s="29" t="s">
        <v>460</v>
      </c>
      <c r="C16" s="424">
        <v>6.444</v>
      </c>
      <c r="D16" s="145">
        <v>4.87</v>
      </c>
      <c r="E16" s="29"/>
      <c r="F16" s="29"/>
      <c r="G16" s="29"/>
      <c r="H16" s="29"/>
      <c r="I16" s="29"/>
      <c r="J16" s="29"/>
      <c r="K16" s="29"/>
      <c r="L16" s="29"/>
      <c r="M16" s="29"/>
    </row>
    <row r="17" spans="1:13" s="226" customFormat="1" x14ac:dyDescent="0.25">
      <c r="A17" s="29" t="s">
        <v>20</v>
      </c>
      <c r="B17" s="29" t="s">
        <v>880</v>
      </c>
      <c r="C17" s="424">
        <v>0.28960000000000002</v>
      </c>
      <c r="D17" s="145">
        <v>0.22</v>
      </c>
      <c r="E17" s="29"/>
      <c r="F17" s="29"/>
      <c r="G17" s="29"/>
      <c r="H17" s="29"/>
      <c r="I17" s="29"/>
      <c r="J17" s="29"/>
      <c r="K17" s="29"/>
      <c r="L17" s="29"/>
      <c r="M17" s="29"/>
    </row>
    <row r="18" spans="1:13" s="226" customFormat="1" x14ac:dyDescent="0.25">
      <c r="A18" s="29" t="s">
        <v>20</v>
      </c>
      <c r="B18" s="29" t="s">
        <v>938</v>
      </c>
      <c r="C18" s="424">
        <v>5.0999999999999997E-2</v>
      </c>
      <c r="D18" s="145">
        <v>0.04</v>
      </c>
      <c r="E18" s="29"/>
      <c r="F18" s="29"/>
      <c r="G18" s="29"/>
      <c r="H18" s="29"/>
      <c r="I18" s="29"/>
      <c r="J18" s="29"/>
      <c r="K18" s="29"/>
      <c r="L18" s="29"/>
      <c r="M18" s="29"/>
    </row>
    <row r="19" spans="1:13" s="226" customFormat="1" x14ac:dyDescent="0.25">
      <c r="A19" s="29" t="s">
        <v>20</v>
      </c>
      <c r="B19" s="29" t="s">
        <v>721</v>
      </c>
      <c r="C19" s="424">
        <v>30.3855</v>
      </c>
      <c r="D19" s="145">
        <v>22.97</v>
      </c>
      <c r="E19" s="29"/>
      <c r="F19" s="29"/>
      <c r="G19" s="29"/>
      <c r="H19" s="29"/>
      <c r="I19" s="29"/>
      <c r="J19" s="29"/>
      <c r="K19" s="29"/>
      <c r="L19" s="29"/>
      <c r="M19" s="29"/>
    </row>
    <row r="20" spans="1:13" s="226" customFormat="1" x14ac:dyDescent="0.25">
      <c r="A20" s="29" t="s">
        <v>20</v>
      </c>
      <c r="B20" s="29" t="s">
        <v>722</v>
      </c>
      <c r="C20" s="424">
        <v>543.97109999999998</v>
      </c>
      <c r="D20" s="145">
        <v>411.23</v>
      </c>
      <c r="E20" s="29"/>
      <c r="F20" s="29"/>
      <c r="G20" s="29"/>
      <c r="H20" s="29"/>
      <c r="I20" s="29"/>
      <c r="J20" s="29"/>
      <c r="K20" s="29"/>
      <c r="L20" s="29"/>
      <c r="M20" s="29"/>
    </row>
    <row r="21" spans="1:13" s="226" customFormat="1" x14ac:dyDescent="0.25">
      <c r="A21" s="29" t="s">
        <v>20</v>
      </c>
      <c r="B21" s="29" t="s">
        <v>28</v>
      </c>
      <c r="C21" s="424">
        <v>16.0579</v>
      </c>
      <c r="D21" s="145">
        <v>12.14</v>
      </c>
      <c r="E21" s="29"/>
      <c r="F21" s="29"/>
      <c r="G21" s="29"/>
      <c r="H21" s="29"/>
      <c r="I21" s="29"/>
      <c r="J21" s="29"/>
      <c r="K21" s="29"/>
      <c r="L21" s="29"/>
      <c r="M21" s="29"/>
    </row>
    <row r="22" spans="1:13" s="226" customFormat="1" x14ac:dyDescent="0.25">
      <c r="A22" s="29" t="s">
        <v>20</v>
      </c>
      <c r="B22" s="29" t="s">
        <v>29</v>
      </c>
      <c r="C22" s="424">
        <v>0.20810000000000001</v>
      </c>
      <c r="D22" s="145">
        <v>0.16</v>
      </c>
      <c r="E22" s="29"/>
      <c r="F22" s="29"/>
      <c r="G22" s="29"/>
      <c r="H22" s="29"/>
      <c r="I22" s="29"/>
      <c r="J22" s="29"/>
      <c r="K22" s="29"/>
      <c r="L22" s="29"/>
      <c r="M22" s="29"/>
    </row>
    <row r="23" spans="1:13" s="226" customFormat="1" x14ac:dyDescent="0.25">
      <c r="A23" s="29" t="s">
        <v>20</v>
      </c>
      <c r="B23" s="29" t="s">
        <v>903</v>
      </c>
      <c r="C23" s="424">
        <v>4.1099999999999998E-2</v>
      </c>
      <c r="D23" s="145">
        <v>0.03</v>
      </c>
      <c r="E23" s="29"/>
      <c r="F23" s="29"/>
      <c r="G23" s="29"/>
      <c r="H23" s="29"/>
      <c r="I23" s="29"/>
      <c r="J23" s="29"/>
      <c r="K23" s="29"/>
      <c r="L23" s="29"/>
      <c r="M23" s="29"/>
    </row>
    <row r="24" spans="1:13" s="410" customFormat="1" x14ac:dyDescent="0.25">
      <c r="A24" s="29" t="s">
        <v>20</v>
      </c>
      <c r="B24" s="29" t="s">
        <v>850</v>
      </c>
      <c r="C24" s="424">
        <v>5.3655999999999997</v>
      </c>
      <c r="D24" s="145">
        <v>4.0599999999999996</v>
      </c>
      <c r="E24" s="29"/>
      <c r="F24" s="29"/>
      <c r="G24" s="29"/>
      <c r="H24" s="29"/>
      <c r="I24" s="29"/>
      <c r="J24" s="29"/>
      <c r="K24" s="29"/>
      <c r="L24" s="29"/>
      <c r="M24" s="29"/>
    </row>
    <row r="25" spans="1:13" s="410" customFormat="1" x14ac:dyDescent="0.25">
      <c r="A25" s="29" t="s">
        <v>20</v>
      </c>
      <c r="B25" s="29" t="s">
        <v>939</v>
      </c>
      <c r="C25" s="424">
        <v>1.66E-2</v>
      </c>
      <c r="D25" s="145">
        <v>0.01</v>
      </c>
      <c r="E25" s="29"/>
      <c r="F25" s="29"/>
      <c r="G25" s="29"/>
      <c r="H25" s="29"/>
      <c r="I25" s="29"/>
      <c r="J25" s="29"/>
      <c r="K25" s="29"/>
      <c r="L25" s="29"/>
      <c r="M25" s="29"/>
    </row>
    <row r="26" spans="1:13" s="410" customFormat="1" x14ac:dyDescent="0.25">
      <c r="A26" s="29" t="s">
        <v>20</v>
      </c>
      <c r="B26" s="29" t="s">
        <v>881</v>
      </c>
      <c r="C26" s="424">
        <v>0.2132</v>
      </c>
      <c r="D26" s="145">
        <v>0.16</v>
      </c>
      <c r="E26" s="29"/>
      <c r="F26" s="29"/>
      <c r="G26" s="29"/>
      <c r="H26" s="29"/>
      <c r="I26" s="29"/>
      <c r="J26" s="29"/>
      <c r="K26" s="29"/>
      <c r="L26" s="29"/>
      <c r="M26" s="29"/>
    </row>
    <row r="27" spans="1:13" s="410" customFormat="1" x14ac:dyDescent="0.25">
      <c r="A27" s="29" t="s">
        <v>20</v>
      </c>
      <c r="B27" s="29" t="s">
        <v>904</v>
      </c>
      <c r="C27" s="424">
        <v>4.3099999999999999E-2</v>
      </c>
      <c r="D27" s="145">
        <v>0.03</v>
      </c>
      <c r="E27" s="29"/>
      <c r="F27" s="29"/>
      <c r="G27" s="29"/>
      <c r="H27" s="29"/>
      <c r="I27" s="29"/>
      <c r="J27" s="29"/>
      <c r="K27" s="29"/>
      <c r="L27" s="29"/>
      <c r="M27" s="29"/>
    </row>
    <row r="28" spans="1:13" s="226" customFormat="1" x14ac:dyDescent="0.25">
      <c r="A28" s="29" t="s">
        <v>20</v>
      </c>
      <c r="B28" s="29" t="s">
        <v>30</v>
      </c>
      <c r="C28" s="424">
        <v>2675.1772999999998</v>
      </c>
      <c r="D28" s="145">
        <v>2022.37</v>
      </c>
      <c r="E28" s="29"/>
      <c r="F28" s="29"/>
      <c r="G28" s="29"/>
      <c r="H28" s="29"/>
      <c r="I28" s="29"/>
      <c r="J28" s="29"/>
      <c r="K28" s="29"/>
      <c r="L28" s="29"/>
      <c r="M28" s="29"/>
    </row>
    <row r="29" spans="1:13" s="226" customFormat="1" x14ac:dyDescent="0.25">
      <c r="A29" s="29" t="s">
        <v>20</v>
      </c>
      <c r="B29" s="29" t="s">
        <v>31</v>
      </c>
      <c r="C29" s="424">
        <v>262.18540000000002</v>
      </c>
      <c r="D29" s="145">
        <v>198.21</v>
      </c>
      <c r="E29" s="29"/>
      <c r="F29" s="29"/>
      <c r="G29" s="29"/>
      <c r="H29" s="29"/>
      <c r="I29" s="29"/>
      <c r="J29" s="29"/>
      <c r="K29" s="29"/>
      <c r="L29" s="29"/>
      <c r="M29" s="29"/>
    </row>
    <row r="30" spans="1:13" s="226" customFormat="1" x14ac:dyDescent="0.25">
      <c r="A30" s="29" t="s">
        <v>20</v>
      </c>
      <c r="B30" s="29" t="s">
        <v>537</v>
      </c>
      <c r="C30" s="424">
        <v>10.515000000000001</v>
      </c>
      <c r="D30" s="145">
        <v>7.95</v>
      </c>
      <c r="E30" s="29"/>
      <c r="F30" s="29"/>
      <c r="G30" s="29"/>
      <c r="H30" s="29"/>
      <c r="I30" s="29"/>
      <c r="J30" s="29"/>
      <c r="K30" s="29"/>
      <c r="L30" s="29"/>
      <c r="M30" s="29"/>
    </row>
    <row r="31" spans="1:13" s="213" customFormat="1" x14ac:dyDescent="0.25">
      <c r="A31" s="29" t="s">
        <v>20</v>
      </c>
      <c r="B31" s="29" t="s">
        <v>32</v>
      </c>
      <c r="C31" s="424">
        <v>111.9361</v>
      </c>
      <c r="D31" s="145">
        <v>84.62</v>
      </c>
      <c r="E31" s="29"/>
      <c r="F31" s="29"/>
      <c r="G31" s="29"/>
      <c r="H31" s="29"/>
      <c r="I31" s="29"/>
      <c r="J31" s="29"/>
      <c r="K31" s="29"/>
      <c r="L31" s="29"/>
      <c r="M31" s="29"/>
    </row>
    <row r="32" spans="1:13" s="213" customFormat="1" x14ac:dyDescent="0.25">
      <c r="A32" s="29" t="s">
        <v>20</v>
      </c>
      <c r="B32" s="29" t="s">
        <v>33</v>
      </c>
      <c r="C32" s="424">
        <v>0.40110000000000001</v>
      </c>
      <c r="D32" s="145">
        <v>0.3</v>
      </c>
      <c r="E32" s="29"/>
      <c r="F32" s="29"/>
      <c r="G32" s="29"/>
      <c r="H32" s="29"/>
      <c r="I32" s="29"/>
      <c r="J32" s="29"/>
      <c r="K32" s="29"/>
      <c r="L32" s="29"/>
      <c r="M32" s="29"/>
    </row>
    <row r="33" spans="1:13" s="213" customFormat="1" x14ac:dyDescent="0.25">
      <c r="A33" s="29" t="s">
        <v>20</v>
      </c>
      <c r="B33" s="29" t="s">
        <v>34</v>
      </c>
      <c r="C33" s="424">
        <v>1.0222</v>
      </c>
      <c r="D33" s="145">
        <v>0.77</v>
      </c>
      <c r="E33" s="29"/>
      <c r="F33" s="29"/>
      <c r="G33" s="29"/>
      <c r="H33" s="29"/>
      <c r="I33" s="29"/>
      <c r="J33" s="29"/>
      <c r="K33" s="29"/>
      <c r="L33" s="29"/>
      <c r="M33" s="29"/>
    </row>
    <row r="34" spans="1:13" s="213" customFormat="1" x14ac:dyDescent="0.25">
      <c r="A34" s="29" t="s">
        <v>20</v>
      </c>
      <c r="B34" s="29" t="s">
        <v>842</v>
      </c>
      <c r="C34" s="424">
        <v>7.7881999999999998</v>
      </c>
      <c r="D34" s="145">
        <v>5.89</v>
      </c>
      <c r="E34" s="29"/>
      <c r="F34" s="29"/>
      <c r="G34" s="29"/>
      <c r="H34" s="29"/>
      <c r="I34" s="29"/>
      <c r="J34" s="29"/>
      <c r="K34" s="29"/>
      <c r="L34" s="29"/>
      <c r="M34" s="29"/>
    </row>
    <row r="35" spans="1:13" s="213" customFormat="1" x14ac:dyDescent="0.25">
      <c r="A35" s="29" t="s">
        <v>20</v>
      </c>
      <c r="B35" s="29" t="s">
        <v>840</v>
      </c>
      <c r="C35" s="424">
        <v>1.4906999999999999</v>
      </c>
      <c r="D35" s="145">
        <v>1.1299999999999999</v>
      </c>
      <c r="E35" s="29"/>
      <c r="F35" s="29"/>
      <c r="G35" s="29"/>
      <c r="H35" s="29"/>
      <c r="I35" s="29"/>
      <c r="J35" s="29"/>
      <c r="K35" s="29"/>
      <c r="L35" s="29"/>
      <c r="M35" s="29"/>
    </row>
    <row r="36" spans="1:13" s="213" customFormat="1" x14ac:dyDescent="0.25">
      <c r="A36" s="29" t="s">
        <v>20</v>
      </c>
      <c r="B36" s="29" t="s">
        <v>399</v>
      </c>
      <c r="C36" s="424">
        <v>1.2765</v>
      </c>
      <c r="D36" s="145">
        <v>0.97</v>
      </c>
      <c r="E36" s="29"/>
      <c r="F36" s="29"/>
      <c r="G36" s="29"/>
      <c r="H36" s="29"/>
      <c r="I36" s="29"/>
      <c r="J36" s="29"/>
      <c r="K36" s="29"/>
      <c r="L36" s="29"/>
      <c r="M36" s="29"/>
    </row>
    <row r="37" spans="1:13" s="213" customFormat="1" x14ac:dyDescent="0.25">
      <c r="A37" s="29" t="s">
        <v>20</v>
      </c>
      <c r="B37" s="29" t="s">
        <v>905</v>
      </c>
      <c r="C37" s="424">
        <v>7.6128</v>
      </c>
      <c r="D37" s="145">
        <v>5.76</v>
      </c>
      <c r="E37" s="29"/>
      <c r="F37" s="29"/>
      <c r="G37" s="29"/>
      <c r="H37" s="29"/>
      <c r="I37" s="29"/>
      <c r="J37" s="29"/>
      <c r="K37" s="29"/>
      <c r="L37" s="29"/>
      <c r="M37" s="29"/>
    </row>
    <row r="38" spans="1:13" s="213" customFormat="1" x14ac:dyDescent="0.25">
      <c r="A38" s="29" t="s">
        <v>20</v>
      </c>
      <c r="B38" s="29" t="s">
        <v>940</v>
      </c>
      <c r="C38" s="424">
        <v>5.8067000000000002</v>
      </c>
      <c r="D38" s="145">
        <v>4.3899999999999997</v>
      </c>
      <c r="E38" s="29"/>
      <c r="F38" s="29"/>
      <c r="G38" s="29"/>
      <c r="H38" s="29"/>
      <c r="I38" s="29"/>
      <c r="J38" s="29"/>
      <c r="K38" s="29"/>
      <c r="L38" s="29"/>
      <c r="M38" s="29"/>
    </row>
    <row r="39" spans="1:13" s="213" customFormat="1" x14ac:dyDescent="0.25">
      <c r="A39" s="29" t="s">
        <v>20</v>
      </c>
      <c r="B39" s="29" t="s">
        <v>906</v>
      </c>
      <c r="C39" s="424">
        <v>6.5471000000000004</v>
      </c>
      <c r="D39" s="145">
        <v>4.95</v>
      </c>
      <c r="E39" s="29"/>
      <c r="F39" s="29"/>
      <c r="G39" s="29"/>
      <c r="H39" s="29"/>
      <c r="I39" s="29"/>
      <c r="J39" s="29"/>
      <c r="K39" s="29"/>
      <c r="L39" s="29"/>
      <c r="M39" s="29"/>
    </row>
    <row r="40" spans="1:13" s="212" customFormat="1" x14ac:dyDescent="0.25">
      <c r="A40" s="29" t="s">
        <v>20</v>
      </c>
      <c r="B40" s="29" t="s">
        <v>907</v>
      </c>
      <c r="C40" s="424">
        <v>7.1154000000000002</v>
      </c>
      <c r="D40" s="145">
        <v>5.38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1:13" s="212" customFormat="1" x14ac:dyDescent="0.25">
      <c r="A41" s="29" t="s">
        <v>20</v>
      </c>
      <c r="B41" s="29" t="s">
        <v>443</v>
      </c>
      <c r="C41" s="424">
        <v>339.42180000000002</v>
      </c>
      <c r="D41" s="145">
        <v>256.58999999999997</v>
      </c>
      <c r="E41" s="29"/>
      <c r="F41" s="29"/>
      <c r="G41" s="29"/>
      <c r="H41" s="29"/>
      <c r="I41" s="29"/>
      <c r="J41" s="29"/>
      <c r="K41" s="29"/>
      <c r="L41" s="29"/>
      <c r="M41" s="29"/>
    </row>
    <row r="42" spans="1:13" s="212" customFormat="1" x14ac:dyDescent="0.25">
      <c r="A42" s="29" t="s">
        <v>20</v>
      </c>
      <c r="B42" s="29" t="s">
        <v>35</v>
      </c>
      <c r="C42" s="424">
        <v>1823.5038999999999</v>
      </c>
      <c r="D42" s="145">
        <v>1378.53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1:13" s="237" customFormat="1" x14ac:dyDescent="0.25">
      <c r="A43" s="29" t="s">
        <v>20</v>
      </c>
      <c r="B43" s="29" t="s">
        <v>551</v>
      </c>
      <c r="C43" s="424">
        <v>128.31569999999999</v>
      </c>
      <c r="D43" s="145">
        <v>97</v>
      </c>
      <c r="E43" s="29"/>
      <c r="F43" s="29"/>
      <c r="G43" s="29"/>
      <c r="H43" s="29"/>
      <c r="I43" s="29"/>
      <c r="J43" s="29"/>
      <c r="K43" s="29"/>
      <c r="L43" s="29"/>
      <c r="M43" s="29"/>
    </row>
    <row r="44" spans="1:13" s="237" customFormat="1" x14ac:dyDescent="0.25">
      <c r="A44" s="29" t="s">
        <v>20</v>
      </c>
      <c r="B44" s="29" t="s">
        <v>652</v>
      </c>
      <c r="C44" s="424">
        <v>188.08359999999999</v>
      </c>
      <c r="D44" s="145">
        <v>142.19</v>
      </c>
      <c r="E44" s="29"/>
      <c r="F44" s="29"/>
      <c r="G44" s="29"/>
      <c r="H44" s="29"/>
      <c r="I44" s="29"/>
      <c r="J44" s="29"/>
      <c r="K44" s="29"/>
      <c r="L44" s="29"/>
      <c r="M44" s="29"/>
    </row>
    <row r="45" spans="1:13" s="237" customFormat="1" x14ac:dyDescent="0.25">
      <c r="A45" s="29" t="s">
        <v>20</v>
      </c>
      <c r="B45" s="29" t="s">
        <v>653</v>
      </c>
      <c r="C45" s="424">
        <v>237.71950000000001</v>
      </c>
      <c r="D45" s="145">
        <v>179.71</v>
      </c>
      <c r="E45" s="29"/>
      <c r="F45" s="29"/>
      <c r="G45" s="29"/>
      <c r="H45" s="29"/>
      <c r="I45" s="29"/>
      <c r="J45" s="29"/>
      <c r="K45" s="29"/>
      <c r="L45" s="29"/>
      <c r="M45" s="29"/>
    </row>
    <row r="46" spans="1:13" s="237" customFormat="1" x14ac:dyDescent="0.25">
      <c r="A46" s="29" t="s">
        <v>20</v>
      </c>
      <c r="B46" s="29" t="s">
        <v>654</v>
      </c>
      <c r="C46" s="424">
        <v>168.23259999999999</v>
      </c>
      <c r="D46" s="145">
        <v>127.18</v>
      </c>
      <c r="E46" s="29"/>
      <c r="F46" s="29"/>
      <c r="G46" s="29"/>
      <c r="H46" s="29"/>
      <c r="I46" s="29"/>
      <c r="J46" s="29"/>
      <c r="K46" s="29"/>
      <c r="L46" s="29"/>
      <c r="M46" s="29"/>
    </row>
    <row r="47" spans="1:13" s="237" customFormat="1" x14ac:dyDescent="0.25">
      <c r="A47" s="29" t="s">
        <v>20</v>
      </c>
      <c r="B47" s="29" t="s">
        <v>324</v>
      </c>
      <c r="C47" s="424">
        <v>202.7764</v>
      </c>
      <c r="D47" s="145">
        <v>153.29</v>
      </c>
      <c r="E47" s="29"/>
      <c r="F47" s="29"/>
      <c r="G47" s="29"/>
      <c r="H47" s="29"/>
      <c r="I47" s="29"/>
      <c r="J47" s="29"/>
      <c r="K47" s="29"/>
      <c r="L47" s="29"/>
      <c r="M47" s="29"/>
    </row>
    <row r="48" spans="1:13" s="237" customFormat="1" x14ac:dyDescent="0.25">
      <c r="A48" s="29" t="s">
        <v>20</v>
      </c>
      <c r="B48" s="29" t="s">
        <v>587</v>
      </c>
      <c r="C48" s="424">
        <v>69.87</v>
      </c>
      <c r="D48" s="145">
        <v>52.82</v>
      </c>
      <c r="E48" s="29"/>
      <c r="F48" s="29"/>
      <c r="G48" s="29"/>
      <c r="H48" s="29"/>
      <c r="I48" s="29"/>
      <c r="J48" s="29"/>
      <c r="K48" s="29"/>
      <c r="L48" s="29"/>
      <c r="M48" s="29"/>
    </row>
    <row r="49" spans="1:13" s="237" customFormat="1" x14ac:dyDescent="0.25">
      <c r="A49" s="29" t="s">
        <v>20</v>
      </c>
      <c r="B49" s="29" t="s">
        <v>723</v>
      </c>
      <c r="C49" s="424">
        <v>106.0299</v>
      </c>
      <c r="D49" s="145">
        <v>80.16</v>
      </c>
      <c r="E49" s="29"/>
      <c r="F49" s="29"/>
      <c r="G49" s="29"/>
      <c r="H49" s="29"/>
      <c r="I49" s="29"/>
      <c r="J49" s="29"/>
      <c r="K49" s="29"/>
      <c r="L49" s="29"/>
      <c r="M49" s="29"/>
    </row>
    <row r="50" spans="1:13" s="237" customFormat="1" x14ac:dyDescent="0.25">
      <c r="A50" s="29" t="s">
        <v>20</v>
      </c>
      <c r="B50" s="29" t="s">
        <v>724</v>
      </c>
      <c r="C50" s="424">
        <v>466.99970000000002</v>
      </c>
      <c r="D50" s="145">
        <v>353.04</v>
      </c>
      <c r="E50" s="29"/>
      <c r="F50" s="29"/>
      <c r="G50" s="29"/>
      <c r="H50" s="29"/>
      <c r="I50" s="29"/>
      <c r="J50" s="29"/>
      <c r="K50" s="29"/>
      <c r="L50" s="29"/>
      <c r="M50" s="29"/>
    </row>
    <row r="51" spans="1:13" s="237" customFormat="1" x14ac:dyDescent="0.25">
      <c r="A51" s="29" t="s">
        <v>20</v>
      </c>
      <c r="B51" s="29" t="s">
        <v>725</v>
      </c>
      <c r="C51" s="424">
        <v>57.603400000000001</v>
      </c>
      <c r="D51" s="145">
        <v>43.55</v>
      </c>
      <c r="E51" s="29"/>
      <c r="F51" s="29"/>
      <c r="G51" s="29"/>
      <c r="H51" s="29"/>
      <c r="I51" s="29"/>
      <c r="J51" s="29"/>
      <c r="K51" s="29"/>
      <c r="L51" s="29"/>
      <c r="M51" s="29"/>
    </row>
    <row r="52" spans="1:13" s="237" customFormat="1" x14ac:dyDescent="0.25">
      <c r="A52" s="29" t="s">
        <v>20</v>
      </c>
      <c r="B52" s="29" t="s">
        <v>882</v>
      </c>
      <c r="C52" s="424">
        <v>248.59540000000001</v>
      </c>
      <c r="D52" s="145">
        <v>187.93</v>
      </c>
      <c r="E52" s="29"/>
      <c r="F52" s="29"/>
      <c r="G52" s="29"/>
      <c r="H52" s="29"/>
      <c r="I52" s="29"/>
      <c r="J52" s="29"/>
      <c r="K52" s="29"/>
      <c r="L52" s="29"/>
      <c r="M52" s="29"/>
    </row>
    <row r="53" spans="1:13" s="237" customFormat="1" x14ac:dyDescent="0.25">
      <c r="A53" s="29" t="s">
        <v>20</v>
      </c>
      <c r="B53" s="29" t="s">
        <v>36</v>
      </c>
      <c r="C53" s="424">
        <v>41.448099999999997</v>
      </c>
      <c r="D53" s="145">
        <v>31.33</v>
      </c>
      <c r="E53" s="29"/>
      <c r="F53" s="29"/>
      <c r="G53" s="29"/>
      <c r="H53" s="29"/>
      <c r="I53" s="29"/>
      <c r="J53" s="29"/>
      <c r="K53" s="29"/>
      <c r="L53" s="29"/>
      <c r="M53" s="29"/>
    </row>
    <row r="54" spans="1:13" s="237" customFormat="1" x14ac:dyDescent="0.25">
      <c r="A54" s="29" t="s">
        <v>20</v>
      </c>
      <c r="B54" s="29" t="s">
        <v>726</v>
      </c>
      <c r="C54" s="424">
        <v>81.221599999999995</v>
      </c>
      <c r="D54" s="145">
        <v>61.4</v>
      </c>
      <c r="E54" s="29"/>
      <c r="F54" s="29"/>
      <c r="G54" s="29"/>
      <c r="H54" s="29"/>
      <c r="I54" s="29"/>
      <c r="J54" s="29"/>
      <c r="K54" s="29"/>
      <c r="L54" s="29"/>
      <c r="M54" s="29"/>
    </row>
    <row r="55" spans="1:13" s="237" customFormat="1" x14ac:dyDescent="0.25">
      <c r="A55" s="29" t="s">
        <v>20</v>
      </c>
      <c r="B55" s="29" t="s">
        <v>727</v>
      </c>
      <c r="C55" s="424">
        <v>77.311400000000006</v>
      </c>
      <c r="D55" s="145">
        <v>58.45</v>
      </c>
      <c r="E55" s="29"/>
      <c r="F55" s="29"/>
      <c r="G55" s="29"/>
      <c r="H55" s="29"/>
      <c r="I55" s="29"/>
      <c r="J55" s="29"/>
      <c r="K55" s="29"/>
      <c r="L55" s="29"/>
      <c r="M55" s="29"/>
    </row>
    <row r="56" spans="1:13" s="212" customFormat="1" x14ac:dyDescent="0.25">
      <c r="A56" s="29" t="s">
        <v>20</v>
      </c>
      <c r="B56" s="29" t="s">
        <v>655</v>
      </c>
      <c r="C56" s="424">
        <v>139.33090000000001</v>
      </c>
      <c r="D56" s="145">
        <v>105.33</v>
      </c>
      <c r="E56" s="29"/>
      <c r="F56" s="29"/>
      <c r="G56" s="29"/>
      <c r="H56" s="29"/>
      <c r="I56" s="29"/>
      <c r="J56" s="29"/>
      <c r="K56" s="29"/>
      <c r="L56" s="29"/>
      <c r="M56" s="29"/>
    </row>
    <row r="57" spans="1:13" s="212" customFormat="1" x14ac:dyDescent="0.25">
      <c r="A57" s="29" t="s">
        <v>20</v>
      </c>
      <c r="B57" s="29" t="s">
        <v>588</v>
      </c>
      <c r="C57" s="424">
        <v>11.053900000000001</v>
      </c>
      <c r="D57" s="145">
        <v>8.36</v>
      </c>
      <c r="E57" s="29"/>
      <c r="F57" s="29"/>
      <c r="G57" s="29"/>
      <c r="H57" s="29"/>
      <c r="I57" s="29"/>
      <c r="J57" s="29"/>
      <c r="K57" s="29"/>
      <c r="L57" s="29"/>
      <c r="M57" s="29"/>
    </row>
    <row r="58" spans="1:13" s="212" customFormat="1" x14ac:dyDescent="0.25">
      <c r="A58" s="29" t="s">
        <v>20</v>
      </c>
      <c r="B58" s="29" t="s">
        <v>589</v>
      </c>
      <c r="C58" s="424">
        <v>342.08730000000003</v>
      </c>
      <c r="D58" s="145">
        <v>258.61</v>
      </c>
      <c r="E58" s="29"/>
      <c r="F58" s="29"/>
      <c r="G58" s="29"/>
      <c r="H58" s="29"/>
      <c r="I58" s="29"/>
      <c r="J58" s="29"/>
      <c r="K58" s="29"/>
      <c r="L58" s="29"/>
      <c r="M58" s="29"/>
    </row>
    <row r="59" spans="1:13" s="212" customFormat="1" x14ac:dyDescent="0.25">
      <c r="A59" s="29" t="s">
        <v>20</v>
      </c>
      <c r="B59" s="29" t="s">
        <v>618</v>
      </c>
      <c r="C59" s="424">
        <v>45.315899999999999</v>
      </c>
      <c r="D59" s="145">
        <v>34.26</v>
      </c>
      <c r="E59" s="29"/>
      <c r="F59" s="29"/>
      <c r="G59" s="29"/>
      <c r="H59" s="29"/>
      <c r="I59" s="29"/>
      <c r="J59" s="29"/>
      <c r="K59" s="29"/>
      <c r="L59" s="29"/>
      <c r="M59" s="29"/>
    </row>
    <row r="60" spans="1:13" s="212" customFormat="1" x14ac:dyDescent="0.25">
      <c r="A60" s="29" t="s">
        <v>20</v>
      </c>
      <c r="B60" s="29" t="s">
        <v>590</v>
      </c>
      <c r="C60" s="424">
        <v>76.242400000000004</v>
      </c>
      <c r="D60" s="145">
        <v>57.64</v>
      </c>
      <c r="E60" s="29"/>
      <c r="F60" s="29"/>
      <c r="G60" s="29"/>
      <c r="H60" s="29"/>
      <c r="I60" s="29"/>
      <c r="J60" s="29"/>
      <c r="K60" s="29"/>
      <c r="L60" s="29"/>
      <c r="M60" s="29"/>
    </row>
    <row r="61" spans="1:13" s="212" customFormat="1" x14ac:dyDescent="0.25">
      <c r="A61" s="29" t="s">
        <v>20</v>
      </c>
      <c r="B61" s="29" t="s">
        <v>591</v>
      </c>
      <c r="C61" s="424">
        <v>27.6248</v>
      </c>
      <c r="D61" s="145">
        <v>20.88</v>
      </c>
      <c r="E61" s="29"/>
      <c r="F61" s="29"/>
      <c r="G61" s="29"/>
      <c r="H61" s="29"/>
      <c r="I61" s="29"/>
      <c r="J61" s="29"/>
      <c r="K61" s="29"/>
      <c r="L61" s="29"/>
      <c r="M61" s="29"/>
    </row>
    <row r="62" spans="1:13" s="212" customFormat="1" x14ac:dyDescent="0.25">
      <c r="A62" s="29" t="s">
        <v>20</v>
      </c>
      <c r="B62" s="29" t="s">
        <v>619</v>
      </c>
      <c r="C62" s="424">
        <v>841.91179999999997</v>
      </c>
      <c r="D62" s="145">
        <v>636.47</v>
      </c>
      <c r="E62" s="29"/>
      <c r="F62" s="29"/>
      <c r="G62" s="29"/>
      <c r="H62" s="29"/>
      <c r="I62" s="29"/>
      <c r="J62" s="29"/>
      <c r="K62" s="29"/>
      <c r="L62" s="29"/>
      <c r="M62" s="29"/>
    </row>
    <row r="63" spans="1:13" s="212" customFormat="1" x14ac:dyDescent="0.25">
      <c r="A63" s="29" t="s">
        <v>20</v>
      </c>
      <c r="B63" s="29" t="s">
        <v>37</v>
      </c>
      <c r="C63" s="424">
        <v>1952.2291</v>
      </c>
      <c r="D63" s="145">
        <v>1475.84</v>
      </c>
      <c r="E63" s="29"/>
      <c r="F63" s="29"/>
      <c r="G63" s="29"/>
      <c r="H63" s="29"/>
      <c r="I63" s="29"/>
      <c r="J63" s="29"/>
      <c r="K63" s="29"/>
      <c r="L63" s="29"/>
      <c r="M63" s="29"/>
    </row>
    <row r="64" spans="1:13" s="212" customFormat="1" x14ac:dyDescent="0.25">
      <c r="A64" s="29" t="s">
        <v>20</v>
      </c>
      <c r="B64" s="29" t="s">
        <v>728</v>
      </c>
      <c r="C64" s="424">
        <v>44.380499999999998</v>
      </c>
      <c r="D64" s="145">
        <v>33.549999999999997</v>
      </c>
      <c r="E64" s="29"/>
      <c r="F64" s="29"/>
      <c r="G64" s="29"/>
      <c r="H64" s="29"/>
      <c r="I64" s="29"/>
      <c r="J64" s="29"/>
      <c r="K64" s="29"/>
      <c r="L64" s="29"/>
      <c r="M64" s="29"/>
    </row>
    <row r="65" spans="1:13" s="212" customFormat="1" x14ac:dyDescent="0.25">
      <c r="A65" s="29" t="s">
        <v>20</v>
      </c>
      <c r="B65" s="29" t="s">
        <v>592</v>
      </c>
      <c r="C65" s="424">
        <v>145.11940000000001</v>
      </c>
      <c r="D65" s="145">
        <v>109.71</v>
      </c>
      <c r="E65" s="29"/>
      <c r="F65" s="29"/>
      <c r="G65" s="29"/>
      <c r="H65" s="29"/>
      <c r="I65" s="29"/>
      <c r="J65" s="29"/>
      <c r="K65" s="29"/>
      <c r="L65" s="29"/>
      <c r="M65" s="29"/>
    </row>
    <row r="66" spans="1:13" s="212" customFormat="1" x14ac:dyDescent="0.25">
      <c r="A66" s="29" t="s">
        <v>20</v>
      </c>
      <c r="B66" s="29" t="s">
        <v>941</v>
      </c>
      <c r="C66" s="424">
        <v>77.926299999999998</v>
      </c>
      <c r="D66" s="145">
        <v>58.91</v>
      </c>
      <c r="E66" s="29"/>
      <c r="F66" s="29"/>
      <c r="G66" s="29"/>
      <c r="H66" s="29"/>
      <c r="I66" s="29"/>
      <c r="J66" s="29"/>
      <c r="K66" s="29"/>
      <c r="L66" s="29"/>
      <c r="M66" s="29"/>
    </row>
    <row r="67" spans="1:13" s="195" customFormat="1" x14ac:dyDescent="0.25">
      <c r="A67" s="29" t="s">
        <v>20</v>
      </c>
      <c r="B67" s="29" t="s">
        <v>729</v>
      </c>
      <c r="C67" s="424">
        <v>98.378799999999998</v>
      </c>
      <c r="D67" s="145">
        <v>74.37</v>
      </c>
      <c r="E67" s="29"/>
      <c r="F67" s="29"/>
      <c r="G67" s="29"/>
      <c r="H67" s="29"/>
      <c r="I67" s="29"/>
      <c r="J67" s="29"/>
      <c r="K67" s="29"/>
      <c r="L67" s="29"/>
      <c r="M67" s="29"/>
    </row>
    <row r="68" spans="1:13" s="195" customFormat="1" x14ac:dyDescent="0.25">
      <c r="A68" s="29" t="s">
        <v>20</v>
      </c>
      <c r="B68" s="29" t="s">
        <v>472</v>
      </c>
      <c r="C68" s="424">
        <v>126.08320000000001</v>
      </c>
      <c r="D68" s="145">
        <v>95.32</v>
      </c>
      <c r="E68" s="29"/>
      <c r="F68" s="29"/>
      <c r="G68" s="29"/>
      <c r="H68" s="29"/>
      <c r="I68" s="29"/>
      <c r="J68" s="29"/>
      <c r="K68" s="29"/>
      <c r="L68" s="29"/>
      <c r="M68" s="29"/>
    </row>
    <row r="69" spans="1:13" s="195" customFormat="1" x14ac:dyDescent="0.25">
      <c r="A69" s="29" t="s">
        <v>20</v>
      </c>
      <c r="B69" s="29" t="s">
        <v>942</v>
      </c>
      <c r="C69" s="424">
        <v>45.618600000000001</v>
      </c>
      <c r="D69" s="145">
        <v>34.49</v>
      </c>
      <c r="E69" s="29"/>
      <c r="F69" s="29"/>
      <c r="G69" s="29"/>
      <c r="H69" s="29"/>
      <c r="I69" s="29"/>
      <c r="J69" s="29"/>
      <c r="K69" s="29"/>
      <c r="L69" s="29"/>
      <c r="M69" s="29"/>
    </row>
    <row r="70" spans="1:13" s="195" customFormat="1" x14ac:dyDescent="0.25">
      <c r="A70" s="29" t="s">
        <v>20</v>
      </c>
      <c r="B70" s="29" t="s">
        <v>38</v>
      </c>
      <c r="C70" s="424">
        <v>79.550899999999999</v>
      </c>
      <c r="D70" s="145">
        <v>60.14</v>
      </c>
      <c r="E70" s="29"/>
      <c r="F70" s="29"/>
      <c r="G70" s="29"/>
      <c r="H70" s="29"/>
      <c r="I70" s="29"/>
      <c r="J70" s="29"/>
      <c r="K70" s="29"/>
      <c r="L70" s="29"/>
      <c r="M70" s="29"/>
    </row>
    <row r="71" spans="1:13" s="195" customFormat="1" x14ac:dyDescent="0.25">
      <c r="A71" s="29" t="s">
        <v>20</v>
      </c>
      <c r="B71" s="29" t="s">
        <v>454</v>
      </c>
      <c r="C71" s="424">
        <v>81.906099999999995</v>
      </c>
      <c r="D71" s="145">
        <v>61.92</v>
      </c>
      <c r="E71" s="29"/>
      <c r="F71" s="29"/>
      <c r="G71" s="29"/>
      <c r="H71" s="29"/>
      <c r="I71" s="29"/>
      <c r="J71" s="29"/>
      <c r="K71" s="29"/>
      <c r="L71" s="29"/>
      <c r="M71" s="29"/>
    </row>
    <row r="72" spans="1:13" s="195" customFormat="1" x14ac:dyDescent="0.25">
      <c r="A72" s="29" t="s">
        <v>20</v>
      </c>
      <c r="B72" s="29" t="s">
        <v>593</v>
      </c>
      <c r="C72" s="424">
        <v>368.72039999999998</v>
      </c>
      <c r="D72" s="145">
        <v>278.74</v>
      </c>
      <c r="E72" s="29"/>
      <c r="F72" s="29"/>
      <c r="G72" s="29"/>
      <c r="H72" s="29"/>
      <c r="I72" s="29"/>
      <c r="J72" s="29"/>
      <c r="K72" s="29"/>
      <c r="L72" s="29"/>
      <c r="M72" s="29"/>
    </row>
    <row r="73" spans="1:13" s="195" customFormat="1" x14ac:dyDescent="0.25">
      <c r="A73" s="29" t="s">
        <v>20</v>
      </c>
      <c r="B73" s="29" t="s">
        <v>730</v>
      </c>
      <c r="C73" s="424">
        <v>218.28190000000001</v>
      </c>
      <c r="D73" s="145">
        <v>165.02</v>
      </c>
      <c r="E73" s="29"/>
      <c r="F73" s="29"/>
      <c r="G73" s="29"/>
      <c r="H73" s="29"/>
      <c r="I73" s="29"/>
      <c r="J73" s="29"/>
      <c r="K73" s="29"/>
      <c r="L73" s="29"/>
      <c r="M73" s="29"/>
    </row>
    <row r="74" spans="1:13" s="195" customFormat="1" x14ac:dyDescent="0.25">
      <c r="A74" s="29" t="s">
        <v>20</v>
      </c>
      <c r="B74" s="29" t="s">
        <v>685</v>
      </c>
      <c r="C74" s="424">
        <v>185.3246</v>
      </c>
      <c r="D74" s="145">
        <v>140.1</v>
      </c>
      <c r="E74" s="29"/>
      <c r="F74" s="29"/>
      <c r="G74" s="29"/>
      <c r="H74" s="29"/>
      <c r="I74" s="29"/>
      <c r="J74" s="29"/>
      <c r="K74" s="29"/>
      <c r="L74" s="29"/>
      <c r="M74" s="29"/>
    </row>
    <row r="75" spans="1:13" s="195" customFormat="1" x14ac:dyDescent="0.25">
      <c r="A75" s="29" t="s">
        <v>20</v>
      </c>
      <c r="B75" s="29" t="s">
        <v>731</v>
      </c>
      <c r="C75" s="424">
        <v>60.314700000000002</v>
      </c>
      <c r="D75" s="145">
        <v>45.6</v>
      </c>
      <c r="E75" s="29"/>
      <c r="F75" s="29"/>
      <c r="G75" s="29"/>
      <c r="H75" s="29"/>
      <c r="I75" s="29"/>
      <c r="J75" s="29"/>
      <c r="K75" s="29"/>
      <c r="L75" s="29"/>
      <c r="M75" s="29"/>
    </row>
    <row r="76" spans="1:13" s="195" customFormat="1" x14ac:dyDescent="0.25">
      <c r="A76" s="29" t="s">
        <v>20</v>
      </c>
      <c r="B76" s="29" t="s">
        <v>732</v>
      </c>
      <c r="C76" s="424">
        <v>37.656799999999997</v>
      </c>
      <c r="D76" s="145">
        <v>28.47</v>
      </c>
      <c r="E76" s="29"/>
      <c r="F76" s="29"/>
      <c r="G76" s="29"/>
      <c r="H76" s="29"/>
      <c r="I76" s="29"/>
      <c r="J76" s="29"/>
      <c r="K76" s="29"/>
      <c r="L76" s="29"/>
      <c r="M76" s="29"/>
    </row>
    <row r="77" spans="1:13" s="195" customFormat="1" x14ac:dyDescent="0.25">
      <c r="A77" s="29" t="s">
        <v>20</v>
      </c>
      <c r="B77" s="29" t="s">
        <v>733</v>
      </c>
      <c r="C77" s="424">
        <v>169.85470000000001</v>
      </c>
      <c r="D77" s="145">
        <v>128.41</v>
      </c>
      <c r="E77" s="29"/>
      <c r="F77" s="29"/>
      <c r="G77" s="29"/>
      <c r="H77" s="29"/>
      <c r="I77" s="29"/>
      <c r="J77" s="29"/>
      <c r="K77" s="29"/>
      <c r="L77" s="29"/>
      <c r="M77" s="29"/>
    </row>
    <row r="78" spans="1:13" s="195" customFormat="1" x14ac:dyDescent="0.25">
      <c r="A78" s="29" t="s">
        <v>20</v>
      </c>
      <c r="B78" s="29" t="s">
        <v>734</v>
      </c>
      <c r="C78" s="424">
        <v>40.098799999999997</v>
      </c>
      <c r="D78" s="145">
        <v>30.31</v>
      </c>
      <c r="E78" s="29"/>
      <c r="F78" s="29"/>
      <c r="G78" s="29"/>
      <c r="H78" s="29"/>
      <c r="I78" s="29"/>
      <c r="J78" s="29"/>
      <c r="K78" s="29"/>
      <c r="L78" s="29"/>
      <c r="M78" s="29"/>
    </row>
    <row r="79" spans="1:13" s="195" customFormat="1" x14ac:dyDescent="0.25">
      <c r="A79" s="29" t="s">
        <v>20</v>
      </c>
      <c r="B79" s="29" t="s">
        <v>735</v>
      </c>
      <c r="C79" s="424">
        <v>188.04509999999999</v>
      </c>
      <c r="D79" s="145">
        <v>142.16</v>
      </c>
      <c r="E79" s="29"/>
      <c r="F79" s="29"/>
      <c r="G79" s="29"/>
      <c r="H79" s="29"/>
      <c r="I79" s="29"/>
      <c r="J79" s="29"/>
      <c r="K79" s="29"/>
      <c r="L79" s="29"/>
      <c r="M79" s="29"/>
    </row>
    <row r="80" spans="1:13" x14ac:dyDescent="0.25">
      <c r="A80" s="29" t="s">
        <v>20</v>
      </c>
      <c r="B80" s="29" t="s">
        <v>736</v>
      </c>
      <c r="C80" s="424">
        <v>729.56299999999999</v>
      </c>
      <c r="D80" s="145">
        <v>551.53</v>
      </c>
      <c r="E80" s="29"/>
      <c r="F80" s="29"/>
      <c r="G80" s="29"/>
      <c r="H80" s="29"/>
      <c r="I80" s="29"/>
      <c r="J80" s="29"/>
      <c r="K80" s="29"/>
      <c r="L80" s="29"/>
      <c r="M80" s="29"/>
    </row>
    <row r="81" spans="1:13" x14ac:dyDescent="0.25">
      <c r="A81" s="29" t="s">
        <v>20</v>
      </c>
      <c r="B81" s="29" t="s">
        <v>482</v>
      </c>
      <c r="C81" s="424">
        <v>1334.2397000000001</v>
      </c>
      <c r="D81" s="145">
        <v>1008.65</v>
      </c>
      <c r="E81" s="29"/>
      <c r="F81" s="29"/>
      <c r="G81" s="29"/>
      <c r="H81" s="29"/>
      <c r="I81" s="29"/>
      <c r="J81" s="29"/>
      <c r="K81" s="29"/>
      <c r="L81" s="29"/>
      <c r="M81" s="29"/>
    </row>
    <row r="82" spans="1:13" x14ac:dyDescent="0.25">
      <c r="A82" s="29" t="s">
        <v>20</v>
      </c>
      <c r="B82" s="29" t="s">
        <v>737</v>
      </c>
      <c r="C82" s="424">
        <v>163.32640000000001</v>
      </c>
      <c r="D82" s="145">
        <v>123.47</v>
      </c>
      <c r="E82" s="29"/>
      <c r="F82" s="29"/>
      <c r="G82" s="29"/>
      <c r="H82" s="29"/>
      <c r="I82" s="29"/>
      <c r="J82" s="29"/>
      <c r="K82" s="29"/>
      <c r="L82" s="29"/>
      <c r="M82" s="29"/>
    </row>
    <row r="83" spans="1:13" x14ac:dyDescent="0.25">
      <c r="A83" s="29" t="s">
        <v>20</v>
      </c>
      <c r="B83" s="29" t="s">
        <v>453</v>
      </c>
      <c r="C83" s="424">
        <v>231.0882</v>
      </c>
      <c r="D83" s="145">
        <v>174.7</v>
      </c>
      <c r="E83" s="29"/>
      <c r="F83" s="29"/>
      <c r="G83" s="29"/>
      <c r="H83" s="29"/>
      <c r="I83" s="29"/>
      <c r="J83" s="29"/>
      <c r="K83" s="29"/>
      <c r="L83" s="29"/>
      <c r="M83" s="29"/>
    </row>
    <row r="84" spans="1:13" x14ac:dyDescent="0.25">
      <c r="A84" s="29" t="s">
        <v>20</v>
      </c>
      <c r="B84" s="29" t="s">
        <v>958</v>
      </c>
      <c r="C84" s="424">
        <v>89.838200000000001</v>
      </c>
      <c r="D84" s="145">
        <v>67.92</v>
      </c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9" t="s">
        <v>20</v>
      </c>
      <c r="B85" s="29" t="s">
        <v>39</v>
      </c>
      <c r="C85" s="424">
        <v>1096.2047</v>
      </c>
      <c r="D85" s="145">
        <v>828.7</v>
      </c>
      <c r="E85" s="29"/>
      <c r="F85" s="29"/>
      <c r="G85" s="29"/>
      <c r="H85" s="29"/>
      <c r="I85" s="29"/>
      <c r="J85" s="29"/>
      <c r="K85" s="29"/>
      <c r="L85" s="29"/>
      <c r="M85" s="29"/>
    </row>
    <row r="86" spans="1:13" x14ac:dyDescent="0.25">
      <c r="A86" s="29" t="s">
        <v>20</v>
      </c>
      <c r="B86" s="29" t="s">
        <v>835</v>
      </c>
      <c r="C86" s="424">
        <v>449.05290000000002</v>
      </c>
      <c r="D86" s="145">
        <v>339.47</v>
      </c>
      <c r="E86" s="29"/>
      <c r="F86" s="29"/>
      <c r="G86" s="29"/>
      <c r="H86" s="29"/>
      <c r="I86" s="29"/>
      <c r="J86" s="29"/>
      <c r="K86" s="29"/>
      <c r="L86" s="29"/>
      <c r="M86" s="29"/>
    </row>
    <row r="87" spans="1:13" x14ac:dyDescent="0.25">
      <c r="A87" s="29" t="s">
        <v>20</v>
      </c>
      <c r="B87" s="29" t="s">
        <v>620</v>
      </c>
      <c r="C87" s="424">
        <v>1201.6682000000001</v>
      </c>
      <c r="D87" s="145">
        <v>908.43</v>
      </c>
      <c r="E87" s="29"/>
      <c r="F87" s="29"/>
      <c r="G87" s="29"/>
      <c r="H87" s="29"/>
      <c r="I87" s="29"/>
      <c r="J87" s="29"/>
      <c r="K87" s="29"/>
      <c r="L87" s="29"/>
      <c r="M87" s="29"/>
    </row>
    <row r="88" spans="1:13" s="190" customFormat="1" x14ac:dyDescent="0.25">
      <c r="A88" s="29" t="s">
        <v>20</v>
      </c>
      <c r="B88" s="29" t="s">
        <v>686</v>
      </c>
      <c r="C88" s="424">
        <v>59.888300000000001</v>
      </c>
      <c r="D88" s="145">
        <v>45.27</v>
      </c>
      <c r="E88" s="29"/>
      <c r="F88" s="29"/>
      <c r="G88" s="29"/>
      <c r="H88" s="29"/>
      <c r="I88" s="29"/>
      <c r="J88" s="29"/>
      <c r="K88" s="29"/>
      <c r="L88" s="29"/>
      <c r="M88" s="29"/>
    </row>
    <row r="89" spans="1:13" s="190" customFormat="1" x14ac:dyDescent="0.25">
      <c r="A89" s="29" t="s">
        <v>20</v>
      </c>
      <c r="B89" s="29" t="s">
        <v>687</v>
      </c>
      <c r="C89" s="424">
        <v>72.143699999999995</v>
      </c>
      <c r="D89" s="145">
        <v>54.54</v>
      </c>
      <c r="E89" s="29"/>
      <c r="F89" s="29"/>
      <c r="G89" s="29"/>
      <c r="H89" s="29"/>
      <c r="I89" s="29"/>
      <c r="J89" s="29"/>
      <c r="K89" s="29"/>
      <c r="L89" s="29"/>
      <c r="M89" s="29"/>
    </row>
    <row r="90" spans="1:13" s="190" customFormat="1" x14ac:dyDescent="0.25">
      <c r="A90" s="29" t="s">
        <v>20</v>
      </c>
      <c r="B90" s="29" t="s">
        <v>738</v>
      </c>
      <c r="C90" s="424">
        <v>47.630099999999999</v>
      </c>
      <c r="D90" s="145">
        <v>36.01</v>
      </c>
      <c r="E90" s="29"/>
      <c r="F90" s="29"/>
      <c r="G90" s="29"/>
      <c r="H90" s="29"/>
      <c r="I90" s="29"/>
      <c r="J90" s="29"/>
      <c r="K90" s="29"/>
      <c r="L90" s="29"/>
      <c r="M90" s="29"/>
    </row>
    <row r="91" spans="1:13" s="190" customFormat="1" x14ac:dyDescent="0.25">
      <c r="A91" s="29" t="s">
        <v>20</v>
      </c>
      <c r="B91" s="29" t="s">
        <v>739</v>
      </c>
      <c r="C91" s="424">
        <v>1255.2981</v>
      </c>
      <c r="D91" s="145">
        <v>948.98</v>
      </c>
      <c r="E91" s="29"/>
      <c r="F91" s="29"/>
      <c r="G91" s="29"/>
      <c r="H91" s="29"/>
      <c r="I91" s="29"/>
      <c r="J91" s="29"/>
      <c r="K91" s="29"/>
      <c r="L91" s="29"/>
      <c r="M91" s="29"/>
    </row>
    <row r="92" spans="1:13" s="190" customFormat="1" x14ac:dyDescent="0.25">
      <c r="A92" s="29" t="s">
        <v>20</v>
      </c>
      <c r="B92" s="29" t="s">
        <v>943</v>
      </c>
      <c r="C92" s="424">
        <v>0.4254</v>
      </c>
      <c r="D92" s="145">
        <v>0.32</v>
      </c>
      <c r="E92" s="29"/>
      <c r="F92" s="29"/>
      <c r="G92" s="29"/>
      <c r="H92" s="29"/>
      <c r="I92" s="29"/>
      <c r="J92" s="29"/>
      <c r="K92" s="29"/>
      <c r="L92" s="29"/>
      <c r="M92" s="29"/>
    </row>
    <row r="93" spans="1:13" s="190" customFormat="1" x14ac:dyDescent="0.25">
      <c r="A93" s="29" t="s">
        <v>20</v>
      </c>
      <c r="B93" s="29" t="s">
        <v>740</v>
      </c>
      <c r="C93" s="424">
        <v>105.5882</v>
      </c>
      <c r="D93" s="145">
        <v>79.819999999999993</v>
      </c>
      <c r="E93" s="29"/>
      <c r="F93" s="29"/>
      <c r="G93" s="29"/>
      <c r="H93" s="29"/>
      <c r="I93" s="29"/>
      <c r="J93" s="29"/>
      <c r="K93" s="29"/>
      <c r="L93" s="29"/>
      <c r="M93" s="29"/>
    </row>
    <row r="94" spans="1:13" s="190" customFormat="1" x14ac:dyDescent="0.25">
      <c r="A94" s="29" t="s">
        <v>20</v>
      </c>
      <c r="B94" s="29" t="s">
        <v>741</v>
      </c>
      <c r="C94" s="424">
        <v>389.24590000000001</v>
      </c>
      <c r="D94" s="145">
        <v>294.26</v>
      </c>
      <c r="E94" s="29"/>
      <c r="F94" s="29"/>
      <c r="G94" s="29"/>
      <c r="H94" s="29"/>
      <c r="I94" s="29"/>
      <c r="J94" s="29"/>
      <c r="K94" s="29"/>
      <c r="L94" s="29"/>
      <c r="M94" s="29"/>
    </row>
    <row r="95" spans="1:13" s="190" customFormat="1" x14ac:dyDescent="0.25">
      <c r="A95" s="29" t="s">
        <v>20</v>
      </c>
      <c r="B95" s="29" t="s">
        <v>656</v>
      </c>
      <c r="C95" s="424">
        <v>189.73689999999999</v>
      </c>
      <c r="D95" s="145">
        <v>143.44</v>
      </c>
      <c r="E95" s="29"/>
      <c r="F95" s="29"/>
      <c r="G95" s="29"/>
      <c r="H95" s="29"/>
      <c r="I95" s="29"/>
      <c r="J95" s="29"/>
      <c r="K95" s="29"/>
      <c r="L95" s="29"/>
      <c r="M95" s="29"/>
    </row>
    <row r="96" spans="1:13" s="190" customFormat="1" x14ac:dyDescent="0.25">
      <c r="A96" s="29" t="s">
        <v>20</v>
      </c>
      <c r="B96" s="29" t="s">
        <v>657</v>
      </c>
      <c r="C96" s="424">
        <v>68.984099999999998</v>
      </c>
      <c r="D96" s="145">
        <v>52.15</v>
      </c>
      <c r="E96" s="29"/>
      <c r="F96" s="29"/>
      <c r="G96" s="29"/>
      <c r="H96" s="29"/>
      <c r="I96" s="29"/>
      <c r="J96" s="29"/>
      <c r="K96" s="29"/>
      <c r="L96" s="29"/>
      <c r="M96" s="29"/>
    </row>
    <row r="97" spans="1:13" s="190" customFormat="1" x14ac:dyDescent="0.25">
      <c r="A97" s="29" t="s">
        <v>20</v>
      </c>
      <c r="B97" s="29" t="s">
        <v>40</v>
      </c>
      <c r="C97" s="424">
        <v>9622.1255999999994</v>
      </c>
      <c r="D97" s="145">
        <v>7274.1</v>
      </c>
      <c r="E97" s="29"/>
      <c r="F97" s="29"/>
      <c r="G97" s="29"/>
      <c r="H97" s="29"/>
      <c r="I97" s="29"/>
      <c r="J97" s="29"/>
      <c r="K97" s="29"/>
      <c r="L97" s="29"/>
      <c r="M97" s="29"/>
    </row>
    <row r="98" spans="1:13" s="190" customFormat="1" x14ac:dyDescent="0.25">
      <c r="A98" s="29" t="s">
        <v>20</v>
      </c>
      <c r="B98" s="29" t="s">
        <v>659</v>
      </c>
      <c r="C98" s="424">
        <v>67.531199999999998</v>
      </c>
      <c r="D98" s="145">
        <v>51.05</v>
      </c>
      <c r="E98" s="29"/>
      <c r="F98" s="29"/>
      <c r="G98" s="29"/>
      <c r="H98" s="29"/>
      <c r="I98" s="29"/>
      <c r="J98" s="29"/>
      <c r="K98" s="29"/>
      <c r="L98" s="29"/>
      <c r="M98" s="29"/>
    </row>
    <row r="99" spans="1:13" s="190" customFormat="1" x14ac:dyDescent="0.25">
      <c r="A99" s="29" t="s">
        <v>20</v>
      </c>
      <c r="B99" s="29" t="s">
        <v>41</v>
      </c>
      <c r="C99" s="424">
        <v>1165.3713</v>
      </c>
      <c r="D99" s="145">
        <v>880.99</v>
      </c>
      <c r="E99" s="29"/>
      <c r="F99" s="29"/>
      <c r="G99" s="29"/>
      <c r="H99" s="29"/>
      <c r="I99" s="29"/>
      <c r="J99" s="29"/>
      <c r="K99" s="29"/>
      <c r="L99" s="29"/>
      <c r="M99" s="29"/>
    </row>
    <row r="100" spans="1:13" s="190" customFormat="1" x14ac:dyDescent="0.25">
      <c r="A100" s="29" t="s">
        <v>20</v>
      </c>
      <c r="B100" s="29" t="s">
        <v>742</v>
      </c>
      <c r="C100" s="424">
        <v>36.302900000000001</v>
      </c>
      <c r="D100" s="145">
        <v>27.44</v>
      </c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s="190" customFormat="1" x14ac:dyDescent="0.25">
      <c r="A101" s="29" t="s">
        <v>20</v>
      </c>
      <c r="B101" s="29" t="s">
        <v>361</v>
      </c>
      <c r="C101" s="424">
        <v>569.01819999999998</v>
      </c>
      <c r="D101" s="145">
        <v>430.16</v>
      </c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s="190" customFormat="1" x14ac:dyDescent="0.25">
      <c r="A102" s="29" t="s">
        <v>20</v>
      </c>
      <c r="B102" s="29" t="s">
        <v>743</v>
      </c>
      <c r="C102" s="424">
        <v>43.3127</v>
      </c>
      <c r="D102" s="145">
        <v>32.74</v>
      </c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s="190" customFormat="1" x14ac:dyDescent="0.25">
      <c r="A103" s="29" t="s">
        <v>20</v>
      </c>
      <c r="B103" s="29" t="s">
        <v>893</v>
      </c>
      <c r="C103" s="424">
        <v>101.4177</v>
      </c>
      <c r="D103" s="145">
        <v>76.67</v>
      </c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s="190" customFormat="1" x14ac:dyDescent="0.25">
      <c r="A104" s="29" t="s">
        <v>20</v>
      </c>
      <c r="B104" s="29" t="s">
        <v>449</v>
      </c>
      <c r="C104" s="424">
        <v>55.903500000000001</v>
      </c>
      <c r="D104" s="145">
        <v>42.26</v>
      </c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s="190" customFormat="1" x14ac:dyDescent="0.25">
      <c r="A105" s="29" t="s">
        <v>20</v>
      </c>
      <c r="B105" s="29" t="s">
        <v>448</v>
      </c>
      <c r="C105" s="424">
        <v>80.278099999999995</v>
      </c>
      <c r="D105" s="145">
        <v>60.69</v>
      </c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s="190" customFormat="1" x14ac:dyDescent="0.25">
      <c r="A106" s="29" t="s">
        <v>20</v>
      </c>
      <c r="B106" s="29" t="s">
        <v>483</v>
      </c>
      <c r="C106" s="424">
        <v>96.1785</v>
      </c>
      <c r="D106" s="145">
        <v>72.709999999999994</v>
      </c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s="190" customFormat="1" x14ac:dyDescent="0.25">
      <c r="A107" s="29" t="s">
        <v>20</v>
      </c>
      <c r="B107" s="29" t="s">
        <v>484</v>
      </c>
      <c r="C107" s="424">
        <v>43.744900000000001</v>
      </c>
      <c r="D107" s="145">
        <v>33.07</v>
      </c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s="190" customFormat="1" x14ac:dyDescent="0.25">
      <c r="A108" s="29" t="s">
        <v>20</v>
      </c>
      <c r="B108" s="29" t="s">
        <v>485</v>
      </c>
      <c r="C108" s="424">
        <v>79.088700000000003</v>
      </c>
      <c r="D108" s="145">
        <v>59.79</v>
      </c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s="190" customFormat="1" x14ac:dyDescent="0.25">
      <c r="A109" s="29" t="s">
        <v>20</v>
      </c>
      <c r="B109" s="29" t="s">
        <v>42</v>
      </c>
      <c r="C109" s="424">
        <v>249.64269999999999</v>
      </c>
      <c r="D109" s="145">
        <v>188.72</v>
      </c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s="190" customFormat="1" x14ac:dyDescent="0.25">
      <c r="A110" s="29" t="s">
        <v>20</v>
      </c>
      <c r="B110" s="29" t="s">
        <v>425</v>
      </c>
      <c r="C110" s="424">
        <v>32.189500000000002</v>
      </c>
      <c r="D110" s="145">
        <v>24.33</v>
      </c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s="190" customFormat="1" x14ac:dyDescent="0.25">
      <c r="A111" s="29" t="s">
        <v>20</v>
      </c>
      <c r="B111" s="29" t="s">
        <v>688</v>
      </c>
      <c r="C111" s="424">
        <v>162.02979999999999</v>
      </c>
      <c r="D111" s="145">
        <v>122.49</v>
      </c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 s="190" customFormat="1" x14ac:dyDescent="0.25">
      <c r="A112" s="29" t="s">
        <v>20</v>
      </c>
      <c r="B112" s="29" t="s">
        <v>689</v>
      </c>
      <c r="C112" s="424">
        <v>285.96179999999998</v>
      </c>
      <c r="D112" s="145">
        <v>216.18</v>
      </c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s="190" customFormat="1" x14ac:dyDescent="0.25">
      <c r="A113" s="29" t="s">
        <v>20</v>
      </c>
      <c r="B113" s="29" t="s">
        <v>43</v>
      </c>
      <c r="C113" s="424">
        <v>2001.4751000000001</v>
      </c>
      <c r="D113" s="145">
        <v>1513.07</v>
      </c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1:13" s="190" customFormat="1" x14ac:dyDescent="0.25">
      <c r="A114" s="29" t="s">
        <v>20</v>
      </c>
      <c r="B114" s="29" t="s">
        <v>883</v>
      </c>
      <c r="C114" s="424">
        <v>70.289500000000004</v>
      </c>
      <c r="D114" s="145">
        <v>53.14</v>
      </c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1:13" s="190" customFormat="1" x14ac:dyDescent="0.25">
      <c r="A115" s="29" t="s">
        <v>20</v>
      </c>
      <c r="B115" s="29" t="s">
        <v>326</v>
      </c>
      <c r="C115" s="424">
        <v>756.52890000000002</v>
      </c>
      <c r="D115" s="145">
        <v>571.91999999999996</v>
      </c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s="190" customFormat="1" x14ac:dyDescent="0.25">
      <c r="A116" s="29" t="s">
        <v>20</v>
      </c>
      <c r="B116" s="29" t="s">
        <v>44</v>
      </c>
      <c r="C116" s="424">
        <v>228.49889999999999</v>
      </c>
      <c r="D116" s="145">
        <v>172.74</v>
      </c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1:13" s="190" customFormat="1" x14ac:dyDescent="0.25">
      <c r="A117" s="29" t="s">
        <v>20</v>
      </c>
      <c r="B117" s="29" t="s">
        <v>884</v>
      </c>
      <c r="C117" s="424">
        <v>114.4777</v>
      </c>
      <c r="D117" s="145">
        <v>86.54</v>
      </c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 s="190" customFormat="1" x14ac:dyDescent="0.25">
      <c r="A118" s="29" t="s">
        <v>20</v>
      </c>
      <c r="B118" s="29" t="s">
        <v>885</v>
      </c>
      <c r="C118" s="424">
        <v>64.517799999999994</v>
      </c>
      <c r="D118" s="145">
        <v>48.77</v>
      </c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1:13" s="190" customFormat="1" x14ac:dyDescent="0.25">
      <c r="A119" s="29" t="s">
        <v>20</v>
      </c>
      <c r="B119" s="29" t="s">
        <v>886</v>
      </c>
      <c r="C119" s="424">
        <v>81.504199999999997</v>
      </c>
      <c r="D119" s="145">
        <v>61.62</v>
      </c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1:13" s="190" customFormat="1" x14ac:dyDescent="0.25">
      <c r="A120" s="29" t="s">
        <v>20</v>
      </c>
      <c r="B120" s="29" t="s">
        <v>894</v>
      </c>
      <c r="C120" s="424">
        <v>134.46510000000001</v>
      </c>
      <c r="D120" s="145">
        <v>101.65</v>
      </c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13" s="190" customFormat="1" x14ac:dyDescent="0.25">
      <c r="A121" s="29" t="s">
        <v>20</v>
      </c>
      <c r="B121" s="29" t="s">
        <v>851</v>
      </c>
      <c r="C121" s="424">
        <v>35.921799999999998</v>
      </c>
      <c r="D121" s="145">
        <v>27.16</v>
      </c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s="190" customFormat="1" x14ac:dyDescent="0.25">
      <c r="A122" s="29" t="s">
        <v>20</v>
      </c>
      <c r="B122" s="29" t="s">
        <v>486</v>
      </c>
      <c r="C122" s="424">
        <v>57.499299999999998</v>
      </c>
      <c r="D122" s="145">
        <v>43.47</v>
      </c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13" s="190" customFormat="1" x14ac:dyDescent="0.25">
      <c r="A123" s="29" t="s">
        <v>20</v>
      </c>
      <c r="B123" s="29" t="s">
        <v>487</v>
      </c>
      <c r="C123" s="424">
        <v>90.618399999999994</v>
      </c>
      <c r="D123" s="145">
        <v>68.510000000000005</v>
      </c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 s="190" customFormat="1" x14ac:dyDescent="0.25">
      <c r="A124" s="29" t="s">
        <v>20</v>
      </c>
      <c r="B124" s="29" t="s">
        <v>621</v>
      </c>
      <c r="C124" s="424">
        <v>115.49590000000001</v>
      </c>
      <c r="D124" s="145">
        <v>87.31</v>
      </c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 x14ac:dyDescent="0.25">
      <c r="A125" s="29" t="s">
        <v>20</v>
      </c>
      <c r="B125" s="29" t="s">
        <v>45</v>
      </c>
      <c r="C125" s="424">
        <v>1673.192</v>
      </c>
      <c r="D125" s="145">
        <v>1264.8900000000001</v>
      </c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1:13" x14ac:dyDescent="0.25">
      <c r="A126" s="29" t="s">
        <v>20</v>
      </c>
      <c r="B126" s="29" t="s">
        <v>488</v>
      </c>
      <c r="C126" s="424">
        <v>305.81509999999997</v>
      </c>
      <c r="D126" s="145">
        <v>231.19</v>
      </c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1:13" x14ac:dyDescent="0.25">
      <c r="A127" s="29" t="s">
        <v>20</v>
      </c>
      <c r="B127" s="29" t="s">
        <v>380</v>
      </c>
      <c r="C127" s="424">
        <v>90.8399</v>
      </c>
      <c r="D127" s="145">
        <v>68.67</v>
      </c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x14ac:dyDescent="0.25">
      <c r="A128" s="29" t="s">
        <v>20</v>
      </c>
      <c r="B128" s="29" t="s">
        <v>374</v>
      </c>
      <c r="C128" s="424">
        <v>210.46199999999999</v>
      </c>
      <c r="D128" s="145">
        <v>159.1</v>
      </c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1:13" x14ac:dyDescent="0.25">
      <c r="A129" s="29" t="s">
        <v>20</v>
      </c>
      <c r="B129" s="29" t="s">
        <v>393</v>
      </c>
      <c r="C129" s="424">
        <v>108.9522</v>
      </c>
      <c r="D129" s="145">
        <v>82.37</v>
      </c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x14ac:dyDescent="0.25">
      <c r="A130" s="29" t="s">
        <v>20</v>
      </c>
      <c r="B130" s="29" t="s">
        <v>382</v>
      </c>
      <c r="C130" s="424">
        <v>109.45740000000001</v>
      </c>
      <c r="D130" s="145">
        <v>82.75</v>
      </c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1:13" x14ac:dyDescent="0.25">
      <c r="A131" s="29" t="s">
        <v>20</v>
      </c>
      <c r="B131" s="29" t="s">
        <v>390</v>
      </c>
      <c r="C131" s="424">
        <v>180.86439999999999</v>
      </c>
      <c r="D131" s="145">
        <v>136.72999999999999</v>
      </c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1:13" x14ac:dyDescent="0.25">
      <c r="A132" s="29" t="s">
        <v>20</v>
      </c>
      <c r="B132" s="29" t="s">
        <v>381</v>
      </c>
      <c r="C132" s="424">
        <v>73.505799999999994</v>
      </c>
      <c r="D132" s="145">
        <v>55.57</v>
      </c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x14ac:dyDescent="0.25">
      <c r="A133" s="29" t="s">
        <v>20</v>
      </c>
      <c r="B133" s="29" t="s">
        <v>395</v>
      </c>
      <c r="C133" s="424">
        <v>313.09440000000001</v>
      </c>
      <c r="D133" s="145">
        <v>236.69</v>
      </c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x14ac:dyDescent="0.25">
      <c r="A134" s="29" t="s">
        <v>20</v>
      </c>
      <c r="B134" s="29" t="s">
        <v>375</v>
      </c>
      <c r="C134" s="424">
        <v>274.59809999999999</v>
      </c>
      <c r="D134" s="145">
        <v>207.59</v>
      </c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x14ac:dyDescent="0.25">
      <c r="A135" s="29" t="s">
        <v>20</v>
      </c>
      <c r="B135" s="29" t="s">
        <v>394</v>
      </c>
      <c r="C135" s="424">
        <v>261.37110000000001</v>
      </c>
      <c r="D135" s="145">
        <v>197.59</v>
      </c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x14ac:dyDescent="0.25">
      <c r="A136" s="29" t="s">
        <v>20</v>
      </c>
      <c r="B136" s="29" t="s">
        <v>376</v>
      </c>
      <c r="C136" s="424">
        <v>405.4418</v>
      </c>
      <c r="D136" s="145">
        <v>306.5</v>
      </c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x14ac:dyDescent="0.25">
      <c r="A137" s="29" t="s">
        <v>20</v>
      </c>
      <c r="B137" s="29" t="s">
        <v>391</v>
      </c>
      <c r="C137" s="424">
        <v>214.43960000000001</v>
      </c>
      <c r="D137" s="145">
        <v>162.11000000000001</v>
      </c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1:13" x14ac:dyDescent="0.25">
      <c r="A138" s="29" t="s">
        <v>20</v>
      </c>
      <c r="B138" s="29" t="s">
        <v>594</v>
      </c>
      <c r="C138" s="424">
        <v>159.60040000000001</v>
      </c>
      <c r="D138" s="145">
        <v>120.65</v>
      </c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1:13" x14ac:dyDescent="0.25">
      <c r="A139" s="29" t="s">
        <v>20</v>
      </c>
      <c r="B139" s="29" t="s">
        <v>371</v>
      </c>
      <c r="C139" s="424">
        <v>209.71729999999999</v>
      </c>
      <c r="D139" s="145">
        <v>158.54</v>
      </c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x14ac:dyDescent="0.25">
      <c r="A140" s="29" t="s">
        <v>20</v>
      </c>
      <c r="B140" s="29" t="s">
        <v>908</v>
      </c>
      <c r="C140" s="424">
        <v>33.875100000000003</v>
      </c>
      <c r="D140" s="145">
        <v>25.61</v>
      </c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1:13" x14ac:dyDescent="0.25">
      <c r="A141" s="29" t="s">
        <v>20</v>
      </c>
      <c r="B141" s="29" t="s">
        <v>339</v>
      </c>
      <c r="C141" s="424">
        <v>115.48350000000001</v>
      </c>
      <c r="D141" s="145">
        <v>87.3</v>
      </c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1:13" x14ac:dyDescent="0.25">
      <c r="A142" s="29" t="s">
        <v>20</v>
      </c>
      <c r="B142" s="29" t="s">
        <v>340</v>
      </c>
      <c r="C142" s="424">
        <v>81.937299999999993</v>
      </c>
      <c r="D142" s="145">
        <v>61.94</v>
      </c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1:13" x14ac:dyDescent="0.25">
      <c r="A143" s="29" t="s">
        <v>20</v>
      </c>
      <c r="B143" s="29" t="s">
        <v>341</v>
      </c>
      <c r="C143" s="424">
        <v>192.50649999999999</v>
      </c>
      <c r="D143" s="145">
        <v>145.53</v>
      </c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1:13" x14ac:dyDescent="0.25">
      <c r="A144" s="29" t="s">
        <v>20</v>
      </c>
      <c r="B144" s="29" t="s">
        <v>379</v>
      </c>
      <c r="C144" s="424">
        <v>168.2465</v>
      </c>
      <c r="D144" s="145">
        <v>127.19</v>
      </c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1:13" x14ac:dyDescent="0.25">
      <c r="A145" s="29" t="s">
        <v>20</v>
      </c>
      <c r="B145" s="29" t="s">
        <v>342</v>
      </c>
      <c r="C145" s="424">
        <v>112.4209</v>
      </c>
      <c r="D145" s="145">
        <v>84.99</v>
      </c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x14ac:dyDescent="0.25">
      <c r="A146" s="29" t="s">
        <v>20</v>
      </c>
      <c r="B146" s="29" t="s">
        <v>744</v>
      </c>
      <c r="C146" s="424">
        <v>74.118700000000004</v>
      </c>
      <c r="D146" s="145">
        <v>56.03</v>
      </c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1:13" x14ac:dyDescent="0.25">
      <c r="A147" s="29" t="s">
        <v>20</v>
      </c>
      <c r="B147" s="29" t="s">
        <v>564</v>
      </c>
      <c r="C147" s="424">
        <v>568.37329999999997</v>
      </c>
      <c r="D147" s="145">
        <v>429.68</v>
      </c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1:13" x14ac:dyDescent="0.25">
      <c r="A148" s="29" t="s">
        <v>20</v>
      </c>
      <c r="B148" s="29" t="s">
        <v>745</v>
      </c>
      <c r="C148" s="424">
        <v>242.7647</v>
      </c>
      <c r="D148" s="145">
        <v>183.52</v>
      </c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1:13" x14ac:dyDescent="0.25">
      <c r="A149" s="29" t="s">
        <v>20</v>
      </c>
      <c r="B149" s="29" t="s">
        <v>409</v>
      </c>
      <c r="C149" s="424">
        <v>55.9328</v>
      </c>
      <c r="D149" s="145">
        <v>42.28</v>
      </c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1:13" x14ac:dyDescent="0.25">
      <c r="A150" s="29" t="s">
        <v>20</v>
      </c>
      <c r="B150" s="29" t="s">
        <v>595</v>
      </c>
      <c r="C150" s="424">
        <v>219.32859999999999</v>
      </c>
      <c r="D150" s="145">
        <v>165.81</v>
      </c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1:13" x14ac:dyDescent="0.25">
      <c r="A151" s="29" t="s">
        <v>20</v>
      </c>
      <c r="B151" s="29" t="s">
        <v>435</v>
      </c>
      <c r="C151" s="424">
        <v>235.2011</v>
      </c>
      <c r="D151" s="145">
        <v>177.81</v>
      </c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x14ac:dyDescent="0.25">
      <c r="A152" s="29" t="s">
        <v>20</v>
      </c>
      <c r="B152" s="29" t="s">
        <v>489</v>
      </c>
      <c r="C152" s="424">
        <v>53.015099999999997</v>
      </c>
      <c r="D152" s="145">
        <v>40.08</v>
      </c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1:13" x14ac:dyDescent="0.25">
      <c r="A153" s="29" t="s">
        <v>20</v>
      </c>
      <c r="B153" s="29" t="s">
        <v>461</v>
      </c>
      <c r="C153" s="424">
        <v>82.357299999999995</v>
      </c>
      <c r="D153" s="145">
        <v>62.26</v>
      </c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1:13" x14ac:dyDescent="0.25">
      <c r="A154" s="29" t="s">
        <v>20</v>
      </c>
      <c r="B154" s="29" t="s">
        <v>490</v>
      </c>
      <c r="C154" s="424">
        <v>43.909500000000001</v>
      </c>
      <c r="D154" s="145">
        <v>33.19</v>
      </c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1:13" x14ac:dyDescent="0.25">
      <c r="A155" s="29" t="s">
        <v>20</v>
      </c>
      <c r="B155" s="29" t="s">
        <v>491</v>
      </c>
      <c r="C155" s="424">
        <v>85.193200000000004</v>
      </c>
      <c r="D155" s="145">
        <v>64.400000000000006</v>
      </c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x14ac:dyDescent="0.25">
      <c r="A156" s="29" t="s">
        <v>20</v>
      </c>
      <c r="B156" s="29" t="s">
        <v>462</v>
      </c>
      <c r="C156" s="424">
        <v>56.692700000000002</v>
      </c>
      <c r="D156" s="145">
        <v>42.86</v>
      </c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1:13" x14ac:dyDescent="0.25">
      <c r="A157" s="29" t="s">
        <v>20</v>
      </c>
      <c r="B157" s="29" t="s">
        <v>492</v>
      </c>
      <c r="C157" s="424">
        <v>47.056399999999996</v>
      </c>
      <c r="D157" s="145">
        <v>35.57</v>
      </c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x14ac:dyDescent="0.25">
      <c r="A158" s="29" t="s">
        <v>20</v>
      </c>
      <c r="B158" s="29" t="s">
        <v>424</v>
      </c>
      <c r="C158" s="424">
        <v>132.59950000000001</v>
      </c>
      <c r="D158" s="145">
        <v>100.24</v>
      </c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1:13" x14ac:dyDescent="0.25">
      <c r="A159" s="29" t="s">
        <v>20</v>
      </c>
      <c r="B159" s="29" t="s">
        <v>493</v>
      </c>
      <c r="C159" s="424">
        <v>73.8416</v>
      </c>
      <c r="D159" s="145">
        <v>55.82</v>
      </c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1:13" x14ac:dyDescent="0.25">
      <c r="A160" s="29" t="s">
        <v>20</v>
      </c>
      <c r="B160" s="29" t="s">
        <v>494</v>
      </c>
      <c r="C160" s="424">
        <v>107.328</v>
      </c>
      <c r="D160" s="145">
        <v>81.14</v>
      </c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1:13" x14ac:dyDescent="0.25">
      <c r="A161" s="29" t="s">
        <v>20</v>
      </c>
      <c r="B161" s="29" t="s">
        <v>495</v>
      </c>
      <c r="C161" s="424">
        <v>59.0152</v>
      </c>
      <c r="D161" s="145">
        <v>44.61</v>
      </c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x14ac:dyDescent="0.25">
      <c r="A162" s="29" t="s">
        <v>20</v>
      </c>
      <c r="B162" s="29" t="s">
        <v>496</v>
      </c>
      <c r="C162" s="424">
        <v>56.138300000000001</v>
      </c>
      <c r="D162" s="145">
        <v>42.44</v>
      </c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x14ac:dyDescent="0.25">
      <c r="A163" s="29" t="s">
        <v>20</v>
      </c>
      <c r="B163" s="29" t="s">
        <v>463</v>
      </c>
      <c r="C163" s="424">
        <v>57.885399999999997</v>
      </c>
      <c r="D163" s="145">
        <v>43.76</v>
      </c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x14ac:dyDescent="0.25">
      <c r="A164" s="29" t="s">
        <v>20</v>
      </c>
      <c r="B164" s="29" t="s">
        <v>464</v>
      </c>
      <c r="C164" s="424">
        <v>173.12440000000001</v>
      </c>
      <c r="D164" s="145">
        <v>130.88</v>
      </c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 x14ac:dyDescent="0.25">
      <c r="A165" s="29" t="s">
        <v>20</v>
      </c>
      <c r="B165" s="29" t="s">
        <v>746</v>
      </c>
      <c r="C165" s="424">
        <v>765.43330000000003</v>
      </c>
      <c r="D165" s="145">
        <v>578.65</v>
      </c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1:13" x14ac:dyDescent="0.25">
      <c r="A166" s="29" t="s">
        <v>20</v>
      </c>
      <c r="B166" s="29" t="s">
        <v>46</v>
      </c>
      <c r="C166" s="424">
        <v>655.04549999999995</v>
      </c>
      <c r="D166" s="145">
        <v>495.2</v>
      </c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3" x14ac:dyDescent="0.25">
      <c r="A167" s="29" t="s">
        <v>20</v>
      </c>
      <c r="B167" s="29" t="s">
        <v>690</v>
      </c>
      <c r="C167" s="424">
        <v>57.670499999999997</v>
      </c>
      <c r="D167" s="145">
        <v>43.6</v>
      </c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1:13" x14ac:dyDescent="0.25">
      <c r="A168" s="29" t="s">
        <v>20</v>
      </c>
      <c r="B168" s="29" t="s">
        <v>747</v>
      </c>
      <c r="C168" s="424">
        <v>1284.8019999999999</v>
      </c>
      <c r="D168" s="145">
        <v>971.28</v>
      </c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1:13" x14ac:dyDescent="0.25">
      <c r="A169" s="29" t="s">
        <v>20</v>
      </c>
      <c r="B169" s="29" t="s">
        <v>748</v>
      </c>
      <c r="C169" s="424">
        <v>91.165499999999994</v>
      </c>
      <c r="D169" s="145">
        <v>68.92</v>
      </c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1:13" x14ac:dyDescent="0.25">
      <c r="A170" s="29" t="s">
        <v>20</v>
      </c>
      <c r="B170" s="29" t="s">
        <v>497</v>
      </c>
      <c r="C170" s="424">
        <v>138.78110000000001</v>
      </c>
      <c r="D170" s="145">
        <v>104.92</v>
      </c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1:13" x14ac:dyDescent="0.25">
      <c r="A171" s="29" t="s">
        <v>20</v>
      </c>
      <c r="B171" s="29" t="s">
        <v>498</v>
      </c>
      <c r="C171" s="424">
        <v>82.597099999999998</v>
      </c>
      <c r="D171" s="145">
        <v>62.44</v>
      </c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1:13" x14ac:dyDescent="0.25">
      <c r="A172" s="29" t="s">
        <v>20</v>
      </c>
      <c r="B172" s="29" t="s">
        <v>499</v>
      </c>
      <c r="C172" s="424">
        <v>68.825100000000006</v>
      </c>
      <c r="D172" s="145">
        <v>52.03</v>
      </c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1:13" x14ac:dyDescent="0.25">
      <c r="A173" s="29" t="s">
        <v>20</v>
      </c>
      <c r="B173" s="29" t="s">
        <v>500</v>
      </c>
      <c r="C173" s="424">
        <v>86.718000000000004</v>
      </c>
      <c r="D173" s="145">
        <v>65.56</v>
      </c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1:13" x14ac:dyDescent="0.25">
      <c r="A174" s="29" t="s">
        <v>20</v>
      </c>
      <c r="B174" s="29" t="s">
        <v>501</v>
      </c>
      <c r="C174" s="424">
        <v>86.6464</v>
      </c>
      <c r="D174" s="145">
        <v>65.5</v>
      </c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 x14ac:dyDescent="0.25">
      <c r="A175" s="29" t="s">
        <v>20</v>
      </c>
      <c r="B175" s="29" t="s">
        <v>502</v>
      </c>
      <c r="C175" s="424">
        <v>60.067500000000003</v>
      </c>
      <c r="D175" s="145">
        <v>45.41</v>
      </c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s="153" customFormat="1" x14ac:dyDescent="0.25">
      <c r="A176" s="29" t="s">
        <v>20</v>
      </c>
      <c r="B176" s="29" t="s">
        <v>503</v>
      </c>
      <c r="C176" s="424">
        <v>66.530299999999997</v>
      </c>
      <c r="D176" s="145">
        <v>50.3</v>
      </c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1:13" s="153" customFormat="1" x14ac:dyDescent="0.25">
      <c r="A177" s="29" t="s">
        <v>20</v>
      </c>
      <c r="B177" s="29" t="s">
        <v>504</v>
      </c>
      <c r="C177" s="424">
        <v>64.402600000000007</v>
      </c>
      <c r="D177" s="145">
        <v>48.69</v>
      </c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1:13" s="153" customFormat="1" x14ac:dyDescent="0.25">
      <c r="A178" s="29" t="s">
        <v>20</v>
      </c>
      <c r="B178" s="29" t="s">
        <v>505</v>
      </c>
      <c r="C178" s="424">
        <v>117.84099999999999</v>
      </c>
      <c r="D178" s="145">
        <v>89.08</v>
      </c>
      <c r="E178" s="29"/>
      <c r="F178" s="29"/>
      <c r="G178" s="29"/>
      <c r="H178" s="29"/>
      <c r="I178" s="29"/>
      <c r="J178" s="29"/>
      <c r="K178" s="29"/>
      <c r="L178" s="29"/>
      <c r="M178" s="29"/>
    </row>
    <row r="179" spans="1:13" s="153" customFormat="1" x14ac:dyDescent="0.25">
      <c r="A179" s="29" t="s">
        <v>20</v>
      </c>
      <c r="B179" s="29" t="s">
        <v>506</v>
      </c>
      <c r="C179" s="424">
        <v>152.03909999999999</v>
      </c>
      <c r="D179" s="145">
        <v>114.94</v>
      </c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1:13" s="153" customFormat="1" x14ac:dyDescent="0.25">
      <c r="A180" s="29" t="s">
        <v>20</v>
      </c>
      <c r="B180" s="29" t="s">
        <v>507</v>
      </c>
      <c r="C180" s="424">
        <v>103.6726</v>
      </c>
      <c r="D180" s="145">
        <v>78.37</v>
      </c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1:13" s="247" customFormat="1" x14ac:dyDescent="0.25">
      <c r="A181" s="29" t="s">
        <v>20</v>
      </c>
      <c r="B181" s="29" t="s">
        <v>508</v>
      </c>
      <c r="C181" s="424">
        <v>164.6182</v>
      </c>
      <c r="D181" s="145">
        <v>124.45</v>
      </c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s="247" customFormat="1" x14ac:dyDescent="0.25">
      <c r="A182" s="29" t="s">
        <v>20</v>
      </c>
      <c r="B182" s="29" t="s">
        <v>509</v>
      </c>
      <c r="C182" s="424">
        <v>46.158299999999997</v>
      </c>
      <c r="D182" s="145">
        <v>34.89</v>
      </c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1:13" s="247" customFormat="1" x14ac:dyDescent="0.25">
      <c r="A183" s="29" t="s">
        <v>20</v>
      </c>
      <c r="B183" s="29" t="s">
        <v>510</v>
      </c>
      <c r="C183" s="424">
        <v>89.120599999999996</v>
      </c>
      <c r="D183" s="145">
        <v>67.37</v>
      </c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1:13" s="247" customFormat="1" x14ac:dyDescent="0.25">
      <c r="A184" s="29" t="s">
        <v>20</v>
      </c>
      <c r="B184" s="29" t="s">
        <v>511</v>
      </c>
      <c r="C184" s="424">
        <v>53.797699999999999</v>
      </c>
      <c r="D184" s="145">
        <v>40.67</v>
      </c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1:13" s="247" customFormat="1" x14ac:dyDescent="0.25">
      <c r="A185" s="29" t="s">
        <v>20</v>
      </c>
      <c r="B185" s="29" t="s">
        <v>512</v>
      </c>
      <c r="C185" s="424">
        <v>177.56379999999999</v>
      </c>
      <c r="D185" s="145">
        <v>134.22999999999999</v>
      </c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1:13" s="247" customFormat="1" x14ac:dyDescent="0.25">
      <c r="A186" s="29" t="s">
        <v>20</v>
      </c>
      <c r="B186" s="29" t="s">
        <v>513</v>
      </c>
      <c r="C186" s="424">
        <v>68.213399999999993</v>
      </c>
      <c r="D186" s="145">
        <v>51.57</v>
      </c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1:13" s="247" customFormat="1" x14ac:dyDescent="0.25">
      <c r="A187" s="29" t="s">
        <v>20</v>
      </c>
      <c r="B187" s="29" t="s">
        <v>514</v>
      </c>
      <c r="C187" s="424">
        <v>73.809600000000003</v>
      </c>
      <c r="D187" s="145">
        <v>55.8</v>
      </c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1:13" s="247" customFormat="1" x14ac:dyDescent="0.25">
      <c r="A188" s="29" t="s">
        <v>20</v>
      </c>
      <c r="B188" s="29" t="s">
        <v>515</v>
      </c>
      <c r="C188" s="424">
        <v>72.568899999999999</v>
      </c>
      <c r="D188" s="145">
        <v>54.86</v>
      </c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1:13" s="247" customFormat="1" x14ac:dyDescent="0.25">
      <c r="A189" s="29" t="s">
        <v>20</v>
      </c>
      <c r="B189" s="29" t="s">
        <v>516</v>
      </c>
      <c r="C189" s="424">
        <v>25.6755</v>
      </c>
      <c r="D189" s="145">
        <v>19.41</v>
      </c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1:13" s="247" customFormat="1" x14ac:dyDescent="0.25">
      <c r="A190" s="29" t="s">
        <v>20</v>
      </c>
      <c r="B190" s="29" t="s">
        <v>517</v>
      </c>
      <c r="C190" s="424">
        <v>52.508699999999997</v>
      </c>
      <c r="D190" s="145">
        <v>39.700000000000003</v>
      </c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1:13" s="247" customFormat="1" x14ac:dyDescent="0.25">
      <c r="A191" s="29" t="s">
        <v>20</v>
      </c>
      <c r="B191" s="29" t="s">
        <v>749</v>
      </c>
      <c r="C191" s="424">
        <v>139.15039999999999</v>
      </c>
      <c r="D191" s="145">
        <v>105.19</v>
      </c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1:13" s="247" customFormat="1" x14ac:dyDescent="0.25">
      <c r="A192" s="29" t="s">
        <v>20</v>
      </c>
      <c r="B192" s="29" t="s">
        <v>518</v>
      </c>
      <c r="C192" s="424">
        <v>104.95780000000001</v>
      </c>
      <c r="D192" s="145">
        <v>79.349999999999994</v>
      </c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1:13" s="247" customFormat="1" x14ac:dyDescent="0.25">
      <c r="A193" s="29" t="s">
        <v>20</v>
      </c>
      <c r="B193" s="29" t="s">
        <v>519</v>
      </c>
      <c r="C193" s="424">
        <v>81.357699999999994</v>
      </c>
      <c r="D193" s="145">
        <v>61.5</v>
      </c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1:13" s="247" customFormat="1" x14ac:dyDescent="0.25">
      <c r="A194" s="29" t="s">
        <v>20</v>
      </c>
      <c r="B194" s="29" t="s">
        <v>520</v>
      </c>
      <c r="C194" s="424">
        <v>73.429599999999994</v>
      </c>
      <c r="D194" s="145">
        <v>55.51</v>
      </c>
      <c r="E194" s="29"/>
      <c r="F194" s="29"/>
      <c r="G194" s="29"/>
      <c r="H194" s="29"/>
      <c r="I194" s="29"/>
      <c r="J194" s="29"/>
      <c r="K194" s="29"/>
      <c r="L194" s="29"/>
      <c r="M194" s="29"/>
    </row>
    <row r="195" spans="1:13" s="247" customFormat="1" x14ac:dyDescent="0.25">
      <c r="A195" s="29" t="s">
        <v>20</v>
      </c>
      <c r="B195" s="29" t="s">
        <v>750</v>
      </c>
      <c r="C195" s="424">
        <v>207.577</v>
      </c>
      <c r="D195" s="145">
        <v>156.91999999999999</v>
      </c>
      <c r="E195" s="29"/>
      <c r="F195" s="29"/>
      <c r="G195" s="29"/>
      <c r="H195" s="29"/>
      <c r="I195" s="29"/>
      <c r="J195" s="29"/>
      <c r="K195" s="29"/>
      <c r="L195" s="29"/>
      <c r="M195" s="29"/>
    </row>
    <row r="196" spans="1:13" s="247" customFormat="1" x14ac:dyDescent="0.25">
      <c r="A196" s="29" t="s">
        <v>20</v>
      </c>
      <c r="B196" s="29" t="s">
        <v>47</v>
      </c>
      <c r="C196" s="424">
        <v>133.6069</v>
      </c>
      <c r="D196" s="145">
        <v>101</v>
      </c>
      <c r="E196" s="29"/>
      <c r="F196" s="29"/>
      <c r="G196" s="29"/>
      <c r="H196" s="29"/>
      <c r="I196" s="29"/>
      <c r="J196" s="29"/>
      <c r="K196" s="29"/>
      <c r="L196" s="29"/>
      <c r="M196" s="29"/>
    </row>
    <row r="197" spans="1:13" s="247" customFormat="1" x14ac:dyDescent="0.25">
      <c r="A197" s="29" t="s">
        <v>20</v>
      </c>
      <c r="B197" s="29" t="s">
        <v>944</v>
      </c>
      <c r="C197" s="424">
        <v>43.5518</v>
      </c>
      <c r="D197" s="145">
        <v>32.92</v>
      </c>
      <c r="E197" s="29"/>
      <c r="F197" s="29"/>
      <c r="G197" s="29"/>
      <c r="H197" s="29"/>
      <c r="I197" s="29"/>
      <c r="J197" s="29"/>
      <c r="K197" s="29"/>
      <c r="L197" s="29"/>
      <c r="M197" s="29"/>
    </row>
    <row r="198" spans="1:13" s="247" customFormat="1" x14ac:dyDescent="0.25">
      <c r="A198" s="29" t="s">
        <v>20</v>
      </c>
      <c r="B198" s="29" t="s">
        <v>596</v>
      </c>
      <c r="C198" s="424">
        <v>82.787099999999995</v>
      </c>
      <c r="D198" s="145">
        <v>62.59</v>
      </c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1:13" s="247" customFormat="1" x14ac:dyDescent="0.25">
      <c r="A199" s="29" t="s">
        <v>20</v>
      </c>
      <c r="B199" s="29" t="s">
        <v>691</v>
      </c>
      <c r="C199" s="424">
        <v>109.0214</v>
      </c>
      <c r="D199" s="145">
        <v>82.42</v>
      </c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1:13" s="247" customFormat="1" x14ac:dyDescent="0.25">
      <c r="A200" s="29" t="s">
        <v>20</v>
      </c>
      <c r="B200" s="29" t="s">
        <v>622</v>
      </c>
      <c r="C200" s="424">
        <v>73.216499999999996</v>
      </c>
      <c r="D200" s="145">
        <v>55.35</v>
      </c>
      <c r="E200" s="29"/>
      <c r="F200" s="29"/>
      <c r="G200" s="29"/>
      <c r="H200" s="29"/>
      <c r="I200" s="29"/>
      <c r="J200" s="29"/>
      <c r="K200" s="29"/>
      <c r="L200" s="29"/>
      <c r="M200" s="29"/>
    </row>
    <row r="201" spans="1:13" s="247" customFormat="1" x14ac:dyDescent="0.25">
      <c r="A201" s="29" t="s">
        <v>20</v>
      </c>
      <c r="B201" s="29" t="s">
        <v>623</v>
      </c>
      <c r="C201" s="424">
        <v>150.8409</v>
      </c>
      <c r="D201" s="145">
        <v>114.03</v>
      </c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1:13" s="247" customFormat="1" x14ac:dyDescent="0.25">
      <c r="A202" s="29" t="s">
        <v>20</v>
      </c>
      <c r="B202" s="29" t="s">
        <v>660</v>
      </c>
      <c r="C202" s="424">
        <v>69.743799999999993</v>
      </c>
      <c r="D202" s="145">
        <v>52.72</v>
      </c>
      <c r="E202" s="29"/>
      <c r="F202" s="29"/>
      <c r="G202" s="29"/>
      <c r="H202" s="29"/>
      <c r="I202" s="29"/>
      <c r="J202" s="29"/>
      <c r="K202" s="29"/>
      <c r="L202" s="29"/>
      <c r="M202" s="29"/>
    </row>
    <row r="203" spans="1:13" s="247" customFormat="1" x14ac:dyDescent="0.25">
      <c r="A203" s="29" t="s">
        <v>20</v>
      </c>
      <c r="B203" s="29" t="s">
        <v>661</v>
      </c>
      <c r="C203" s="424">
        <v>146.45599999999999</v>
      </c>
      <c r="D203" s="145">
        <v>110.72</v>
      </c>
      <c r="E203" s="29"/>
      <c r="F203" s="29"/>
      <c r="G203" s="29"/>
      <c r="H203" s="29"/>
      <c r="I203" s="29"/>
      <c r="J203" s="29"/>
      <c r="K203" s="29"/>
      <c r="L203" s="29"/>
      <c r="M203" s="29"/>
    </row>
    <row r="204" spans="1:13" s="247" customFormat="1" x14ac:dyDescent="0.25">
      <c r="A204" s="29" t="s">
        <v>20</v>
      </c>
      <c r="B204" s="29" t="s">
        <v>751</v>
      </c>
      <c r="C204" s="424">
        <v>41.836799999999997</v>
      </c>
      <c r="D204" s="145">
        <v>31.63</v>
      </c>
      <c r="E204" s="29"/>
      <c r="F204" s="29"/>
      <c r="G204" s="29"/>
      <c r="H204" s="29"/>
      <c r="I204" s="29"/>
      <c r="J204" s="29"/>
      <c r="K204" s="29"/>
      <c r="L204" s="29"/>
      <c r="M204" s="29"/>
    </row>
    <row r="205" spans="1:13" s="247" customFormat="1" x14ac:dyDescent="0.25">
      <c r="A205" s="29" t="s">
        <v>20</v>
      </c>
      <c r="B205" s="29" t="s">
        <v>597</v>
      </c>
      <c r="C205" s="424">
        <v>64.453000000000003</v>
      </c>
      <c r="D205" s="145">
        <v>48.72</v>
      </c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1:13" s="247" customFormat="1" x14ac:dyDescent="0.25">
      <c r="A206" s="29" t="s">
        <v>20</v>
      </c>
      <c r="B206" s="29" t="s">
        <v>624</v>
      </c>
      <c r="C206" s="424">
        <v>150.84389999999999</v>
      </c>
      <c r="D206" s="145">
        <v>114.03</v>
      </c>
      <c r="E206" s="29"/>
      <c r="F206" s="29"/>
      <c r="G206" s="29"/>
      <c r="H206" s="29"/>
      <c r="I206" s="29"/>
      <c r="J206" s="29"/>
      <c r="K206" s="29"/>
      <c r="L206" s="29"/>
      <c r="M206" s="29"/>
    </row>
    <row r="207" spans="1:13" s="247" customFormat="1" x14ac:dyDescent="0.25">
      <c r="A207" s="29" t="s">
        <v>20</v>
      </c>
      <c r="B207" s="29" t="s">
        <v>625</v>
      </c>
      <c r="C207" s="424">
        <v>180.0573</v>
      </c>
      <c r="D207" s="145">
        <v>136.12</v>
      </c>
      <c r="E207" s="29"/>
      <c r="F207" s="29"/>
      <c r="G207" s="29"/>
      <c r="H207" s="29"/>
      <c r="I207" s="29"/>
      <c r="J207" s="29"/>
      <c r="K207" s="29"/>
      <c r="L207" s="29"/>
      <c r="M207" s="29"/>
    </row>
    <row r="208" spans="1:13" s="247" customFormat="1" x14ac:dyDescent="0.25">
      <c r="A208" s="29" t="s">
        <v>20</v>
      </c>
      <c r="B208" s="29" t="s">
        <v>626</v>
      </c>
      <c r="C208" s="424">
        <v>131.82310000000001</v>
      </c>
      <c r="D208" s="145">
        <v>99.66</v>
      </c>
      <c r="E208" s="29"/>
      <c r="F208" s="29"/>
      <c r="G208" s="29"/>
      <c r="H208" s="29"/>
      <c r="I208" s="29"/>
      <c r="J208" s="29"/>
      <c r="K208" s="29"/>
      <c r="L208" s="29"/>
      <c r="M208" s="29"/>
    </row>
    <row r="209" spans="1:13" s="247" customFormat="1" x14ac:dyDescent="0.25">
      <c r="A209" s="29" t="s">
        <v>20</v>
      </c>
      <c r="B209" s="29" t="s">
        <v>627</v>
      </c>
      <c r="C209" s="424">
        <v>113.7486</v>
      </c>
      <c r="D209" s="145">
        <v>85.99</v>
      </c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1:13" s="247" customFormat="1" x14ac:dyDescent="0.25">
      <c r="A210" s="29" t="s">
        <v>20</v>
      </c>
      <c r="B210" s="29" t="s">
        <v>895</v>
      </c>
      <c r="C210" s="424">
        <v>74.449399999999997</v>
      </c>
      <c r="D210" s="145">
        <v>56.28</v>
      </c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1:13" s="247" customFormat="1" x14ac:dyDescent="0.25">
      <c r="A211" s="29" t="s">
        <v>20</v>
      </c>
      <c r="B211" s="29" t="s">
        <v>369</v>
      </c>
      <c r="C211" s="424">
        <v>281.87920000000003</v>
      </c>
      <c r="D211" s="145">
        <v>213.09</v>
      </c>
      <c r="E211" s="29"/>
      <c r="F211" s="29"/>
      <c r="G211" s="29"/>
      <c r="H211" s="29"/>
      <c r="I211" s="29"/>
      <c r="J211" s="29"/>
      <c r="K211" s="29"/>
      <c r="L211" s="29"/>
      <c r="M211" s="29"/>
    </row>
    <row r="212" spans="1:13" s="247" customFormat="1" x14ac:dyDescent="0.25">
      <c r="A212" s="29" t="s">
        <v>20</v>
      </c>
      <c r="B212" s="29" t="s">
        <v>370</v>
      </c>
      <c r="C212" s="424">
        <v>294.16719999999998</v>
      </c>
      <c r="D212" s="145">
        <v>222.38</v>
      </c>
      <c r="E212" s="29"/>
      <c r="F212" s="29"/>
      <c r="G212" s="29"/>
      <c r="H212" s="29"/>
      <c r="I212" s="29"/>
      <c r="J212" s="29"/>
      <c r="K212" s="29"/>
      <c r="L212" s="29"/>
      <c r="M212" s="29"/>
    </row>
    <row r="213" spans="1:13" s="153" customFormat="1" x14ac:dyDescent="0.25">
      <c r="A213" s="29" t="s">
        <v>20</v>
      </c>
      <c r="B213" s="29" t="s">
        <v>628</v>
      </c>
      <c r="C213" s="424">
        <v>299.65170000000001</v>
      </c>
      <c r="D213" s="145">
        <v>226.53</v>
      </c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1:13" s="153" customFormat="1" x14ac:dyDescent="0.25">
      <c r="A214" s="29" t="s">
        <v>20</v>
      </c>
      <c r="B214" s="29" t="s">
        <v>465</v>
      </c>
      <c r="C214" s="424">
        <v>125.49339999999999</v>
      </c>
      <c r="D214" s="145">
        <v>94.87</v>
      </c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1:13" s="153" customFormat="1" x14ac:dyDescent="0.25">
      <c r="A215" s="29" t="s">
        <v>20</v>
      </c>
      <c r="B215" s="29" t="s">
        <v>843</v>
      </c>
      <c r="C215" s="424">
        <v>102.9978</v>
      </c>
      <c r="D215" s="145">
        <v>77.86</v>
      </c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1:13" s="153" customFormat="1" x14ac:dyDescent="0.25">
      <c r="A216" s="29" t="s">
        <v>20</v>
      </c>
      <c r="B216" s="29" t="s">
        <v>521</v>
      </c>
      <c r="C216" s="424">
        <v>151.4665</v>
      </c>
      <c r="D216" s="145">
        <v>114.51</v>
      </c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1:13" s="153" customFormat="1" x14ac:dyDescent="0.25">
      <c r="A217" s="29" t="s">
        <v>20</v>
      </c>
      <c r="B217" s="29" t="s">
        <v>522</v>
      </c>
      <c r="C217" s="424">
        <v>161.5017</v>
      </c>
      <c r="D217" s="145">
        <v>122.09</v>
      </c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1:13" s="153" customFormat="1" x14ac:dyDescent="0.25">
      <c r="A218" s="29" t="s">
        <v>20</v>
      </c>
      <c r="B218" s="29" t="s">
        <v>475</v>
      </c>
      <c r="C218" s="424">
        <v>121.8278</v>
      </c>
      <c r="D218" s="145">
        <v>92.1</v>
      </c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1:13" s="153" customFormat="1" x14ac:dyDescent="0.25">
      <c r="A219" s="29" t="s">
        <v>20</v>
      </c>
      <c r="B219" s="29" t="s">
        <v>909</v>
      </c>
      <c r="C219" s="424">
        <v>239.9016</v>
      </c>
      <c r="D219" s="145">
        <v>181.36</v>
      </c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1:13" s="153" customFormat="1" x14ac:dyDescent="0.25">
      <c r="A220" s="29" t="s">
        <v>20</v>
      </c>
      <c r="B220" s="29" t="s">
        <v>945</v>
      </c>
      <c r="C220" s="424">
        <v>99.331800000000001</v>
      </c>
      <c r="D220" s="145">
        <v>75.09</v>
      </c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1:13" s="153" customFormat="1" x14ac:dyDescent="0.25">
      <c r="A221" s="29" t="s">
        <v>20</v>
      </c>
      <c r="B221" s="29" t="s">
        <v>910</v>
      </c>
      <c r="C221" s="424">
        <v>140.3519</v>
      </c>
      <c r="D221" s="145">
        <v>106.1</v>
      </c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s="153" customFormat="1" x14ac:dyDescent="0.25">
      <c r="A222" s="29" t="s">
        <v>20</v>
      </c>
      <c r="B222" s="29" t="s">
        <v>911</v>
      </c>
      <c r="C222" s="424">
        <v>116.38120000000001</v>
      </c>
      <c r="D222" s="145">
        <v>87.98</v>
      </c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1:13" s="153" customFormat="1" x14ac:dyDescent="0.25">
      <c r="A223" s="29" t="s">
        <v>20</v>
      </c>
      <c r="B223" s="29" t="s">
        <v>912</v>
      </c>
      <c r="C223" s="424">
        <v>86.448700000000002</v>
      </c>
      <c r="D223" s="145">
        <v>65.349999999999994</v>
      </c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1:13" s="153" customFormat="1" x14ac:dyDescent="0.25">
      <c r="A224" s="29" t="s">
        <v>20</v>
      </c>
      <c r="B224" s="29" t="s">
        <v>913</v>
      </c>
      <c r="C224" s="424">
        <v>142.67169999999999</v>
      </c>
      <c r="D224" s="145">
        <v>107.86</v>
      </c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1:13" s="153" customFormat="1" x14ac:dyDescent="0.25">
      <c r="A225" s="29" t="s">
        <v>20</v>
      </c>
      <c r="B225" s="29" t="s">
        <v>914</v>
      </c>
      <c r="C225" s="424">
        <v>95.227999999999994</v>
      </c>
      <c r="D225" s="145">
        <v>71.989999999999995</v>
      </c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1:13" s="153" customFormat="1" x14ac:dyDescent="0.25">
      <c r="A226" s="29" t="s">
        <v>20</v>
      </c>
      <c r="B226" s="29" t="s">
        <v>915</v>
      </c>
      <c r="C226" s="424">
        <v>72.049800000000005</v>
      </c>
      <c r="D226" s="145">
        <v>54.47</v>
      </c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1:13" x14ac:dyDescent="0.25">
      <c r="A227" s="29" t="s">
        <v>20</v>
      </c>
      <c r="B227" s="29" t="s">
        <v>916</v>
      </c>
      <c r="C227" s="424">
        <v>108.9063</v>
      </c>
      <c r="D227" s="145">
        <v>82.33</v>
      </c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1:13" x14ac:dyDescent="0.25">
      <c r="A228" s="29" t="s">
        <v>20</v>
      </c>
      <c r="B228" s="29" t="s">
        <v>917</v>
      </c>
      <c r="C228" s="424">
        <v>119.49420000000001</v>
      </c>
      <c r="D228" s="145">
        <v>90.33</v>
      </c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1:13" x14ac:dyDescent="0.25">
      <c r="A229" s="29" t="s">
        <v>20</v>
      </c>
      <c r="B229" s="29" t="s">
        <v>918</v>
      </c>
      <c r="C229" s="424">
        <v>63.531700000000001</v>
      </c>
      <c r="D229" s="145">
        <v>48.03</v>
      </c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1:13" x14ac:dyDescent="0.25">
      <c r="A230" s="29" t="s">
        <v>20</v>
      </c>
      <c r="B230" s="29" t="s">
        <v>865</v>
      </c>
      <c r="C230" s="424">
        <v>490.8424</v>
      </c>
      <c r="D230" s="145">
        <v>371.07</v>
      </c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1:13" x14ac:dyDescent="0.25">
      <c r="A231" s="29" t="s">
        <v>20</v>
      </c>
      <c r="B231" s="29" t="s">
        <v>451</v>
      </c>
      <c r="C231" s="424">
        <v>127.9667</v>
      </c>
      <c r="D231" s="145">
        <v>96.74</v>
      </c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1:13" x14ac:dyDescent="0.25">
      <c r="A232" s="29" t="s">
        <v>20</v>
      </c>
      <c r="B232" s="29" t="s">
        <v>397</v>
      </c>
      <c r="C232" s="424">
        <v>147.11920000000001</v>
      </c>
      <c r="D232" s="145">
        <v>111.22</v>
      </c>
      <c r="E232" s="29"/>
      <c r="F232" s="29"/>
      <c r="G232" s="29"/>
      <c r="H232" s="29"/>
      <c r="I232" s="29"/>
      <c r="J232" s="29"/>
      <c r="K232" s="29"/>
      <c r="L232" s="29"/>
      <c r="M232" s="29"/>
    </row>
    <row r="233" spans="1:13" x14ac:dyDescent="0.25">
      <c r="A233" s="29" t="s">
        <v>20</v>
      </c>
      <c r="B233" s="29" t="s">
        <v>48</v>
      </c>
      <c r="C233" s="424">
        <v>544.15279999999996</v>
      </c>
      <c r="D233" s="145">
        <v>411.37</v>
      </c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1:13" x14ac:dyDescent="0.25">
      <c r="A234" s="29" t="s">
        <v>20</v>
      </c>
      <c r="B234" s="29" t="s">
        <v>629</v>
      </c>
      <c r="C234" s="424">
        <v>68.591899999999995</v>
      </c>
      <c r="D234" s="145">
        <v>51.85</v>
      </c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1:13" x14ac:dyDescent="0.25">
      <c r="A235" s="29" t="s">
        <v>20</v>
      </c>
      <c r="B235" s="29" t="s">
        <v>630</v>
      </c>
      <c r="C235" s="424">
        <v>58.639899999999997</v>
      </c>
      <c r="D235" s="145">
        <v>44.33</v>
      </c>
      <c r="E235" s="29"/>
      <c r="F235" s="29"/>
      <c r="G235" s="29"/>
      <c r="H235" s="29"/>
      <c r="I235" s="29"/>
      <c r="J235" s="29"/>
      <c r="K235" s="29"/>
      <c r="L235" s="29"/>
      <c r="M235" s="29"/>
    </row>
    <row r="236" spans="1:13" x14ac:dyDescent="0.25">
      <c r="A236" s="29" t="s">
        <v>20</v>
      </c>
      <c r="B236" s="29" t="s">
        <v>752</v>
      </c>
      <c r="C236" s="424">
        <v>64.156700000000001</v>
      </c>
      <c r="D236" s="145">
        <v>48.5</v>
      </c>
      <c r="E236" s="29"/>
      <c r="F236" s="29"/>
      <c r="G236" s="29"/>
      <c r="H236" s="29"/>
      <c r="I236" s="29"/>
      <c r="J236" s="29"/>
      <c r="K236" s="29"/>
      <c r="L236" s="29"/>
      <c r="M236" s="29"/>
    </row>
    <row r="237" spans="1:13" x14ac:dyDescent="0.25">
      <c r="A237" s="29" t="s">
        <v>20</v>
      </c>
      <c r="B237" s="29" t="s">
        <v>753</v>
      </c>
      <c r="C237" s="424">
        <v>30.936900000000001</v>
      </c>
      <c r="D237" s="145">
        <v>23.39</v>
      </c>
      <c r="E237" s="29"/>
      <c r="F237" s="29"/>
      <c r="G237" s="29"/>
      <c r="H237" s="29"/>
      <c r="I237" s="29"/>
      <c r="J237" s="29"/>
      <c r="K237" s="29"/>
      <c r="L237" s="29"/>
      <c r="M237" s="29"/>
    </row>
    <row r="238" spans="1:13" x14ac:dyDescent="0.25">
      <c r="A238" s="29" t="s">
        <v>20</v>
      </c>
      <c r="B238" s="29" t="s">
        <v>631</v>
      </c>
      <c r="C238" s="424">
        <v>65.847800000000007</v>
      </c>
      <c r="D238" s="145">
        <v>49.78</v>
      </c>
      <c r="E238" s="29"/>
      <c r="F238" s="29"/>
      <c r="G238" s="29"/>
      <c r="H238" s="29"/>
      <c r="I238" s="29"/>
      <c r="J238" s="29"/>
      <c r="K238" s="29"/>
      <c r="L238" s="29"/>
      <c r="M238" s="29"/>
    </row>
    <row r="239" spans="1:13" x14ac:dyDescent="0.25">
      <c r="A239" s="29" t="s">
        <v>20</v>
      </c>
      <c r="B239" s="29" t="s">
        <v>632</v>
      </c>
      <c r="C239" s="424">
        <v>67.5137</v>
      </c>
      <c r="D239" s="145">
        <v>51.04</v>
      </c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1:13" x14ac:dyDescent="0.25">
      <c r="A240" s="29" t="s">
        <v>20</v>
      </c>
      <c r="B240" s="29" t="s">
        <v>633</v>
      </c>
      <c r="C240" s="424">
        <v>56.7883</v>
      </c>
      <c r="D240" s="145">
        <v>42.93</v>
      </c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1:13" x14ac:dyDescent="0.25">
      <c r="A241" s="29" t="s">
        <v>20</v>
      </c>
      <c r="B241" s="29" t="s">
        <v>692</v>
      </c>
      <c r="C241" s="424">
        <v>140.86250000000001</v>
      </c>
      <c r="D241" s="145">
        <v>106.49</v>
      </c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1:13" x14ac:dyDescent="0.25">
      <c r="A242" s="29" t="s">
        <v>20</v>
      </c>
      <c r="B242" s="29" t="s">
        <v>754</v>
      </c>
      <c r="C242" s="424">
        <v>385.30029999999999</v>
      </c>
      <c r="D242" s="145">
        <v>291.27999999999997</v>
      </c>
      <c r="E242" s="29"/>
      <c r="F242" s="29"/>
      <c r="G242" s="29"/>
      <c r="H242" s="29"/>
      <c r="I242" s="29"/>
      <c r="J242" s="29"/>
      <c r="K242" s="29"/>
      <c r="L242" s="29"/>
      <c r="M242" s="29"/>
    </row>
    <row r="243" spans="1:13" x14ac:dyDescent="0.25">
      <c r="A243" s="29" t="s">
        <v>20</v>
      </c>
      <c r="B243" s="29" t="s">
        <v>49</v>
      </c>
      <c r="C243" s="424">
        <v>437.71039999999999</v>
      </c>
      <c r="D243" s="145">
        <v>330.9</v>
      </c>
      <c r="E243" s="29"/>
      <c r="F243" s="29"/>
      <c r="G243" s="29"/>
      <c r="H243" s="29"/>
      <c r="I243" s="29"/>
      <c r="J243" s="29"/>
      <c r="K243" s="29"/>
      <c r="L243" s="29"/>
      <c r="M243" s="29"/>
    </row>
    <row r="244" spans="1:13" x14ac:dyDescent="0.25">
      <c r="A244" s="29" t="s">
        <v>20</v>
      </c>
      <c r="B244" s="29" t="s">
        <v>426</v>
      </c>
      <c r="C244" s="424">
        <v>8.3246000000000002</v>
      </c>
      <c r="D244" s="145">
        <v>6.29</v>
      </c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1:13" x14ac:dyDescent="0.25">
      <c r="A245" s="29" t="s">
        <v>20</v>
      </c>
      <c r="B245" s="29" t="s">
        <v>662</v>
      </c>
      <c r="C245" s="424">
        <v>295.51459999999997</v>
      </c>
      <c r="D245" s="145">
        <v>223.4</v>
      </c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1:13" x14ac:dyDescent="0.25">
      <c r="A246" s="29" t="s">
        <v>20</v>
      </c>
      <c r="B246" s="29" t="s">
        <v>440</v>
      </c>
      <c r="C246" s="424">
        <v>173.3501</v>
      </c>
      <c r="D246" s="145">
        <v>131.05000000000001</v>
      </c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 x14ac:dyDescent="0.25">
      <c r="A247" s="29" t="s">
        <v>20</v>
      </c>
      <c r="B247" s="29" t="s">
        <v>959</v>
      </c>
      <c r="C247" s="424">
        <v>203.48949999999999</v>
      </c>
      <c r="D247" s="145">
        <v>153.83000000000001</v>
      </c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1:13" x14ac:dyDescent="0.25">
      <c r="A248" s="29" t="s">
        <v>20</v>
      </c>
      <c r="B248" s="29" t="s">
        <v>523</v>
      </c>
      <c r="C248" s="424">
        <v>101.2556</v>
      </c>
      <c r="D248" s="145">
        <v>76.55</v>
      </c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1:13" x14ac:dyDescent="0.25">
      <c r="A249" s="29" t="s">
        <v>20</v>
      </c>
      <c r="B249" s="29" t="s">
        <v>634</v>
      </c>
      <c r="C249" s="424">
        <v>120.453</v>
      </c>
      <c r="D249" s="145">
        <v>91.06</v>
      </c>
      <c r="E249" s="29"/>
      <c r="F249" s="29"/>
      <c r="G249" s="29"/>
      <c r="H249" s="29"/>
      <c r="I249" s="29"/>
      <c r="J249" s="29"/>
      <c r="K249" s="29"/>
      <c r="L249" s="29"/>
      <c r="M249" s="29"/>
    </row>
    <row r="250" spans="1:13" x14ac:dyDescent="0.25">
      <c r="A250" s="29" t="s">
        <v>20</v>
      </c>
      <c r="B250" s="29" t="s">
        <v>524</v>
      </c>
      <c r="C250" s="424">
        <v>91.350399999999993</v>
      </c>
      <c r="D250" s="145">
        <v>69.06</v>
      </c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1:13" x14ac:dyDescent="0.25">
      <c r="A251" s="29" t="s">
        <v>20</v>
      </c>
      <c r="B251" s="29" t="s">
        <v>438</v>
      </c>
      <c r="C251" s="424">
        <v>75.538700000000006</v>
      </c>
      <c r="D251" s="145">
        <v>57.11</v>
      </c>
      <c r="E251" s="29"/>
      <c r="F251" s="29"/>
      <c r="G251" s="29"/>
      <c r="H251" s="29"/>
      <c r="I251" s="29"/>
      <c r="J251" s="29"/>
      <c r="K251" s="29"/>
      <c r="L251" s="29"/>
      <c r="M251" s="29"/>
    </row>
    <row r="252" spans="1:13" x14ac:dyDescent="0.25">
      <c r="A252" s="29" t="s">
        <v>20</v>
      </c>
      <c r="B252" s="29" t="s">
        <v>525</v>
      </c>
      <c r="C252" s="424">
        <v>143.49350000000001</v>
      </c>
      <c r="D252" s="145">
        <v>108.48</v>
      </c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1:13" x14ac:dyDescent="0.25">
      <c r="A253" s="29" t="s">
        <v>20</v>
      </c>
      <c r="B253" s="29" t="s">
        <v>755</v>
      </c>
      <c r="C253" s="424">
        <v>709.09929999999997</v>
      </c>
      <c r="D253" s="145">
        <v>536.05999999999995</v>
      </c>
      <c r="E253" s="29"/>
      <c r="F253" s="29"/>
      <c r="G253" s="29"/>
      <c r="H253" s="29"/>
      <c r="I253" s="29"/>
      <c r="J253" s="29"/>
      <c r="K253" s="29"/>
      <c r="L253" s="29"/>
      <c r="M253" s="29"/>
    </row>
    <row r="254" spans="1:13" x14ac:dyDescent="0.25">
      <c r="A254" s="29" t="s">
        <v>20</v>
      </c>
      <c r="B254" s="29" t="s">
        <v>756</v>
      </c>
      <c r="C254" s="424">
        <v>89.420400000000001</v>
      </c>
      <c r="D254" s="145">
        <v>67.599999999999994</v>
      </c>
      <c r="E254" s="29"/>
      <c r="F254" s="29"/>
      <c r="G254" s="29"/>
      <c r="H254" s="29"/>
      <c r="I254" s="29"/>
      <c r="J254" s="29"/>
      <c r="K254" s="29"/>
      <c r="L254" s="29"/>
      <c r="M254" s="29"/>
    </row>
    <row r="255" spans="1:13" s="158" customFormat="1" x14ac:dyDescent="0.25">
      <c r="A255" s="29" t="s">
        <v>20</v>
      </c>
      <c r="B255" s="29" t="s">
        <v>836</v>
      </c>
      <c r="C255" s="424">
        <v>22.531500000000001</v>
      </c>
      <c r="D255" s="145">
        <v>17.03</v>
      </c>
      <c r="E255" s="29"/>
      <c r="F255" s="29"/>
      <c r="G255" s="29"/>
      <c r="H255" s="29"/>
      <c r="I255" s="29"/>
      <c r="J255" s="29"/>
      <c r="K255" s="29"/>
      <c r="L255" s="29"/>
      <c r="M255" s="29"/>
    </row>
    <row r="256" spans="1:13" s="158" customFormat="1" x14ac:dyDescent="0.25">
      <c r="A256" s="29" t="s">
        <v>20</v>
      </c>
      <c r="B256" s="29" t="s">
        <v>466</v>
      </c>
      <c r="C256" s="424">
        <v>419.4196</v>
      </c>
      <c r="D256" s="145">
        <v>317.07</v>
      </c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1:13" s="191" customFormat="1" x14ac:dyDescent="0.25">
      <c r="A257" s="29" t="s">
        <v>20</v>
      </c>
      <c r="B257" s="29" t="s">
        <v>866</v>
      </c>
      <c r="C257" s="424">
        <v>330.21910000000003</v>
      </c>
      <c r="D257" s="145">
        <v>249.64</v>
      </c>
      <c r="E257" s="29"/>
      <c r="F257" s="29"/>
      <c r="G257" s="29"/>
      <c r="H257" s="29"/>
      <c r="I257" s="29"/>
      <c r="J257" s="29"/>
      <c r="K257" s="29"/>
      <c r="L257" s="29"/>
      <c r="M257" s="29"/>
    </row>
    <row r="258" spans="1:13" s="191" customFormat="1" x14ac:dyDescent="0.25">
      <c r="A258" s="29" t="s">
        <v>20</v>
      </c>
      <c r="B258" s="29" t="s">
        <v>757</v>
      </c>
      <c r="C258" s="424">
        <v>218.42769999999999</v>
      </c>
      <c r="D258" s="145">
        <v>165.13</v>
      </c>
      <c r="E258" s="29"/>
      <c r="F258" s="29"/>
      <c r="G258" s="29"/>
      <c r="H258" s="29"/>
      <c r="I258" s="29"/>
      <c r="J258" s="29"/>
      <c r="K258" s="29"/>
      <c r="L258" s="29"/>
      <c r="M258" s="29"/>
    </row>
    <row r="259" spans="1:13" s="191" customFormat="1" x14ac:dyDescent="0.25">
      <c r="A259" s="29" t="s">
        <v>20</v>
      </c>
      <c r="B259" s="29" t="s">
        <v>758</v>
      </c>
      <c r="C259" s="424">
        <v>529.92160000000001</v>
      </c>
      <c r="D259" s="145">
        <v>400.61</v>
      </c>
      <c r="E259" s="29"/>
      <c r="F259" s="29"/>
      <c r="G259" s="29"/>
      <c r="H259" s="29"/>
      <c r="I259" s="29"/>
      <c r="J259" s="29"/>
      <c r="K259" s="29"/>
      <c r="L259" s="29"/>
      <c r="M259" s="29"/>
    </row>
    <row r="260" spans="1:13" s="191" customFormat="1" x14ac:dyDescent="0.25">
      <c r="A260" s="29" t="s">
        <v>20</v>
      </c>
      <c r="B260" s="29" t="s">
        <v>437</v>
      </c>
      <c r="C260" s="424">
        <v>338.86270000000002</v>
      </c>
      <c r="D260" s="145">
        <v>256.17</v>
      </c>
      <c r="E260" s="29"/>
      <c r="F260" s="29"/>
      <c r="G260" s="29"/>
      <c r="H260" s="29"/>
      <c r="I260" s="29"/>
      <c r="J260" s="29"/>
      <c r="K260" s="29"/>
      <c r="L260" s="29"/>
      <c r="M260" s="29"/>
    </row>
    <row r="261" spans="1:13" s="191" customFormat="1" x14ac:dyDescent="0.25">
      <c r="A261" s="29" t="s">
        <v>20</v>
      </c>
      <c r="B261" s="29" t="s">
        <v>50</v>
      </c>
      <c r="C261" s="424">
        <v>649.1069</v>
      </c>
      <c r="D261" s="145">
        <v>490.71</v>
      </c>
      <c r="E261" s="29"/>
      <c r="F261" s="29"/>
      <c r="G261" s="29"/>
      <c r="H261" s="29"/>
      <c r="I261" s="29"/>
      <c r="J261" s="29"/>
      <c r="K261" s="29"/>
      <c r="L261" s="29"/>
      <c r="M261" s="29"/>
    </row>
    <row r="262" spans="1:13" s="191" customFormat="1" x14ac:dyDescent="0.25">
      <c r="A262" s="29" t="s">
        <v>20</v>
      </c>
      <c r="B262" s="29" t="s">
        <v>467</v>
      </c>
      <c r="C262" s="424">
        <v>277.77699999999999</v>
      </c>
      <c r="D262" s="145">
        <v>209.99</v>
      </c>
      <c r="E262" s="29"/>
      <c r="F262" s="29"/>
      <c r="G262" s="29"/>
      <c r="H262" s="29"/>
      <c r="I262" s="29"/>
      <c r="J262" s="29"/>
      <c r="K262" s="29"/>
      <c r="L262" s="29"/>
      <c r="M262" s="29"/>
    </row>
    <row r="263" spans="1:13" s="191" customFormat="1" x14ac:dyDescent="0.25">
      <c r="A263" s="29" t="s">
        <v>20</v>
      </c>
      <c r="B263" s="29" t="s">
        <v>427</v>
      </c>
      <c r="C263" s="424">
        <v>93.531000000000006</v>
      </c>
      <c r="D263" s="145">
        <v>70.709999999999994</v>
      </c>
      <c r="E263" s="29"/>
      <c r="F263" s="29"/>
      <c r="G263" s="29"/>
      <c r="H263" s="29"/>
      <c r="I263" s="29"/>
      <c r="J263" s="29"/>
      <c r="K263" s="29"/>
      <c r="L263" s="29"/>
      <c r="M263" s="29"/>
    </row>
    <row r="264" spans="1:13" s="191" customFormat="1" x14ac:dyDescent="0.25">
      <c r="A264" s="29" t="s">
        <v>20</v>
      </c>
      <c r="B264" s="29" t="s">
        <v>759</v>
      </c>
      <c r="C264" s="424">
        <v>210.11619999999999</v>
      </c>
      <c r="D264" s="145">
        <v>158.84</v>
      </c>
      <c r="E264" s="29"/>
      <c r="F264" s="29"/>
      <c r="G264" s="29"/>
      <c r="H264" s="29"/>
      <c r="I264" s="29"/>
      <c r="J264" s="29"/>
      <c r="K264" s="29"/>
      <c r="L264" s="29"/>
      <c r="M264" s="29"/>
    </row>
    <row r="265" spans="1:13" s="191" customFormat="1" x14ac:dyDescent="0.25">
      <c r="A265" s="29" t="s">
        <v>20</v>
      </c>
      <c r="B265" s="29" t="s">
        <v>526</v>
      </c>
      <c r="C265" s="424">
        <v>137.8672</v>
      </c>
      <c r="D265" s="145">
        <v>104.22</v>
      </c>
      <c r="E265" s="29"/>
      <c r="F265" s="29"/>
      <c r="G265" s="29"/>
      <c r="H265" s="29"/>
      <c r="I265" s="29"/>
      <c r="J265" s="29"/>
      <c r="K265" s="29"/>
      <c r="L265" s="29"/>
      <c r="M265" s="29"/>
    </row>
    <row r="266" spans="1:13" s="191" customFormat="1" x14ac:dyDescent="0.25">
      <c r="A266" s="29" t="s">
        <v>20</v>
      </c>
      <c r="B266" s="29" t="s">
        <v>565</v>
      </c>
      <c r="C266" s="424">
        <v>154.8177</v>
      </c>
      <c r="D266" s="145">
        <v>117.04</v>
      </c>
      <c r="E266" s="29"/>
      <c r="F266" s="29"/>
      <c r="G266" s="29"/>
      <c r="H266" s="29"/>
      <c r="I266" s="29"/>
      <c r="J266" s="29"/>
      <c r="K266" s="29"/>
      <c r="L266" s="29"/>
      <c r="M266" s="29"/>
    </row>
    <row r="267" spans="1:13" s="191" customFormat="1" x14ac:dyDescent="0.25">
      <c r="A267" s="29" t="s">
        <v>20</v>
      </c>
      <c r="B267" s="29" t="s">
        <v>468</v>
      </c>
      <c r="C267" s="424">
        <v>207.6814</v>
      </c>
      <c r="D267" s="145">
        <v>157</v>
      </c>
      <c r="E267" s="29"/>
      <c r="F267" s="29"/>
      <c r="G267" s="29"/>
      <c r="H267" s="29"/>
      <c r="I267" s="29"/>
      <c r="J267" s="29"/>
      <c r="K267" s="29"/>
      <c r="L267" s="29"/>
      <c r="M267" s="29"/>
    </row>
    <row r="268" spans="1:13" s="158" customFormat="1" x14ac:dyDescent="0.25">
      <c r="A268" s="29" t="s">
        <v>20</v>
      </c>
      <c r="B268" s="29" t="s">
        <v>566</v>
      </c>
      <c r="C268" s="424">
        <v>81.589699999999993</v>
      </c>
      <c r="D268" s="145">
        <v>61.68</v>
      </c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1:13" s="158" customFormat="1" x14ac:dyDescent="0.25">
      <c r="A269" s="29" t="s">
        <v>20</v>
      </c>
      <c r="B269" s="29" t="s">
        <v>635</v>
      </c>
      <c r="C269" s="424">
        <v>71.311999999999998</v>
      </c>
      <c r="D269" s="145">
        <v>53.91</v>
      </c>
      <c r="E269" s="29"/>
      <c r="F269" s="29"/>
      <c r="G269" s="29"/>
      <c r="H269" s="29"/>
      <c r="I269" s="29"/>
      <c r="J269" s="29"/>
      <c r="K269" s="29"/>
      <c r="L269" s="29"/>
      <c r="M269" s="29"/>
    </row>
    <row r="270" spans="1:13" x14ac:dyDescent="0.25">
      <c r="A270" s="29" t="s">
        <v>20</v>
      </c>
      <c r="B270" s="29" t="s">
        <v>527</v>
      </c>
      <c r="C270" s="424">
        <v>184.6523</v>
      </c>
      <c r="D270" s="145">
        <v>139.59</v>
      </c>
      <c r="E270" s="29"/>
      <c r="F270" s="29"/>
      <c r="G270" s="29"/>
      <c r="H270" s="29"/>
      <c r="I270" s="29"/>
      <c r="J270" s="29"/>
      <c r="K270" s="29"/>
      <c r="L270" s="29"/>
      <c r="M270" s="29"/>
    </row>
    <row r="271" spans="1:13" x14ac:dyDescent="0.25">
      <c r="A271" s="29" t="s">
        <v>20</v>
      </c>
      <c r="B271" s="29" t="s">
        <v>422</v>
      </c>
      <c r="C271" s="424">
        <v>315.67610000000002</v>
      </c>
      <c r="D271" s="145">
        <v>238.64</v>
      </c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1:13" x14ac:dyDescent="0.25">
      <c r="A272" s="29" t="s">
        <v>20</v>
      </c>
      <c r="B272" s="29" t="s">
        <v>760</v>
      </c>
      <c r="C272" s="424">
        <v>94.188199999999995</v>
      </c>
      <c r="D272" s="145">
        <v>71.2</v>
      </c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1:13" x14ac:dyDescent="0.25">
      <c r="A273" s="29" t="s">
        <v>20</v>
      </c>
      <c r="B273" s="29" t="s">
        <v>469</v>
      </c>
      <c r="C273" s="424">
        <v>196.93780000000001</v>
      </c>
      <c r="D273" s="145">
        <v>148.88</v>
      </c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1:13" x14ac:dyDescent="0.25">
      <c r="A274" s="29" t="s">
        <v>20</v>
      </c>
      <c r="B274" s="29" t="s">
        <v>456</v>
      </c>
      <c r="C274" s="424">
        <v>102.87439999999999</v>
      </c>
      <c r="D274" s="145">
        <v>77.77</v>
      </c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1:13" x14ac:dyDescent="0.25">
      <c r="A275" s="29" t="s">
        <v>20</v>
      </c>
      <c r="B275" s="29" t="s">
        <v>457</v>
      </c>
      <c r="C275" s="424">
        <v>235.80879999999999</v>
      </c>
      <c r="D275" s="145">
        <v>178.27</v>
      </c>
      <c r="E275" s="29"/>
      <c r="F275" s="29"/>
      <c r="G275" s="29"/>
      <c r="H275" s="29"/>
      <c r="I275" s="29"/>
      <c r="J275" s="29"/>
      <c r="K275" s="29"/>
      <c r="L275" s="29"/>
      <c r="M275" s="29"/>
    </row>
    <row r="276" spans="1:13" s="193" customFormat="1" x14ac:dyDescent="0.25">
      <c r="A276" s="29" t="s">
        <v>20</v>
      </c>
      <c r="B276" s="29" t="s">
        <v>598</v>
      </c>
      <c r="C276" s="424">
        <v>298.97800000000001</v>
      </c>
      <c r="D276" s="145">
        <v>226.02</v>
      </c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1:13" s="193" customFormat="1" x14ac:dyDescent="0.25">
      <c r="A277" s="29" t="s">
        <v>20</v>
      </c>
      <c r="B277" s="29" t="s">
        <v>455</v>
      </c>
      <c r="C277" s="424">
        <v>129.50919999999999</v>
      </c>
      <c r="D277" s="145">
        <v>97.91</v>
      </c>
      <c r="E277" s="29"/>
      <c r="F277" s="29"/>
      <c r="G277" s="29"/>
      <c r="H277" s="29"/>
      <c r="I277" s="29"/>
      <c r="J277" s="29"/>
      <c r="K277" s="29"/>
      <c r="L277" s="29"/>
      <c r="M277" s="29"/>
    </row>
    <row r="278" spans="1:13" s="193" customFormat="1" x14ac:dyDescent="0.25">
      <c r="A278" s="29" t="s">
        <v>20</v>
      </c>
      <c r="B278" s="29" t="s">
        <v>450</v>
      </c>
      <c r="C278" s="424">
        <v>53.500500000000002</v>
      </c>
      <c r="D278" s="145">
        <v>40.450000000000003</v>
      </c>
      <c r="E278" s="29"/>
      <c r="F278" s="29"/>
      <c r="G278" s="29"/>
      <c r="H278" s="29"/>
      <c r="I278" s="29"/>
      <c r="J278" s="29"/>
      <c r="K278" s="29"/>
      <c r="L278" s="29"/>
      <c r="M278" s="29"/>
    </row>
    <row r="279" spans="1:13" s="193" customFormat="1" x14ac:dyDescent="0.25">
      <c r="A279" s="29" t="s">
        <v>20</v>
      </c>
      <c r="B279" s="29" t="s">
        <v>445</v>
      </c>
      <c r="C279" s="424">
        <v>101.0839</v>
      </c>
      <c r="D279" s="145">
        <v>76.42</v>
      </c>
      <c r="E279" s="29"/>
      <c r="F279" s="29"/>
      <c r="G279" s="29"/>
      <c r="H279" s="29"/>
      <c r="I279" s="29"/>
      <c r="J279" s="29"/>
      <c r="K279" s="29"/>
      <c r="L279" s="29"/>
      <c r="M279" s="29"/>
    </row>
    <row r="280" spans="1:13" s="193" customFormat="1" x14ac:dyDescent="0.25">
      <c r="A280" s="29" t="s">
        <v>20</v>
      </c>
      <c r="B280" s="29" t="s">
        <v>552</v>
      </c>
      <c r="C280" s="424">
        <v>54.703299999999999</v>
      </c>
      <c r="D280" s="145">
        <v>41.35</v>
      </c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1:13" s="193" customFormat="1" x14ac:dyDescent="0.25">
      <c r="A281" s="29" t="s">
        <v>20</v>
      </c>
      <c r="B281" s="29" t="s">
        <v>51</v>
      </c>
      <c r="C281" s="424">
        <v>1177.2753</v>
      </c>
      <c r="D281" s="145">
        <v>889.99</v>
      </c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1:13" s="193" customFormat="1" x14ac:dyDescent="0.25">
      <c r="A282" s="29" t="s">
        <v>20</v>
      </c>
      <c r="B282" s="29" t="s">
        <v>476</v>
      </c>
      <c r="C282" s="424">
        <v>438.03640000000001</v>
      </c>
      <c r="D282" s="145">
        <v>331.15</v>
      </c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1:13" s="193" customFormat="1" x14ac:dyDescent="0.25">
      <c r="A283" s="29" t="s">
        <v>20</v>
      </c>
      <c r="B283" s="29" t="s">
        <v>663</v>
      </c>
      <c r="C283" s="424">
        <v>64.805300000000003</v>
      </c>
      <c r="D283" s="145">
        <v>48.99</v>
      </c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1:13" x14ac:dyDescent="0.25">
      <c r="A284" s="29" t="s">
        <v>20</v>
      </c>
      <c r="B284" s="29" t="s">
        <v>761</v>
      </c>
      <c r="C284" s="424">
        <v>209.3869</v>
      </c>
      <c r="D284" s="145">
        <v>158.29</v>
      </c>
      <c r="E284" s="29"/>
      <c r="F284" s="29"/>
      <c r="G284" s="29"/>
      <c r="H284" s="29"/>
      <c r="I284" s="29"/>
      <c r="J284" s="29"/>
      <c r="K284" s="29"/>
      <c r="L284" s="29"/>
      <c r="M284" s="29"/>
    </row>
    <row r="285" spans="1:13" x14ac:dyDescent="0.25">
      <c r="A285" s="29" t="s">
        <v>20</v>
      </c>
      <c r="B285" s="29" t="s">
        <v>362</v>
      </c>
      <c r="C285" s="424">
        <v>590.90639999999996</v>
      </c>
      <c r="D285" s="145">
        <v>446.71</v>
      </c>
      <c r="E285" s="29"/>
      <c r="F285" s="29"/>
      <c r="G285" s="29"/>
      <c r="H285" s="29"/>
      <c r="I285" s="29"/>
      <c r="J285" s="29"/>
      <c r="K285" s="29"/>
      <c r="L285" s="29"/>
      <c r="M285" s="29"/>
    </row>
    <row r="286" spans="1:13" x14ac:dyDescent="0.25">
      <c r="A286" s="29" t="s">
        <v>20</v>
      </c>
      <c r="B286" s="29" t="s">
        <v>762</v>
      </c>
      <c r="C286" s="424">
        <v>183.499</v>
      </c>
      <c r="D286" s="145">
        <v>138.72</v>
      </c>
      <c r="E286" s="29"/>
      <c r="F286" s="29"/>
      <c r="G286" s="29"/>
      <c r="H286" s="29"/>
      <c r="I286" s="29"/>
      <c r="J286" s="29"/>
      <c r="K286" s="29"/>
      <c r="L286" s="29"/>
      <c r="M286" s="29"/>
    </row>
    <row r="287" spans="1:13" x14ac:dyDescent="0.25">
      <c r="A287" s="29" t="s">
        <v>20</v>
      </c>
      <c r="B287" s="29" t="s">
        <v>844</v>
      </c>
      <c r="C287" s="424">
        <v>84.4041</v>
      </c>
      <c r="D287" s="145">
        <v>63.81</v>
      </c>
      <c r="E287" s="29"/>
      <c r="F287" s="29"/>
      <c r="G287" s="29"/>
      <c r="H287" s="29"/>
      <c r="I287" s="29"/>
      <c r="J287" s="29"/>
      <c r="K287" s="29"/>
      <c r="L287" s="29"/>
      <c r="M287" s="29"/>
    </row>
    <row r="288" spans="1:13" x14ac:dyDescent="0.25">
      <c r="A288" s="29" t="s">
        <v>20</v>
      </c>
      <c r="B288" s="29" t="s">
        <v>763</v>
      </c>
      <c r="C288" s="424">
        <v>42.700899999999997</v>
      </c>
      <c r="D288" s="145">
        <v>32.28</v>
      </c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1:13" x14ac:dyDescent="0.25">
      <c r="A289" s="29" t="s">
        <v>20</v>
      </c>
      <c r="B289" s="29" t="s">
        <v>764</v>
      </c>
      <c r="C289" s="424">
        <v>61.009500000000003</v>
      </c>
      <c r="D289" s="145">
        <v>46.12</v>
      </c>
      <c r="E289" s="29"/>
      <c r="F289" s="29"/>
      <c r="G289" s="29"/>
      <c r="H289" s="29"/>
      <c r="I289" s="29"/>
      <c r="J289" s="29"/>
      <c r="K289" s="29"/>
      <c r="L289" s="29"/>
      <c r="M289" s="29"/>
    </row>
    <row r="290" spans="1:13" x14ac:dyDescent="0.25">
      <c r="A290" s="29" t="s">
        <v>20</v>
      </c>
      <c r="B290" s="29" t="s">
        <v>693</v>
      </c>
      <c r="C290" s="424">
        <v>45.860700000000001</v>
      </c>
      <c r="D290" s="145">
        <v>34.67</v>
      </c>
      <c r="E290" s="29"/>
      <c r="F290" s="29"/>
      <c r="G290" s="29"/>
      <c r="H290" s="29"/>
      <c r="I290" s="29"/>
      <c r="J290" s="29"/>
      <c r="K290" s="29"/>
      <c r="L290" s="29"/>
      <c r="M290" s="29"/>
    </row>
    <row r="291" spans="1:13" x14ac:dyDescent="0.25">
      <c r="A291" s="29" t="s">
        <v>20</v>
      </c>
      <c r="B291" s="29" t="s">
        <v>765</v>
      </c>
      <c r="C291" s="424">
        <v>32.6755</v>
      </c>
      <c r="D291" s="145">
        <v>24.7</v>
      </c>
      <c r="E291" s="29"/>
      <c r="F291" s="29"/>
      <c r="G291" s="29"/>
      <c r="H291" s="29"/>
      <c r="I291" s="29"/>
      <c r="J291" s="29"/>
      <c r="K291" s="29"/>
      <c r="L291" s="29"/>
      <c r="M291" s="29"/>
    </row>
    <row r="292" spans="1:13" x14ac:dyDescent="0.25">
      <c r="A292" s="29" t="s">
        <v>20</v>
      </c>
      <c r="B292" s="29" t="s">
        <v>766</v>
      </c>
      <c r="C292" s="424">
        <v>49.114899999999999</v>
      </c>
      <c r="D292" s="145">
        <v>37.130000000000003</v>
      </c>
      <c r="E292" s="29"/>
      <c r="F292" s="29"/>
      <c r="G292" s="29"/>
      <c r="H292" s="29"/>
      <c r="I292" s="29"/>
      <c r="J292" s="29"/>
      <c r="K292" s="29"/>
      <c r="L292" s="29"/>
      <c r="M292" s="29"/>
    </row>
    <row r="293" spans="1:13" x14ac:dyDescent="0.25">
      <c r="A293" s="29" t="s">
        <v>20</v>
      </c>
      <c r="B293" s="29" t="s">
        <v>767</v>
      </c>
      <c r="C293" s="424">
        <v>54.273600000000002</v>
      </c>
      <c r="D293" s="145">
        <v>41.03</v>
      </c>
      <c r="E293" s="29"/>
      <c r="F293" s="29"/>
      <c r="G293" s="29"/>
      <c r="H293" s="29"/>
      <c r="I293" s="29"/>
      <c r="J293" s="29"/>
      <c r="K293" s="29"/>
      <c r="L293" s="29"/>
      <c r="M293" s="29"/>
    </row>
    <row r="294" spans="1:13" x14ac:dyDescent="0.25">
      <c r="A294" s="29" t="s">
        <v>20</v>
      </c>
      <c r="B294" s="29" t="s">
        <v>768</v>
      </c>
      <c r="C294" s="424">
        <v>433.49220000000003</v>
      </c>
      <c r="D294" s="145">
        <v>327.71</v>
      </c>
      <c r="E294" s="29"/>
      <c r="F294" s="29"/>
      <c r="G294" s="29"/>
      <c r="H294" s="29"/>
      <c r="I294" s="29"/>
      <c r="J294" s="29"/>
      <c r="K294" s="29"/>
      <c r="L294" s="29"/>
      <c r="M294" s="29"/>
    </row>
    <row r="295" spans="1:13" x14ac:dyDescent="0.25">
      <c r="A295" s="29" t="s">
        <v>20</v>
      </c>
      <c r="B295" s="29" t="s">
        <v>325</v>
      </c>
      <c r="C295" s="424">
        <v>134.34569999999999</v>
      </c>
      <c r="D295" s="145">
        <v>101.56</v>
      </c>
      <c r="E295" s="29"/>
      <c r="F295" s="29"/>
      <c r="G295" s="29"/>
      <c r="H295" s="29"/>
      <c r="I295" s="29"/>
      <c r="J295" s="29"/>
      <c r="K295" s="29"/>
      <c r="L295" s="29"/>
      <c r="M295" s="29"/>
    </row>
    <row r="296" spans="1:13" x14ac:dyDescent="0.25">
      <c r="A296" s="29" t="s">
        <v>20</v>
      </c>
      <c r="B296" s="29" t="s">
        <v>528</v>
      </c>
      <c r="C296" s="424">
        <v>220.58590000000001</v>
      </c>
      <c r="D296" s="145">
        <v>166.76</v>
      </c>
      <c r="E296" s="29"/>
      <c r="F296" s="29"/>
      <c r="G296" s="29"/>
      <c r="H296" s="29"/>
      <c r="I296" s="29"/>
      <c r="J296" s="29"/>
      <c r="K296" s="29"/>
      <c r="L296" s="29"/>
      <c r="M296" s="29"/>
    </row>
    <row r="297" spans="1:13" x14ac:dyDescent="0.25">
      <c r="A297" s="29" t="s">
        <v>20</v>
      </c>
      <c r="B297" s="29" t="s">
        <v>439</v>
      </c>
      <c r="C297" s="424">
        <v>117.82729999999999</v>
      </c>
      <c r="D297" s="145">
        <v>89.07</v>
      </c>
      <c r="E297" s="29"/>
      <c r="F297" s="29"/>
      <c r="G297" s="29"/>
      <c r="H297" s="29"/>
      <c r="I297" s="29"/>
      <c r="J297" s="29"/>
      <c r="K297" s="29"/>
      <c r="L297" s="29"/>
      <c r="M297" s="29"/>
    </row>
    <row r="298" spans="1:13" x14ac:dyDescent="0.25">
      <c r="A298" s="29" t="s">
        <v>20</v>
      </c>
      <c r="B298" s="29" t="s">
        <v>599</v>
      </c>
      <c r="C298" s="424">
        <v>257.16399999999999</v>
      </c>
      <c r="D298" s="145">
        <v>194.41</v>
      </c>
      <c r="E298" s="29"/>
      <c r="F298" s="29"/>
      <c r="G298" s="29"/>
      <c r="H298" s="29"/>
      <c r="I298" s="29"/>
      <c r="J298" s="29"/>
      <c r="K298" s="29"/>
      <c r="L298" s="29"/>
      <c r="M298" s="29"/>
    </row>
    <row r="299" spans="1:13" x14ac:dyDescent="0.25">
      <c r="A299" s="29" t="s">
        <v>20</v>
      </c>
      <c r="B299" s="29" t="s">
        <v>529</v>
      </c>
      <c r="C299" s="424">
        <v>37.516100000000002</v>
      </c>
      <c r="D299" s="145">
        <v>28.36</v>
      </c>
      <c r="E299" s="29"/>
      <c r="F299" s="29"/>
      <c r="G299" s="29"/>
      <c r="H299" s="29"/>
      <c r="I299" s="29"/>
      <c r="J299" s="29"/>
      <c r="K299" s="29"/>
      <c r="L299" s="29"/>
      <c r="M299" s="29"/>
    </row>
    <row r="300" spans="1:13" x14ac:dyDescent="0.25">
      <c r="A300" s="29" t="s">
        <v>20</v>
      </c>
      <c r="B300" s="29" t="s">
        <v>360</v>
      </c>
      <c r="C300" s="424">
        <v>743.13459999999998</v>
      </c>
      <c r="D300" s="145">
        <v>561.79</v>
      </c>
      <c r="E300" s="29"/>
      <c r="F300" s="29"/>
      <c r="G300" s="29"/>
      <c r="H300" s="29"/>
      <c r="I300" s="29"/>
      <c r="J300" s="29"/>
      <c r="K300" s="29"/>
      <c r="L300" s="29"/>
      <c r="M300" s="29"/>
    </row>
    <row r="301" spans="1:13" x14ac:dyDescent="0.25">
      <c r="A301" s="29" t="s">
        <v>20</v>
      </c>
      <c r="B301" s="29" t="s">
        <v>845</v>
      </c>
      <c r="C301" s="424">
        <v>474.50510000000003</v>
      </c>
      <c r="D301" s="145">
        <v>358.71</v>
      </c>
      <c r="E301" s="29"/>
      <c r="F301" s="29"/>
      <c r="G301" s="29"/>
      <c r="H301" s="29"/>
      <c r="I301" s="29"/>
      <c r="J301" s="29"/>
      <c r="K301" s="29"/>
      <c r="L301" s="29"/>
      <c r="M301" s="29"/>
    </row>
    <row r="302" spans="1:13" x14ac:dyDescent="0.25">
      <c r="A302" s="29" t="s">
        <v>20</v>
      </c>
      <c r="B302" s="29" t="s">
        <v>470</v>
      </c>
      <c r="C302" s="424">
        <v>234.30959999999999</v>
      </c>
      <c r="D302" s="145">
        <v>177.13</v>
      </c>
      <c r="E302" s="29"/>
      <c r="F302" s="29"/>
      <c r="G302" s="29"/>
      <c r="H302" s="29"/>
      <c r="I302" s="29"/>
      <c r="J302" s="29"/>
      <c r="K302" s="29"/>
      <c r="L302" s="29"/>
      <c r="M302" s="29"/>
    </row>
    <row r="303" spans="1:13" x14ac:dyDescent="0.25">
      <c r="A303" s="29" t="s">
        <v>20</v>
      </c>
      <c r="B303" s="29" t="s">
        <v>600</v>
      </c>
      <c r="C303" s="424">
        <v>5517.2412000000004</v>
      </c>
      <c r="D303" s="145">
        <v>4170.8999999999996</v>
      </c>
      <c r="E303" s="29"/>
      <c r="F303" s="29"/>
      <c r="G303" s="29"/>
      <c r="H303" s="29"/>
      <c r="I303" s="29"/>
      <c r="J303" s="29"/>
      <c r="K303" s="29"/>
      <c r="L303" s="29"/>
      <c r="M303" s="29"/>
    </row>
    <row r="304" spans="1:13" x14ac:dyDescent="0.25">
      <c r="A304" s="29" t="s">
        <v>20</v>
      </c>
      <c r="B304" s="29" t="s">
        <v>530</v>
      </c>
      <c r="C304" s="424">
        <v>263.40899999999999</v>
      </c>
      <c r="D304" s="145">
        <v>199.13</v>
      </c>
      <c r="E304" s="29"/>
      <c r="F304" s="29"/>
      <c r="G304" s="29"/>
      <c r="H304" s="29"/>
      <c r="I304" s="29"/>
      <c r="J304" s="29"/>
      <c r="K304" s="29"/>
      <c r="L304" s="29"/>
      <c r="M304" s="29"/>
    </row>
    <row r="305" spans="1:13" x14ac:dyDescent="0.25">
      <c r="A305" s="29" t="s">
        <v>20</v>
      </c>
      <c r="B305" s="29" t="s">
        <v>417</v>
      </c>
      <c r="C305" s="424">
        <v>138.4348</v>
      </c>
      <c r="D305" s="145">
        <v>104.65</v>
      </c>
      <c r="E305" s="29"/>
      <c r="F305" s="29"/>
      <c r="G305" s="29"/>
      <c r="H305" s="29"/>
      <c r="I305" s="29"/>
      <c r="J305" s="29"/>
      <c r="K305" s="29"/>
      <c r="L305" s="29"/>
      <c r="M305" s="29"/>
    </row>
    <row r="306" spans="1:13" x14ac:dyDescent="0.25">
      <c r="A306" s="29" t="s">
        <v>20</v>
      </c>
      <c r="B306" s="29" t="s">
        <v>837</v>
      </c>
      <c r="C306" s="424">
        <v>136.4854</v>
      </c>
      <c r="D306" s="145">
        <v>103.18</v>
      </c>
      <c r="E306" s="29"/>
      <c r="F306" s="29"/>
      <c r="G306" s="29"/>
      <c r="H306" s="29"/>
      <c r="I306" s="29"/>
      <c r="J306" s="29"/>
      <c r="K306" s="29"/>
      <c r="L306" s="29"/>
      <c r="M306" s="29"/>
    </row>
    <row r="307" spans="1:13" x14ac:dyDescent="0.25">
      <c r="A307" s="29" t="s">
        <v>20</v>
      </c>
      <c r="B307" s="29" t="s">
        <v>769</v>
      </c>
      <c r="C307" s="424">
        <v>180.33670000000001</v>
      </c>
      <c r="D307" s="145">
        <v>136.33000000000001</v>
      </c>
      <c r="E307" s="29"/>
      <c r="F307" s="29"/>
      <c r="G307" s="29"/>
      <c r="H307" s="29"/>
      <c r="I307" s="29"/>
      <c r="J307" s="29"/>
      <c r="K307" s="29"/>
      <c r="L307" s="29"/>
      <c r="M307" s="29"/>
    </row>
    <row r="308" spans="1:13" x14ac:dyDescent="0.25">
      <c r="A308" s="29" t="s">
        <v>20</v>
      </c>
      <c r="B308" s="29" t="s">
        <v>414</v>
      </c>
      <c r="C308" s="424">
        <v>329.83550000000002</v>
      </c>
      <c r="D308" s="145">
        <v>249.35</v>
      </c>
      <c r="E308" s="29"/>
      <c r="F308" s="29"/>
      <c r="G308" s="29"/>
      <c r="H308" s="29"/>
      <c r="I308" s="29"/>
      <c r="J308" s="29"/>
      <c r="K308" s="29"/>
      <c r="L308" s="29"/>
      <c r="M308" s="29"/>
    </row>
    <row r="309" spans="1:13" x14ac:dyDescent="0.25">
      <c r="A309" s="29" t="s">
        <v>20</v>
      </c>
      <c r="B309" s="29" t="s">
        <v>553</v>
      </c>
      <c r="C309" s="424">
        <v>222.18620000000001</v>
      </c>
      <c r="D309" s="145">
        <v>167.97</v>
      </c>
      <c r="E309" s="29"/>
      <c r="F309" s="29"/>
      <c r="G309" s="29"/>
      <c r="H309" s="29"/>
      <c r="I309" s="29"/>
      <c r="J309" s="29"/>
      <c r="K309" s="29"/>
      <c r="L309" s="29"/>
      <c r="M309" s="29"/>
    </row>
    <row r="310" spans="1:13" s="211" customFormat="1" x14ac:dyDescent="0.25">
      <c r="A310" s="29" t="s">
        <v>20</v>
      </c>
      <c r="B310" s="29" t="s">
        <v>554</v>
      </c>
      <c r="C310" s="424">
        <v>144.22839999999999</v>
      </c>
      <c r="D310" s="145">
        <v>109.03</v>
      </c>
      <c r="E310" s="29"/>
      <c r="F310" s="29"/>
      <c r="G310" s="29"/>
      <c r="H310" s="29"/>
      <c r="I310" s="29"/>
      <c r="J310" s="29"/>
      <c r="K310" s="29"/>
      <c r="L310" s="29"/>
      <c r="M310" s="29"/>
    </row>
    <row r="311" spans="1:13" s="211" customFormat="1" x14ac:dyDescent="0.25">
      <c r="A311" s="29" t="s">
        <v>20</v>
      </c>
      <c r="B311" s="29" t="s">
        <v>887</v>
      </c>
      <c r="C311" s="424">
        <v>64.389499999999998</v>
      </c>
      <c r="D311" s="145">
        <v>48.68</v>
      </c>
      <c r="E311" s="29"/>
      <c r="F311" s="29"/>
      <c r="G311" s="29"/>
      <c r="H311" s="29"/>
      <c r="I311" s="29"/>
      <c r="J311" s="29"/>
      <c r="K311" s="29"/>
      <c r="L311" s="29"/>
      <c r="M311" s="29"/>
    </row>
    <row r="312" spans="1:13" s="211" customFormat="1" x14ac:dyDescent="0.25">
      <c r="A312" s="29" t="s">
        <v>20</v>
      </c>
      <c r="B312" s="29" t="s">
        <v>531</v>
      </c>
      <c r="C312" s="424">
        <v>166.167</v>
      </c>
      <c r="D312" s="145">
        <v>125.62</v>
      </c>
      <c r="E312" s="29"/>
      <c r="F312" s="29"/>
      <c r="G312" s="29"/>
      <c r="H312" s="29"/>
      <c r="I312" s="29"/>
      <c r="J312" s="29"/>
      <c r="K312" s="29"/>
      <c r="L312" s="29"/>
      <c r="M312" s="29"/>
    </row>
    <row r="313" spans="1:13" s="211" customFormat="1" x14ac:dyDescent="0.25">
      <c r="A313" s="29" t="s">
        <v>20</v>
      </c>
      <c r="B313" s="29" t="s">
        <v>555</v>
      </c>
      <c r="C313" s="424">
        <v>198.964</v>
      </c>
      <c r="D313" s="145">
        <v>150.41</v>
      </c>
      <c r="E313" s="29"/>
      <c r="F313" s="29"/>
      <c r="G313" s="29"/>
      <c r="H313" s="29"/>
      <c r="I313" s="29"/>
      <c r="J313" s="29"/>
      <c r="K313" s="29"/>
      <c r="L313" s="29"/>
      <c r="M313" s="29"/>
    </row>
    <row r="314" spans="1:13" s="211" customFormat="1" x14ac:dyDescent="0.25">
      <c r="A314" s="29" t="s">
        <v>20</v>
      </c>
      <c r="B314" s="29" t="s">
        <v>556</v>
      </c>
      <c r="C314" s="424">
        <v>242.58840000000001</v>
      </c>
      <c r="D314" s="145">
        <v>183.39</v>
      </c>
      <c r="E314" s="29"/>
      <c r="F314" s="29"/>
      <c r="G314" s="29"/>
      <c r="H314" s="29"/>
      <c r="I314" s="29"/>
      <c r="J314" s="29"/>
      <c r="K314" s="29"/>
      <c r="L314" s="29"/>
      <c r="M314" s="29"/>
    </row>
    <row r="315" spans="1:13" s="211" customFormat="1" x14ac:dyDescent="0.25">
      <c r="A315" s="29" t="s">
        <v>20</v>
      </c>
      <c r="B315" s="29" t="s">
        <v>567</v>
      </c>
      <c r="C315" s="424">
        <v>284.1995</v>
      </c>
      <c r="D315" s="145">
        <v>214.85</v>
      </c>
      <c r="E315" s="29"/>
      <c r="F315" s="29"/>
      <c r="G315" s="29"/>
      <c r="H315" s="29"/>
      <c r="I315" s="29"/>
      <c r="J315" s="29"/>
      <c r="K315" s="29"/>
      <c r="L315" s="29"/>
      <c r="M315" s="29"/>
    </row>
    <row r="316" spans="1:13" s="211" customFormat="1" x14ac:dyDescent="0.25">
      <c r="A316" s="29" t="s">
        <v>20</v>
      </c>
      <c r="B316" s="29" t="s">
        <v>770</v>
      </c>
      <c r="C316" s="424">
        <v>41.575600000000001</v>
      </c>
      <c r="D316" s="145">
        <v>31.43</v>
      </c>
      <c r="E316" s="29"/>
      <c r="F316" s="29"/>
      <c r="G316" s="29"/>
      <c r="H316" s="29"/>
      <c r="I316" s="29"/>
      <c r="J316" s="29"/>
      <c r="K316" s="29"/>
      <c r="L316" s="29"/>
      <c r="M316" s="29"/>
    </row>
    <row r="317" spans="1:13" s="211" customFormat="1" x14ac:dyDescent="0.25">
      <c r="A317" s="29" t="s">
        <v>20</v>
      </c>
      <c r="B317" s="29" t="s">
        <v>771</v>
      </c>
      <c r="C317" s="424">
        <v>46.205300000000001</v>
      </c>
      <c r="D317" s="145">
        <v>34.93</v>
      </c>
      <c r="E317" s="29"/>
      <c r="F317" s="29"/>
      <c r="G317" s="29"/>
      <c r="H317" s="29"/>
      <c r="I317" s="29"/>
      <c r="J317" s="29"/>
      <c r="K317" s="29"/>
      <c r="L317" s="29"/>
      <c r="M317" s="29"/>
    </row>
    <row r="318" spans="1:13" s="211" customFormat="1" x14ac:dyDescent="0.25">
      <c r="A318" s="29" t="s">
        <v>20</v>
      </c>
      <c r="B318" s="29" t="s">
        <v>415</v>
      </c>
      <c r="C318" s="424">
        <v>362.79700000000003</v>
      </c>
      <c r="D318" s="145">
        <v>274.27</v>
      </c>
      <c r="E318" s="29"/>
      <c r="F318" s="29"/>
      <c r="G318" s="29"/>
      <c r="H318" s="29"/>
      <c r="I318" s="29"/>
      <c r="J318" s="29"/>
      <c r="K318" s="29"/>
      <c r="L318" s="29"/>
      <c r="M318" s="29"/>
    </row>
    <row r="319" spans="1:13" x14ac:dyDescent="0.25">
      <c r="A319" s="29" t="s">
        <v>20</v>
      </c>
      <c r="B319" s="29" t="s">
        <v>416</v>
      </c>
      <c r="C319" s="424">
        <v>124.143</v>
      </c>
      <c r="D319" s="145">
        <v>93.85</v>
      </c>
      <c r="E319" s="29"/>
      <c r="F319" s="29"/>
      <c r="G319" s="29"/>
      <c r="H319" s="29"/>
      <c r="I319" s="29"/>
      <c r="J319" s="29"/>
      <c r="K319" s="29"/>
      <c r="L319" s="29"/>
      <c r="M319" s="29"/>
    </row>
    <row r="320" spans="1:13" x14ac:dyDescent="0.25">
      <c r="A320" s="29" t="s">
        <v>20</v>
      </c>
      <c r="B320" s="29" t="s">
        <v>772</v>
      </c>
      <c r="C320" s="424">
        <v>250.67169999999999</v>
      </c>
      <c r="D320" s="145">
        <v>189.5</v>
      </c>
      <c r="E320" s="29"/>
      <c r="F320" s="29"/>
      <c r="G320" s="29"/>
      <c r="H320" s="29"/>
      <c r="I320" s="29"/>
      <c r="J320" s="29"/>
      <c r="K320" s="29"/>
      <c r="L320" s="29"/>
      <c r="M320" s="29"/>
    </row>
    <row r="321" spans="1:13" x14ac:dyDescent="0.25">
      <c r="A321" s="29" t="s">
        <v>20</v>
      </c>
      <c r="B321" s="29" t="s">
        <v>52</v>
      </c>
      <c r="C321" s="424">
        <v>44.722200000000001</v>
      </c>
      <c r="D321" s="145">
        <v>33.81</v>
      </c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1:13" x14ac:dyDescent="0.25">
      <c r="A322" s="29" t="s">
        <v>20</v>
      </c>
      <c r="B322" s="29" t="s">
        <v>368</v>
      </c>
      <c r="C322" s="424">
        <v>453.61079999999998</v>
      </c>
      <c r="D322" s="145">
        <v>342.92</v>
      </c>
      <c r="E322" s="29"/>
      <c r="F322" s="29"/>
      <c r="G322" s="29"/>
      <c r="H322" s="29"/>
      <c r="I322" s="29"/>
      <c r="J322" s="29"/>
      <c r="K322" s="29"/>
      <c r="L322" s="29"/>
      <c r="M322" s="29"/>
    </row>
    <row r="323" spans="1:13" x14ac:dyDescent="0.25">
      <c r="A323" s="29" t="s">
        <v>20</v>
      </c>
      <c r="B323" s="29" t="s">
        <v>852</v>
      </c>
      <c r="C323" s="424">
        <v>104.94450000000001</v>
      </c>
      <c r="D323" s="145">
        <v>79.34</v>
      </c>
      <c r="E323" s="29"/>
      <c r="F323" s="29"/>
      <c r="G323" s="29"/>
      <c r="H323" s="29"/>
      <c r="I323" s="29"/>
      <c r="J323" s="29"/>
      <c r="K323" s="29"/>
      <c r="L323" s="29"/>
      <c r="M323" s="29"/>
    </row>
    <row r="324" spans="1:13" x14ac:dyDescent="0.25">
      <c r="A324" s="29" t="s">
        <v>20</v>
      </c>
      <c r="B324" s="29" t="s">
        <v>53</v>
      </c>
      <c r="C324" s="424">
        <v>640.81290000000001</v>
      </c>
      <c r="D324" s="145">
        <v>484.44</v>
      </c>
      <c r="E324" s="29"/>
      <c r="F324" s="29"/>
      <c r="G324" s="29"/>
      <c r="H324" s="29"/>
      <c r="I324" s="29"/>
      <c r="J324" s="29"/>
      <c r="K324" s="29"/>
      <c r="L324" s="29"/>
      <c r="M324" s="29"/>
    </row>
    <row r="325" spans="1:13" x14ac:dyDescent="0.25">
      <c r="A325" s="29" t="s">
        <v>20</v>
      </c>
      <c r="B325" s="29" t="s">
        <v>54</v>
      </c>
      <c r="C325" s="424">
        <v>926.96370000000002</v>
      </c>
      <c r="D325" s="145">
        <v>700.76</v>
      </c>
      <c r="E325" s="29"/>
      <c r="F325" s="29"/>
      <c r="G325" s="29"/>
      <c r="H325" s="29"/>
      <c r="I325" s="29"/>
      <c r="J325" s="29"/>
      <c r="K325" s="29"/>
      <c r="L325" s="29"/>
      <c r="M325" s="29"/>
    </row>
    <row r="326" spans="1:13" x14ac:dyDescent="0.25">
      <c r="A326" s="29" t="s">
        <v>20</v>
      </c>
      <c r="B326" s="29" t="s">
        <v>853</v>
      </c>
      <c r="C326" s="424">
        <v>30.886399999999998</v>
      </c>
      <c r="D326" s="145">
        <v>23.35</v>
      </c>
      <c r="E326" s="29"/>
      <c r="F326" s="29"/>
      <c r="G326" s="29"/>
      <c r="H326" s="29"/>
      <c r="I326" s="29"/>
      <c r="J326" s="29"/>
      <c r="K326" s="29"/>
      <c r="L326" s="29"/>
      <c r="M326" s="29"/>
    </row>
    <row r="327" spans="1:13" x14ac:dyDescent="0.25">
      <c r="A327" s="29" t="s">
        <v>20</v>
      </c>
      <c r="B327" s="29" t="s">
        <v>55</v>
      </c>
      <c r="C327" s="424">
        <v>211.08949999999999</v>
      </c>
      <c r="D327" s="145">
        <v>159.58000000000001</v>
      </c>
      <c r="E327" s="29"/>
      <c r="F327" s="29"/>
      <c r="G327" s="29"/>
      <c r="H327" s="29"/>
      <c r="I327" s="29"/>
      <c r="J327" s="29"/>
      <c r="K327" s="29"/>
      <c r="L327" s="29"/>
      <c r="M327" s="29"/>
    </row>
    <row r="328" spans="1:13" x14ac:dyDescent="0.25">
      <c r="A328" s="29" t="s">
        <v>20</v>
      </c>
      <c r="B328" s="29" t="s">
        <v>56</v>
      </c>
      <c r="C328" s="424">
        <v>390.02800000000002</v>
      </c>
      <c r="D328" s="145">
        <v>294.85000000000002</v>
      </c>
      <c r="E328" s="29"/>
      <c r="F328" s="29"/>
      <c r="G328" s="29"/>
      <c r="H328" s="29"/>
      <c r="I328" s="29"/>
      <c r="J328" s="29"/>
      <c r="K328" s="29"/>
      <c r="L328" s="29"/>
      <c r="M328" s="29"/>
    </row>
    <row r="329" spans="1:13" x14ac:dyDescent="0.25">
      <c r="A329" s="29" t="s">
        <v>20</v>
      </c>
      <c r="B329" s="29" t="s">
        <v>557</v>
      </c>
      <c r="C329" s="424">
        <v>206.57560000000001</v>
      </c>
      <c r="D329" s="145">
        <v>156.16999999999999</v>
      </c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1:13" x14ac:dyDescent="0.25">
      <c r="A330" s="29" t="s">
        <v>20</v>
      </c>
      <c r="B330" s="29" t="s">
        <v>773</v>
      </c>
      <c r="C330" s="424">
        <v>2448.5619999999999</v>
      </c>
      <c r="D330" s="145">
        <v>1851.05</v>
      </c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1:13" x14ac:dyDescent="0.25">
      <c r="A331" s="29" t="s">
        <v>20</v>
      </c>
      <c r="B331" s="29" t="s">
        <v>774</v>
      </c>
      <c r="C331" s="424">
        <v>1899.0152</v>
      </c>
      <c r="D331" s="145">
        <v>1435.61</v>
      </c>
      <c r="E331" s="29"/>
      <c r="F331" s="29"/>
      <c r="G331" s="29"/>
      <c r="H331" s="29"/>
      <c r="I331" s="29"/>
      <c r="J331" s="29"/>
      <c r="K331" s="29"/>
      <c r="L331" s="29"/>
      <c r="M331" s="29"/>
    </row>
    <row r="332" spans="1:13" x14ac:dyDescent="0.25">
      <c r="A332" s="29" t="s">
        <v>20</v>
      </c>
      <c r="B332" s="29" t="s">
        <v>854</v>
      </c>
      <c r="C332" s="424">
        <v>51.024099999999997</v>
      </c>
      <c r="D332" s="145">
        <v>38.57</v>
      </c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1:13" x14ac:dyDescent="0.25">
      <c r="A333" s="29" t="s">
        <v>20</v>
      </c>
      <c r="B333" s="29" t="s">
        <v>436</v>
      </c>
      <c r="C333" s="424">
        <v>295.52050000000003</v>
      </c>
      <c r="D333" s="145">
        <v>223.41</v>
      </c>
      <c r="E333" s="29"/>
      <c r="F333" s="29"/>
      <c r="G333" s="29"/>
      <c r="H333" s="29"/>
      <c r="I333" s="29"/>
      <c r="J333" s="29"/>
      <c r="K333" s="29"/>
      <c r="L333" s="29"/>
      <c r="M333" s="29"/>
    </row>
    <row r="334" spans="1:13" x14ac:dyDescent="0.25">
      <c r="A334" s="29" t="s">
        <v>20</v>
      </c>
      <c r="B334" s="29" t="s">
        <v>568</v>
      </c>
      <c r="C334" s="424">
        <v>257.77170000000001</v>
      </c>
      <c r="D334" s="145">
        <v>194.87</v>
      </c>
      <c r="E334" s="29"/>
      <c r="F334" s="29"/>
      <c r="G334" s="29"/>
      <c r="H334" s="29"/>
      <c r="I334" s="29"/>
      <c r="J334" s="29"/>
      <c r="K334" s="29"/>
      <c r="L334" s="29"/>
      <c r="M334" s="29"/>
    </row>
    <row r="335" spans="1:13" x14ac:dyDescent="0.25">
      <c r="A335" s="29" t="s">
        <v>20</v>
      </c>
      <c r="B335" s="29" t="s">
        <v>601</v>
      </c>
      <c r="C335" s="424">
        <v>77.378699999999995</v>
      </c>
      <c r="D335" s="145">
        <v>58.5</v>
      </c>
      <c r="E335" s="29"/>
      <c r="F335" s="29"/>
      <c r="G335" s="29"/>
      <c r="H335" s="29"/>
      <c r="I335" s="29"/>
      <c r="J335" s="29"/>
      <c r="K335" s="29"/>
      <c r="L335" s="29"/>
      <c r="M335" s="29"/>
    </row>
    <row r="336" spans="1:13" x14ac:dyDescent="0.25">
      <c r="A336" s="29" t="s">
        <v>20</v>
      </c>
      <c r="B336" s="29" t="s">
        <v>558</v>
      </c>
      <c r="C336" s="424">
        <v>192.58709999999999</v>
      </c>
      <c r="D336" s="145">
        <v>145.59</v>
      </c>
      <c r="E336" s="29"/>
      <c r="F336" s="29"/>
      <c r="G336" s="29"/>
      <c r="H336" s="29"/>
      <c r="I336" s="29"/>
      <c r="J336" s="29"/>
      <c r="K336" s="29"/>
      <c r="L336" s="29"/>
      <c r="M336" s="29"/>
    </row>
    <row r="337" spans="1:13" x14ac:dyDescent="0.25">
      <c r="A337" s="29" t="s">
        <v>20</v>
      </c>
      <c r="B337" s="29" t="s">
        <v>471</v>
      </c>
      <c r="C337" s="424">
        <v>197.30930000000001</v>
      </c>
      <c r="D337" s="145">
        <v>149.16</v>
      </c>
      <c r="E337" s="29"/>
      <c r="F337" s="29"/>
      <c r="G337" s="29"/>
      <c r="H337" s="29"/>
      <c r="I337" s="29"/>
      <c r="J337" s="29"/>
      <c r="K337" s="29"/>
      <c r="L337" s="29"/>
      <c r="M337" s="29"/>
    </row>
    <row r="338" spans="1:13" x14ac:dyDescent="0.25">
      <c r="A338" s="29" t="s">
        <v>20</v>
      </c>
      <c r="B338" s="29" t="s">
        <v>775</v>
      </c>
      <c r="C338" s="424">
        <v>72.677599999999998</v>
      </c>
      <c r="D338" s="145">
        <v>54.94</v>
      </c>
      <c r="E338" s="29"/>
      <c r="F338" s="29"/>
      <c r="G338" s="29"/>
      <c r="H338" s="29"/>
      <c r="I338" s="29"/>
      <c r="J338" s="29"/>
      <c r="K338" s="29"/>
      <c r="L338" s="29"/>
      <c r="M338" s="29"/>
    </row>
    <row r="339" spans="1:13" x14ac:dyDescent="0.25">
      <c r="A339" s="29" t="s">
        <v>20</v>
      </c>
      <c r="B339" s="29" t="s">
        <v>776</v>
      </c>
      <c r="C339" s="424">
        <v>71.269099999999995</v>
      </c>
      <c r="D339" s="145">
        <v>53.88</v>
      </c>
      <c r="E339" s="29"/>
      <c r="F339" s="29"/>
      <c r="G339" s="29"/>
      <c r="H339" s="29"/>
      <c r="I339" s="29"/>
      <c r="J339" s="29"/>
      <c r="K339" s="29"/>
      <c r="L339" s="29"/>
      <c r="M339" s="29"/>
    </row>
    <row r="340" spans="1:13" x14ac:dyDescent="0.25">
      <c r="A340" s="29" t="s">
        <v>20</v>
      </c>
      <c r="B340" s="29" t="s">
        <v>532</v>
      </c>
      <c r="C340" s="424">
        <v>145.7534</v>
      </c>
      <c r="D340" s="145">
        <v>110.19</v>
      </c>
      <c r="E340" s="29"/>
      <c r="F340" s="29"/>
      <c r="G340" s="29"/>
      <c r="H340" s="29"/>
      <c r="I340" s="29"/>
      <c r="J340" s="29"/>
      <c r="K340" s="29"/>
      <c r="L340" s="29"/>
      <c r="M340" s="29"/>
    </row>
    <row r="341" spans="1:13" x14ac:dyDescent="0.25">
      <c r="A341" s="29" t="s">
        <v>20</v>
      </c>
      <c r="B341" s="29" t="s">
        <v>533</v>
      </c>
      <c r="C341" s="424">
        <v>917.79459999999995</v>
      </c>
      <c r="D341" s="145">
        <v>693.83</v>
      </c>
      <c r="E341" s="29"/>
      <c r="F341" s="29"/>
      <c r="G341" s="29"/>
      <c r="H341" s="29"/>
      <c r="I341" s="29"/>
      <c r="J341" s="29"/>
      <c r="K341" s="29"/>
      <c r="L341" s="29"/>
      <c r="M341" s="29"/>
    </row>
    <row r="342" spans="1:13" x14ac:dyDescent="0.25">
      <c r="A342" s="29" t="s">
        <v>20</v>
      </c>
      <c r="B342" s="29" t="s">
        <v>534</v>
      </c>
      <c r="C342" s="424">
        <v>237.84389999999999</v>
      </c>
      <c r="D342" s="145">
        <v>179.8</v>
      </c>
      <c r="E342" s="29"/>
      <c r="F342" s="29"/>
      <c r="G342" s="29"/>
      <c r="H342" s="29"/>
      <c r="I342" s="29"/>
      <c r="J342" s="29"/>
      <c r="K342" s="29"/>
      <c r="L342" s="29"/>
      <c r="M342" s="29"/>
    </row>
    <row r="343" spans="1:13" x14ac:dyDescent="0.25">
      <c r="A343" s="29" t="s">
        <v>20</v>
      </c>
      <c r="B343" s="29" t="s">
        <v>535</v>
      </c>
      <c r="C343" s="424">
        <v>217.8083</v>
      </c>
      <c r="D343" s="145">
        <v>164.66</v>
      </c>
      <c r="E343" s="29"/>
      <c r="F343" s="29"/>
      <c r="G343" s="29"/>
      <c r="H343" s="29"/>
      <c r="I343" s="29"/>
      <c r="J343" s="29"/>
      <c r="K343" s="29"/>
      <c r="L343" s="29"/>
      <c r="M343" s="29"/>
    </row>
    <row r="344" spans="1:13" x14ac:dyDescent="0.25">
      <c r="A344" s="29" t="s">
        <v>20</v>
      </c>
      <c r="B344" s="29" t="s">
        <v>636</v>
      </c>
      <c r="C344" s="424">
        <v>572.91759999999999</v>
      </c>
      <c r="D344" s="145">
        <v>433.11</v>
      </c>
      <c r="E344" s="29"/>
      <c r="F344" s="29"/>
      <c r="G344" s="29"/>
      <c r="H344" s="29"/>
      <c r="I344" s="29"/>
      <c r="J344" s="29"/>
      <c r="K344" s="29"/>
      <c r="L344" s="29"/>
      <c r="M344" s="29"/>
    </row>
    <row r="345" spans="1:13" x14ac:dyDescent="0.25">
      <c r="A345" s="29" t="s">
        <v>20</v>
      </c>
      <c r="B345" s="29" t="s">
        <v>559</v>
      </c>
      <c r="C345" s="424">
        <v>222.11150000000001</v>
      </c>
      <c r="D345" s="145">
        <v>167.91</v>
      </c>
      <c r="E345" s="29"/>
      <c r="F345" s="29"/>
      <c r="G345" s="29"/>
      <c r="H345" s="29"/>
      <c r="I345" s="29"/>
      <c r="J345" s="29"/>
      <c r="K345" s="29"/>
      <c r="L345" s="29"/>
      <c r="M345" s="29"/>
    </row>
    <row r="346" spans="1:13" x14ac:dyDescent="0.25">
      <c r="A346" s="29" t="s">
        <v>20</v>
      </c>
      <c r="B346" s="29" t="s">
        <v>569</v>
      </c>
      <c r="C346" s="424">
        <v>123.0412</v>
      </c>
      <c r="D346" s="145">
        <v>93.02</v>
      </c>
      <c r="E346" s="29"/>
      <c r="F346" s="29"/>
      <c r="G346" s="29"/>
      <c r="H346" s="29"/>
      <c r="I346" s="29"/>
      <c r="J346" s="29"/>
      <c r="K346" s="29"/>
      <c r="L346" s="29"/>
      <c r="M346" s="29"/>
    </row>
    <row r="347" spans="1:13" x14ac:dyDescent="0.25">
      <c r="A347" s="29" t="s">
        <v>20</v>
      </c>
      <c r="B347" s="29" t="s">
        <v>637</v>
      </c>
      <c r="C347" s="424">
        <v>210.8185</v>
      </c>
      <c r="D347" s="145">
        <v>159.37</v>
      </c>
      <c r="E347" s="29"/>
      <c r="F347" s="29"/>
      <c r="G347" s="29"/>
      <c r="H347" s="29"/>
      <c r="I347" s="29"/>
      <c r="J347" s="29"/>
      <c r="K347" s="29"/>
      <c r="L347" s="29"/>
      <c r="M347" s="29"/>
    </row>
    <row r="348" spans="1:13" x14ac:dyDescent="0.25">
      <c r="A348" s="29" t="s">
        <v>20</v>
      </c>
      <c r="B348" s="29" t="s">
        <v>570</v>
      </c>
      <c r="C348" s="424">
        <v>427.74790000000002</v>
      </c>
      <c r="D348" s="145">
        <v>323.37</v>
      </c>
      <c r="E348" s="29"/>
      <c r="F348" s="29"/>
      <c r="G348" s="29"/>
      <c r="H348" s="29"/>
      <c r="I348" s="29"/>
      <c r="J348" s="29"/>
      <c r="K348" s="29"/>
      <c r="L348" s="29"/>
      <c r="M348" s="29"/>
    </row>
    <row r="349" spans="1:13" x14ac:dyDescent="0.25">
      <c r="A349" s="29" t="s">
        <v>20</v>
      </c>
      <c r="B349" s="29" t="s">
        <v>401</v>
      </c>
      <c r="C349" s="424">
        <v>79.694999999999993</v>
      </c>
      <c r="D349" s="145">
        <v>60.25</v>
      </c>
      <c r="E349" s="29"/>
      <c r="F349" s="29"/>
      <c r="G349" s="29"/>
      <c r="H349" s="29"/>
      <c r="I349" s="29"/>
      <c r="J349" s="29"/>
      <c r="K349" s="29"/>
      <c r="L349" s="29"/>
      <c r="M349" s="29"/>
    </row>
    <row r="350" spans="1:13" x14ac:dyDescent="0.25">
      <c r="A350" s="29" t="s">
        <v>20</v>
      </c>
      <c r="B350" s="29" t="s">
        <v>331</v>
      </c>
      <c r="C350" s="424">
        <v>80.368099999999998</v>
      </c>
      <c r="D350" s="145">
        <v>60.76</v>
      </c>
      <c r="E350" s="29"/>
      <c r="F350" s="29"/>
      <c r="G350" s="29"/>
      <c r="H350" s="29"/>
      <c r="I350" s="29"/>
      <c r="J350" s="29"/>
      <c r="K350" s="29"/>
      <c r="L350" s="29"/>
      <c r="M350" s="29"/>
    </row>
    <row r="351" spans="1:13" x14ac:dyDescent="0.25">
      <c r="A351" s="29" t="s">
        <v>20</v>
      </c>
      <c r="B351" s="29" t="s">
        <v>57</v>
      </c>
      <c r="C351" s="424">
        <v>744.39490000000001</v>
      </c>
      <c r="D351" s="145">
        <v>562.74</v>
      </c>
      <c r="E351" s="29"/>
      <c r="F351" s="29"/>
      <c r="G351" s="29"/>
      <c r="H351" s="29"/>
      <c r="I351" s="29"/>
      <c r="J351" s="29"/>
      <c r="K351" s="29"/>
      <c r="L351" s="29"/>
      <c r="M351" s="29"/>
    </row>
    <row r="352" spans="1:13" x14ac:dyDescent="0.25">
      <c r="A352" s="29" t="s">
        <v>20</v>
      </c>
      <c r="B352" s="29" t="s">
        <v>58</v>
      </c>
      <c r="C352" s="424">
        <v>253.41399999999999</v>
      </c>
      <c r="D352" s="145">
        <v>191.57</v>
      </c>
      <c r="E352" s="29"/>
      <c r="F352" s="29"/>
      <c r="G352" s="29"/>
      <c r="H352" s="29"/>
      <c r="I352" s="29"/>
      <c r="J352" s="29"/>
      <c r="K352" s="29"/>
      <c r="L352" s="29"/>
      <c r="M352" s="29"/>
    </row>
    <row r="353" spans="1:13" x14ac:dyDescent="0.25">
      <c r="A353" s="29" t="s">
        <v>20</v>
      </c>
      <c r="B353" s="29" t="s">
        <v>777</v>
      </c>
      <c r="C353" s="424">
        <v>60.565199999999997</v>
      </c>
      <c r="D353" s="145">
        <v>45.79</v>
      </c>
      <c r="E353" s="29"/>
      <c r="F353" s="29"/>
      <c r="G353" s="29"/>
      <c r="H353" s="29"/>
      <c r="I353" s="29"/>
      <c r="J353" s="29"/>
      <c r="K353" s="29"/>
      <c r="L353" s="29"/>
      <c r="M353" s="29"/>
    </row>
    <row r="354" spans="1:13" x14ac:dyDescent="0.25">
      <c r="A354" s="29" t="s">
        <v>20</v>
      </c>
      <c r="B354" s="29" t="s">
        <v>778</v>
      </c>
      <c r="C354" s="424">
        <v>50.3371</v>
      </c>
      <c r="D354" s="145">
        <v>38.049999999999997</v>
      </c>
      <c r="E354" s="29"/>
      <c r="F354" s="29"/>
      <c r="G354" s="29"/>
      <c r="H354" s="29"/>
      <c r="I354" s="29"/>
      <c r="J354" s="29"/>
      <c r="K354" s="29"/>
      <c r="L354" s="29"/>
      <c r="M354" s="29"/>
    </row>
    <row r="355" spans="1:13" x14ac:dyDescent="0.25">
      <c r="A355" s="29" t="s">
        <v>20</v>
      </c>
      <c r="B355" s="29" t="s">
        <v>779</v>
      </c>
      <c r="C355" s="424">
        <v>59.044800000000002</v>
      </c>
      <c r="D355" s="145">
        <v>44.64</v>
      </c>
      <c r="E355" s="29"/>
      <c r="F355" s="29"/>
      <c r="G355" s="29"/>
      <c r="H355" s="29"/>
      <c r="I355" s="29"/>
      <c r="J355" s="29"/>
      <c r="K355" s="29"/>
      <c r="L355" s="29"/>
      <c r="M355" s="29"/>
    </row>
    <row r="356" spans="1:13" x14ac:dyDescent="0.25">
      <c r="A356" s="29" t="s">
        <v>20</v>
      </c>
      <c r="B356" s="29" t="s">
        <v>780</v>
      </c>
      <c r="C356" s="424">
        <v>60.661999999999999</v>
      </c>
      <c r="D356" s="145">
        <v>45.86</v>
      </c>
      <c r="E356" s="29"/>
      <c r="F356" s="29"/>
      <c r="G356" s="29"/>
      <c r="H356" s="29"/>
      <c r="I356" s="29"/>
      <c r="J356" s="29"/>
      <c r="K356" s="29"/>
      <c r="L356" s="29"/>
      <c r="M356" s="29"/>
    </row>
    <row r="357" spans="1:13" x14ac:dyDescent="0.25">
      <c r="A357" s="29" t="s">
        <v>20</v>
      </c>
      <c r="B357" s="29" t="s">
        <v>781</v>
      </c>
      <c r="C357" s="424">
        <v>56.725200000000001</v>
      </c>
      <c r="D357" s="145">
        <v>42.88</v>
      </c>
      <c r="E357" s="29"/>
      <c r="F357" s="29"/>
      <c r="G357" s="29"/>
      <c r="H357" s="29"/>
      <c r="I357" s="29"/>
      <c r="J357" s="29"/>
      <c r="K357" s="29"/>
      <c r="L357" s="29"/>
      <c r="M357" s="29"/>
    </row>
    <row r="358" spans="1:13" x14ac:dyDescent="0.25">
      <c r="A358" s="29" t="s">
        <v>20</v>
      </c>
      <c r="B358" s="29" t="s">
        <v>782</v>
      </c>
      <c r="C358" s="424">
        <v>45.571300000000001</v>
      </c>
      <c r="D358" s="145">
        <v>34.450000000000003</v>
      </c>
      <c r="E358" s="29"/>
      <c r="F358" s="29"/>
      <c r="G358" s="29"/>
      <c r="H358" s="29"/>
      <c r="I358" s="29"/>
      <c r="J358" s="29"/>
      <c r="K358" s="29"/>
      <c r="L358" s="29"/>
      <c r="M358" s="29"/>
    </row>
    <row r="359" spans="1:13" x14ac:dyDescent="0.25">
      <c r="A359" s="29" t="s">
        <v>20</v>
      </c>
      <c r="B359" s="29" t="s">
        <v>783</v>
      </c>
      <c r="C359" s="424">
        <v>32.398600000000002</v>
      </c>
      <c r="D359" s="145">
        <v>24.49</v>
      </c>
      <c r="E359" s="29"/>
      <c r="F359" s="29"/>
      <c r="G359" s="29"/>
      <c r="H359" s="29"/>
      <c r="I359" s="29"/>
      <c r="J359" s="29"/>
      <c r="K359" s="29"/>
      <c r="L359" s="29"/>
      <c r="M359" s="29"/>
    </row>
    <row r="360" spans="1:13" x14ac:dyDescent="0.25">
      <c r="A360" s="29" t="s">
        <v>20</v>
      </c>
      <c r="B360" s="29" t="s">
        <v>784</v>
      </c>
      <c r="C360" s="424">
        <v>34.08</v>
      </c>
      <c r="D360" s="145">
        <v>25.76</v>
      </c>
      <c r="E360" s="29"/>
      <c r="F360" s="29"/>
      <c r="G360" s="29"/>
      <c r="H360" s="29"/>
      <c r="I360" s="29"/>
      <c r="J360" s="29"/>
      <c r="K360" s="29"/>
      <c r="L360" s="29"/>
      <c r="M360" s="29"/>
    </row>
    <row r="361" spans="1:13" x14ac:dyDescent="0.25">
      <c r="A361" s="29" t="s">
        <v>20</v>
      </c>
      <c r="B361" s="29" t="s">
        <v>785</v>
      </c>
      <c r="C361" s="424">
        <v>100.6233</v>
      </c>
      <c r="D361" s="145">
        <v>76.069999999999993</v>
      </c>
      <c r="E361" s="29"/>
      <c r="F361" s="29"/>
      <c r="G361" s="29"/>
      <c r="H361" s="29"/>
      <c r="I361" s="29"/>
      <c r="J361" s="29"/>
      <c r="K361" s="29"/>
      <c r="L361" s="29"/>
      <c r="M361" s="29"/>
    </row>
    <row r="362" spans="1:13" x14ac:dyDescent="0.25">
      <c r="A362" s="29" t="s">
        <v>20</v>
      </c>
      <c r="B362" s="29" t="s">
        <v>536</v>
      </c>
      <c r="C362" s="424">
        <v>389.54590000000002</v>
      </c>
      <c r="D362" s="145">
        <v>294.49</v>
      </c>
      <c r="E362" s="29"/>
      <c r="F362" s="29"/>
      <c r="G362" s="29"/>
      <c r="H362" s="29"/>
      <c r="I362" s="29"/>
      <c r="J362" s="29"/>
      <c r="K362" s="29"/>
      <c r="L362" s="29"/>
      <c r="M362" s="29"/>
    </row>
    <row r="363" spans="1:13" x14ac:dyDescent="0.25">
      <c r="A363" s="29" t="s">
        <v>20</v>
      </c>
      <c r="B363" s="29" t="s">
        <v>560</v>
      </c>
      <c r="C363" s="424">
        <v>68.178899999999999</v>
      </c>
      <c r="D363" s="145">
        <v>51.54</v>
      </c>
      <c r="E363" s="29"/>
      <c r="F363" s="29"/>
      <c r="G363" s="29"/>
      <c r="H363" s="29"/>
      <c r="I363" s="29"/>
      <c r="J363" s="29"/>
      <c r="K363" s="29"/>
      <c r="L363" s="29"/>
      <c r="M363" s="29"/>
    </row>
    <row r="364" spans="1:13" x14ac:dyDescent="0.25">
      <c r="A364" s="29" t="s">
        <v>20</v>
      </c>
      <c r="B364" s="29" t="s">
        <v>786</v>
      </c>
      <c r="C364" s="424">
        <v>108.91679999999999</v>
      </c>
      <c r="D364" s="145">
        <v>82.34</v>
      </c>
      <c r="E364" s="29"/>
      <c r="F364" s="29"/>
      <c r="G364" s="29"/>
      <c r="H364" s="29"/>
      <c r="I364" s="29"/>
      <c r="J364" s="29"/>
      <c r="K364" s="29"/>
      <c r="L364" s="29"/>
      <c r="M364" s="29"/>
    </row>
    <row r="365" spans="1:13" x14ac:dyDescent="0.25">
      <c r="A365" s="29" t="s">
        <v>20</v>
      </c>
      <c r="B365" s="29" t="s">
        <v>787</v>
      </c>
      <c r="C365" s="424">
        <v>226.72290000000001</v>
      </c>
      <c r="D365" s="145">
        <v>171.4</v>
      </c>
      <c r="E365" s="29"/>
      <c r="F365" s="29"/>
      <c r="G365" s="29"/>
      <c r="H365" s="29"/>
      <c r="I365" s="29"/>
      <c r="J365" s="29"/>
      <c r="K365" s="29"/>
      <c r="L365" s="29"/>
      <c r="M365" s="29"/>
    </row>
    <row r="366" spans="1:13" x14ac:dyDescent="0.25">
      <c r="A366" s="29" t="s">
        <v>20</v>
      </c>
      <c r="B366" s="29" t="s">
        <v>418</v>
      </c>
      <c r="C366" s="424">
        <v>250.53129999999999</v>
      </c>
      <c r="D366" s="145">
        <v>189.4</v>
      </c>
      <c r="E366" s="29"/>
      <c r="F366" s="29"/>
      <c r="G366" s="29"/>
      <c r="H366" s="29"/>
      <c r="I366" s="29"/>
      <c r="J366" s="29"/>
      <c r="K366" s="29"/>
      <c r="L366" s="29"/>
      <c r="M366" s="29"/>
    </row>
    <row r="367" spans="1:13" x14ac:dyDescent="0.25">
      <c r="A367" s="29" t="s">
        <v>20</v>
      </c>
      <c r="B367" s="29" t="s">
        <v>960</v>
      </c>
      <c r="C367" s="424">
        <v>105.6392</v>
      </c>
      <c r="D367" s="145">
        <v>79.86</v>
      </c>
      <c r="E367" s="29"/>
      <c r="F367" s="29"/>
      <c r="G367" s="29"/>
      <c r="H367" s="29"/>
      <c r="I367" s="29"/>
      <c r="J367" s="29"/>
      <c r="K367" s="29"/>
      <c r="L367" s="29"/>
      <c r="M367" s="29"/>
    </row>
    <row r="368" spans="1:13" x14ac:dyDescent="0.25">
      <c r="A368" s="29" t="s">
        <v>20</v>
      </c>
      <c r="B368" s="29" t="s">
        <v>392</v>
      </c>
      <c r="C368" s="424">
        <v>381.02620000000002</v>
      </c>
      <c r="D368" s="145">
        <v>288.05</v>
      </c>
      <c r="E368" s="29"/>
      <c r="F368" s="29"/>
      <c r="G368" s="29"/>
      <c r="H368" s="29"/>
      <c r="I368" s="29"/>
      <c r="J368" s="29"/>
      <c r="K368" s="29"/>
      <c r="L368" s="29"/>
      <c r="M368" s="29"/>
    </row>
    <row r="369" spans="1:13" x14ac:dyDescent="0.25">
      <c r="A369" s="29" t="s">
        <v>20</v>
      </c>
      <c r="B369" s="29" t="s">
        <v>788</v>
      </c>
      <c r="C369" s="424">
        <v>55.271599999999999</v>
      </c>
      <c r="D369" s="145">
        <v>41.78</v>
      </c>
      <c r="E369" s="29"/>
      <c r="F369" s="29"/>
      <c r="G369" s="29"/>
      <c r="H369" s="29"/>
      <c r="I369" s="29"/>
      <c r="J369" s="29"/>
      <c r="K369" s="29"/>
      <c r="L369" s="29"/>
      <c r="M369" s="29"/>
    </row>
    <row r="370" spans="1:13" x14ac:dyDescent="0.25">
      <c r="A370" s="29" t="s">
        <v>20</v>
      </c>
      <c r="B370" s="29" t="s">
        <v>694</v>
      </c>
      <c r="C370" s="424">
        <v>33.695300000000003</v>
      </c>
      <c r="D370" s="145">
        <v>25.47</v>
      </c>
      <c r="E370" s="29"/>
      <c r="F370" s="29"/>
      <c r="G370" s="29"/>
      <c r="H370" s="29"/>
      <c r="I370" s="29"/>
      <c r="J370" s="29"/>
      <c r="K370" s="29"/>
      <c r="L370" s="29"/>
      <c r="M370" s="29"/>
    </row>
    <row r="371" spans="1:13" x14ac:dyDescent="0.25">
      <c r="A371" s="29" t="s">
        <v>20</v>
      </c>
      <c r="B371" s="29" t="s">
        <v>322</v>
      </c>
      <c r="C371" s="424">
        <v>426.28059999999999</v>
      </c>
      <c r="D371" s="145">
        <v>322.26</v>
      </c>
      <c r="E371" s="29"/>
      <c r="F371" s="29"/>
      <c r="G371" s="29"/>
      <c r="H371" s="29"/>
      <c r="I371" s="29"/>
      <c r="J371" s="29"/>
      <c r="K371" s="29"/>
      <c r="L371" s="29"/>
      <c r="M371" s="29"/>
    </row>
    <row r="372" spans="1:13" x14ac:dyDescent="0.25">
      <c r="A372" s="29" t="s">
        <v>20</v>
      </c>
      <c r="B372" s="29" t="s">
        <v>323</v>
      </c>
      <c r="C372" s="424">
        <v>576.32690000000002</v>
      </c>
      <c r="D372" s="145">
        <v>435.69</v>
      </c>
      <c r="E372" s="29"/>
      <c r="F372" s="29"/>
      <c r="G372" s="29"/>
      <c r="H372" s="29"/>
      <c r="I372" s="29"/>
      <c r="J372" s="29"/>
      <c r="K372" s="29"/>
      <c r="L372" s="29"/>
      <c r="M372" s="29"/>
    </row>
    <row r="373" spans="1:13" x14ac:dyDescent="0.25">
      <c r="A373" s="29" t="s">
        <v>20</v>
      </c>
      <c r="B373" s="29" t="s">
        <v>447</v>
      </c>
      <c r="C373" s="424">
        <v>122.32259999999999</v>
      </c>
      <c r="D373" s="145">
        <v>92.47</v>
      </c>
      <c r="E373" s="29"/>
      <c r="F373" s="29"/>
      <c r="G373" s="29"/>
      <c r="H373" s="29"/>
      <c r="I373" s="29"/>
      <c r="J373" s="29"/>
      <c r="K373" s="29"/>
      <c r="L373" s="29"/>
      <c r="M373" s="29"/>
    </row>
    <row r="374" spans="1:13" x14ac:dyDescent="0.25">
      <c r="A374" s="29" t="s">
        <v>20</v>
      </c>
      <c r="B374" s="29" t="s">
        <v>789</v>
      </c>
      <c r="C374" s="424">
        <v>159.65729999999999</v>
      </c>
      <c r="D374" s="145">
        <v>120.7</v>
      </c>
      <c r="E374" s="29"/>
      <c r="F374" s="29"/>
      <c r="G374" s="29"/>
      <c r="H374" s="29"/>
      <c r="I374" s="29"/>
      <c r="J374" s="29"/>
      <c r="K374" s="29"/>
      <c r="L374" s="29"/>
      <c r="M374" s="29"/>
    </row>
    <row r="375" spans="1:13" x14ac:dyDescent="0.25">
      <c r="A375" s="29" t="s">
        <v>20</v>
      </c>
      <c r="B375" s="29" t="s">
        <v>474</v>
      </c>
      <c r="C375" s="424">
        <v>260.10309999999998</v>
      </c>
      <c r="D375" s="145">
        <v>196.63</v>
      </c>
      <c r="E375" s="29"/>
      <c r="F375" s="29"/>
      <c r="G375" s="29"/>
      <c r="H375" s="29"/>
      <c r="I375" s="29"/>
      <c r="J375" s="29"/>
      <c r="K375" s="29"/>
      <c r="L375" s="29"/>
      <c r="M375" s="29"/>
    </row>
    <row r="376" spans="1:13" x14ac:dyDescent="0.25">
      <c r="A376" s="29" t="s">
        <v>20</v>
      </c>
      <c r="B376" s="29" t="s">
        <v>400</v>
      </c>
      <c r="C376" s="424">
        <v>119.4783</v>
      </c>
      <c r="D376" s="145">
        <v>90.32</v>
      </c>
      <c r="E376" s="29"/>
      <c r="F376" s="29"/>
      <c r="G376" s="29"/>
      <c r="H376" s="29"/>
      <c r="I376" s="29"/>
      <c r="J376" s="29"/>
      <c r="K376" s="29"/>
      <c r="L376" s="29"/>
      <c r="M376" s="29"/>
    </row>
    <row r="377" spans="1:13" s="191" customFormat="1" x14ac:dyDescent="0.25">
      <c r="A377" s="29" t="s">
        <v>20</v>
      </c>
      <c r="B377" s="29" t="s">
        <v>695</v>
      </c>
      <c r="C377" s="424">
        <v>518.76120000000003</v>
      </c>
      <c r="D377" s="145">
        <v>392.17</v>
      </c>
      <c r="E377" s="29"/>
      <c r="F377" s="29"/>
      <c r="G377" s="29"/>
      <c r="H377" s="29"/>
      <c r="I377" s="29"/>
      <c r="J377" s="29"/>
      <c r="K377" s="29"/>
      <c r="L377" s="29"/>
      <c r="M377" s="29"/>
    </row>
    <row r="378" spans="1:13" x14ac:dyDescent="0.25">
      <c r="A378" s="29" t="s">
        <v>20</v>
      </c>
      <c r="B378" s="29" t="s">
        <v>696</v>
      </c>
      <c r="C378" s="424">
        <v>88.797600000000003</v>
      </c>
      <c r="D378" s="145">
        <v>67.13</v>
      </c>
      <c r="E378" s="29"/>
      <c r="F378" s="29"/>
      <c r="G378" s="29"/>
      <c r="H378" s="29"/>
      <c r="I378" s="29"/>
      <c r="J378" s="29"/>
      <c r="K378" s="29"/>
      <c r="L378" s="29"/>
      <c r="M378" s="29"/>
    </row>
    <row r="379" spans="1:13" x14ac:dyDescent="0.25">
      <c r="A379" s="29" t="s">
        <v>20</v>
      </c>
      <c r="B379" s="29" t="s">
        <v>697</v>
      </c>
      <c r="C379" s="424">
        <v>44.425600000000003</v>
      </c>
      <c r="D379" s="145">
        <v>33.58</v>
      </c>
      <c r="E379" s="29"/>
      <c r="F379" s="29"/>
      <c r="G379" s="29"/>
      <c r="H379" s="29"/>
      <c r="I379" s="29"/>
      <c r="J379" s="29"/>
      <c r="K379" s="29"/>
      <c r="L379" s="29"/>
      <c r="M379" s="29"/>
    </row>
    <row r="380" spans="1:13" x14ac:dyDescent="0.25">
      <c r="A380" s="29" t="s">
        <v>20</v>
      </c>
      <c r="B380" s="29" t="s">
        <v>698</v>
      </c>
      <c r="C380" s="424">
        <v>27.923500000000001</v>
      </c>
      <c r="D380" s="145">
        <v>21.11</v>
      </c>
      <c r="E380" s="29"/>
      <c r="F380" s="29"/>
      <c r="G380" s="29"/>
      <c r="H380" s="29"/>
      <c r="I380" s="29"/>
      <c r="J380" s="29"/>
      <c r="K380" s="29"/>
      <c r="L380" s="29"/>
      <c r="M380" s="29"/>
    </row>
    <row r="381" spans="1:13" x14ac:dyDescent="0.25">
      <c r="A381" s="29" t="s">
        <v>20</v>
      </c>
      <c r="B381" s="29" t="s">
        <v>699</v>
      </c>
      <c r="C381" s="424">
        <v>20.930299999999999</v>
      </c>
      <c r="D381" s="145">
        <v>15.82</v>
      </c>
      <c r="E381" s="29"/>
      <c r="F381" s="29"/>
      <c r="G381" s="29"/>
      <c r="H381" s="29"/>
      <c r="I381" s="29"/>
      <c r="J381" s="29"/>
      <c r="K381" s="29"/>
      <c r="L381" s="29"/>
      <c r="M381" s="29"/>
    </row>
    <row r="382" spans="1:13" x14ac:dyDescent="0.25">
      <c r="A382" s="29" t="s">
        <v>20</v>
      </c>
      <c r="B382" s="29" t="s">
        <v>700</v>
      </c>
      <c r="C382" s="424">
        <v>23.124199999999998</v>
      </c>
      <c r="D382" s="145">
        <v>17.48</v>
      </c>
      <c r="E382" s="29"/>
      <c r="F382" s="29"/>
      <c r="G382" s="29"/>
      <c r="H382" s="29"/>
      <c r="I382" s="29"/>
      <c r="J382" s="29"/>
      <c r="K382" s="29"/>
      <c r="L382" s="29"/>
      <c r="M382" s="29"/>
    </row>
    <row r="383" spans="1:13" x14ac:dyDescent="0.25">
      <c r="A383" s="29" t="s">
        <v>20</v>
      </c>
      <c r="B383" s="29" t="s">
        <v>602</v>
      </c>
      <c r="C383" s="424">
        <v>467.85390000000001</v>
      </c>
      <c r="D383" s="145">
        <v>353.69</v>
      </c>
      <c r="E383" s="29"/>
      <c r="F383" s="29"/>
      <c r="G383" s="29"/>
      <c r="H383" s="29"/>
      <c r="I383" s="29"/>
      <c r="J383" s="29"/>
      <c r="K383" s="29"/>
      <c r="L383" s="29"/>
      <c r="M383" s="29"/>
    </row>
    <row r="384" spans="1:13" x14ac:dyDescent="0.25">
      <c r="A384" s="29" t="s">
        <v>20</v>
      </c>
      <c r="B384" s="29" t="s">
        <v>538</v>
      </c>
      <c r="C384" s="424">
        <v>68.060299999999998</v>
      </c>
      <c r="D384" s="145">
        <v>51.45</v>
      </c>
      <c r="E384" s="29"/>
      <c r="F384" s="29"/>
      <c r="G384" s="29"/>
      <c r="H384" s="29"/>
      <c r="I384" s="29"/>
      <c r="J384" s="29"/>
      <c r="K384" s="29"/>
      <c r="L384" s="29"/>
      <c r="M384" s="29"/>
    </row>
    <row r="385" spans="1:13" x14ac:dyDescent="0.25">
      <c r="A385" s="29" t="s">
        <v>20</v>
      </c>
      <c r="B385" s="29" t="s">
        <v>638</v>
      </c>
      <c r="C385" s="424">
        <v>59.4497</v>
      </c>
      <c r="D385" s="145">
        <v>44.94</v>
      </c>
      <c r="E385" s="29"/>
      <c r="F385" s="29"/>
      <c r="G385" s="29"/>
      <c r="H385" s="29"/>
      <c r="I385" s="29"/>
      <c r="J385" s="29"/>
      <c r="K385" s="29"/>
      <c r="L385" s="29"/>
      <c r="M385" s="29"/>
    </row>
    <row r="386" spans="1:13" x14ac:dyDescent="0.25">
      <c r="A386" s="29" t="s">
        <v>20</v>
      </c>
      <c r="B386" s="29" t="s">
        <v>790</v>
      </c>
      <c r="C386" s="424">
        <v>203.5318</v>
      </c>
      <c r="D386" s="145">
        <v>153.87</v>
      </c>
      <c r="E386" s="29"/>
      <c r="F386" s="29"/>
      <c r="G386" s="29"/>
      <c r="H386" s="29"/>
      <c r="I386" s="29"/>
      <c r="J386" s="29"/>
      <c r="K386" s="29"/>
      <c r="L386" s="29"/>
      <c r="M386" s="29"/>
    </row>
    <row r="387" spans="1:13" x14ac:dyDescent="0.25">
      <c r="A387" s="29" t="s">
        <v>20</v>
      </c>
      <c r="B387" s="29" t="s">
        <v>539</v>
      </c>
      <c r="C387" s="424">
        <v>112.2294</v>
      </c>
      <c r="D387" s="145">
        <v>84.84</v>
      </c>
      <c r="E387" s="29"/>
      <c r="F387" s="29"/>
      <c r="G387" s="29"/>
      <c r="H387" s="29"/>
      <c r="I387" s="29"/>
      <c r="J387" s="29"/>
      <c r="K387" s="29"/>
      <c r="L387" s="29"/>
      <c r="M387" s="29"/>
    </row>
    <row r="388" spans="1:13" s="232" customFormat="1" x14ac:dyDescent="0.25">
      <c r="A388" s="29" t="s">
        <v>20</v>
      </c>
      <c r="B388" s="29" t="s">
        <v>867</v>
      </c>
      <c r="C388" s="424">
        <v>189.37270000000001</v>
      </c>
      <c r="D388" s="145">
        <v>143.16</v>
      </c>
      <c r="E388" s="29"/>
      <c r="F388" s="29"/>
      <c r="G388" s="29"/>
      <c r="H388" s="29"/>
      <c r="I388" s="29"/>
      <c r="J388" s="29"/>
      <c r="K388" s="29"/>
      <c r="L388" s="29"/>
      <c r="M388" s="29"/>
    </row>
    <row r="389" spans="1:13" s="232" customFormat="1" x14ac:dyDescent="0.25">
      <c r="A389" s="29" t="s">
        <v>20</v>
      </c>
      <c r="B389" s="29" t="s">
        <v>639</v>
      </c>
      <c r="C389" s="424">
        <v>281.23719999999997</v>
      </c>
      <c r="D389" s="145">
        <v>212.61</v>
      </c>
      <c r="E389" s="29"/>
      <c r="F389" s="29"/>
      <c r="G389" s="29"/>
      <c r="H389" s="29"/>
      <c r="I389" s="29"/>
      <c r="J389" s="29"/>
      <c r="K389" s="29"/>
      <c r="L389" s="29"/>
      <c r="M389" s="29"/>
    </row>
    <row r="390" spans="1:13" s="232" customFormat="1" x14ac:dyDescent="0.25">
      <c r="A390" s="29" t="s">
        <v>20</v>
      </c>
      <c r="B390" s="29" t="s">
        <v>868</v>
      </c>
      <c r="C390" s="424">
        <v>465.33210000000003</v>
      </c>
      <c r="D390" s="145">
        <v>351.78</v>
      </c>
      <c r="E390" s="29"/>
      <c r="F390" s="29"/>
      <c r="G390" s="29"/>
      <c r="H390" s="29"/>
      <c r="I390" s="29"/>
      <c r="J390" s="29"/>
      <c r="K390" s="29"/>
      <c r="L390" s="29"/>
      <c r="M390" s="29"/>
    </row>
    <row r="391" spans="1:13" s="232" customFormat="1" x14ac:dyDescent="0.25">
      <c r="A391" s="29" t="s">
        <v>20</v>
      </c>
      <c r="B391" s="29" t="s">
        <v>791</v>
      </c>
      <c r="C391" s="424">
        <v>100.5202</v>
      </c>
      <c r="D391" s="145">
        <v>75.989999999999995</v>
      </c>
      <c r="E391" s="29"/>
      <c r="F391" s="29"/>
      <c r="G391" s="29"/>
      <c r="H391" s="29"/>
      <c r="I391" s="29"/>
      <c r="J391" s="29"/>
      <c r="K391" s="29"/>
      <c r="L391" s="29"/>
      <c r="M391" s="29"/>
    </row>
    <row r="392" spans="1:13" s="232" customFormat="1" x14ac:dyDescent="0.25">
      <c r="A392" s="29" t="s">
        <v>20</v>
      </c>
      <c r="B392" s="29" t="s">
        <v>792</v>
      </c>
      <c r="C392" s="424">
        <v>66.281400000000005</v>
      </c>
      <c r="D392" s="145">
        <v>50.11</v>
      </c>
      <c r="E392" s="29"/>
      <c r="F392" s="29"/>
      <c r="G392" s="29"/>
      <c r="H392" s="29"/>
      <c r="I392" s="29"/>
      <c r="J392" s="29"/>
      <c r="K392" s="29"/>
      <c r="L392" s="29"/>
      <c r="M392" s="29"/>
    </row>
    <row r="393" spans="1:13" s="232" customFormat="1" x14ac:dyDescent="0.25">
      <c r="A393" s="29" t="s">
        <v>20</v>
      </c>
      <c r="B393" s="29" t="s">
        <v>841</v>
      </c>
      <c r="C393" s="424">
        <v>51.844499999999996</v>
      </c>
      <c r="D393" s="145">
        <v>39.19</v>
      </c>
      <c r="E393" s="29"/>
      <c r="F393" s="29"/>
      <c r="G393" s="29"/>
      <c r="H393" s="29"/>
      <c r="I393" s="29"/>
      <c r="J393" s="29"/>
      <c r="K393" s="29"/>
      <c r="L393" s="29"/>
      <c r="M393" s="29"/>
    </row>
    <row r="394" spans="1:13" s="232" customFormat="1" x14ac:dyDescent="0.25">
      <c r="A394" s="29" t="s">
        <v>20</v>
      </c>
      <c r="B394" s="29" t="s">
        <v>540</v>
      </c>
      <c r="C394" s="424">
        <v>2151.7183</v>
      </c>
      <c r="D394" s="145">
        <v>1626.65</v>
      </c>
      <c r="E394" s="29"/>
      <c r="F394" s="29"/>
      <c r="G394" s="29"/>
      <c r="H394" s="29"/>
      <c r="I394" s="29"/>
      <c r="J394" s="29"/>
      <c r="K394" s="29"/>
      <c r="L394" s="29"/>
      <c r="M394" s="29"/>
    </row>
    <row r="395" spans="1:13" s="232" customFormat="1" x14ac:dyDescent="0.25">
      <c r="A395" s="29" t="s">
        <v>20</v>
      </c>
      <c r="B395" s="29" t="s">
        <v>541</v>
      </c>
      <c r="C395" s="424">
        <v>67.257300000000001</v>
      </c>
      <c r="D395" s="145">
        <v>50.84</v>
      </c>
      <c r="E395" s="29"/>
      <c r="F395" s="29"/>
      <c r="G395" s="29"/>
      <c r="H395" s="29"/>
      <c r="I395" s="29"/>
      <c r="J395" s="29"/>
      <c r="K395" s="29"/>
      <c r="L395" s="29"/>
      <c r="M395" s="29"/>
    </row>
    <row r="396" spans="1:13" s="232" customFormat="1" x14ac:dyDescent="0.25">
      <c r="A396" s="29" t="s">
        <v>20</v>
      </c>
      <c r="B396" s="29" t="s">
        <v>833</v>
      </c>
      <c r="C396" s="424">
        <v>84.903700000000001</v>
      </c>
      <c r="D396" s="145">
        <v>64.19</v>
      </c>
      <c r="E396" s="29"/>
      <c r="F396" s="29"/>
      <c r="G396" s="29"/>
      <c r="H396" s="29"/>
      <c r="I396" s="29"/>
      <c r="J396" s="29"/>
      <c r="K396" s="29"/>
      <c r="L396" s="29"/>
      <c r="M396" s="29"/>
    </row>
    <row r="397" spans="1:13" s="232" customFormat="1" x14ac:dyDescent="0.25">
      <c r="A397" s="29" t="s">
        <v>20</v>
      </c>
      <c r="B397" s="29" t="s">
        <v>640</v>
      </c>
      <c r="C397" s="424">
        <v>76.892099999999999</v>
      </c>
      <c r="D397" s="145">
        <v>58.13</v>
      </c>
      <c r="E397" s="29"/>
      <c r="F397" s="29"/>
      <c r="G397" s="29"/>
      <c r="H397" s="29"/>
      <c r="I397" s="29"/>
      <c r="J397" s="29"/>
      <c r="K397" s="29"/>
      <c r="L397" s="29"/>
      <c r="M397" s="29"/>
    </row>
    <row r="398" spans="1:13" s="232" customFormat="1" x14ac:dyDescent="0.25">
      <c r="A398" s="29" t="s">
        <v>20</v>
      </c>
      <c r="B398" s="29" t="s">
        <v>641</v>
      </c>
      <c r="C398" s="424">
        <v>303.28829999999999</v>
      </c>
      <c r="D398" s="145">
        <v>229.28</v>
      </c>
      <c r="E398" s="29"/>
      <c r="F398" s="29"/>
      <c r="G398" s="29"/>
      <c r="H398" s="29"/>
      <c r="I398" s="29"/>
      <c r="J398" s="29"/>
      <c r="K398" s="29"/>
      <c r="L398" s="29"/>
      <c r="M398" s="29"/>
    </row>
    <row r="399" spans="1:13" s="232" customFormat="1" x14ac:dyDescent="0.25">
      <c r="A399" s="29" t="s">
        <v>20</v>
      </c>
      <c r="B399" s="29" t="s">
        <v>473</v>
      </c>
      <c r="C399" s="424">
        <v>43.3934</v>
      </c>
      <c r="D399" s="145">
        <v>32.799999999999997</v>
      </c>
      <c r="E399" s="29"/>
      <c r="F399" s="29"/>
      <c r="G399" s="29"/>
      <c r="H399" s="29"/>
      <c r="I399" s="29"/>
      <c r="J399" s="29"/>
      <c r="K399" s="29"/>
      <c r="L399" s="29"/>
      <c r="M399" s="29"/>
    </row>
    <row r="400" spans="1:13" s="232" customFormat="1" x14ac:dyDescent="0.25">
      <c r="A400" s="29" t="s">
        <v>20</v>
      </c>
      <c r="B400" s="29" t="s">
        <v>946</v>
      </c>
      <c r="C400" s="424">
        <v>101.3716</v>
      </c>
      <c r="D400" s="145">
        <v>76.63</v>
      </c>
      <c r="E400" s="29"/>
      <c r="F400" s="29"/>
      <c r="G400" s="29"/>
      <c r="H400" s="29"/>
      <c r="I400" s="29"/>
      <c r="J400" s="29"/>
      <c r="K400" s="29"/>
      <c r="L400" s="29"/>
      <c r="M400" s="29"/>
    </row>
    <row r="401" spans="1:13" s="232" customFormat="1" x14ac:dyDescent="0.25">
      <c r="A401" s="29" t="s">
        <v>20</v>
      </c>
      <c r="B401" s="29" t="s">
        <v>428</v>
      </c>
      <c r="C401" s="424">
        <v>2364.9389000000001</v>
      </c>
      <c r="D401" s="145">
        <v>1787.84</v>
      </c>
      <c r="E401" s="29"/>
      <c r="F401" s="29"/>
      <c r="G401" s="29"/>
      <c r="H401" s="29"/>
      <c r="I401" s="29"/>
      <c r="J401" s="29"/>
      <c r="K401" s="29"/>
      <c r="L401" s="29"/>
      <c r="M401" s="29"/>
    </row>
    <row r="402" spans="1:13" s="232" customFormat="1" x14ac:dyDescent="0.25">
      <c r="A402" s="29" t="s">
        <v>20</v>
      </c>
      <c r="B402" s="29" t="s">
        <v>919</v>
      </c>
      <c r="C402" s="424">
        <v>4177.1221999999998</v>
      </c>
      <c r="D402" s="145">
        <v>3157.8</v>
      </c>
      <c r="E402" s="29"/>
      <c r="F402" s="29"/>
      <c r="G402" s="29"/>
      <c r="H402" s="29"/>
      <c r="I402" s="29"/>
      <c r="J402" s="29"/>
      <c r="K402" s="29"/>
      <c r="L402" s="29"/>
      <c r="M402" s="29"/>
    </row>
    <row r="403" spans="1:13" s="232" customFormat="1" x14ac:dyDescent="0.25">
      <c r="A403" s="29" t="s">
        <v>20</v>
      </c>
      <c r="B403" s="29" t="s">
        <v>896</v>
      </c>
      <c r="C403" s="424">
        <v>2647.6734999999999</v>
      </c>
      <c r="D403" s="145">
        <v>2001.58</v>
      </c>
      <c r="E403" s="29"/>
      <c r="F403" s="29"/>
      <c r="G403" s="29"/>
      <c r="H403" s="29"/>
      <c r="I403" s="29"/>
      <c r="J403" s="29"/>
      <c r="K403" s="29"/>
      <c r="L403" s="29"/>
      <c r="M403" s="29"/>
    </row>
    <row r="404" spans="1:13" s="237" customFormat="1" x14ac:dyDescent="0.25">
      <c r="A404" s="29" t="s">
        <v>20</v>
      </c>
      <c r="B404" s="29" t="s">
        <v>664</v>
      </c>
      <c r="C404" s="424">
        <v>327.7088</v>
      </c>
      <c r="D404" s="145">
        <v>247.74</v>
      </c>
      <c r="E404" s="29"/>
      <c r="F404" s="29"/>
      <c r="G404" s="29"/>
      <c r="H404" s="29"/>
      <c r="I404" s="29"/>
      <c r="J404" s="29"/>
      <c r="K404" s="29"/>
      <c r="L404" s="29"/>
      <c r="M404" s="29"/>
    </row>
    <row r="405" spans="1:13" s="237" customFormat="1" x14ac:dyDescent="0.25">
      <c r="A405" s="29" t="s">
        <v>20</v>
      </c>
      <c r="B405" s="29" t="s">
        <v>665</v>
      </c>
      <c r="C405" s="424">
        <v>285.54820000000001</v>
      </c>
      <c r="D405" s="145">
        <v>215.87</v>
      </c>
      <c r="E405" s="29"/>
      <c r="F405" s="29"/>
      <c r="G405" s="29"/>
      <c r="H405" s="29"/>
      <c r="I405" s="29"/>
      <c r="J405" s="29"/>
      <c r="K405" s="29"/>
      <c r="L405" s="29"/>
      <c r="M405" s="29"/>
    </row>
    <row r="406" spans="1:13" s="237" customFormat="1" x14ac:dyDescent="0.25">
      <c r="A406" s="29" t="s">
        <v>20</v>
      </c>
      <c r="B406" s="29" t="s">
        <v>793</v>
      </c>
      <c r="C406" s="424">
        <v>332.38529999999997</v>
      </c>
      <c r="D406" s="145">
        <v>251.28</v>
      </c>
      <c r="E406" s="29"/>
      <c r="F406" s="29"/>
      <c r="G406" s="29"/>
      <c r="H406" s="29"/>
      <c r="I406" s="29"/>
      <c r="J406" s="29"/>
      <c r="K406" s="29"/>
      <c r="L406" s="29"/>
      <c r="M406" s="29"/>
    </row>
    <row r="407" spans="1:13" s="237" customFormat="1" x14ac:dyDescent="0.25">
      <c r="A407" s="29" t="s">
        <v>20</v>
      </c>
      <c r="B407" s="29" t="s">
        <v>666</v>
      </c>
      <c r="C407" s="424">
        <v>38.836399999999998</v>
      </c>
      <c r="D407" s="145">
        <v>29.36</v>
      </c>
      <c r="E407" s="29"/>
      <c r="F407" s="29"/>
      <c r="G407" s="29"/>
      <c r="H407" s="29"/>
      <c r="I407" s="29"/>
      <c r="J407" s="29"/>
      <c r="K407" s="29"/>
      <c r="L407" s="29"/>
      <c r="M407" s="29"/>
    </row>
    <row r="408" spans="1:13" s="237" customFormat="1" x14ac:dyDescent="0.25">
      <c r="A408" s="29" t="s">
        <v>20</v>
      </c>
      <c r="B408" s="29" t="s">
        <v>667</v>
      </c>
      <c r="C408" s="424">
        <v>241.3219</v>
      </c>
      <c r="D408" s="145">
        <v>182.43</v>
      </c>
      <c r="E408" s="29"/>
      <c r="F408" s="29"/>
      <c r="G408" s="29"/>
      <c r="H408" s="29"/>
      <c r="I408" s="29"/>
      <c r="J408" s="29"/>
      <c r="K408" s="29"/>
      <c r="L408" s="29"/>
      <c r="M408" s="29"/>
    </row>
    <row r="409" spans="1:13" s="232" customFormat="1" x14ac:dyDescent="0.25">
      <c r="A409" s="29" t="s">
        <v>20</v>
      </c>
      <c r="B409" s="29" t="s">
        <v>668</v>
      </c>
      <c r="C409" s="424">
        <v>264.7072</v>
      </c>
      <c r="D409" s="145">
        <v>200.11</v>
      </c>
      <c r="E409" s="29"/>
      <c r="F409" s="29"/>
      <c r="G409" s="29"/>
      <c r="H409" s="29"/>
      <c r="I409" s="29"/>
      <c r="J409" s="29"/>
      <c r="K409" s="29"/>
      <c r="L409" s="29"/>
      <c r="M409" s="29"/>
    </row>
    <row r="410" spans="1:13" s="232" customFormat="1" x14ac:dyDescent="0.25">
      <c r="A410" s="29" t="s">
        <v>20</v>
      </c>
      <c r="B410" s="29" t="s">
        <v>669</v>
      </c>
      <c r="C410" s="424">
        <v>279.62909999999999</v>
      </c>
      <c r="D410" s="145">
        <v>211.39</v>
      </c>
      <c r="E410" s="29"/>
      <c r="F410" s="29"/>
      <c r="G410" s="29"/>
      <c r="H410" s="29"/>
      <c r="I410" s="29"/>
      <c r="J410" s="29"/>
      <c r="K410" s="29"/>
      <c r="L410" s="29"/>
      <c r="M410" s="29"/>
    </row>
    <row r="411" spans="1:13" s="232" customFormat="1" x14ac:dyDescent="0.25">
      <c r="A411" s="29" t="s">
        <v>20</v>
      </c>
      <c r="B411" s="29" t="s">
        <v>59</v>
      </c>
      <c r="C411" s="424">
        <v>65.509500000000003</v>
      </c>
      <c r="D411" s="145">
        <v>49.52</v>
      </c>
      <c r="E411" s="29"/>
      <c r="F411" s="29"/>
      <c r="G411" s="29"/>
      <c r="H411" s="29"/>
      <c r="I411" s="29"/>
      <c r="J411" s="29"/>
      <c r="K411" s="29"/>
      <c r="L411" s="29"/>
      <c r="M411" s="29"/>
    </row>
    <row r="412" spans="1:13" s="232" customFormat="1" x14ac:dyDescent="0.25">
      <c r="A412" s="29" t="s">
        <v>20</v>
      </c>
      <c r="B412" s="29" t="s">
        <v>838</v>
      </c>
      <c r="C412" s="424">
        <v>140.2869</v>
      </c>
      <c r="D412" s="145">
        <v>106.05</v>
      </c>
      <c r="E412" s="29"/>
      <c r="F412" s="29"/>
      <c r="G412" s="29"/>
      <c r="H412" s="29"/>
      <c r="I412" s="29"/>
      <c r="J412" s="29"/>
      <c r="K412" s="29"/>
      <c r="L412" s="29"/>
      <c r="M412" s="29"/>
    </row>
    <row r="413" spans="1:13" s="232" customFormat="1" x14ac:dyDescent="0.25">
      <c r="A413" s="29" t="s">
        <v>20</v>
      </c>
      <c r="B413" s="29" t="s">
        <v>794</v>
      </c>
      <c r="C413" s="424">
        <v>500.55560000000003</v>
      </c>
      <c r="D413" s="145">
        <v>378.41</v>
      </c>
      <c r="E413" s="29"/>
      <c r="F413" s="29"/>
      <c r="G413" s="29"/>
      <c r="H413" s="29"/>
      <c r="I413" s="29"/>
      <c r="J413" s="29"/>
      <c r="K413" s="29"/>
      <c r="L413" s="29"/>
      <c r="M413" s="29"/>
    </row>
    <row r="414" spans="1:13" s="232" customFormat="1" x14ac:dyDescent="0.25">
      <c r="A414" s="29" t="s">
        <v>20</v>
      </c>
      <c r="B414" s="29" t="s">
        <v>795</v>
      </c>
      <c r="C414" s="424">
        <v>187.0539</v>
      </c>
      <c r="D414" s="145">
        <v>141.41</v>
      </c>
      <c r="E414" s="29"/>
      <c r="F414" s="29"/>
      <c r="G414" s="29"/>
      <c r="H414" s="29"/>
      <c r="I414" s="29"/>
      <c r="J414" s="29"/>
      <c r="K414" s="29"/>
      <c r="L414" s="29"/>
      <c r="M414" s="29"/>
    </row>
    <row r="415" spans="1:13" s="232" customFormat="1" x14ac:dyDescent="0.25">
      <c r="A415" s="29" t="s">
        <v>20</v>
      </c>
      <c r="B415" s="29" t="s">
        <v>603</v>
      </c>
      <c r="C415" s="424">
        <v>69.427700000000002</v>
      </c>
      <c r="D415" s="145">
        <v>52.49</v>
      </c>
      <c r="E415" s="29"/>
      <c r="F415" s="29"/>
      <c r="G415" s="29"/>
      <c r="H415" s="29"/>
      <c r="I415" s="29"/>
      <c r="J415" s="29"/>
      <c r="K415" s="29"/>
      <c r="L415" s="29"/>
      <c r="M415" s="29"/>
    </row>
    <row r="416" spans="1:13" s="232" customFormat="1" x14ac:dyDescent="0.25">
      <c r="A416" s="29" t="s">
        <v>20</v>
      </c>
      <c r="B416" s="29" t="s">
        <v>796</v>
      </c>
      <c r="C416" s="424">
        <v>631.97289999999998</v>
      </c>
      <c r="D416" s="145">
        <v>477.76</v>
      </c>
      <c r="E416" s="29"/>
      <c r="F416" s="29"/>
      <c r="G416" s="29"/>
      <c r="H416" s="29"/>
      <c r="I416" s="29"/>
      <c r="J416" s="29"/>
      <c r="K416" s="29"/>
      <c r="L416" s="29"/>
      <c r="M416" s="29"/>
    </row>
    <row r="417" spans="1:13" s="232" customFormat="1" x14ac:dyDescent="0.25">
      <c r="A417" s="29" t="s">
        <v>20</v>
      </c>
      <c r="B417" s="29" t="s">
        <v>642</v>
      </c>
      <c r="C417" s="424">
        <v>160.87710000000001</v>
      </c>
      <c r="D417" s="145">
        <v>121.62</v>
      </c>
      <c r="E417" s="29"/>
      <c r="F417" s="29"/>
      <c r="G417" s="29"/>
      <c r="H417" s="29"/>
      <c r="I417" s="29"/>
      <c r="J417" s="29"/>
      <c r="K417" s="29"/>
      <c r="L417" s="29"/>
      <c r="M417" s="29"/>
    </row>
    <row r="418" spans="1:13" s="232" customFormat="1" x14ac:dyDescent="0.25">
      <c r="A418" s="29" t="s">
        <v>20</v>
      </c>
      <c r="B418" s="29" t="s">
        <v>561</v>
      </c>
      <c r="C418" s="424">
        <v>220.8263</v>
      </c>
      <c r="D418" s="145">
        <v>166.94</v>
      </c>
      <c r="E418" s="29"/>
      <c r="F418" s="29"/>
      <c r="G418" s="29"/>
      <c r="H418" s="29"/>
      <c r="I418" s="29"/>
      <c r="J418" s="29"/>
      <c r="K418" s="29"/>
      <c r="L418" s="29"/>
      <c r="M418" s="29"/>
    </row>
    <row r="419" spans="1:13" s="232" customFormat="1" x14ac:dyDescent="0.25">
      <c r="A419" s="29" t="s">
        <v>20</v>
      </c>
      <c r="B419" s="29" t="s">
        <v>542</v>
      </c>
      <c r="C419" s="424">
        <v>118.15949999999999</v>
      </c>
      <c r="D419" s="145">
        <v>89.33</v>
      </c>
      <c r="E419" s="29"/>
      <c r="F419" s="29"/>
      <c r="G419" s="29"/>
      <c r="H419" s="29"/>
      <c r="I419" s="29"/>
      <c r="J419" s="29"/>
      <c r="K419" s="29"/>
      <c r="L419" s="29"/>
      <c r="M419" s="29"/>
    </row>
    <row r="420" spans="1:13" s="232" customFormat="1" x14ac:dyDescent="0.25">
      <c r="A420" s="29" t="s">
        <v>20</v>
      </c>
      <c r="B420" s="29" t="s">
        <v>855</v>
      </c>
      <c r="C420" s="424">
        <v>3636.1347999999998</v>
      </c>
      <c r="D420" s="145">
        <v>2748.83</v>
      </c>
      <c r="E420" s="29"/>
      <c r="F420" s="29"/>
      <c r="G420" s="29"/>
      <c r="H420" s="29"/>
      <c r="I420" s="29"/>
      <c r="J420" s="29"/>
      <c r="K420" s="29"/>
      <c r="L420" s="29"/>
      <c r="M420" s="29"/>
    </row>
    <row r="421" spans="1:13" s="232" customFormat="1" x14ac:dyDescent="0.25">
      <c r="A421" s="29" t="s">
        <v>20</v>
      </c>
      <c r="B421" s="29" t="s">
        <v>797</v>
      </c>
      <c r="C421" s="424">
        <v>173.68360000000001</v>
      </c>
      <c r="D421" s="145">
        <v>131.30000000000001</v>
      </c>
      <c r="E421" s="29"/>
      <c r="F421" s="29"/>
      <c r="G421" s="29"/>
      <c r="H421" s="29"/>
      <c r="I421" s="29"/>
      <c r="J421" s="29"/>
      <c r="K421" s="29"/>
      <c r="L421" s="29"/>
      <c r="M421" s="29"/>
    </row>
    <row r="422" spans="1:13" s="232" customFormat="1" x14ac:dyDescent="0.25">
      <c r="A422" s="29" t="s">
        <v>20</v>
      </c>
      <c r="B422" s="29" t="s">
        <v>60</v>
      </c>
      <c r="C422" s="424">
        <v>1366.864</v>
      </c>
      <c r="D422" s="145">
        <v>1033.32</v>
      </c>
      <c r="E422" s="29"/>
      <c r="F422" s="29"/>
      <c r="G422" s="29"/>
      <c r="H422" s="29"/>
      <c r="I422" s="29"/>
      <c r="J422" s="29"/>
      <c r="K422" s="29"/>
      <c r="L422" s="29"/>
      <c r="M422" s="29"/>
    </row>
    <row r="423" spans="1:13" s="232" customFormat="1" x14ac:dyDescent="0.25">
      <c r="A423" s="29" t="s">
        <v>20</v>
      </c>
      <c r="B423" s="29" t="s">
        <v>61</v>
      </c>
      <c r="C423" s="424">
        <v>2457.3818000000001</v>
      </c>
      <c r="D423" s="145">
        <v>1857.72</v>
      </c>
      <c r="E423" s="29"/>
      <c r="F423" s="29"/>
      <c r="G423" s="29"/>
      <c r="H423" s="29"/>
      <c r="I423" s="29"/>
      <c r="J423" s="29"/>
      <c r="K423" s="29"/>
      <c r="L423" s="29"/>
      <c r="M423" s="29"/>
    </row>
    <row r="424" spans="1:13" s="232" customFormat="1" x14ac:dyDescent="0.25">
      <c r="A424" s="29" t="s">
        <v>20</v>
      </c>
      <c r="B424" s="29" t="s">
        <v>62</v>
      </c>
      <c r="C424" s="424">
        <v>2191.9598000000001</v>
      </c>
      <c r="D424" s="145">
        <v>1657.07</v>
      </c>
      <c r="E424" s="29"/>
      <c r="F424" s="29"/>
      <c r="G424" s="29"/>
      <c r="H424" s="29"/>
      <c r="I424" s="29"/>
      <c r="J424" s="29"/>
      <c r="K424" s="29"/>
      <c r="L424" s="29"/>
      <c r="M424" s="29"/>
    </row>
    <row r="425" spans="1:13" s="232" customFormat="1" x14ac:dyDescent="0.25">
      <c r="A425" s="29" t="s">
        <v>20</v>
      </c>
      <c r="B425" s="29" t="s">
        <v>604</v>
      </c>
      <c r="C425" s="424">
        <v>58.737499999999997</v>
      </c>
      <c r="D425" s="145">
        <v>44.4</v>
      </c>
      <c r="E425" s="29"/>
      <c r="F425" s="29"/>
      <c r="G425" s="29"/>
      <c r="H425" s="29"/>
      <c r="I425" s="29"/>
      <c r="J425" s="29"/>
      <c r="K425" s="29"/>
      <c r="L425" s="29"/>
      <c r="M425" s="29"/>
    </row>
    <row r="426" spans="1:13" s="232" customFormat="1" x14ac:dyDescent="0.25">
      <c r="A426" s="29" t="s">
        <v>20</v>
      </c>
      <c r="B426" s="29" t="s">
        <v>605</v>
      </c>
      <c r="C426" s="424">
        <v>142.48419999999999</v>
      </c>
      <c r="D426" s="145">
        <v>107.71</v>
      </c>
      <c r="E426" s="29"/>
      <c r="F426" s="29"/>
      <c r="G426" s="29"/>
      <c r="H426" s="29"/>
      <c r="I426" s="29"/>
      <c r="J426" s="29"/>
      <c r="K426" s="29"/>
      <c r="L426" s="29"/>
      <c r="M426" s="29"/>
    </row>
    <row r="427" spans="1:13" s="237" customFormat="1" x14ac:dyDescent="0.25">
      <c r="A427" s="29" t="s">
        <v>20</v>
      </c>
      <c r="B427" s="29" t="s">
        <v>452</v>
      </c>
      <c r="C427" s="424">
        <v>17.3947</v>
      </c>
      <c r="D427" s="145">
        <v>13.15</v>
      </c>
      <c r="E427" s="29"/>
      <c r="F427" s="29"/>
      <c r="G427" s="29"/>
      <c r="H427" s="29"/>
      <c r="I427" s="29"/>
      <c r="J427" s="29"/>
      <c r="K427" s="29"/>
      <c r="L427" s="29"/>
      <c r="M427" s="29"/>
    </row>
    <row r="428" spans="1:13" s="232" customFormat="1" x14ac:dyDescent="0.25">
      <c r="A428" s="29" t="s">
        <v>20</v>
      </c>
      <c r="B428" s="29" t="s">
        <v>670</v>
      </c>
      <c r="C428" s="424">
        <v>200.50569999999999</v>
      </c>
      <c r="D428" s="145">
        <v>151.58000000000001</v>
      </c>
      <c r="E428" s="29"/>
      <c r="F428" s="29"/>
      <c r="G428" s="29"/>
      <c r="H428" s="29"/>
      <c r="I428" s="29"/>
      <c r="J428" s="29"/>
      <c r="K428" s="29"/>
      <c r="L428" s="29"/>
      <c r="M428" s="29"/>
    </row>
    <row r="429" spans="1:13" s="246" customFormat="1" x14ac:dyDescent="0.25">
      <c r="A429" s="29" t="s">
        <v>20</v>
      </c>
      <c r="B429" s="29" t="s">
        <v>543</v>
      </c>
      <c r="C429" s="424">
        <v>1127.5840000000001</v>
      </c>
      <c r="D429" s="145">
        <v>852.43</v>
      </c>
      <c r="E429" s="29"/>
      <c r="F429" s="29"/>
      <c r="G429" s="29"/>
      <c r="H429" s="29"/>
      <c r="I429" s="29"/>
      <c r="J429" s="29"/>
      <c r="K429" s="29"/>
      <c r="L429" s="29"/>
      <c r="M429" s="29"/>
    </row>
    <row r="430" spans="1:13" s="246" customFormat="1" x14ac:dyDescent="0.25">
      <c r="A430" s="29" t="s">
        <v>20</v>
      </c>
      <c r="B430" s="29" t="s">
        <v>606</v>
      </c>
      <c r="C430" s="424">
        <v>155.0506</v>
      </c>
      <c r="D430" s="145">
        <v>117.21</v>
      </c>
      <c r="E430" s="29"/>
      <c r="F430" s="29"/>
      <c r="G430" s="29"/>
      <c r="H430" s="29"/>
      <c r="I430" s="29"/>
      <c r="J430" s="29"/>
      <c r="K430" s="29"/>
      <c r="L430" s="29"/>
      <c r="M430" s="29"/>
    </row>
    <row r="431" spans="1:13" s="246" customFormat="1" x14ac:dyDescent="0.25">
      <c r="A431" s="29" t="s">
        <v>20</v>
      </c>
      <c r="B431" s="29" t="s">
        <v>571</v>
      </c>
      <c r="C431" s="424">
        <v>171.36340000000001</v>
      </c>
      <c r="D431" s="145">
        <v>129.55000000000001</v>
      </c>
      <c r="E431" s="29"/>
      <c r="F431" s="29"/>
      <c r="G431" s="29"/>
      <c r="H431" s="29"/>
      <c r="I431" s="29"/>
      <c r="J431" s="29"/>
      <c r="K431" s="29"/>
      <c r="L431" s="29"/>
      <c r="M431" s="29"/>
    </row>
    <row r="432" spans="1:13" s="246" customFormat="1" x14ac:dyDescent="0.25">
      <c r="A432" s="29" t="s">
        <v>20</v>
      </c>
      <c r="B432" s="29" t="s">
        <v>607</v>
      </c>
      <c r="C432" s="424">
        <v>140.8605</v>
      </c>
      <c r="D432" s="145">
        <v>106.49</v>
      </c>
      <c r="E432" s="29"/>
      <c r="F432" s="29"/>
      <c r="G432" s="29"/>
      <c r="H432" s="29"/>
      <c r="I432" s="29"/>
      <c r="J432" s="29"/>
      <c r="K432" s="29"/>
      <c r="L432" s="29"/>
      <c r="M432" s="29"/>
    </row>
    <row r="433" spans="1:13" s="246" customFormat="1" x14ac:dyDescent="0.25">
      <c r="A433" s="29" t="s">
        <v>20</v>
      </c>
      <c r="B433" s="29" t="s">
        <v>572</v>
      </c>
      <c r="C433" s="424">
        <v>162.86199999999999</v>
      </c>
      <c r="D433" s="145">
        <v>123.12</v>
      </c>
      <c r="E433" s="29"/>
      <c r="F433" s="29"/>
      <c r="G433" s="29"/>
      <c r="H433" s="29"/>
      <c r="I433" s="29"/>
      <c r="J433" s="29"/>
      <c r="K433" s="29"/>
      <c r="L433" s="29"/>
      <c r="M433" s="29"/>
    </row>
    <row r="434" spans="1:13" s="246" customFormat="1" x14ac:dyDescent="0.25">
      <c r="A434" s="29" t="s">
        <v>20</v>
      </c>
      <c r="B434" s="29" t="s">
        <v>701</v>
      </c>
      <c r="C434" s="424">
        <v>125.51139999999999</v>
      </c>
      <c r="D434" s="145">
        <v>94.88</v>
      </c>
      <c r="E434" s="29"/>
      <c r="F434" s="29"/>
      <c r="G434" s="29"/>
      <c r="H434" s="29"/>
      <c r="I434" s="29"/>
      <c r="J434" s="29"/>
      <c r="K434" s="29"/>
      <c r="L434" s="29"/>
      <c r="M434" s="29"/>
    </row>
    <row r="435" spans="1:13" s="246" customFormat="1" x14ac:dyDescent="0.25">
      <c r="A435" s="29" t="s">
        <v>20</v>
      </c>
      <c r="B435" s="29" t="s">
        <v>671</v>
      </c>
      <c r="C435" s="424">
        <v>263.35039999999998</v>
      </c>
      <c r="D435" s="145">
        <v>199.09</v>
      </c>
      <c r="E435" s="29"/>
      <c r="F435" s="29"/>
      <c r="G435" s="29"/>
      <c r="H435" s="29"/>
      <c r="I435" s="29"/>
      <c r="J435" s="29"/>
      <c r="K435" s="29"/>
      <c r="L435" s="29"/>
      <c r="M435" s="29"/>
    </row>
    <row r="436" spans="1:13" s="246" customFormat="1" x14ac:dyDescent="0.25">
      <c r="A436" s="29" t="s">
        <v>20</v>
      </c>
      <c r="B436" s="29" t="s">
        <v>608</v>
      </c>
      <c r="C436" s="424">
        <v>80.541700000000006</v>
      </c>
      <c r="D436" s="145">
        <v>60.89</v>
      </c>
      <c r="E436" s="29"/>
      <c r="F436" s="29"/>
      <c r="G436" s="29"/>
      <c r="H436" s="29"/>
      <c r="I436" s="29"/>
      <c r="J436" s="29"/>
      <c r="K436" s="29"/>
      <c r="L436" s="29"/>
      <c r="M436" s="29"/>
    </row>
    <row r="437" spans="1:13" s="246" customFormat="1" x14ac:dyDescent="0.25">
      <c r="A437" s="29" t="s">
        <v>20</v>
      </c>
      <c r="B437" s="29" t="s">
        <v>609</v>
      </c>
      <c r="C437" s="424">
        <v>126.3719</v>
      </c>
      <c r="D437" s="145">
        <v>95.53</v>
      </c>
      <c r="E437" s="29"/>
      <c r="F437" s="29"/>
      <c r="G437" s="29"/>
      <c r="H437" s="29"/>
      <c r="I437" s="29"/>
      <c r="J437" s="29"/>
      <c r="K437" s="29"/>
      <c r="L437" s="29"/>
      <c r="M437" s="29"/>
    </row>
    <row r="438" spans="1:13" s="246" customFormat="1" x14ac:dyDescent="0.25">
      <c r="A438" s="29" t="s">
        <v>20</v>
      </c>
      <c r="B438" s="29" t="s">
        <v>573</v>
      </c>
      <c r="C438" s="424">
        <v>249.5147</v>
      </c>
      <c r="D438" s="145">
        <v>188.63</v>
      </c>
      <c r="E438" s="29"/>
      <c r="F438" s="29"/>
      <c r="G438" s="29"/>
      <c r="H438" s="29"/>
      <c r="I438" s="29"/>
      <c r="J438" s="29"/>
      <c r="K438" s="29"/>
      <c r="L438" s="29"/>
      <c r="M438" s="29"/>
    </row>
    <row r="439" spans="1:13" s="246" customFormat="1" x14ac:dyDescent="0.25">
      <c r="A439" s="29" t="s">
        <v>20</v>
      </c>
      <c r="B439" s="29" t="s">
        <v>574</v>
      </c>
      <c r="C439" s="424">
        <v>280.7457</v>
      </c>
      <c r="D439" s="145">
        <v>212.24</v>
      </c>
      <c r="E439" s="29"/>
      <c r="F439" s="29"/>
      <c r="G439" s="29"/>
      <c r="H439" s="29"/>
      <c r="I439" s="29"/>
      <c r="J439" s="29"/>
      <c r="K439" s="29"/>
      <c r="L439" s="29"/>
      <c r="M439" s="29"/>
    </row>
    <row r="440" spans="1:13" s="246" customFormat="1" x14ac:dyDescent="0.25">
      <c r="A440" s="29" t="s">
        <v>20</v>
      </c>
      <c r="B440" s="29" t="s">
        <v>575</v>
      </c>
      <c r="C440" s="424">
        <v>127.0633</v>
      </c>
      <c r="D440" s="145">
        <v>96.06</v>
      </c>
      <c r="E440" s="29"/>
      <c r="F440" s="29"/>
      <c r="G440" s="29"/>
      <c r="H440" s="29"/>
      <c r="I440" s="29"/>
      <c r="J440" s="29"/>
      <c r="K440" s="29"/>
      <c r="L440" s="29"/>
      <c r="M440" s="29"/>
    </row>
    <row r="441" spans="1:13" s="246" customFormat="1" x14ac:dyDescent="0.25">
      <c r="A441" s="29" t="s">
        <v>20</v>
      </c>
      <c r="B441" s="29" t="s">
        <v>702</v>
      </c>
      <c r="C441" s="424">
        <v>153.042</v>
      </c>
      <c r="D441" s="145">
        <v>115.7</v>
      </c>
      <c r="E441" s="29"/>
      <c r="F441" s="29"/>
      <c r="G441" s="29"/>
      <c r="H441" s="29"/>
      <c r="I441" s="29"/>
      <c r="J441" s="29"/>
      <c r="K441" s="29"/>
      <c r="L441" s="29"/>
      <c r="M441" s="29"/>
    </row>
    <row r="442" spans="1:13" s="246" customFormat="1" x14ac:dyDescent="0.25">
      <c r="A442" s="29" t="s">
        <v>20</v>
      </c>
      <c r="B442" s="29" t="s">
        <v>643</v>
      </c>
      <c r="C442" s="424">
        <v>84.287700000000001</v>
      </c>
      <c r="D442" s="145">
        <v>63.72</v>
      </c>
      <c r="E442" s="29"/>
      <c r="F442" s="29"/>
      <c r="G442" s="29"/>
      <c r="H442" s="29"/>
      <c r="I442" s="29"/>
      <c r="J442" s="29"/>
      <c r="K442" s="29"/>
      <c r="L442" s="29"/>
      <c r="M442" s="29"/>
    </row>
    <row r="443" spans="1:13" s="246" customFormat="1" x14ac:dyDescent="0.25">
      <c r="A443" s="29" t="s">
        <v>20</v>
      </c>
      <c r="B443" s="29" t="s">
        <v>644</v>
      </c>
      <c r="C443" s="424">
        <v>203.20349999999999</v>
      </c>
      <c r="D443" s="145">
        <v>153.62</v>
      </c>
      <c r="E443" s="29"/>
      <c r="F443" s="29"/>
      <c r="G443" s="29"/>
      <c r="H443" s="29"/>
      <c r="I443" s="29"/>
      <c r="J443" s="29"/>
      <c r="K443" s="29"/>
      <c r="L443" s="29"/>
      <c r="M443" s="29"/>
    </row>
    <row r="444" spans="1:13" s="246" customFormat="1" x14ac:dyDescent="0.25">
      <c r="A444" s="29" t="s">
        <v>20</v>
      </c>
      <c r="B444" s="29" t="s">
        <v>672</v>
      </c>
      <c r="C444" s="424">
        <v>139.054</v>
      </c>
      <c r="D444" s="145">
        <v>105.12</v>
      </c>
      <c r="E444" s="29"/>
      <c r="F444" s="29"/>
      <c r="G444" s="29"/>
      <c r="H444" s="29"/>
      <c r="I444" s="29"/>
      <c r="J444" s="29"/>
      <c r="K444" s="29"/>
      <c r="L444" s="29"/>
      <c r="M444" s="29"/>
    </row>
    <row r="445" spans="1:13" s="246" customFormat="1" x14ac:dyDescent="0.25">
      <c r="A445" s="29" t="s">
        <v>20</v>
      </c>
      <c r="B445" s="29" t="s">
        <v>576</v>
      </c>
      <c r="C445" s="424">
        <v>118.3098</v>
      </c>
      <c r="D445" s="145">
        <v>89.44</v>
      </c>
      <c r="E445" s="29"/>
      <c r="F445" s="29"/>
      <c r="G445" s="29"/>
      <c r="H445" s="29"/>
      <c r="I445" s="29"/>
      <c r="J445" s="29"/>
      <c r="K445" s="29"/>
      <c r="L445" s="29"/>
      <c r="M445" s="29"/>
    </row>
    <row r="446" spans="1:13" s="246" customFormat="1" x14ac:dyDescent="0.25">
      <c r="A446" s="29" t="s">
        <v>20</v>
      </c>
      <c r="B446" s="29" t="s">
        <v>610</v>
      </c>
      <c r="C446" s="424">
        <v>110.31180000000001</v>
      </c>
      <c r="D446" s="145">
        <v>83.39</v>
      </c>
      <c r="E446" s="29"/>
      <c r="F446" s="29"/>
      <c r="G446" s="29"/>
      <c r="H446" s="29"/>
      <c r="I446" s="29"/>
      <c r="J446" s="29"/>
      <c r="K446" s="29"/>
      <c r="L446" s="29"/>
      <c r="M446" s="29"/>
    </row>
    <row r="447" spans="1:13" s="246" customFormat="1" x14ac:dyDescent="0.25">
      <c r="A447" s="29" t="s">
        <v>20</v>
      </c>
      <c r="B447" s="29" t="s">
        <v>577</v>
      </c>
      <c r="C447" s="424">
        <v>151.1267</v>
      </c>
      <c r="D447" s="145">
        <v>114.25</v>
      </c>
      <c r="E447" s="29"/>
      <c r="F447" s="29"/>
      <c r="G447" s="29"/>
      <c r="H447" s="29"/>
      <c r="I447" s="29"/>
      <c r="J447" s="29"/>
      <c r="K447" s="29"/>
      <c r="L447" s="29"/>
      <c r="M447" s="29"/>
    </row>
    <row r="448" spans="1:13" s="246" customFormat="1" x14ac:dyDescent="0.25">
      <c r="A448" s="29" t="s">
        <v>20</v>
      </c>
      <c r="B448" s="29" t="s">
        <v>578</v>
      </c>
      <c r="C448" s="424">
        <v>60.444099999999999</v>
      </c>
      <c r="D448" s="145">
        <v>45.69</v>
      </c>
      <c r="E448" s="29"/>
      <c r="F448" s="29"/>
      <c r="G448" s="29"/>
      <c r="H448" s="29"/>
      <c r="I448" s="29"/>
      <c r="J448" s="29"/>
      <c r="K448" s="29"/>
      <c r="L448" s="29"/>
      <c r="M448" s="29"/>
    </row>
    <row r="449" spans="1:13" s="246" customFormat="1" x14ac:dyDescent="0.25">
      <c r="A449" s="29" t="s">
        <v>20</v>
      </c>
      <c r="B449" s="29" t="s">
        <v>645</v>
      </c>
      <c r="C449" s="424">
        <v>49.371099999999998</v>
      </c>
      <c r="D449" s="145">
        <v>37.32</v>
      </c>
      <c r="E449" s="29"/>
      <c r="F449" s="29"/>
      <c r="G449" s="29"/>
      <c r="H449" s="29"/>
      <c r="I449" s="29"/>
      <c r="J449" s="29"/>
      <c r="K449" s="29"/>
      <c r="L449" s="29"/>
      <c r="M449" s="29"/>
    </row>
    <row r="450" spans="1:13" s="246" customFormat="1" x14ac:dyDescent="0.25">
      <c r="A450" s="29" t="s">
        <v>20</v>
      </c>
      <c r="B450" s="29" t="s">
        <v>646</v>
      </c>
      <c r="C450" s="424">
        <v>129.34010000000001</v>
      </c>
      <c r="D450" s="145">
        <v>97.78</v>
      </c>
      <c r="E450" s="29"/>
      <c r="F450" s="29"/>
      <c r="G450" s="29"/>
      <c r="H450" s="29"/>
      <c r="I450" s="29"/>
      <c r="J450" s="29"/>
      <c r="K450" s="29"/>
      <c r="L450" s="29"/>
      <c r="M450" s="29"/>
    </row>
    <row r="451" spans="1:13" s="246" customFormat="1" x14ac:dyDescent="0.25">
      <c r="A451" s="29" t="s">
        <v>20</v>
      </c>
      <c r="B451" s="29" t="s">
        <v>673</v>
      </c>
      <c r="C451" s="424">
        <v>215.76689999999999</v>
      </c>
      <c r="D451" s="145">
        <v>163.11000000000001</v>
      </c>
      <c r="E451" s="29"/>
      <c r="F451" s="29"/>
      <c r="G451" s="29"/>
      <c r="H451" s="29"/>
      <c r="I451" s="29"/>
      <c r="J451" s="29"/>
      <c r="K451" s="29"/>
      <c r="L451" s="29"/>
      <c r="M451" s="29"/>
    </row>
    <row r="452" spans="1:13" s="246" customFormat="1" x14ac:dyDescent="0.25">
      <c r="A452" s="29" t="s">
        <v>20</v>
      </c>
      <c r="B452" s="29" t="s">
        <v>703</v>
      </c>
      <c r="C452" s="424">
        <v>81.734200000000001</v>
      </c>
      <c r="D452" s="145">
        <v>61.79</v>
      </c>
      <c r="E452" s="29"/>
      <c r="F452" s="29"/>
      <c r="G452" s="29"/>
      <c r="H452" s="29"/>
      <c r="I452" s="29"/>
      <c r="J452" s="29"/>
      <c r="K452" s="29"/>
      <c r="L452" s="29"/>
      <c r="M452" s="29"/>
    </row>
    <row r="453" spans="1:13" s="246" customFormat="1" x14ac:dyDescent="0.25">
      <c r="A453" s="29" t="s">
        <v>20</v>
      </c>
      <c r="B453" s="29" t="s">
        <v>647</v>
      </c>
      <c r="C453" s="424">
        <v>68.599100000000007</v>
      </c>
      <c r="D453" s="145">
        <v>51.86</v>
      </c>
      <c r="E453" s="29"/>
      <c r="F453" s="29"/>
      <c r="G453" s="29"/>
      <c r="H453" s="29"/>
      <c r="I453" s="29"/>
      <c r="J453" s="29"/>
      <c r="K453" s="29"/>
      <c r="L453" s="29"/>
      <c r="M453" s="29"/>
    </row>
    <row r="454" spans="1:13" s="246" customFormat="1" x14ac:dyDescent="0.25">
      <c r="A454" s="29" t="s">
        <v>20</v>
      </c>
      <c r="B454" s="29" t="s">
        <v>611</v>
      </c>
      <c r="C454" s="424">
        <v>147.8503</v>
      </c>
      <c r="D454" s="145">
        <v>111.77</v>
      </c>
      <c r="E454" s="29"/>
      <c r="F454" s="29"/>
      <c r="G454" s="29"/>
      <c r="H454" s="29"/>
      <c r="I454" s="29"/>
      <c r="J454" s="29"/>
      <c r="K454" s="29"/>
      <c r="L454" s="29"/>
      <c r="M454" s="29"/>
    </row>
    <row r="455" spans="1:13" x14ac:dyDescent="0.25">
      <c r="A455" s="29" t="s">
        <v>20</v>
      </c>
      <c r="B455" t="s">
        <v>612</v>
      </c>
      <c r="C455" s="424">
        <v>107.30889999999999</v>
      </c>
      <c r="D455" s="145">
        <v>81.12</v>
      </c>
      <c r="E455" s="29"/>
      <c r="F455" s="29"/>
      <c r="G455" s="29"/>
      <c r="H455" s="29"/>
      <c r="I455" s="29"/>
      <c r="J455" s="29"/>
      <c r="K455" s="29"/>
      <c r="L455" s="29"/>
      <c r="M455" s="29"/>
    </row>
    <row r="456" spans="1:13" x14ac:dyDescent="0.25">
      <c r="A456" s="29" t="s">
        <v>20</v>
      </c>
      <c r="B456" s="29" t="s">
        <v>674</v>
      </c>
      <c r="C456" s="424">
        <v>145.19540000000001</v>
      </c>
      <c r="D456" s="145">
        <v>109.76</v>
      </c>
      <c r="E456" s="29"/>
      <c r="F456" s="29"/>
      <c r="G456" s="29"/>
      <c r="H456" s="29"/>
      <c r="I456" s="29"/>
      <c r="J456" s="29"/>
      <c r="K456" s="29"/>
      <c r="L456" s="29"/>
      <c r="M456" s="29"/>
    </row>
    <row r="457" spans="1:13" x14ac:dyDescent="0.25">
      <c r="A457" s="29" t="s">
        <v>20</v>
      </c>
      <c r="B457" s="29" t="s">
        <v>675</v>
      </c>
      <c r="C457" s="424">
        <v>145.79150000000001</v>
      </c>
      <c r="D457" s="145">
        <v>110.21</v>
      </c>
      <c r="E457" s="29"/>
      <c r="F457" s="29"/>
      <c r="G457" s="29"/>
      <c r="H457" s="29"/>
      <c r="I457" s="29"/>
      <c r="J457" s="29"/>
      <c r="K457" s="29"/>
      <c r="L457" s="29"/>
      <c r="M457" s="29"/>
    </row>
    <row r="458" spans="1:13" x14ac:dyDescent="0.25">
      <c r="A458" s="29" t="s">
        <v>20</v>
      </c>
      <c r="B458" s="29" t="s">
        <v>613</v>
      </c>
      <c r="C458" s="424">
        <v>174.46170000000001</v>
      </c>
      <c r="D458" s="145">
        <v>131.88999999999999</v>
      </c>
      <c r="E458" s="29"/>
      <c r="F458" s="29"/>
      <c r="G458" s="29"/>
      <c r="H458" s="29"/>
      <c r="I458" s="29"/>
      <c r="J458" s="29"/>
      <c r="K458" s="29"/>
      <c r="L458" s="29"/>
      <c r="M458" s="29"/>
    </row>
    <row r="459" spans="1:13" x14ac:dyDescent="0.25">
      <c r="A459" s="29" t="s">
        <v>20</v>
      </c>
      <c r="B459" s="29" t="s">
        <v>676</v>
      </c>
      <c r="C459" s="424">
        <v>189.71420000000001</v>
      </c>
      <c r="D459" s="145">
        <v>143.41999999999999</v>
      </c>
      <c r="E459" s="29"/>
      <c r="F459" s="29"/>
      <c r="G459" s="29"/>
      <c r="H459" s="29"/>
      <c r="I459" s="29"/>
      <c r="J459" s="29"/>
      <c r="K459" s="29"/>
      <c r="L459" s="29"/>
      <c r="M459" s="29"/>
    </row>
    <row r="460" spans="1:13" x14ac:dyDescent="0.25">
      <c r="A460" s="29" t="s">
        <v>20</v>
      </c>
      <c r="B460" s="29" t="s">
        <v>579</v>
      </c>
      <c r="C460" s="424">
        <v>145.67869999999999</v>
      </c>
      <c r="D460" s="145">
        <v>110.13</v>
      </c>
      <c r="E460" s="29"/>
      <c r="F460" s="29"/>
      <c r="G460" s="29"/>
      <c r="H460" s="29"/>
      <c r="I460" s="29"/>
      <c r="J460" s="29"/>
      <c r="K460" s="29"/>
      <c r="L460" s="29"/>
      <c r="M460" s="29"/>
    </row>
    <row r="461" spans="1:13" x14ac:dyDescent="0.25">
      <c r="A461" s="29" t="s">
        <v>20</v>
      </c>
      <c r="B461" s="29" t="s">
        <v>798</v>
      </c>
      <c r="C461" s="424">
        <v>227.80240000000001</v>
      </c>
      <c r="D461" s="145">
        <v>172.21</v>
      </c>
      <c r="E461" s="29"/>
      <c r="F461" s="29"/>
      <c r="G461" s="29"/>
      <c r="H461" s="29"/>
      <c r="I461" s="29"/>
      <c r="J461" s="29"/>
      <c r="K461" s="29"/>
      <c r="L461" s="29"/>
      <c r="M461" s="29"/>
    </row>
    <row r="462" spans="1:13" x14ac:dyDescent="0.25">
      <c r="A462" s="29" t="s">
        <v>20</v>
      </c>
      <c r="B462" s="29" t="s">
        <v>648</v>
      </c>
      <c r="C462" s="424">
        <v>71.054299999999998</v>
      </c>
      <c r="D462" s="145">
        <v>53.72</v>
      </c>
      <c r="E462" s="29"/>
      <c r="F462" s="29"/>
      <c r="G462" s="29"/>
      <c r="H462" s="29"/>
      <c r="I462" s="29"/>
      <c r="J462" s="29"/>
      <c r="K462" s="29"/>
      <c r="L462" s="29"/>
      <c r="M462" s="29"/>
    </row>
    <row r="463" spans="1:13" x14ac:dyDescent="0.25">
      <c r="A463" s="29" t="s">
        <v>20</v>
      </c>
      <c r="B463" s="29" t="s">
        <v>649</v>
      </c>
      <c r="C463" s="424">
        <v>134.76740000000001</v>
      </c>
      <c r="D463" s="145">
        <v>101.88</v>
      </c>
      <c r="E463" s="29"/>
      <c r="F463" s="29"/>
      <c r="G463" s="29"/>
      <c r="H463" s="29"/>
      <c r="I463" s="29"/>
      <c r="J463" s="29"/>
      <c r="K463" s="29"/>
      <c r="L463" s="29"/>
      <c r="M463" s="29"/>
    </row>
    <row r="464" spans="1:13" x14ac:dyDescent="0.25">
      <c r="A464" s="29" t="s">
        <v>20</v>
      </c>
      <c r="B464" s="29" t="s">
        <v>704</v>
      </c>
      <c r="C464" s="424">
        <v>109.6981</v>
      </c>
      <c r="D464" s="145">
        <v>82.93</v>
      </c>
      <c r="E464" s="29"/>
      <c r="F464" s="29"/>
      <c r="G464" s="29"/>
      <c r="H464" s="29"/>
      <c r="I464" s="29"/>
      <c r="J464" s="29"/>
      <c r="K464" s="29"/>
      <c r="L464" s="29"/>
      <c r="M464" s="29"/>
    </row>
    <row r="465" spans="1:13" x14ac:dyDescent="0.25">
      <c r="A465" s="29" t="s">
        <v>20</v>
      </c>
      <c r="B465" s="29" t="s">
        <v>677</v>
      </c>
      <c r="C465" s="424">
        <v>89.343000000000004</v>
      </c>
      <c r="D465" s="145">
        <v>67.540000000000006</v>
      </c>
      <c r="E465" s="29"/>
      <c r="F465" s="29"/>
      <c r="G465" s="29"/>
      <c r="H465" s="29"/>
      <c r="I465" s="29"/>
      <c r="J465" s="29"/>
      <c r="K465" s="29"/>
      <c r="L465" s="29"/>
      <c r="M465" s="29"/>
    </row>
    <row r="466" spans="1:13" x14ac:dyDescent="0.25">
      <c r="A466" s="29" t="s">
        <v>20</v>
      </c>
      <c r="B466" s="29" t="s">
        <v>678</v>
      </c>
      <c r="C466" s="424">
        <v>118.5316</v>
      </c>
      <c r="D466" s="145">
        <v>89.61</v>
      </c>
      <c r="E466" s="29"/>
      <c r="F466" s="29"/>
      <c r="G466" s="29"/>
      <c r="H466" s="29"/>
      <c r="I466" s="29"/>
      <c r="J466" s="29"/>
      <c r="K466" s="29"/>
      <c r="L466" s="29"/>
      <c r="M466" s="29"/>
    </row>
    <row r="467" spans="1:13" x14ac:dyDescent="0.25">
      <c r="A467" s="29" t="s">
        <v>20</v>
      </c>
      <c r="B467" s="29" t="s">
        <v>679</v>
      </c>
      <c r="C467" s="424">
        <v>51.992199999999997</v>
      </c>
      <c r="D467" s="145">
        <v>39.299999999999997</v>
      </c>
      <c r="E467" s="29"/>
      <c r="F467" s="29"/>
      <c r="G467" s="29"/>
      <c r="H467" s="29"/>
      <c r="I467" s="29"/>
      <c r="J467" s="29"/>
      <c r="K467" s="29"/>
      <c r="L467" s="29"/>
      <c r="M467" s="29"/>
    </row>
    <row r="468" spans="1:13" x14ac:dyDescent="0.25">
      <c r="A468" s="29" t="s">
        <v>20</v>
      </c>
      <c r="B468" s="29" t="s">
        <v>680</v>
      </c>
      <c r="C468" s="424">
        <v>158.10169999999999</v>
      </c>
      <c r="D468" s="145">
        <v>119.52</v>
      </c>
      <c r="E468" s="29"/>
      <c r="F468" s="29"/>
      <c r="G468" s="29"/>
      <c r="H468" s="29"/>
      <c r="I468" s="29"/>
      <c r="J468" s="29"/>
      <c r="K468" s="29"/>
      <c r="L468" s="29"/>
      <c r="M468" s="29"/>
    </row>
    <row r="469" spans="1:13" x14ac:dyDescent="0.25">
      <c r="A469" s="29" t="s">
        <v>20</v>
      </c>
      <c r="B469" s="29" t="s">
        <v>580</v>
      </c>
      <c r="C469" s="424">
        <v>61.376600000000003</v>
      </c>
      <c r="D469" s="145">
        <v>46.4</v>
      </c>
      <c r="E469" s="29"/>
      <c r="F469" s="29"/>
      <c r="G469" s="29"/>
      <c r="H469" s="29"/>
      <c r="I469" s="29"/>
      <c r="J469" s="29"/>
      <c r="K469" s="29"/>
      <c r="L469" s="29"/>
      <c r="M469" s="29"/>
    </row>
    <row r="470" spans="1:13" x14ac:dyDescent="0.25">
      <c r="A470" s="29" t="s">
        <v>20</v>
      </c>
      <c r="B470" s="29" t="s">
        <v>444</v>
      </c>
      <c r="C470" s="424">
        <v>243.8287</v>
      </c>
      <c r="D470" s="145">
        <v>184.33</v>
      </c>
      <c r="E470" s="29"/>
      <c r="F470" s="29"/>
      <c r="G470" s="29"/>
      <c r="H470" s="29"/>
      <c r="I470" s="29"/>
      <c r="J470" s="29"/>
      <c r="K470" s="29"/>
      <c r="L470" s="29"/>
      <c r="M470" s="29"/>
    </row>
    <row r="471" spans="1:13" x14ac:dyDescent="0.25">
      <c r="A471" s="29" t="s">
        <v>20</v>
      </c>
      <c r="B471" s="29" t="s">
        <v>367</v>
      </c>
      <c r="C471" s="424">
        <v>330.50709999999998</v>
      </c>
      <c r="D471" s="145">
        <v>249.86</v>
      </c>
      <c r="E471" s="29"/>
      <c r="F471" s="29"/>
      <c r="G471" s="29"/>
      <c r="H471" s="29"/>
      <c r="I471" s="29"/>
      <c r="J471" s="29"/>
      <c r="K471" s="29"/>
      <c r="L471" s="29"/>
      <c r="M471" s="29"/>
    </row>
    <row r="472" spans="1:13" x14ac:dyDescent="0.25">
      <c r="A472" s="29" t="s">
        <v>20</v>
      </c>
      <c r="B472" s="29" t="s">
        <v>404</v>
      </c>
      <c r="C472" s="424">
        <v>371.05709999999999</v>
      </c>
      <c r="D472" s="145">
        <v>280.51</v>
      </c>
      <c r="E472" s="29"/>
      <c r="F472" s="29"/>
      <c r="G472" s="29"/>
      <c r="H472" s="29"/>
      <c r="I472" s="29"/>
      <c r="J472" s="29"/>
      <c r="K472" s="29"/>
      <c r="L472" s="29"/>
      <c r="M472" s="29"/>
    </row>
    <row r="473" spans="1:13" x14ac:dyDescent="0.25">
      <c r="A473" s="29" t="s">
        <v>20</v>
      </c>
      <c r="B473" s="29" t="s">
        <v>366</v>
      </c>
      <c r="C473" s="424">
        <v>407.98349999999999</v>
      </c>
      <c r="D473" s="145">
        <v>308.43</v>
      </c>
      <c r="E473" s="29"/>
      <c r="F473" s="29"/>
      <c r="G473" s="29"/>
      <c r="H473" s="29"/>
      <c r="I473" s="29"/>
      <c r="J473" s="29"/>
      <c r="K473" s="29"/>
      <c r="L473" s="29"/>
      <c r="M473" s="29"/>
    </row>
    <row r="474" spans="1:13" x14ac:dyDescent="0.25">
      <c r="A474" s="29" t="s">
        <v>20</v>
      </c>
      <c r="B474" s="29" t="s">
        <v>407</v>
      </c>
      <c r="C474" s="424">
        <v>85.5411</v>
      </c>
      <c r="D474" s="145">
        <v>64.67</v>
      </c>
      <c r="E474" s="29"/>
      <c r="F474" s="29"/>
      <c r="G474" s="29"/>
      <c r="H474" s="29"/>
      <c r="I474" s="29"/>
      <c r="J474" s="29"/>
      <c r="K474" s="29"/>
      <c r="L474" s="29"/>
      <c r="M474" s="29"/>
    </row>
    <row r="475" spans="1:13" x14ac:dyDescent="0.25">
      <c r="A475" s="29" t="s">
        <v>20</v>
      </c>
      <c r="B475" s="29" t="s">
        <v>406</v>
      </c>
      <c r="C475" s="424">
        <v>57.158200000000001</v>
      </c>
      <c r="D475" s="145">
        <v>43.21</v>
      </c>
      <c r="E475" s="29"/>
      <c r="F475" s="29"/>
      <c r="G475" s="29"/>
      <c r="H475" s="29"/>
      <c r="I475" s="29"/>
      <c r="J475" s="29"/>
      <c r="K475" s="29"/>
      <c r="L475" s="29"/>
      <c r="M475" s="29"/>
    </row>
    <row r="476" spans="1:13" x14ac:dyDescent="0.25">
      <c r="A476" s="29" t="s">
        <v>20</v>
      </c>
      <c r="B476" s="29" t="s">
        <v>403</v>
      </c>
      <c r="C476" s="424">
        <v>96.772499999999994</v>
      </c>
      <c r="D476" s="145">
        <v>73.16</v>
      </c>
      <c r="E476" s="29"/>
      <c r="F476" s="29"/>
      <c r="G476" s="29"/>
      <c r="H476" s="29"/>
      <c r="I476" s="29"/>
      <c r="J476" s="29"/>
      <c r="K476" s="29"/>
      <c r="L476" s="29"/>
      <c r="M476" s="29"/>
    </row>
    <row r="477" spans="1:13" x14ac:dyDescent="0.25">
      <c r="A477" s="29" t="s">
        <v>20</v>
      </c>
      <c r="B477" s="29" t="s">
        <v>405</v>
      </c>
      <c r="C477" s="424">
        <v>233.6969</v>
      </c>
      <c r="D477" s="145">
        <v>176.67</v>
      </c>
      <c r="E477" s="29"/>
      <c r="F477" s="29"/>
      <c r="G477" s="29"/>
      <c r="H477" s="29"/>
      <c r="I477" s="29"/>
      <c r="J477" s="29"/>
      <c r="K477" s="29"/>
      <c r="L477" s="29"/>
      <c r="M477" s="29"/>
    </row>
    <row r="478" spans="1:13" x14ac:dyDescent="0.25">
      <c r="A478" s="29" t="s">
        <v>20</v>
      </c>
      <c r="B478" s="29" t="s">
        <v>402</v>
      </c>
      <c r="C478" s="424">
        <v>254.15639999999999</v>
      </c>
      <c r="D478" s="145">
        <v>192.14</v>
      </c>
      <c r="E478" s="29"/>
      <c r="F478" s="29"/>
      <c r="G478" s="29"/>
      <c r="H478" s="29"/>
      <c r="I478" s="29"/>
      <c r="J478" s="29"/>
      <c r="K478" s="29"/>
      <c r="L478" s="29"/>
      <c r="M478" s="29"/>
    </row>
    <row r="479" spans="1:13" x14ac:dyDescent="0.25">
      <c r="A479" s="29" t="s">
        <v>20</v>
      </c>
      <c r="B479" s="29" t="s">
        <v>364</v>
      </c>
      <c r="C479" s="424">
        <v>1157.3733999999999</v>
      </c>
      <c r="D479" s="145">
        <v>874.95</v>
      </c>
      <c r="E479" s="29"/>
      <c r="F479" s="29"/>
      <c r="G479" s="29"/>
      <c r="H479" s="29"/>
      <c r="I479" s="29"/>
      <c r="J479" s="29"/>
      <c r="K479" s="29"/>
      <c r="L479" s="29"/>
      <c r="M479" s="29"/>
    </row>
    <row r="480" spans="1:13" x14ac:dyDescent="0.25">
      <c r="A480" s="29" t="s">
        <v>20</v>
      </c>
      <c r="B480" s="29" t="s">
        <v>365</v>
      </c>
      <c r="C480" s="424">
        <v>789.43640000000005</v>
      </c>
      <c r="D480" s="145">
        <v>596.79999999999995</v>
      </c>
      <c r="E480" s="29"/>
      <c r="F480" s="29"/>
      <c r="G480" s="29"/>
      <c r="H480" s="29"/>
      <c r="I480" s="29"/>
      <c r="J480" s="29"/>
      <c r="K480" s="29"/>
      <c r="L480" s="29"/>
      <c r="M480" s="29"/>
    </row>
    <row r="481" spans="1:13" x14ac:dyDescent="0.25">
      <c r="A481" s="29" t="s">
        <v>20</v>
      </c>
      <c r="B481" s="29" t="s">
        <v>799</v>
      </c>
      <c r="C481" s="424">
        <v>202.54429999999999</v>
      </c>
      <c r="D481" s="145">
        <v>153.12</v>
      </c>
      <c r="E481" s="29"/>
      <c r="F481" s="29"/>
      <c r="G481" s="29"/>
      <c r="H481" s="29"/>
      <c r="I481" s="29"/>
      <c r="J481" s="29"/>
      <c r="K481" s="29"/>
      <c r="L481" s="29"/>
      <c r="M481" s="29"/>
    </row>
    <row r="482" spans="1:13" x14ac:dyDescent="0.25">
      <c r="A482" s="29" t="s">
        <v>20</v>
      </c>
      <c r="B482" s="29" t="s">
        <v>63</v>
      </c>
      <c r="C482" s="424">
        <v>193.87430000000001</v>
      </c>
      <c r="D482" s="145">
        <v>146.56</v>
      </c>
      <c r="E482" s="29"/>
      <c r="F482" s="29"/>
      <c r="G482" s="29"/>
      <c r="H482" s="29"/>
      <c r="I482" s="29"/>
      <c r="J482" s="29"/>
      <c r="K482" s="29"/>
      <c r="L482" s="29"/>
      <c r="M482" s="29"/>
    </row>
    <row r="483" spans="1:13" x14ac:dyDescent="0.25">
      <c r="A483" s="29" t="s">
        <v>20</v>
      </c>
      <c r="B483" s="29" t="s">
        <v>64</v>
      </c>
      <c r="C483" s="424">
        <v>192.55109999999999</v>
      </c>
      <c r="D483" s="145">
        <v>145.56</v>
      </c>
      <c r="E483" s="29"/>
      <c r="F483" s="29"/>
      <c r="G483" s="29"/>
      <c r="H483" s="29"/>
      <c r="I483" s="29"/>
      <c r="J483" s="29"/>
      <c r="K483" s="29"/>
      <c r="L483" s="29"/>
      <c r="M483" s="29"/>
    </row>
    <row r="484" spans="1:13" x14ac:dyDescent="0.25">
      <c r="A484" s="29" t="s">
        <v>20</v>
      </c>
      <c r="B484" s="29" t="s">
        <v>65</v>
      </c>
      <c r="C484" s="424">
        <v>149.899</v>
      </c>
      <c r="D484" s="145">
        <v>113.32</v>
      </c>
      <c r="E484" s="29"/>
      <c r="F484" s="29"/>
      <c r="G484" s="29"/>
      <c r="H484" s="29"/>
      <c r="I484" s="29"/>
      <c r="J484" s="29"/>
      <c r="K484" s="29"/>
      <c r="L484" s="29"/>
      <c r="M484" s="29"/>
    </row>
    <row r="485" spans="1:13" x14ac:dyDescent="0.25">
      <c r="A485" s="29" t="s">
        <v>20</v>
      </c>
      <c r="B485" s="29" t="s">
        <v>800</v>
      </c>
      <c r="C485" s="424">
        <v>168.08779999999999</v>
      </c>
      <c r="D485" s="145">
        <v>127.07</v>
      </c>
      <c r="E485" s="29"/>
      <c r="F485" s="29"/>
      <c r="G485" s="29"/>
      <c r="H485" s="29"/>
      <c r="I485" s="29"/>
      <c r="J485" s="29"/>
      <c r="K485" s="29"/>
      <c r="L485" s="29"/>
      <c r="M485" s="29"/>
    </row>
    <row r="486" spans="1:13" x14ac:dyDescent="0.25">
      <c r="A486" s="29" t="s">
        <v>20</v>
      </c>
      <c r="B486" s="29" t="s">
        <v>66</v>
      </c>
      <c r="C486" s="424">
        <v>180.32810000000001</v>
      </c>
      <c r="D486" s="145">
        <v>136.32</v>
      </c>
      <c r="E486" s="29"/>
      <c r="F486" s="29"/>
      <c r="G486" s="29"/>
      <c r="H486" s="29"/>
      <c r="I486" s="29"/>
      <c r="J486" s="29"/>
      <c r="K486" s="29"/>
      <c r="L486" s="29"/>
      <c r="M486" s="29"/>
    </row>
    <row r="487" spans="1:13" x14ac:dyDescent="0.25">
      <c r="A487" s="29" t="s">
        <v>20</v>
      </c>
      <c r="B487" s="29" t="s">
        <v>67</v>
      </c>
      <c r="C487" s="424">
        <v>229.07419999999999</v>
      </c>
      <c r="D487" s="145">
        <v>173.17</v>
      </c>
      <c r="E487" s="29"/>
      <c r="F487" s="29"/>
      <c r="G487" s="29"/>
      <c r="H487" s="29"/>
      <c r="I487" s="29"/>
      <c r="J487" s="29"/>
      <c r="K487" s="29"/>
      <c r="L487" s="29"/>
      <c r="M487" s="29"/>
    </row>
    <row r="488" spans="1:13" x14ac:dyDescent="0.25">
      <c r="A488" s="29" t="s">
        <v>20</v>
      </c>
      <c r="B488" s="29" t="s">
        <v>68</v>
      </c>
      <c r="C488" s="424">
        <v>93.355900000000005</v>
      </c>
      <c r="D488" s="145">
        <v>70.569999999999993</v>
      </c>
      <c r="E488" s="29"/>
      <c r="F488" s="29"/>
      <c r="G488" s="29"/>
      <c r="H488" s="29"/>
      <c r="I488" s="29"/>
      <c r="J488" s="29"/>
      <c r="K488" s="29"/>
      <c r="L488" s="29"/>
      <c r="M488" s="29"/>
    </row>
    <row r="489" spans="1:13" x14ac:dyDescent="0.25">
      <c r="A489" s="29" t="s">
        <v>20</v>
      </c>
      <c r="B489" s="29" t="s">
        <v>801</v>
      </c>
      <c r="C489" s="424">
        <v>119.49079999999999</v>
      </c>
      <c r="D489" s="145">
        <v>90.33</v>
      </c>
      <c r="E489" s="29"/>
      <c r="F489" s="29"/>
      <c r="G489" s="29"/>
      <c r="H489" s="29"/>
      <c r="I489" s="29"/>
      <c r="J489" s="29"/>
      <c r="K489" s="29"/>
      <c r="L489" s="29"/>
      <c r="M489" s="29"/>
    </row>
    <row r="490" spans="1:13" x14ac:dyDescent="0.25">
      <c r="A490" s="29" t="s">
        <v>20</v>
      </c>
      <c r="B490" s="29" t="s">
        <v>69</v>
      </c>
      <c r="C490" s="424">
        <v>198.39500000000001</v>
      </c>
      <c r="D490" s="145">
        <v>149.97999999999999</v>
      </c>
      <c r="E490" s="29"/>
      <c r="F490" s="29"/>
      <c r="G490" s="29"/>
      <c r="H490" s="29"/>
      <c r="I490" s="29"/>
      <c r="J490" s="29"/>
      <c r="K490" s="29"/>
      <c r="L490" s="29"/>
      <c r="M490" s="29"/>
    </row>
    <row r="491" spans="1:13" x14ac:dyDescent="0.25">
      <c r="A491" s="29" t="s">
        <v>20</v>
      </c>
      <c r="B491" s="29" t="s">
        <v>802</v>
      </c>
      <c r="C491" s="424">
        <v>140.99029999999999</v>
      </c>
      <c r="D491" s="145">
        <v>106.59</v>
      </c>
      <c r="E491" s="29"/>
      <c r="F491" s="29"/>
      <c r="G491" s="29"/>
      <c r="H491" s="29"/>
      <c r="I491" s="29"/>
      <c r="J491" s="29"/>
      <c r="K491" s="29"/>
      <c r="L491" s="29"/>
      <c r="M491" s="29"/>
    </row>
    <row r="492" spans="1:13" x14ac:dyDescent="0.25">
      <c r="A492" s="29" t="s">
        <v>20</v>
      </c>
      <c r="B492" s="29" t="s">
        <v>70</v>
      </c>
      <c r="C492" s="424">
        <v>52.8596</v>
      </c>
      <c r="D492" s="145">
        <v>39.96</v>
      </c>
      <c r="E492" s="29"/>
      <c r="F492" s="29"/>
      <c r="G492" s="29"/>
      <c r="H492" s="29"/>
      <c r="I492" s="29"/>
      <c r="J492" s="29"/>
      <c r="K492" s="29"/>
      <c r="L492" s="29"/>
      <c r="M492" s="29"/>
    </row>
    <row r="493" spans="1:13" x14ac:dyDescent="0.25">
      <c r="A493" s="29" t="s">
        <v>20</v>
      </c>
      <c r="B493" s="29" t="s">
        <v>71</v>
      </c>
      <c r="C493" s="424">
        <v>160.49510000000001</v>
      </c>
      <c r="D493" s="145">
        <v>121.33</v>
      </c>
      <c r="E493" s="29"/>
      <c r="F493" s="29"/>
      <c r="G493" s="29"/>
      <c r="H493" s="29"/>
      <c r="I493" s="29"/>
      <c r="J493" s="29"/>
      <c r="K493" s="29"/>
      <c r="L493" s="29"/>
      <c r="M493" s="29"/>
    </row>
    <row r="494" spans="1:13" x14ac:dyDescent="0.25">
      <c r="A494" s="29" t="s">
        <v>20</v>
      </c>
      <c r="B494" s="29" t="s">
        <v>72</v>
      </c>
      <c r="C494" s="424">
        <v>124.014</v>
      </c>
      <c r="D494" s="145">
        <v>93.75</v>
      </c>
      <c r="E494" s="29"/>
      <c r="F494" s="29"/>
      <c r="G494" s="29"/>
      <c r="H494" s="29"/>
      <c r="I494" s="29"/>
      <c r="J494" s="29"/>
      <c r="K494" s="29"/>
      <c r="L494" s="29"/>
      <c r="M494" s="29"/>
    </row>
    <row r="495" spans="1:13" x14ac:dyDescent="0.25">
      <c r="A495" s="29" t="s">
        <v>20</v>
      </c>
      <c r="B495" s="29" t="s">
        <v>803</v>
      </c>
      <c r="C495" s="424">
        <v>173.43620000000001</v>
      </c>
      <c r="D495" s="145">
        <v>131.11000000000001</v>
      </c>
      <c r="E495" s="29"/>
      <c r="F495" s="29"/>
      <c r="G495" s="29"/>
      <c r="H495" s="29"/>
      <c r="I495" s="29"/>
      <c r="J495" s="29"/>
      <c r="K495" s="29"/>
      <c r="L495" s="29"/>
      <c r="M495" s="29"/>
    </row>
    <row r="496" spans="1:13" x14ac:dyDescent="0.25">
      <c r="A496" s="29" t="s">
        <v>20</v>
      </c>
      <c r="B496" s="29" t="s">
        <v>804</v>
      </c>
      <c r="C496" s="424">
        <v>156.43219999999999</v>
      </c>
      <c r="D496" s="145">
        <v>118.26</v>
      </c>
      <c r="E496" s="29"/>
      <c r="F496" s="29"/>
      <c r="G496" s="29"/>
      <c r="H496" s="29"/>
      <c r="I496" s="29"/>
      <c r="J496" s="29"/>
      <c r="K496" s="29"/>
      <c r="L496" s="29"/>
      <c r="M496" s="29"/>
    </row>
    <row r="497" spans="1:13" x14ac:dyDescent="0.25">
      <c r="A497" s="29" t="s">
        <v>20</v>
      </c>
      <c r="B497" s="29" t="s">
        <v>73</v>
      </c>
      <c r="C497" s="424">
        <v>156.2089</v>
      </c>
      <c r="D497" s="145">
        <v>118.09</v>
      </c>
      <c r="E497" s="29"/>
      <c r="F497" s="29"/>
      <c r="G497" s="29"/>
      <c r="H497" s="29"/>
      <c r="I497" s="29"/>
      <c r="J497" s="29"/>
      <c r="K497" s="29"/>
      <c r="L497" s="29"/>
      <c r="M497" s="29"/>
    </row>
    <row r="498" spans="1:13" x14ac:dyDescent="0.25">
      <c r="A498" s="29" t="s">
        <v>20</v>
      </c>
      <c r="B498" s="29" t="s">
        <v>805</v>
      </c>
      <c r="C498" s="424">
        <v>111.5123</v>
      </c>
      <c r="D498" s="145">
        <v>84.3</v>
      </c>
      <c r="E498" s="29"/>
      <c r="F498" s="29"/>
      <c r="G498" s="29"/>
      <c r="H498" s="29"/>
      <c r="I498" s="29"/>
      <c r="J498" s="29"/>
      <c r="K498" s="29"/>
      <c r="L498" s="29"/>
      <c r="M498" s="29"/>
    </row>
    <row r="499" spans="1:13" x14ac:dyDescent="0.25">
      <c r="A499" s="29" t="s">
        <v>20</v>
      </c>
      <c r="B499" s="29" t="s">
        <v>74</v>
      </c>
      <c r="C499" s="424">
        <v>192.1002</v>
      </c>
      <c r="D499" s="145">
        <v>145.22</v>
      </c>
      <c r="E499" s="29"/>
      <c r="F499" s="29"/>
      <c r="G499" s="29"/>
      <c r="H499" s="29"/>
      <c r="I499" s="29"/>
      <c r="J499" s="29"/>
      <c r="K499" s="29"/>
      <c r="L499" s="29"/>
      <c r="M499" s="29"/>
    </row>
    <row r="500" spans="1:13" x14ac:dyDescent="0.25">
      <c r="A500" s="29" t="s">
        <v>20</v>
      </c>
      <c r="B500" s="29" t="s">
        <v>75</v>
      </c>
      <c r="C500" s="424">
        <v>93.455600000000004</v>
      </c>
      <c r="D500" s="145">
        <v>70.650000000000006</v>
      </c>
      <c r="E500" s="29"/>
      <c r="F500" s="29"/>
      <c r="G500" s="29"/>
      <c r="H500" s="29"/>
      <c r="I500" s="29"/>
      <c r="J500" s="29"/>
      <c r="K500" s="29"/>
      <c r="L500" s="29"/>
      <c r="M500" s="29"/>
    </row>
    <row r="501" spans="1:13" x14ac:dyDescent="0.25">
      <c r="A501" s="29" t="s">
        <v>20</v>
      </c>
      <c r="B501" s="29" t="s">
        <v>76</v>
      </c>
      <c r="C501" s="424">
        <v>168.27940000000001</v>
      </c>
      <c r="D501" s="145">
        <v>127.22</v>
      </c>
      <c r="E501" s="29"/>
      <c r="F501" s="29"/>
      <c r="G501" s="29"/>
      <c r="H501" s="29"/>
      <c r="I501" s="29"/>
      <c r="J501" s="29"/>
      <c r="K501" s="29"/>
      <c r="L501" s="29"/>
      <c r="M501" s="29"/>
    </row>
    <row r="502" spans="1:13" x14ac:dyDescent="0.25">
      <c r="A502" s="29" t="s">
        <v>20</v>
      </c>
      <c r="B502" s="29" t="s">
        <v>806</v>
      </c>
      <c r="C502" s="424">
        <v>136.2809</v>
      </c>
      <c r="D502" s="145">
        <v>103.03</v>
      </c>
      <c r="E502" s="29"/>
      <c r="F502" s="29"/>
      <c r="G502" s="29"/>
      <c r="H502" s="29"/>
      <c r="I502" s="29"/>
      <c r="J502" s="29"/>
      <c r="K502" s="29"/>
      <c r="L502" s="29"/>
      <c r="M502" s="29"/>
    </row>
    <row r="503" spans="1:13" x14ac:dyDescent="0.25">
      <c r="A503" s="29" t="s">
        <v>20</v>
      </c>
      <c r="B503" s="29" t="s">
        <v>807</v>
      </c>
      <c r="C503" s="424">
        <v>155.55590000000001</v>
      </c>
      <c r="D503" s="145">
        <v>117.6</v>
      </c>
      <c r="E503" s="29"/>
      <c r="F503" s="29"/>
      <c r="G503" s="29"/>
      <c r="H503" s="29"/>
      <c r="I503" s="29"/>
      <c r="J503" s="29"/>
      <c r="K503" s="29"/>
      <c r="L503" s="29"/>
      <c r="M503" s="29"/>
    </row>
    <row r="504" spans="1:13" x14ac:dyDescent="0.25">
      <c r="A504" s="29" t="s">
        <v>20</v>
      </c>
      <c r="B504" s="29" t="s">
        <v>808</v>
      </c>
      <c r="C504" s="424">
        <v>204.4898</v>
      </c>
      <c r="D504" s="145">
        <v>154.59</v>
      </c>
      <c r="E504" s="29"/>
      <c r="F504" s="29"/>
      <c r="G504" s="29"/>
      <c r="H504" s="29"/>
      <c r="I504" s="29"/>
      <c r="J504" s="29"/>
      <c r="K504" s="29"/>
      <c r="L504" s="29"/>
      <c r="M504" s="29"/>
    </row>
    <row r="505" spans="1:13" x14ac:dyDescent="0.25">
      <c r="A505" s="29" t="s">
        <v>20</v>
      </c>
      <c r="B505" s="29" t="s">
        <v>77</v>
      </c>
      <c r="C505" s="424">
        <v>188.05510000000001</v>
      </c>
      <c r="D505" s="145">
        <v>142.16999999999999</v>
      </c>
      <c r="E505" s="29"/>
      <c r="F505" s="29"/>
      <c r="G505" s="29"/>
      <c r="H505" s="29"/>
      <c r="I505" s="29"/>
      <c r="J505" s="29"/>
      <c r="K505" s="29"/>
      <c r="L505" s="29"/>
      <c r="M505" s="29"/>
    </row>
    <row r="506" spans="1:13" x14ac:dyDescent="0.25">
      <c r="A506" s="29" t="s">
        <v>20</v>
      </c>
      <c r="B506" s="29" t="s">
        <v>78</v>
      </c>
      <c r="C506" s="424">
        <v>204.15479999999999</v>
      </c>
      <c r="D506" s="145">
        <v>154.34</v>
      </c>
      <c r="E506" s="29"/>
      <c r="F506" s="29"/>
      <c r="G506" s="29"/>
      <c r="H506" s="29"/>
      <c r="I506" s="29"/>
      <c r="J506" s="29"/>
      <c r="K506" s="29"/>
      <c r="L506" s="29"/>
      <c r="M506" s="29"/>
    </row>
    <row r="507" spans="1:13" x14ac:dyDescent="0.25">
      <c r="A507" s="29" t="s">
        <v>20</v>
      </c>
      <c r="B507" s="29" t="s">
        <v>809</v>
      </c>
      <c r="C507" s="424">
        <v>94.206800000000001</v>
      </c>
      <c r="D507" s="145">
        <v>71.22</v>
      </c>
      <c r="E507" s="29"/>
      <c r="F507" s="29"/>
      <c r="G507" s="29"/>
      <c r="H507" s="29"/>
      <c r="I507" s="29"/>
      <c r="J507" s="29"/>
      <c r="K507" s="29"/>
      <c r="L507" s="29"/>
      <c r="M507" s="29"/>
    </row>
    <row r="508" spans="1:13" x14ac:dyDescent="0.25">
      <c r="A508" s="29" t="s">
        <v>20</v>
      </c>
      <c r="B508" s="29" t="s">
        <v>810</v>
      </c>
      <c r="C508" s="424">
        <v>132.9359</v>
      </c>
      <c r="D508" s="145">
        <v>100.5</v>
      </c>
      <c r="E508" s="29"/>
      <c r="F508" s="29"/>
      <c r="G508" s="29"/>
      <c r="H508" s="29"/>
      <c r="I508" s="29"/>
      <c r="J508" s="29"/>
      <c r="K508" s="29"/>
      <c r="L508" s="29"/>
      <c r="M508" s="29"/>
    </row>
    <row r="509" spans="1:13" x14ac:dyDescent="0.25">
      <c r="A509" s="29" t="s">
        <v>20</v>
      </c>
      <c r="B509" s="29" t="s">
        <v>811</v>
      </c>
      <c r="C509" s="424">
        <v>174.2723</v>
      </c>
      <c r="D509" s="145">
        <v>131.75</v>
      </c>
      <c r="E509" s="29"/>
      <c r="F509" s="29"/>
      <c r="G509" s="29"/>
      <c r="H509" s="29"/>
      <c r="I509" s="29"/>
      <c r="J509" s="29"/>
      <c r="K509" s="29"/>
      <c r="L509" s="29"/>
      <c r="M509" s="29"/>
    </row>
    <row r="510" spans="1:13" x14ac:dyDescent="0.25">
      <c r="A510" s="29" t="s">
        <v>20</v>
      </c>
      <c r="B510" s="29" t="s">
        <v>79</v>
      </c>
      <c r="C510" s="424">
        <v>175.98320000000001</v>
      </c>
      <c r="D510" s="145">
        <v>133.04</v>
      </c>
      <c r="E510" s="29"/>
      <c r="F510" s="29"/>
      <c r="G510" s="29"/>
      <c r="H510" s="29"/>
      <c r="I510" s="29"/>
      <c r="J510" s="29"/>
      <c r="K510" s="29"/>
      <c r="L510" s="29"/>
      <c r="M510" s="29"/>
    </row>
    <row r="511" spans="1:13" x14ac:dyDescent="0.25">
      <c r="A511" s="29" t="s">
        <v>20</v>
      </c>
      <c r="B511" s="29" t="s">
        <v>80</v>
      </c>
      <c r="C511" s="424">
        <v>427.91680000000002</v>
      </c>
      <c r="D511" s="145">
        <v>323.49</v>
      </c>
      <c r="E511" s="29"/>
      <c r="F511" s="29"/>
      <c r="G511" s="29"/>
      <c r="H511" s="29"/>
      <c r="I511" s="29"/>
      <c r="J511" s="29"/>
      <c r="K511" s="29"/>
      <c r="L511" s="29"/>
      <c r="M511" s="29"/>
    </row>
    <row r="512" spans="1:13" x14ac:dyDescent="0.25">
      <c r="A512" s="29" t="s">
        <v>20</v>
      </c>
      <c r="B512" s="29" t="s">
        <v>81</v>
      </c>
      <c r="C512" s="424">
        <v>141.1781</v>
      </c>
      <c r="D512" s="145">
        <v>106.73</v>
      </c>
      <c r="E512" s="29"/>
      <c r="F512" s="29"/>
      <c r="G512" s="29"/>
      <c r="H512" s="29"/>
      <c r="I512" s="29"/>
      <c r="J512" s="29"/>
      <c r="K512" s="29"/>
      <c r="L512" s="29"/>
      <c r="M512" s="29"/>
    </row>
    <row r="513" spans="1:13" x14ac:dyDescent="0.25">
      <c r="A513" s="29" t="s">
        <v>20</v>
      </c>
      <c r="B513" s="29" t="s">
        <v>812</v>
      </c>
      <c r="C513" s="424">
        <v>142.4348</v>
      </c>
      <c r="D513" s="145">
        <v>107.68</v>
      </c>
      <c r="E513" s="29"/>
      <c r="F513" s="29"/>
      <c r="G513" s="29"/>
      <c r="H513" s="29"/>
      <c r="I513" s="29"/>
      <c r="J513" s="29"/>
      <c r="K513" s="29"/>
      <c r="L513" s="29"/>
      <c r="M513" s="29"/>
    </row>
    <row r="514" spans="1:13" x14ac:dyDescent="0.25">
      <c r="A514" s="29" t="s">
        <v>20</v>
      </c>
      <c r="B514" s="29" t="s">
        <v>813</v>
      </c>
      <c r="C514" s="424">
        <v>146.01920000000001</v>
      </c>
      <c r="D514" s="145">
        <v>110.39</v>
      </c>
      <c r="E514" s="29"/>
      <c r="F514" s="29"/>
      <c r="G514" s="29"/>
      <c r="H514" s="29"/>
      <c r="I514" s="29"/>
      <c r="J514" s="29"/>
      <c r="K514" s="29"/>
      <c r="L514" s="29"/>
      <c r="M514" s="29"/>
    </row>
    <row r="515" spans="1:13" x14ac:dyDescent="0.25">
      <c r="A515" s="29" t="s">
        <v>20</v>
      </c>
      <c r="B515" s="29" t="s">
        <v>814</v>
      </c>
      <c r="C515" s="424">
        <v>203.0505</v>
      </c>
      <c r="D515" s="145">
        <v>153.5</v>
      </c>
      <c r="E515" s="29"/>
      <c r="F515" s="29"/>
      <c r="G515" s="29"/>
      <c r="H515" s="29"/>
      <c r="I515" s="29"/>
      <c r="J515" s="29"/>
      <c r="K515" s="29"/>
      <c r="L515" s="29"/>
      <c r="M515" s="29"/>
    </row>
    <row r="516" spans="1:13" x14ac:dyDescent="0.25">
      <c r="A516" s="29" t="s">
        <v>20</v>
      </c>
      <c r="B516" s="29" t="s">
        <v>82</v>
      </c>
      <c r="C516" s="424">
        <v>148.37970000000001</v>
      </c>
      <c r="D516" s="145">
        <v>112.17</v>
      </c>
      <c r="E516" s="29"/>
      <c r="F516" s="29"/>
      <c r="G516" s="29"/>
      <c r="H516" s="29"/>
      <c r="I516" s="29"/>
      <c r="J516" s="29"/>
      <c r="K516" s="29"/>
      <c r="L516" s="29"/>
      <c r="M516" s="29"/>
    </row>
    <row r="517" spans="1:13" x14ac:dyDescent="0.25">
      <c r="A517" s="29" t="s">
        <v>20</v>
      </c>
      <c r="B517" s="29" t="s">
        <v>83</v>
      </c>
      <c r="C517" s="424">
        <v>111.3009</v>
      </c>
      <c r="D517" s="145">
        <v>84.14</v>
      </c>
      <c r="E517" s="29"/>
      <c r="F517" s="29"/>
      <c r="G517" s="29"/>
      <c r="H517" s="29"/>
      <c r="I517" s="29"/>
      <c r="J517" s="29"/>
      <c r="K517" s="29"/>
      <c r="L517" s="29"/>
      <c r="M517" s="29"/>
    </row>
    <row r="518" spans="1:13" x14ac:dyDescent="0.25">
      <c r="A518" s="29" t="s">
        <v>20</v>
      </c>
      <c r="B518" s="29" t="s">
        <v>84</v>
      </c>
      <c r="C518" s="424">
        <v>179.59289999999999</v>
      </c>
      <c r="D518" s="145">
        <v>135.77000000000001</v>
      </c>
      <c r="E518" s="29"/>
      <c r="F518" s="29"/>
      <c r="G518" s="29"/>
      <c r="H518" s="29"/>
      <c r="I518" s="29"/>
      <c r="J518" s="29"/>
      <c r="K518" s="29"/>
      <c r="L518" s="29"/>
      <c r="M518" s="29"/>
    </row>
    <row r="519" spans="1:13" x14ac:dyDescent="0.25">
      <c r="A519" s="29" t="s">
        <v>20</v>
      </c>
      <c r="B519" s="29" t="s">
        <v>815</v>
      </c>
      <c r="C519" s="424">
        <v>143.88560000000001</v>
      </c>
      <c r="D519" s="145">
        <v>108.77</v>
      </c>
      <c r="E519" s="29"/>
      <c r="F519" s="29"/>
      <c r="G519" s="29"/>
      <c r="H519" s="29"/>
      <c r="I519" s="29"/>
      <c r="J519" s="29"/>
      <c r="K519" s="29"/>
      <c r="L519" s="29"/>
      <c r="M519" s="29"/>
    </row>
    <row r="520" spans="1:13" x14ac:dyDescent="0.25">
      <c r="A520" s="29" t="s">
        <v>20</v>
      </c>
      <c r="B520" s="29" t="s">
        <v>85</v>
      </c>
      <c r="C520" s="424">
        <v>245.7321</v>
      </c>
      <c r="D520" s="145">
        <v>185.77</v>
      </c>
      <c r="E520" s="29"/>
      <c r="F520" s="29"/>
      <c r="G520" s="29"/>
      <c r="H520" s="29"/>
      <c r="I520" s="29"/>
      <c r="J520" s="29"/>
      <c r="K520" s="29"/>
      <c r="L520" s="29"/>
      <c r="M520" s="29"/>
    </row>
    <row r="521" spans="1:13" x14ac:dyDescent="0.25">
      <c r="A521" s="29" t="s">
        <v>20</v>
      </c>
      <c r="B521" s="29" t="s">
        <v>856</v>
      </c>
      <c r="C521" s="424">
        <v>68.3506</v>
      </c>
      <c r="D521" s="145">
        <v>51.67</v>
      </c>
      <c r="E521" s="29"/>
      <c r="F521" s="29"/>
      <c r="G521" s="29"/>
      <c r="H521" s="29"/>
      <c r="I521" s="29"/>
      <c r="J521" s="29"/>
      <c r="K521" s="29"/>
      <c r="L521" s="29"/>
      <c r="M521" s="29"/>
    </row>
    <row r="522" spans="1:13" x14ac:dyDescent="0.25">
      <c r="A522" s="29" t="s">
        <v>20</v>
      </c>
      <c r="B522" s="29" t="s">
        <v>816</v>
      </c>
      <c r="C522" s="424">
        <v>132.85059999999999</v>
      </c>
      <c r="D522" s="145">
        <v>100.43</v>
      </c>
      <c r="E522" s="29"/>
      <c r="F522" s="29"/>
      <c r="G522" s="29"/>
      <c r="H522" s="29"/>
      <c r="I522" s="29"/>
      <c r="J522" s="29"/>
      <c r="K522" s="29"/>
      <c r="L522" s="29"/>
      <c r="M522" s="29"/>
    </row>
    <row r="523" spans="1:13" x14ac:dyDescent="0.25">
      <c r="A523" s="29" t="s">
        <v>20</v>
      </c>
      <c r="B523" s="29" t="s">
        <v>421</v>
      </c>
      <c r="C523" s="424">
        <v>129.24860000000001</v>
      </c>
      <c r="D523" s="145">
        <v>97.71</v>
      </c>
      <c r="E523" s="29"/>
      <c r="F523" s="29"/>
      <c r="G523" s="29"/>
      <c r="H523" s="29"/>
      <c r="I523" s="29"/>
      <c r="J523" s="29"/>
      <c r="K523" s="29"/>
      <c r="L523" s="29"/>
      <c r="M523" s="29"/>
    </row>
    <row r="524" spans="1:13" x14ac:dyDescent="0.25">
      <c r="A524" s="29" t="s">
        <v>20</v>
      </c>
      <c r="B524" s="29" t="s">
        <v>857</v>
      </c>
      <c r="C524" s="424">
        <v>100.81959999999999</v>
      </c>
      <c r="D524" s="145">
        <v>76.22</v>
      </c>
      <c r="E524" s="29"/>
      <c r="F524" s="29"/>
      <c r="G524" s="29"/>
      <c r="H524" s="29"/>
      <c r="I524" s="29"/>
      <c r="J524" s="29"/>
      <c r="K524" s="29"/>
      <c r="L524" s="29"/>
      <c r="M524" s="29"/>
    </row>
    <row r="525" spans="1:13" x14ac:dyDescent="0.25">
      <c r="A525" s="29" t="s">
        <v>20</v>
      </c>
      <c r="B525" s="29" t="s">
        <v>420</v>
      </c>
      <c r="C525" s="424">
        <v>121.7141</v>
      </c>
      <c r="D525" s="145">
        <v>92.01</v>
      </c>
      <c r="E525" s="29"/>
      <c r="F525" s="29"/>
      <c r="G525" s="29"/>
      <c r="H525" s="29"/>
      <c r="I525" s="29"/>
      <c r="J525" s="29"/>
      <c r="K525" s="29"/>
      <c r="L525" s="29"/>
      <c r="M525" s="29"/>
    </row>
    <row r="526" spans="1:13" x14ac:dyDescent="0.25">
      <c r="A526" s="29" t="s">
        <v>20</v>
      </c>
      <c r="B526" s="29" t="s">
        <v>817</v>
      </c>
      <c r="C526" s="424">
        <v>112.8702</v>
      </c>
      <c r="D526" s="145">
        <v>85.33</v>
      </c>
      <c r="E526" s="29"/>
      <c r="F526" s="29"/>
      <c r="G526" s="29"/>
      <c r="H526" s="29"/>
      <c r="I526" s="29"/>
      <c r="J526" s="29"/>
      <c r="K526" s="29"/>
      <c r="L526" s="29"/>
      <c r="M526" s="29"/>
    </row>
    <row r="527" spans="1:13" x14ac:dyDescent="0.25">
      <c r="A527" s="29" t="s">
        <v>20</v>
      </c>
      <c r="B527" s="29" t="s">
        <v>372</v>
      </c>
      <c r="C527" s="424">
        <v>102.4783</v>
      </c>
      <c r="D527" s="145">
        <v>77.47</v>
      </c>
      <c r="E527" s="29"/>
      <c r="F527" s="29"/>
      <c r="G527" s="29"/>
      <c r="H527" s="29"/>
      <c r="I527" s="29"/>
      <c r="J527" s="29"/>
      <c r="K527" s="29"/>
      <c r="L527" s="29"/>
      <c r="M527" s="29"/>
    </row>
    <row r="528" spans="1:13" x14ac:dyDescent="0.25">
      <c r="A528" s="29" t="s">
        <v>20</v>
      </c>
      <c r="B528" s="29" t="s">
        <v>419</v>
      </c>
      <c r="C528" s="424">
        <v>178.23439999999999</v>
      </c>
      <c r="D528" s="145">
        <v>134.74</v>
      </c>
      <c r="E528" s="29"/>
      <c r="F528" s="29"/>
      <c r="G528" s="29"/>
      <c r="H528" s="29"/>
      <c r="I528" s="29"/>
      <c r="J528" s="29"/>
      <c r="K528" s="29"/>
      <c r="L528" s="29"/>
      <c r="M528" s="29"/>
    </row>
    <row r="529" spans="1:13" x14ac:dyDescent="0.25">
      <c r="A529" s="29" t="s">
        <v>20</v>
      </c>
      <c r="B529" s="29" t="s">
        <v>888</v>
      </c>
      <c r="C529" s="424">
        <v>108.1803</v>
      </c>
      <c r="D529" s="145">
        <v>81.78</v>
      </c>
      <c r="E529" s="29"/>
      <c r="F529" s="29"/>
      <c r="G529" s="29"/>
      <c r="H529" s="29"/>
      <c r="I529" s="29"/>
      <c r="J529" s="29"/>
      <c r="K529" s="29"/>
      <c r="L529" s="29"/>
      <c r="M529" s="29"/>
    </row>
    <row r="530" spans="1:13" x14ac:dyDescent="0.25">
      <c r="A530" s="29" t="s">
        <v>20</v>
      </c>
      <c r="B530" s="29" t="s">
        <v>373</v>
      </c>
      <c r="C530" s="424">
        <v>176.09739999999999</v>
      </c>
      <c r="D530" s="145">
        <v>133.13</v>
      </c>
      <c r="E530" s="29"/>
      <c r="F530" s="29"/>
      <c r="G530" s="29"/>
      <c r="H530" s="29"/>
      <c r="I530" s="29"/>
      <c r="J530" s="29"/>
      <c r="K530" s="29"/>
      <c r="L530" s="29"/>
      <c r="M530" s="29"/>
    </row>
    <row r="531" spans="1:13" x14ac:dyDescent="0.25">
      <c r="A531" s="29" t="s">
        <v>20</v>
      </c>
      <c r="B531" s="29" t="s">
        <v>650</v>
      </c>
      <c r="C531" s="424">
        <v>55.067599999999999</v>
      </c>
      <c r="D531" s="145">
        <v>41.63</v>
      </c>
      <c r="E531" s="29"/>
      <c r="F531" s="29"/>
      <c r="G531" s="29"/>
      <c r="H531" s="29"/>
      <c r="I531" s="29"/>
      <c r="J531" s="29"/>
      <c r="K531" s="29"/>
      <c r="L531" s="29"/>
      <c r="M531" s="29"/>
    </row>
    <row r="532" spans="1:13" x14ac:dyDescent="0.25">
      <c r="A532" s="29" t="s">
        <v>20</v>
      </c>
      <c r="B532" s="29" t="s">
        <v>947</v>
      </c>
      <c r="C532" s="424">
        <v>29.9619</v>
      </c>
      <c r="D532" s="145">
        <v>22.65</v>
      </c>
      <c r="E532" s="29"/>
      <c r="F532" s="29"/>
      <c r="G532" s="29"/>
      <c r="H532" s="29"/>
      <c r="I532" s="29"/>
      <c r="J532" s="29"/>
      <c r="K532" s="29"/>
      <c r="L532" s="29"/>
      <c r="M532" s="29"/>
    </row>
    <row r="533" spans="1:13" x14ac:dyDescent="0.25">
      <c r="A533" s="29" t="s">
        <v>20</v>
      </c>
      <c r="B533" s="29" t="s">
        <v>948</v>
      </c>
      <c r="C533" s="424">
        <v>40.955199999999998</v>
      </c>
      <c r="D533" s="145">
        <v>30.96</v>
      </c>
      <c r="E533" s="29"/>
      <c r="F533" s="29"/>
      <c r="G533" s="29"/>
      <c r="H533" s="29"/>
      <c r="I533" s="29"/>
      <c r="J533" s="29"/>
      <c r="K533" s="29"/>
      <c r="L533" s="29"/>
      <c r="M533" s="29"/>
    </row>
    <row r="534" spans="1:13" x14ac:dyDescent="0.25">
      <c r="A534" s="29" t="s">
        <v>20</v>
      </c>
      <c r="B534" s="29" t="s">
        <v>818</v>
      </c>
      <c r="C534" s="424">
        <v>90.554699999999997</v>
      </c>
      <c r="D534" s="145">
        <v>68.459999999999994</v>
      </c>
      <c r="E534" s="29"/>
      <c r="F534" s="29"/>
      <c r="G534" s="29"/>
      <c r="H534" s="29"/>
      <c r="I534" s="29"/>
      <c r="J534" s="29"/>
      <c r="K534" s="29"/>
      <c r="L534" s="29"/>
      <c r="M534" s="29"/>
    </row>
    <row r="535" spans="1:13" x14ac:dyDescent="0.25">
      <c r="A535" s="29" t="s">
        <v>20</v>
      </c>
      <c r="B535" s="29" t="s">
        <v>86</v>
      </c>
      <c r="C535" s="424">
        <v>136.596</v>
      </c>
      <c r="D535" s="145">
        <v>103.26</v>
      </c>
      <c r="E535" s="29"/>
      <c r="F535" s="29"/>
      <c r="G535" s="29"/>
      <c r="H535" s="29"/>
      <c r="I535" s="29"/>
      <c r="J535" s="29"/>
      <c r="K535" s="29"/>
      <c r="L535" s="29"/>
      <c r="M535" s="29"/>
    </row>
    <row r="536" spans="1:13" x14ac:dyDescent="0.25">
      <c r="A536" s="29" t="s">
        <v>20</v>
      </c>
      <c r="B536" s="29" t="s">
        <v>544</v>
      </c>
      <c r="C536" s="424">
        <v>733.67729999999995</v>
      </c>
      <c r="D536" s="145">
        <v>554.64</v>
      </c>
      <c r="E536" s="29"/>
      <c r="F536" s="29"/>
      <c r="G536" s="29"/>
      <c r="H536" s="29"/>
      <c r="I536" s="29"/>
      <c r="J536" s="29"/>
      <c r="K536" s="29"/>
      <c r="L536" s="29"/>
      <c r="M536" s="29"/>
    </row>
    <row r="537" spans="1:13" x14ac:dyDescent="0.25">
      <c r="A537" s="29" t="s">
        <v>20</v>
      </c>
      <c r="B537" s="29" t="s">
        <v>434</v>
      </c>
      <c r="C537" s="424">
        <v>184.0857</v>
      </c>
      <c r="D537" s="145">
        <v>139.16</v>
      </c>
      <c r="E537" s="29"/>
      <c r="F537" s="29"/>
      <c r="G537" s="29"/>
      <c r="H537" s="29"/>
      <c r="I537" s="29"/>
      <c r="J537" s="29"/>
      <c r="K537" s="29"/>
      <c r="L537" s="29"/>
      <c r="M537" s="29"/>
    </row>
    <row r="538" spans="1:13" x14ac:dyDescent="0.25">
      <c r="A538" s="29" t="s">
        <v>20</v>
      </c>
      <c r="B538" t="s">
        <v>87</v>
      </c>
      <c r="C538" s="424">
        <v>391.34609999999998</v>
      </c>
      <c r="D538" s="145">
        <v>295.85000000000002</v>
      </c>
      <c r="E538" s="29"/>
      <c r="F538" s="29"/>
      <c r="G538" s="29"/>
      <c r="H538" s="29"/>
      <c r="I538" s="29"/>
      <c r="J538" s="29"/>
      <c r="K538" s="29"/>
      <c r="L538" s="29"/>
      <c r="M538" s="29"/>
    </row>
    <row r="539" spans="1:13" x14ac:dyDescent="0.25">
      <c r="A539" s="29" t="s">
        <v>20</v>
      </c>
      <c r="B539" s="29" t="s">
        <v>819</v>
      </c>
      <c r="C539" s="424">
        <v>182.0839</v>
      </c>
      <c r="D539" s="145">
        <v>137.65</v>
      </c>
      <c r="E539" s="29"/>
      <c r="F539" s="29"/>
      <c r="G539" s="29"/>
      <c r="H539" s="29"/>
      <c r="I539" s="29"/>
      <c r="J539" s="29"/>
      <c r="K539" s="29"/>
      <c r="L539" s="29"/>
      <c r="M539" s="29"/>
    </row>
    <row r="540" spans="1:13" x14ac:dyDescent="0.25">
      <c r="A540" s="29" t="s">
        <v>20</v>
      </c>
      <c r="B540" s="29" t="s">
        <v>820</v>
      </c>
      <c r="C540" s="424">
        <v>179.5515</v>
      </c>
      <c r="D540" s="145">
        <v>135.74</v>
      </c>
      <c r="E540" s="29"/>
      <c r="F540" s="29"/>
      <c r="G540" s="29"/>
      <c r="H540" s="29"/>
      <c r="I540" s="29"/>
      <c r="J540" s="29"/>
      <c r="K540" s="29"/>
      <c r="L540" s="29"/>
      <c r="M540" s="29"/>
    </row>
    <row r="541" spans="1:13" x14ac:dyDescent="0.25">
      <c r="A541" s="29" t="s">
        <v>20</v>
      </c>
      <c r="B541" s="29" t="s">
        <v>681</v>
      </c>
      <c r="C541" s="424">
        <v>117.3978</v>
      </c>
      <c r="D541" s="145">
        <v>88.75</v>
      </c>
      <c r="E541" s="29"/>
      <c r="F541" s="29"/>
      <c r="G541" s="29"/>
      <c r="H541" s="29"/>
      <c r="I541" s="29"/>
      <c r="J541" s="29"/>
      <c r="K541" s="29"/>
      <c r="L541" s="29"/>
      <c r="M541" s="29"/>
    </row>
    <row r="542" spans="1:13" x14ac:dyDescent="0.25">
      <c r="A542" s="29" t="s">
        <v>20</v>
      </c>
      <c r="B542" s="29" t="s">
        <v>682</v>
      </c>
      <c r="C542" s="424">
        <v>69.759900000000002</v>
      </c>
      <c r="D542" s="145">
        <v>52.74</v>
      </c>
      <c r="E542" s="29"/>
      <c r="F542" s="29"/>
      <c r="G542" s="29"/>
      <c r="H542" s="29"/>
      <c r="I542" s="29"/>
      <c r="J542" s="29"/>
      <c r="K542" s="29"/>
      <c r="L542" s="29"/>
      <c r="M542" s="29"/>
    </row>
    <row r="543" spans="1:13" x14ac:dyDescent="0.25">
      <c r="A543" s="29" t="s">
        <v>20</v>
      </c>
      <c r="B543" s="29" t="s">
        <v>683</v>
      </c>
      <c r="C543" s="424">
        <v>98.174599999999998</v>
      </c>
      <c r="D543" s="145">
        <v>74.22</v>
      </c>
      <c r="E543" s="29"/>
      <c r="F543" s="29"/>
      <c r="G543" s="29"/>
      <c r="H543" s="29"/>
      <c r="I543" s="29"/>
      <c r="J543" s="29"/>
      <c r="K543" s="29"/>
      <c r="L543" s="29"/>
      <c r="M543" s="29"/>
    </row>
    <row r="544" spans="1:13" x14ac:dyDescent="0.25">
      <c r="A544" s="29" t="s">
        <v>20</v>
      </c>
      <c r="B544" s="29" t="s">
        <v>821</v>
      </c>
      <c r="C544" s="424">
        <v>50.819499999999998</v>
      </c>
      <c r="D544" s="145">
        <v>38.42</v>
      </c>
      <c r="E544" s="29"/>
      <c r="F544" s="29"/>
      <c r="G544" s="29"/>
      <c r="H544" s="29"/>
      <c r="I544" s="29"/>
      <c r="J544" s="29"/>
      <c r="K544" s="29"/>
      <c r="L544" s="29"/>
      <c r="M544" s="29"/>
    </row>
    <row r="545" spans="1:13" x14ac:dyDescent="0.25">
      <c r="A545" s="29" t="s">
        <v>20</v>
      </c>
      <c r="B545" s="29" t="s">
        <v>337</v>
      </c>
      <c r="C545" s="424">
        <v>169.411</v>
      </c>
      <c r="D545" s="145">
        <v>128.07</v>
      </c>
      <c r="E545" s="29"/>
      <c r="F545" s="29"/>
      <c r="G545" s="29"/>
      <c r="H545" s="29"/>
      <c r="I545" s="29"/>
      <c r="J545" s="29"/>
      <c r="K545" s="29"/>
      <c r="L545" s="29"/>
      <c r="M545" s="29"/>
    </row>
    <row r="546" spans="1:13" x14ac:dyDescent="0.25">
      <c r="A546" s="29" t="s">
        <v>20</v>
      </c>
      <c r="B546" s="29" t="s">
        <v>338</v>
      </c>
      <c r="C546" s="424">
        <v>339.43369999999999</v>
      </c>
      <c r="D546" s="145">
        <v>256.60000000000002</v>
      </c>
      <c r="E546" s="29"/>
      <c r="F546" s="29"/>
      <c r="G546" s="29"/>
      <c r="H546" s="29"/>
      <c r="I546" s="29"/>
      <c r="J546" s="29"/>
      <c r="K546" s="29"/>
      <c r="L546" s="29"/>
      <c r="M546" s="29"/>
    </row>
    <row r="547" spans="1:13" x14ac:dyDescent="0.25">
      <c r="A547" s="29" t="s">
        <v>20</v>
      </c>
      <c r="B547" s="29" t="s">
        <v>336</v>
      </c>
      <c r="C547" s="424">
        <v>1370.5057999999999</v>
      </c>
      <c r="D547" s="145">
        <v>1036.07</v>
      </c>
      <c r="E547" s="29"/>
      <c r="F547" s="29"/>
      <c r="G547" s="29"/>
      <c r="H547" s="29"/>
      <c r="I547" s="29"/>
      <c r="J547" s="29"/>
      <c r="K547" s="29"/>
      <c r="L547" s="29"/>
      <c r="M547" s="29"/>
    </row>
    <row r="548" spans="1:13" x14ac:dyDescent="0.25">
      <c r="A548" s="29" t="s">
        <v>20</v>
      </c>
      <c r="B548" s="29" t="s">
        <v>889</v>
      </c>
      <c r="C548" s="424">
        <v>295.28320000000002</v>
      </c>
      <c r="D548" s="145">
        <v>223.23</v>
      </c>
      <c r="E548" s="29"/>
      <c r="F548" s="29"/>
      <c r="G548" s="29"/>
      <c r="H548" s="29"/>
      <c r="I548" s="29"/>
      <c r="J548" s="29"/>
      <c r="K548" s="29"/>
      <c r="L548" s="29"/>
      <c r="M548" s="29"/>
    </row>
    <row r="549" spans="1:13" x14ac:dyDescent="0.25">
      <c r="A549" s="29" t="s">
        <v>20</v>
      </c>
      <c r="B549" s="29" t="s">
        <v>822</v>
      </c>
      <c r="C549" s="424">
        <v>467.57330000000002</v>
      </c>
      <c r="D549" s="145">
        <v>353.47</v>
      </c>
      <c r="E549" s="29"/>
      <c r="F549" s="29"/>
      <c r="G549" s="29"/>
      <c r="H549" s="29"/>
      <c r="I549" s="29"/>
      <c r="J549" s="29"/>
      <c r="K549" s="29"/>
      <c r="L549" s="29"/>
      <c r="M549" s="29"/>
    </row>
    <row r="550" spans="1:13" x14ac:dyDescent="0.25">
      <c r="A550" s="29" t="s">
        <v>20</v>
      </c>
      <c r="B550" s="29" t="s">
        <v>581</v>
      </c>
      <c r="C550" s="424">
        <v>44.214700000000001</v>
      </c>
      <c r="D550" s="145">
        <v>33.43</v>
      </c>
      <c r="E550" s="29"/>
      <c r="F550" s="29"/>
      <c r="G550" s="29"/>
      <c r="H550" s="29"/>
      <c r="I550" s="29"/>
      <c r="J550" s="29"/>
      <c r="K550" s="29"/>
      <c r="L550" s="29"/>
      <c r="M550" s="29"/>
    </row>
    <row r="551" spans="1:13" x14ac:dyDescent="0.25">
      <c r="A551" s="29" t="s">
        <v>20</v>
      </c>
      <c r="B551" s="29" t="s">
        <v>961</v>
      </c>
      <c r="C551" s="424">
        <v>22.647400000000001</v>
      </c>
      <c r="D551" s="145">
        <v>17.12</v>
      </c>
      <c r="E551" s="29"/>
      <c r="F551" s="29"/>
      <c r="G551" s="29"/>
      <c r="H551" s="29"/>
      <c r="I551" s="29"/>
      <c r="J551" s="29"/>
      <c r="K551" s="29"/>
      <c r="L551" s="29"/>
      <c r="M551" s="29"/>
    </row>
    <row r="552" spans="1:13" x14ac:dyDescent="0.25">
      <c r="A552" s="29" t="s">
        <v>20</v>
      </c>
      <c r="B552" s="29" t="s">
        <v>920</v>
      </c>
      <c r="C552" s="424">
        <v>88.800600000000003</v>
      </c>
      <c r="D552" s="145">
        <v>67.13</v>
      </c>
      <c r="E552" s="29"/>
      <c r="F552" s="29"/>
      <c r="G552" s="29"/>
      <c r="H552" s="29"/>
      <c r="I552" s="29"/>
      <c r="J552" s="29"/>
      <c r="K552" s="29"/>
      <c r="L552" s="29"/>
      <c r="M552" s="29"/>
    </row>
    <row r="553" spans="1:13" x14ac:dyDescent="0.25">
      <c r="A553" s="29" t="s">
        <v>20</v>
      </c>
      <c r="B553" s="29" t="s">
        <v>921</v>
      </c>
      <c r="C553" s="424">
        <v>63.802</v>
      </c>
      <c r="D553" s="145">
        <v>48.23</v>
      </c>
      <c r="E553" s="29"/>
      <c r="F553" s="29"/>
      <c r="G553" s="29"/>
      <c r="H553" s="29"/>
      <c r="I553" s="29"/>
      <c r="J553" s="29"/>
      <c r="K553" s="29"/>
      <c r="L553" s="29"/>
      <c r="M553" s="29"/>
    </row>
    <row r="554" spans="1:13" x14ac:dyDescent="0.25">
      <c r="A554" s="29" t="s">
        <v>20</v>
      </c>
      <c r="B554" s="29" t="s">
        <v>922</v>
      </c>
      <c r="C554" s="424">
        <v>67.781400000000005</v>
      </c>
      <c r="D554" s="145">
        <v>51.24</v>
      </c>
      <c r="E554" s="29"/>
      <c r="F554" s="29"/>
      <c r="G554" s="29"/>
      <c r="H554" s="29"/>
      <c r="I554" s="29"/>
      <c r="J554" s="29"/>
      <c r="K554" s="29"/>
      <c r="L554" s="29"/>
      <c r="M554" s="29"/>
    </row>
    <row r="555" spans="1:13" x14ac:dyDescent="0.25">
      <c r="A555" s="29" t="s">
        <v>20</v>
      </c>
      <c r="B555" s="29" t="s">
        <v>923</v>
      </c>
      <c r="C555" s="424">
        <v>64.743399999999994</v>
      </c>
      <c r="D555" s="145">
        <v>48.94</v>
      </c>
      <c r="E555" s="29"/>
      <c r="F555" s="29"/>
      <c r="G555" s="29"/>
      <c r="H555" s="29"/>
      <c r="I555" s="29"/>
      <c r="J555" s="29"/>
      <c r="K555" s="29"/>
      <c r="L555" s="29"/>
      <c r="M555" s="29"/>
    </row>
    <row r="556" spans="1:13" x14ac:dyDescent="0.25">
      <c r="A556" s="29" t="s">
        <v>20</v>
      </c>
      <c r="B556" s="29" t="s">
        <v>582</v>
      </c>
      <c r="C556" s="424">
        <v>164.23740000000001</v>
      </c>
      <c r="D556" s="145">
        <v>124.16</v>
      </c>
      <c r="E556" s="29"/>
      <c r="F556" s="29"/>
      <c r="G556" s="29"/>
      <c r="H556" s="29"/>
      <c r="I556" s="29"/>
      <c r="J556" s="29"/>
      <c r="K556" s="29"/>
      <c r="L556" s="29"/>
      <c r="M556" s="29"/>
    </row>
    <row r="557" spans="1:13" x14ac:dyDescent="0.25">
      <c r="A557" s="29" t="s">
        <v>20</v>
      </c>
      <c r="B557" s="29" t="s">
        <v>839</v>
      </c>
      <c r="C557" s="424">
        <v>1358.1548</v>
      </c>
      <c r="D557" s="145">
        <v>1026.73</v>
      </c>
      <c r="E557" s="29"/>
      <c r="F557" s="29"/>
      <c r="G557" s="29"/>
      <c r="H557" s="29"/>
      <c r="I557" s="29"/>
      <c r="J557" s="29"/>
      <c r="K557" s="29"/>
      <c r="L557" s="29"/>
      <c r="M557" s="29"/>
    </row>
    <row r="558" spans="1:13" x14ac:dyDescent="0.25">
      <c r="A558" s="29" t="s">
        <v>20</v>
      </c>
      <c r="B558" s="29" t="s">
        <v>924</v>
      </c>
      <c r="C558" s="424">
        <v>107.4134</v>
      </c>
      <c r="D558" s="145">
        <v>81.2</v>
      </c>
      <c r="E558" s="29"/>
      <c r="F558" s="29"/>
      <c r="G558" s="29"/>
      <c r="H558" s="29"/>
      <c r="I558" s="29"/>
      <c r="J558" s="29"/>
      <c r="K558" s="29"/>
      <c r="L558" s="29"/>
      <c r="M558" s="29"/>
    </row>
    <row r="559" spans="1:13" x14ac:dyDescent="0.25">
      <c r="A559" s="29" t="s">
        <v>20</v>
      </c>
      <c r="B559" s="29" t="s">
        <v>925</v>
      </c>
      <c r="C559" s="424">
        <v>202.76179999999999</v>
      </c>
      <c r="D559" s="145">
        <v>153.28</v>
      </c>
      <c r="E559" s="29"/>
      <c r="F559" s="29"/>
      <c r="G559" s="29"/>
      <c r="H559" s="29"/>
      <c r="I559" s="29"/>
      <c r="J559" s="29"/>
      <c r="K559" s="29"/>
      <c r="L559" s="29"/>
      <c r="M559" s="29"/>
    </row>
    <row r="560" spans="1:13" x14ac:dyDescent="0.25">
      <c r="A560" s="29" t="s">
        <v>20</v>
      </c>
      <c r="B560" s="29" t="s">
        <v>926</v>
      </c>
      <c r="C560" s="424">
        <v>109.3767</v>
      </c>
      <c r="D560" s="145">
        <v>82.69</v>
      </c>
      <c r="E560" s="29"/>
      <c r="F560" s="29"/>
      <c r="G560" s="29"/>
      <c r="H560" s="29"/>
      <c r="I560" s="29"/>
      <c r="J560" s="29"/>
      <c r="K560" s="29"/>
      <c r="L560" s="29"/>
      <c r="M560" s="29"/>
    </row>
    <row r="561" spans="1:13" x14ac:dyDescent="0.25">
      <c r="A561" s="29" t="s">
        <v>20</v>
      </c>
      <c r="B561" s="29" t="s">
        <v>927</v>
      </c>
      <c r="C561" s="424">
        <v>58.147300000000001</v>
      </c>
      <c r="D561" s="145">
        <v>43.96</v>
      </c>
      <c r="E561" s="29"/>
      <c r="F561" s="29"/>
      <c r="G561" s="29"/>
      <c r="H561" s="29"/>
      <c r="I561" s="29"/>
      <c r="J561" s="29"/>
      <c r="K561" s="29"/>
      <c r="L561" s="29"/>
      <c r="M561" s="29"/>
    </row>
    <row r="562" spans="1:13" x14ac:dyDescent="0.25">
      <c r="A562" s="29" t="s">
        <v>20</v>
      </c>
      <c r="B562" s="29" t="s">
        <v>928</v>
      </c>
      <c r="C562" s="424">
        <v>132.70189999999999</v>
      </c>
      <c r="D562" s="145">
        <v>100.32</v>
      </c>
      <c r="E562" s="29"/>
      <c r="F562" s="29"/>
      <c r="G562" s="29"/>
      <c r="H562" s="29"/>
      <c r="I562" s="29"/>
      <c r="J562" s="29"/>
      <c r="K562" s="29"/>
      <c r="L562" s="29"/>
      <c r="M562" s="29"/>
    </row>
    <row r="563" spans="1:13" x14ac:dyDescent="0.25">
      <c r="A563" s="29" t="s">
        <v>20</v>
      </c>
      <c r="B563" s="29" t="s">
        <v>929</v>
      </c>
      <c r="C563" s="424">
        <v>63.643500000000003</v>
      </c>
      <c r="D563" s="145">
        <v>48.11</v>
      </c>
      <c r="E563" s="29"/>
      <c r="F563" s="29"/>
      <c r="G563" s="29"/>
      <c r="H563" s="29"/>
      <c r="I563" s="29"/>
      <c r="J563" s="29"/>
      <c r="K563" s="29"/>
      <c r="L563" s="29"/>
      <c r="M563" s="29"/>
    </row>
    <row r="564" spans="1:13" x14ac:dyDescent="0.25">
      <c r="A564" s="29" t="s">
        <v>20</v>
      </c>
      <c r="B564" s="29" t="s">
        <v>363</v>
      </c>
      <c r="C564" s="424">
        <v>1223.6563000000001</v>
      </c>
      <c r="D564" s="145">
        <v>925.05</v>
      </c>
      <c r="E564" s="29"/>
      <c r="F564" s="29"/>
      <c r="G564" s="29"/>
      <c r="H564" s="29"/>
      <c r="I564" s="29"/>
      <c r="J564" s="29"/>
      <c r="K564" s="29"/>
      <c r="L564" s="29"/>
      <c r="M564" s="29"/>
    </row>
    <row r="565" spans="1:13" x14ac:dyDescent="0.25">
      <c r="A565" s="29" t="s">
        <v>20</v>
      </c>
      <c r="B565" s="29" t="s">
        <v>335</v>
      </c>
      <c r="C565" s="424">
        <v>266.48669999999998</v>
      </c>
      <c r="D565" s="145">
        <v>201.46</v>
      </c>
      <c r="E565" s="29"/>
      <c r="F565" s="29"/>
      <c r="G565" s="29"/>
      <c r="H565" s="29"/>
      <c r="I565" s="29"/>
      <c r="J565" s="29"/>
      <c r="K565" s="29"/>
      <c r="L565" s="29"/>
      <c r="M565" s="29"/>
    </row>
    <row r="566" spans="1:13" x14ac:dyDescent="0.25">
      <c r="A566" s="29" t="s">
        <v>20</v>
      </c>
      <c r="B566" s="29" t="s">
        <v>823</v>
      </c>
      <c r="C566" s="424">
        <v>38.168100000000003</v>
      </c>
      <c r="D566" s="145">
        <v>28.85</v>
      </c>
      <c r="E566" s="29"/>
      <c r="F566" s="29"/>
      <c r="G566" s="29"/>
      <c r="H566" s="29"/>
      <c r="I566" s="29"/>
      <c r="J566" s="29"/>
      <c r="K566" s="29"/>
      <c r="L566" s="29"/>
      <c r="M566" s="29"/>
    </row>
    <row r="567" spans="1:13" x14ac:dyDescent="0.25">
      <c r="A567" s="29" t="s">
        <v>20</v>
      </c>
      <c r="B567" s="29" t="s">
        <v>614</v>
      </c>
      <c r="C567" s="424">
        <v>1168.0535</v>
      </c>
      <c r="D567" s="145">
        <v>883.02</v>
      </c>
      <c r="E567" s="29"/>
      <c r="F567" s="29"/>
      <c r="G567" s="29"/>
      <c r="H567" s="29"/>
      <c r="I567" s="29"/>
      <c r="J567" s="29"/>
      <c r="K567" s="29"/>
      <c r="L567" s="29"/>
      <c r="M567" s="29"/>
    </row>
    <row r="568" spans="1:13" x14ac:dyDescent="0.25">
      <c r="A568" s="29" t="s">
        <v>20</v>
      </c>
      <c r="B568" s="29" t="s">
        <v>334</v>
      </c>
      <c r="C568" s="424">
        <v>626.42499999999995</v>
      </c>
      <c r="D568" s="145">
        <v>473.56</v>
      </c>
      <c r="E568" s="29"/>
      <c r="F568" s="29"/>
      <c r="G568" s="29"/>
      <c r="H568" s="29"/>
      <c r="I568" s="29"/>
      <c r="J568" s="29"/>
      <c r="K568" s="29"/>
      <c r="L568" s="29"/>
      <c r="M568" s="29"/>
    </row>
    <row r="569" spans="1:13" x14ac:dyDescent="0.25">
      <c r="A569" s="29" t="s">
        <v>20</v>
      </c>
      <c r="B569" s="29" t="s">
        <v>651</v>
      </c>
      <c r="C569" s="424">
        <v>134.69239999999999</v>
      </c>
      <c r="D569" s="145">
        <v>101.82</v>
      </c>
      <c r="E569" s="29"/>
      <c r="F569" s="29"/>
      <c r="G569" s="29"/>
      <c r="H569" s="29"/>
      <c r="I569" s="29"/>
      <c r="J569" s="29"/>
      <c r="K569" s="29"/>
      <c r="L569" s="29"/>
      <c r="M569" s="29"/>
    </row>
    <row r="570" spans="1:13" x14ac:dyDescent="0.25">
      <c r="A570" s="29" t="s">
        <v>20</v>
      </c>
      <c r="B570" s="29" t="s">
        <v>545</v>
      </c>
      <c r="C570" s="424">
        <v>316.57350000000002</v>
      </c>
      <c r="D570" s="145">
        <v>239.32</v>
      </c>
      <c r="E570" s="29"/>
      <c r="F570" s="29"/>
      <c r="G570" s="29"/>
      <c r="H570" s="29"/>
      <c r="I570" s="29"/>
      <c r="J570" s="29"/>
      <c r="K570" s="29"/>
      <c r="L570" s="29"/>
      <c r="M570" s="29"/>
    </row>
    <row r="571" spans="1:13" x14ac:dyDescent="0.25">
      <c r="A571" s="29" t="s">
        <v>20</v>
      </c>
      <c r="B571" s="29" t="s">
        <v>824</v>
      </c>
      <c r="C571" s="424">
        <v>78.011600000000001</v>
      </c>
      <c r="D571" s="145">
        <v>58.97</v>
      </c>
      <c r="E571" s="29"/>
      <c r="F571" s="29"/>
      <c r="G571" s="29"/>
      <c r="H571" s="29"/>
      <c r="I571" s="29"/>
      <c r="J571" s="29"/>
      <c r="K571" s="29"/>
      <c r="L571" s="29"/>
      <c r="M571" s="29"/>
    </row>
    <row r="572" spans="1:13" x14ac:dyDescent="0.25">
      <c r="A572" s="29" t="s">
        <v>20</v>
      </c>
      <c r="B572" s="29" t="s">
        <v>88</v>
      </c>
      <c r="C572" s="424">
        <v>78.2333</v>
      </c>
      <c r="D572" s="145">
        <v>59.14</v>
      </c>
      <c r="E572" s="29"/>
      <c r="F572" s="29"/>
      <c r="G572" s="29"/>
      <c r="H572" s="29"/>
      <c r="I572" s="29"/>
      <c r="J572" s="29"/>
      <c r="K572" s="29"/>
      <c r="L572" s="29"/>
      <c r="M572" s="29"/>
    </row>
    <row r="573" spans="1:13" x14ac:dyDescent="0.25">
      <c r="A573" s="29" t="s">
        <v>20</v>
      </c>
      <c r="B573" s="29" t="s">
        <v>321</v>
      </c>
      <c r="C573" s="424">
        <v>316.88639999999998</v>
      </c>
      <c r="D573" s="145">
        <v>239.56</v>
      </c>
      <c r="E573" s="29"/>
      <c r="F573" s="29"/>
      <c r="G573" s="29"/>
      <c r="H573" s="29"/>
      <c r="I573" s="29"/>
      <c r="J573" s="29"/>
      <c r="K573" s="29"/>
      <c r="L573" s="29"/>
      <c r="M573" s="29"/>
    </row>
    <row r="574" spans="1:13" x14ac:dyDescent="0.25">
      <c r="A574" s="29" t="s">
        <v>20</v>
      </c>
      <c r="B574" s="29" t="s">
        <v>330</v>
      </c>
      <c r="C574" s="424">
        <v>38.172600000000003</v>
      </c>
      <c r="D574" s="145">
        <v>28.86</v>
      </c>
      <c r="E574" s="29"/>
      <c r="F574" s="29"/>
      <c r="G574" s="29"/>
      <c r="H574" s="29"/>
      <c r="I574" s="29"/>
      <c r="J574" s="29"/>
      <c r="K574" s="29"/>
      <c r="L574" s="29"/>
      <c r="M574" s="29"/>
    </row>
    <row r="575" spans="1:13" x14ac:dyDescent="0.25">
      <c r="A575" s="29" t="s">
        <v>20</v>
      </c>
      <c r="B575" s="29" t="s">
        <v>546</v>
      </c>
      <c r="C575" s="424">
        <v>182.73560000000001</v>
      </c>
      <c r="D575" s="145">
        <v>138.13999999999999</v>
      </c>
      <c r="E575" s="29"/>
      <c r="F575" s="29"/>
      <c r="G575" s="29"/>
      <c r="H575" s="29"/>
      <c r="I575" s="29"/>
      <c r="J575" s="29"/>
      <c r="K575" s="29"/>
      <c r="L575" s="29"/>
      <c r="M575" s="29"/>
    </row>
    <row r="576" spans="1:13" x14ac:dyDescent="0.25">
      <c r="A576" s="29" t="s">
        <v>20</v>
      </c>
      <c r="B576" s="29" t="s">
        <v>446</v>
      </c>
      <c r="C576" s="424">
        <v>62.687800000000003</v>
      </c>
      <c r="D576" s="145">
        <v>47.39</v>
      </c>
      <c r="E576" s="29"/>
      <c r="F576" s="29"/>
      <c r="G576" s="29"/>
      <c r="H576" s="29"/>
      <c r="I576" s="29"/>
      <c r="J576" s="29"/>
      <c r="K576" s="29"/>
      <c r="L576" s="29"/>
      <c r="M576" s="29"/>
    </row>
    <row r="577" spans="1:13" x14ac:dyDescent="0.25">
      <c r="A577" s="29" t="s">
        <v>20</v>
      </c>
      <c r="B577" s="29" t="s">
        <v>949</v>
      </c>
      <c r="C577" s="424">
        <v>32.110300000000002</v>
      </c>
      <c r="D577" s="145">
        <v>24.27</v>
      </c>
      <c r="E577" s="29"/>
      <c r="F577" s="29"/>
      <c r="G577" s="29"/>
      <c r="H577" s="29"/>
      <c r="I577" s="29"/>
      <c r="J577" s="29"/>
      <c r="K577" s="29"/>
      <c r="L577" s="29"/>
      <c r="M577" s="29"/>
    </row>
    <row r="578" spans="1:13" x14ac:dyDescent="0.25">
      <c r="A578" s="29" t="s">
        <v>20</v>
      </c>
      <c r="B578" s="29" t="s">
        <v>350</v>
      </c>
      <c r="C578" s="424">
        <v>279.22669999999999</v>
      </c>
      <c r="D578" s="145">
        <v>211.09</v>
      </c>
      <c r="E578" s="29"/>
      <c r="F578" s="29"/>
      <c r="G578" s="29"/>
      <c r="H578" s="29"/>
      <c r="I578" s="29"/>
      <c r="J578" s="29"/>
      <c r="K578" s="29"/>
      <c r="L578" s="29"/>
      <c r="M578" s="29"/>
    </row>
    <row r="579" spans="1:13" x14ac:dyDescent="0.25">
      <c r="A579" s="29" t="s">
        <v>20</v>
      </c>
      <c r="B579" s="29" t="s">
        <v>408</v>
      </c>
      <c r="C579" s="424">
        <v>147.2826</v>
      </c>
      <c r="D579" s="145">
        <v>111.34</v>
      </c>
      <c r="E579" s="29"/>
      <c r="F579" s="29"/>
      <c r="G579" s="29"/>
      <c r="H579" s="29"/>
      <c r="I579" s="29"/>
      <c r="J579" s="29"/>
      <c r="K579" s="29"/>
      <c r="L579" s="29"/>
      <c r="M579" s="29"/>
    </row>
    <row r="580" spans="1:13" x14ac:dyDescent="0.25">
      <c r="A580" s="29" t="s">
        <v>20</v>
      </c>
      <c r="B580" s="29" t="s">
        <v>343</v>
      </c>
      <c r="C580" s="424">
        <v>129.11600000000001</v>
      </c>
      <c r="D580" s="145">
        <v>97.61</v>
      </c>
      <c r="E580" s="29"/>
      <c r="F580" s="29"/>
      <c r="G580" s="29"/>
      <c r="H580" s="29"/>
      <c r="I580" s="29"/>
      <c r="J580" s="29"/>
      <c r="K580" s="29"/>
      <c r="L580" s="29"/>
      <c r="M580" s="29"/>
    </row>
    <row r="581" spans="1:13" x14ac:dyDescent="0.25">
      <c r="A581" s="29" t="s">
        <v>20</v>
      </c>
      <c r="B581" s="29" t="s">
        <v>377</v>
      </c>
      <c r="C581" s="424">
        <v>333.70589999999999</v>
      </c>
      <c r="D581" s="145">
        <v>252.27</v>
      </c>
      <c r="E581" s="29"/>
      <c r="F581" s="29"/>
      <c r="G581" s="29"/>
      <c r="H581" s="29"/>
      <c r="I581" s="29"/>
      <c r="J581" s="29"/>
      <c r="K581" s="29"/>
      <c r="L581" s="29"/>
      <c r="M581" s="29"/>
    </row>
    <row r="582" spans="1:13" x14ac:dyDescent="0.25">
      <c r="A582" s="29" t="s">
        <v>20</v>
      </c>
      <c r="B582" s="29" t="s">
        <v>825</v>
      </c>
      <c r="C582" s="424">
        <v>152.45439999999999</v>
      </c>
      <c r="D582" s="145">
        <v>115.25</v>
      </c>
      <c r="E582" s="29"/>
      <c r="F582" s="29"/>
      <c r="G582" s="29"/>
      <c r="H582" s="29"/>
      <c r="I582" s="29"/>
      <c r="J582" s="29"/>
      <c r="K582" s="29"/>
      <c r="L582" s="29"/>
      <c r="M582" s="29"/>
    </row>
    <row r="583" spans="1:13" x14ac:dyDescent="0.25">
      <c r="A583" s="29" t="s">
        <v>20</v>
      </c>
      <c r="B583" s="29" t="s">
        <v>583</v>
      </c>
      <c r="C583" s="424">
        <v>189.5993</v>
      </c>
      <c r="D583" s="145">
        <v>143.33000000000001</v>
      </c>
      <c r="E583" s="29"/>
      <c r="F583" s="29"/>
      <c r="G583" s="29"/>
      <c r="H583" s="29"/>
      <c r="I583" s="29"/>
      <c r="J583" s="29"/>
      <c r="K583" s="29"/>
      <c r="L583" s="29"/>
      <c r="M583" s="29"/>
    </row>
    <row r="584" spans="1:13" x14ac:dyDescent="0.25">
      <c r="A584" s="29" t="s">
        <v>20</v>
      </c>
      <c r="B584" s="29" t="s">
        <v>584</v>
      </c>
      <c r="C584" s="424">
        <v>65.091300000000004</v>
      </c>
      <c r="D584" s="145">
        <v>49.21</v>
      </c>
      <c r="E584" s="29"/>
      <c r="F584" s="29"/>
      <c r="G584" s="29"/>
      <c r="H584" s="29"/>
      <c r="I584" s="29"/>
      <c r="J584" s="29"/>
      <c r="K584" s="29"/>
      <c r="L584" s="29"/>
      <c r="M584" s="29"/>
    </row>
    <row r="585" spans="1:13" x14ac:dyDescent="0.25">
      <c r="A585" s="29" t="s">
        <v>20</v>
      </c>
      <c r="B585" s="29" t="s">
        <v>930</v>
      </c>
      <c r="C585" s="424">
        <v>52.683900000000001</v>
      </c>
      <c r="D585" s="145">
        <v>39.83</v>
      </c>
      <c r="E585" s="29"/>
      <c r="F585" s="29"/>
      <c r="G585" s="29"/>
      <c r="H585" s="29"/>
      <c r="I585" s="29"/>
      <c r="J585" s="29"/>
      <c r="K585" s="29"/>
      <c r="L585" s="29"/>
      <c r="M585" s="29"/>
    </row>
    <row r="586" spans="1:13" x14ac:dyDescent="0.25">
      <c r="A586" s="29" t="s">
        <v>20</v>
      </c>
      <c r="B586" s="29" t="s">
        <v>345</v>
      </c>
      <c r="C586" s="424">
        <v>247.32730000000001</v>
      </c>
      <c r="D586" s="145">
        <v>186.97</v>
      </c>
      <c r="E586" s="29"/>
      <c r="F586" s="29"/>
      <c r="G586" s="29"/>
      <c r="H586" s="29"/>
      <c r="I586" s="29"/>
      <c r="J586" s="29"/>
      <c r="K586" s="29"/>
      <c r="L586" s="29"/>
      <c r="M586" s="29"/>
    </row>
    <row r="587" spans="1:13" x14ac:dyDescent="0.25">
      <c r="A587" s="29" t="s">
        <v>20</v>
      </c>
      <c r="B587" s="29" t="s">
        <v>585</v>
      </c>
      <c r="C587" s="424">
        <v>125.2741</v>
      </c>
      <c r="D587" s="145">
        <v>94.7</v>
      </c>
      <c r="E587" s="29"/>
      <c r="F587" s="29"/>
      <c r="G587" s="29"/>
      <c r="H587" s="29"/>
      <c r="I587" s="29"/>
      <c r="J587" s="29"/>
      <c r="K587" s="29"/>
      <c r="L587" s="29"/>
      <c r="M587" s="29"/>
    </row>
    <row r="588" spans="1:13" x14ac:dyDescent="0.25">
      <c r="A588" s="29" t="s">
        <v>20</v>
      </c>
      <c r="B588" s="29" t="s">
        <v>348</v>
      </c>
      <c r="C588" s="424">
        <v>265.2029</v>
      </c>
      <c r="D588" s="145">
        <v>200.49</v>
      </c>
      <c r="E588" s="29"/>
      <c r="F588" s="29"/>
      <c r="G588" s="29"/>
      <c r="H588" s="29"/>
      <c r="I588" s="29"/>
      <c r="J588" s="29"/>
      <c r="K588" s="29"/>
      <c r="L588" s="29"/>
      <c r="M588" s="29"/>
    </row>
    <row r="589" spans="1:13" x14ac:dyDescent="0.25">
      <c r="A589" s="29" t="s">
        <v>20</v>
      </c>
      <c r="B589" s="29" t="s">
        <v>347</v>
      </c>
      <c r="C589" s="424">
        <v>210.85480000000001</v>
      </c>
      <c r="D589" s="145">
        <v>159.4</v>
      </c>
      <c r="E589" s="29"/>
      <c r="F589" s="29"/>
      <c r="G589" s="29"/>
      <c r="H589" s="29"/>
      <c r="I589" s="29"/>
      <c r="J589" s="29"/>
      <c r="K589" s="29"/>
      <c r="L589" s="29"/>
      <c r="M589" s="29"/>
    </row>
    <row r="590" spans="1:13" x14ac:dyDescent="0.25">
      <c r="A590" s="29" t="s">
        <v>20</v>
      </c>
      <c r="B590" s="29" t="s">
        <v>396</v>
      </c>
      <c r="C590" s="424">
        <v>310.09539999999998</v>
      </c>
      <c r="D590" s="145">
        <v>234.42</v>
      </c>
      <c r="E590" s="29"/>
      <c r="F590" s="29"/>
      <c r="G590" s="29"/>
      <c r="H590" s="29"/>
      <c r="I590" s="29"/>
      <c r="J590" s="29"/>
      <c r="K590" s="29"/>
      <c r="L590" s="29"/>
      <c r="M590" s="29"/>
    </row>
    <row r="591" spans="1:13" x14ac:dyDescent="0.25">
      <c r="A591" s="29" t="s">
        <v>20</v>
      </c>
      <c r="B591" s="29" t="s">
        <v>349</v>
      </c>
      <c r="C591" s="424">
        <v>169.11879999999999</v>
      </c>
      <c r="D591" s="145">
        <v>127.85</v>
      </c>
      <c r="E591" s="29"/>
      <c r="F591" s="29"/>
      <c r="G591" s="29"/>
      <c r="H591" s="29"/>
      <c r="I591" s="29"/>
      <c r="J591" s="29"/>
      <c r="K591" s="29"/>
      <c r="L591" s="29"/>
      <c r="M591" s="29"/>
    </row>
    <row r="592" spans="1:13" x14ac:dyDescent="0.25">
      <c r="A592" s="29" t="s">
        <v>20</v>
      </c>
      <c r="B592" s="29" t="s">
        <v>826</v>
      </c>
      <c r="C592" s="424">
        <v>113.1566</v>
      </c>
      <c r="D592" s="145">
        <v>85.54</v>
      </c>
      <c r="E592" s="29"/>
      <c r="F592" s="29"/>
      <c r="G592" s="29"/>
      <c r="H592" s="29"/>
      <c r="I592" s="29"/>
      <c r="J592" s="29"/>
      <c r="K592" s="29"/>
      <c r="L592" s="29"/>
      <c r="M592" s="29"/>
    </row>
    <row r="593" spans="1:13" x14ac:dyDescent="0.25">
      <c r="A593" s="29" t="s">
        <v>20</v>
      </c>
      <c r="B593" s="29" t="s">
        <v>352</v>
      </c>
      <c r="C593" s="424">
        <v>310.30160000000001</v>
      </c>
      <c r="D593" s="145">
        <v>234.58</v>
      </c>
      <c r="E593" s="29"/>
      <c r="F593" s="29"/>
      <c r="G593" s="29"/>
      <c r="H593" s="29"/>
      <c r="I593" s="29"/>
      <c r="J593" s="29"/>
      <c r="K593" s="29"/>
      <c r="L593" s="29"/>
      <c r="M593" s="29"/>
    </row>
    <row r="594" spans="1:13" x14ac:dyDescent="0.25">
      <c r="A594" s="29" t="s">
        <v>20</v>
      </c>
      <c r="B594" s="29" t="s">
        <v>354</v>
      </c>
      <c r="C594" s="424">
        <v>396.80270000000002</v>
      </c>
      <c r="D594" s="145">
        <v>299.97000000000003</v>
      </c>
      <c r="E594" s="29"/>
      <c r="F594" s="29"/>
      <c r="G594" s="29"/>
      <c r="H594" s="29"/>
      <c r="I594" s="29"/>
      <c r="J594" s="29"/>
      <c r="K594" s="29"/>
      <c r="L594" s="29"/>
      <c r="M594" s="29"/>
    </row>
    <row r="595" spans="1:13" x14ac:dyDescent="0.25">
      <c r="A595" s="29" t="s">
        <v>20</v>
      </c>
      <c r="B595" s="29" t="s">
        <v>353</v>
      </c>
      <c r="C595" s="424">
        <v>86.867900000000006</v>
      </c>
      <c r="D595" s="145">
        <v>65.67</v>
      </c>
      <c r="E595" s="29"/>
      <c r="F595" s="29"/>
      <c r="G595" s="29"/>
      <c r="H595" s="29"/>
      <c r="I595" s="29"/>
      <c r="J595" s="29"/>
      <c r="K595" s="29"/>
      <c r="L595" s="29"/>
      <c r="M595" s="29"/>
    </row>
    <row r="596" spans="1:13" x14ac:dyDescent="0.25">
      <c r="A596" s="29" t="s">
        <v>20</v>
      </c>
      <c r="B596" s="29" t="s">
        <v>355</v>
      </c>
      <c r="C596" s="424">
        <v>150.79730000000001</v>
      </c>
      <c r="D596" s="145">
        <v>114</v>
      </c>
      <c r="E596" s="29"/>
      <c r="F596" s="29"/>
      <c r="G596" s="29"/>
      <c r="H596" s="29"/>
      <c r="I596" s="29"/>
      <c r="J596" s="29"/>
      <c r="K596" s="29"/>
      <c r="L596" s="29"/>
      <c r="M596" s="29"/>
    </row>
    <row r="597" spans="1:13" x14ac:dyDescent="0.25">
      <c r="A597" s="29" t="s">
        <v>20</v>
      </c>
      <c r="B597" s="29" t="s">
        <v>547</v>
      </c>
      <c r="C597" s="424">
        <v>165.62649999999999</v>
      </c>
      <c r="D597" s="145">
        <v>125.21</v>
      </c>
      <c r="E597" s="29"/>
      <c r="F597" s="29"/>
      <c r="G597" s="29"/>
      <c r="H597" s="29"/>
      <c r="I597" s="29"/>
      <c r="J597" s="29"/>
      <c r="K597" s="29"/>
      <c r="L597" s="29"/>
      <c r="M597" s="29"/>
    </row>
    <row r="598" spans="1:13" x14ac:dyDescent="0.25">
      <c r="A598" s="29" t="s">
        <v>20</v>
      </c>
      <c r="B598" s="29" t="s">
        <v>351</v>
      </c>
      <c r="C598" s="424">
        <v>272.38</v>
      </c>
      <c r="D598" s="145">
        <v>205.91</v>
      </c>
      <c r="E598" s="29"/>
      <c r="F598" s="29"/>
      <c r="G598" s="29"/>
      <c r="H598" s="29"/>
      <c r="I598" s="29"/>
      <c r="J598" s="29"/>
      <c r="K598" s="29"/>
      <c r="L598" s="29"/>
      <c r="M598" s="29"/>
    </row>
    <row r="599" spans="1:13" x14ac:dyDescent="0.25">
      <c r="A599" s="29" t="s">
        <v>20</v>
      </c>
      <c r="B599" s="29" t="s">
        <v>344</v>
      </c>
      <c r="C599" s="424">
        <v>122.47110000000001</v>
      </c>
      <c r="D599" s="145">
        <v>92.59</v>
      </c>
      <c r="E599" s="29"/>
      <c r="F599" s="29"/>
      <c r="G599" s="29"/>
      <c r="H599" s="29"/>
      <c r="I599" s="29"/>
      <c r="J599" s="29"/>
      <c r="K599" s="29"/>
      <c r="L599" s="29"/>
      <c r="M599" s="29"/>
    </row>
    <row r="600" spans="1:13" x14ac:dyDescent="0.25">
      <c r="A600" s="29" t="s">
        <v>20</v>
      </c>
      <c r="B600" s="29" t="s">
        <v>356</v>
      </c>
      <c r="C600" s="424">
        <v>241.7534</v>
      </c>
      <c r="D600" s="145">
        <v>182.76</v>
      </c>
      <c r="E600" s="29"/>
      <c r="F600" s="29"/>
      <c r="G600" s="29"/>
      <c r="H600" s="29"/>
      <c r="I600" s="29"/>
      <c r="J600" s="29"/>
      <c r="K600" s="29"/>
      <c r="L600" s="29"/>
      <c r="M600" s="29"/>
    </row>
    <row r="601" spans="1:13" x14ac:dyDescent="0.25">
      <c r="A601" s="29" t="s">
        <v>20</v>
      </c>
      <c r="B601" s="29" t="s">
        <v>346</v>
      </c>
      <c r="C601" s="424">
        <v>101.31699999999999</v>
      </c>
      <c r="D601" s="145">
        <v>76.59</v>
      </c>
      <c r="E601" s="29"/>
      <c r="F601" s="29"/>
      <c r="G601" s="29"/>
      <c r="H601" s="29"/>
      <c r="I601" s="29"/>
      <c r="J601" s="29"/>
      <c r="K601" s="29"/>
      <c r="L601" s="29"/>
      <c r="M601" s="29"/>
    </row>
    <row r="602" spans="1:13" x14ac:dyDescent="0.25">
      <c r="A602" s="29" t="s">
        <v>20</v>
      </c>
      <c r="B602" s="29" t="s">
        <v>586</v>
      </c>
      <c r="C602" s="424">
        <v>208.14840000000001</v>
      </c>
      <c r="D602" s="145">
        <v>157.36000000000001</v>
      </c>
      <c r="E602" s="29"/>
      <c r="F602" s="29"/>
      <c r="G602" s="29"/>
      <c r="H602" s="29"/>
      <c r="I602" s="29"/>
      <c r="J602" s="29"/>
      <c r="K602" s="29"/>
      <c r="L602" s="29"/>
      <c r="M602" s="29"/>
    </row>
    <row r="603" spans="1:13" x14ac:dyDescent="0.25">
      <c r="A603" s="29" t="s">
        <v>20</v>
      </c>
      <c r="B603" s="29" t="s">
        <v>846</v>
      </c>
      <c r="C603" s="424">
        <v>188.0034</v>
      </c>
      <c r="D603" s="145">
        <v>142.13</v>
      </c>
      <c r="E603" s="29"/>
      <c r="F603" s="29"/>
      <c r="G603" s="29"/>
      <c r="H603" s="29"/>
      <c r="I603" s="29"/>
      <c r="J603" s="29"/>
      <c r="K603" s="29"/>
      <c r="L603" s="29"/>
      <c r="M603" s="29"/>
    </row>
    <row r="604" spans="1:13" x14ac:dyDescent="0.25">
      <c r="A604" s="29" t="s">
        <v>20</v>
      </c>
      <c r="B604" s="29" t="s">
        <v>378</v>
      </c>
      <c r="C604" s="424">
        <v>225.9777</v>
      </c>
      <c r="D604" s="145">
        <v>170.83</v>
      </c>
      <c r="E604" s="29"/>
      <c r="F604" s="29"/>
      <c r="G604" s="29"/>
      <c r="H604" s="29"/>
      <c r="I604" s="29"/>
      <c r="J604" s="29"/>
      <c r="K604" s="29"/>
      <c r="L604" s="29"/>
      <c r="M604" s="29"/>
    </row>
    <row r="605" spans="1:13" x14ac:dyDescent="0.25">
      <c r="A605" s="29" t="s">
        <v>20</v>
      </c>
      <c r="B605" s="29" t="s">
        <v>931</v>
      </c>
      <c r="C605" s="424">
        <v>87.5595</v>
      </c>
      <c r="D605" s="145">
        <v>66.19</v>
      </c>
      <c r="E605" s="29"/>
      <c r="F605" s="29"/>
      <c r="G605" s="29"/>
      <c r="H605" s="29"/>
      <c r="I605" s="29"/>
      <c r="J605" s="29"/>
      <c r="K605" s="29"/>
      <c r="L605" s="29"/>
      <c r="M605" s="29"/>
    </row>
    <row r="606" spans="1:13" x14ac:dyDescent="0.25">
      <c r="A606" s="29" t="s">
        <v>20</v>
      </c>
      <c r="B606" s="29" t="s">
        <v>897</v>
      </c>
      <c r="C606" s="424">
        <v>95.866500000000002</v>
      </c>
      <c r="D606" s="145">
        <v>72.47</v>
      </c>
      <c r="E606" s="29"/>
      <c r="F606" s="29"/>
      <c r="G606" s="29"/>
      <c r="H606" s="29"/>
      <c r="I606" s="29"/>
      <c r="J606" s="29"/>
      <c r="K606" s="29"/>
      <c r="L606" s="29"/>
      <c r="M606" s="29"/>
    </row>
    <row r="607" spans="1:13" x14ac:dyDescent="0.25">
      <c r="A607" s="29" t="s">
        <v>20</v>
      </c>
      <c r="B607" s="29" t="s">
        <v>357</v>
      </c>
      <c r="C607" s="424">
        <v>101.6738</v>
      </c>
      <c r="D607" s="145">
        <v>76.86</v>
      </c>
      <c r="E607" s="29"/>
      <c r="F607" s="29"/>
      <c r="G607" s="29"/>
      <c r="H607" s="29"/>
      <c r="I607" s="29"/>
      <c r="J607" s="29"/>
      <c r="K607" s="29"/>
      <c r="L607" s="29"/>
      <c r="M607" s="29"/>
    </row>
    <row r="608" spans="1:13" x14ac:dyDescent="0.25">
      <c r="A608" s="29" t="s">
        <v>14</v>
      </c>
      <c r="B608" s="29" t="s">
        <v>89</v>
      </c>
      <c r="C608" s="424">
        <v>812933.91650000005</v>
      </c>
      <c r="D608" s="145">
        <v>1420113.23</v>
      </c>
      <c r="E608" s="29"/>
      <c r="F608" s="29"/>
      <c r="G608" s="29"/>
      <c r="H608" s="29"/>
      <c r="I608" s="29"/>
      <c r="J608" s="29"/>
      <c r="K608" s="29"/>
      <c r="L608" s="29"/>
      <c r="M608" s="29"/>
    </row>
    <row r="609" spans="1:13" x14ac:dyDescent="0.25">
      <c r="A609" s="29" t="s">
        <v>13</v>
      </c>
      <c r="B609" s="29" t="s">
        <v>90</v>
      </c>
      <c r="C609" s="424">
        <v>178334.06700000001</v>
      </c>
      <c r="D609" s="145">
        <v>154095.07999999999</v>
      </c>
      <c r="E609" s="29"/>
      <c r="F609" s="29"/>
      <c r="G609" s="29"/>
      <c r="H609" s="29"/>
      <c r="I609" s="29"/>
      <c r="J609" s="29"/>
      <c r="K609" s="29"/>
      <c r="L609" s="29"/>
      <c r="M609" s="29"/>
    </row>
    <row r="610" spans="1:13" x14ac:dyDescent="0.25">
      <c r="A610" s="29" t="s">
        <v>13</v>
      </c>
      <c r="B610" s="29" t="s">
        <v>91</v>
      </c>
      <c r="C610" s="424">
        <v>159902.36300000001</v>
      </c>
      <c r="D610" s="145">
        <v>138168.6</v>
      </c>
      <c r="E610" s="29"/>
      <c r="F610" s="29"/>
      <c r="G610" s="29"/>
      <c r="H610" s="29"/>
      <c r="I610" s="29"/>
      <c r="J610" s="29"/>
      <c r="K610" s="29"/>
      <c r="L610" s="29"/>
      <c r="M610" s="29"/>
    </row>
    <row r="611" spans="1:13" x14ac:dyDescent="0.25">
      <c r="A611" s="29" t="s">
        <v>13</v>
      </c>
      <c r="B611" s="29" t="s">
        <v>92</v>
      </c>
      <c r="C611" s="424">
        <v>2985.7060000000001</v>
      </c>
      <c r="D611" s="145">
        <v>2579.89</v>
      </c>
      <c r="E611" s="29"/>
      <c r="F611" s="29"/>
      <c r="G611" s="29"/>
      <c r="H611" s="29"/>
      <c r="I611" s="29"/>
      <c r="J611" s="29"/>
      <c r="K611" s="29"/>
      <c r="L611" s="29"/>
      <c r="M611" s="29"/>
    </row>
    <row r="612" spans="1:13" x14ac:dyDescent="0.25">
      <c r="A612" s="29" t="s">
        <v>13</v>
      </c>
      <c r="B612" s="29" t="s">
        <v>93</v>
      </c>
      <c r="C612" s="424">
        <v>1181.8920000000001</v>
      </c>
      <c r="D612" s="145">
        <v>1021.25</v>
      </c>
      <c r="E612" s="29"/>
      <c r="F612" s="29"/>
      <c r="G612" s="29"/>
      <c r="H612" s="29"/>
      <c r="I612" s="29"/>
      <c r="J612" s="29"/>
      <c r="K612" s="29"/>
      <c r="L612" s="29"/>
      <c r="M612" s="29"/>
    </row>
    <row r="613" spans="1:13" x14ac:dyDescent="0.25">
      <c r="A613" s="29" t="s">
        <v>13</v>
      </c>
      <c r="B613" s="29" t="s">
        <v>94</v>
      </c>
      <c r="C613" s="424">
        <v>3615.0479999999998</v>
      </c>
      <c r="D613" s="145">
        <v>3123.69</v>
      </c>
      <c r="E613" s="29"/>
      <c r="F613" s="29"/>
      <c r="G613" s="29"/>
      <c r="H613" s="29"/>
      <c r="I613" s="29"/>
      <c r="J613" s="29"/>
      <c r="K613" s="29"/>
      <c r="L613" s="29"/>
      <c r="M613" s="29"/>
    </row>
    <row r="614" spans="1:13" x14ac:dyDescent="0.25">
      <c r="A614" s="29" t="s">
        <v>13</v>
      </c>
      <c r="B614" s="29" t="s">
        <v>95</v>
      </c>
      <c r="C614" s="424">
        <v>73.37</v>
      </c>
      <c r="D614" s="145">
        <v>63.4</v>
      </c>
      <c r="E614" s="29"/>
      <c r="F614" s="29"/>
      <c r="G614" s="29"/>
      <c r="H614" s="29"/>
      <c r="I614" s="29"/>
      <c r="J614" s="29"/>
      <c r="K614" s="29"/>
      <c r="L614" s="29"/>
      <c r="M614" s="29"/>
    </row>
    <row r="615" spans="1:13" x14ac:dyDescent="0.25">
      <c r="A615" s="29" t="s">
        <v>13</v>
      </c>
      <c r="B615" s="29" t="s">
        <v>96</v>
      </c>
      <c r="C615" s="424">
        <v>639.66600000000005</v>
      </c>
      <c r="D615" s="145">
        <v>552.72</v>
      </c>
      <c r="E615" s="29"/>
      <c r="F615" s="29"/>
      <c r="G615" s="29"/>
      <c r="H615" s="29"/>
      <c r="I615" s="29"/>
      <c r="J615" s="29"/>
      <c r="K615" s="29"/>
      <c r="L615" s="29"/>
      <c r="M615" s="29"/>
    </row>
    <row r="616" spans="1:13" x14ac:dyDescent="0.25">
      <c r="A616" s="29" t="s">
        <v>13</v>
      </c>
      <c r="B616" s="29" t="s">
        <v>97</v>
      </c>
      <c r="C616" s="424">
        <v>14.416</v>
      </c>
      <c r="D616" s="145">
        <v>12.46</v>
      </c>
      <c r="E616" s="29"/>
      <c r="F616" s="29"/>
      <c r="G616" s="29"/>
      <c r="H616" s="29"/>
      <c r="I616" s="29"/>
      <c r="J616" s="29"/>
      <c r="K616" s="29"/>
      <c r="L616" s="29"/>
      <c r="M616" s="29"/>
    </row>
    <row r="617" spans="1:13" x14ac:dyDescent="0.25">
      <c r="A617" s="29" t="s">
        <v>13</v>
      </c>
      <c r="B617" s="29" t="s">
        <v>98</v>
      </c>
      <c r="C617" s="424">
        <v>8.8450000000000006</v>
      </c>
      <c r="D617" s="145">
        <v>7.64</v>
      </c>
      <c r="E617" s="29"/>
      <c r="F617" s="29"/>
      <c r="G617" s="29"/>
      <c r="H617" s="29"/>
      <c r="I617" s="29"/>
      <c r="J617" s="29"/>
      <c r="K617" s="29"/>
      <c r="L617" s="29"/>
      <c r="M617" s="29"/>
    </row>
    <row r="618" spans="1:13" x14ac:dyDescent="0.25">
      <c r="A618" s="29" t="s">
        <v>13</v>
      </c>
      <c r="B618" s="29" t="s">
        <v>99</v>
      </c>
      <c r="C618" s="424">
        <v>8.4350000000000005</v>
      </c>
      <c r="D618" s="145">
        <v>7.29</v>
      </c>
      <c r="E618" s="29"/>
      <c r="F618" s="29"/>
      <c r="G618" s="29"/>
      <c r="H618" s="29"/>
      <c r="I618" s="29"/>
      <c r="J618" s="29"/>
      <c r="K618" s="29"/>
      <c r="L618" s="29"/>
      <c r="M618" s="29"/>
    </row>
    <row r="619" spans="1:13" x14ac:dyDescent="0.25">
      <c r="A619" s="29" t="s">
        <v>13</v>
      </c>
      <c r="B619" s="29" t="s">
        <v>100</v>
      </c>
      <c r="C619" s="424">
        <v>0</v>
      </c>
      <c r="D619" s="145">
        <v>0</v>
      </c>
      <c r="E619" s="29"/>
      <c r="F619" s="29"/>
      <c r="G619" s="29"/>
      <c r="H619" s="29"/>
      <c r="I619" s="29"/>
      <c r="J619" s="29"/>
      <c r="K619" s="29"/>
      <c r="L619" s="29"/>
      <c r="M619" s="29"/>
    </row>
    <row r="620" spans="1:13" x14ac:dyDescent="0.25">
      <c r="A620" s="29" t="s">
        <v>13</v>
      </c>
      <c r="B620" s="29" t="s">
        <v>358</v>
      </c>
      <c r="C620" s="424">
        <v>28.123000000000001</v>
      </c>
      <c r="D620" s="145">
        <v>24.3</v>
      </c>
      <c r="E620" s="29"/>
      <c r="F620" s="29"/>
      <c r="G620" s="29"/>
      <c r="H620" s="29"/>
      <c r="I620" s="29"/>
      <c r="J620" s="29"/>
      <c r="K620" s="29"/>
      <c r="L620" s="29"/>
      <c r="M620" s="29"/>
    </row>
    <row r="621" spans="1:13" x14ac:dyDescent="0.25">
      <c r="A621" s="29" t="s">
        <v>13</v>
      </c>
      <c r="B621" s="29" t="s">
        <v>101</v>
      </c>
      <c r="C621" s="424">
        <v>10.913</v>
      </c>
      <c r="D621" s="145">
        <v>9.43</v>
      </c>
      <c r="E621" s="29"/>
      <c r="F621" s="29"/>
      <c r="G621" s="29"/>
      <c r="H621" s="29"/>
      <c r="I621" s="29"/>
      <c r="J621" s="29"/>
      <c r="K621" s="29"/>
      <c r="L621" s="29"/>
      <c r="M621" s="29"/>
    </row>
    <row r="622" spans="1:13" x14ac:dyDescent="0.25">
      <c r="A622" s="29" t="s">
        <v>13</v>
      </c>
      <c r="B622" s="29" t="s">
        <v>102</v>
      </c>
      <c r="C622" s="424">
        <v>92.414000000000001</v>
      </c>
      <c r="D622" s="145">
        <v>79.849999999999994</v>
      </c>
      <c r="E622" s="29"/>
      <c r="F622" s="29"/>
      <c r="G622" s="29"/>
      <c r="H622" s="29"/>
      <c r="I622" s="29"/>
      <c r="J622" s="29"/>
      <c r="K622" s="29"/>
      <c r="L622" s="29"/>
      <c r="M622" s="29"/>
    </row>
    <row r="623" spans="1:13" x14ac:dyDescent="0.25">
      <c r="A623" s="29" t="s">
        <v>13</v>
      </c>
      <c r="B623" s="29" t="s">
        <v>103</v>
      </c>
      <c r="C623" s="424">
        <v>1.464</v>
      </c>
      <c r="D623" s="145">
        <v>1.27</v>
      </c>
      <c r="E623" s="29"/>
      <c r="F623" s="29"/>
      <c r="G623" s="29"/>
      <c r="H623" s="29"/>
      <c r="I623" s="29"/>
      <c r="J623" s="29"/>
      <c r="K623" s="29"/>
      <c r="L623" s="29"/>
      <c r="M623" s="29"/>
    </row>
    <row r="624" spans="1:13" x14ac:dyDescent="0.25">
      <c r="A624" s="29" t="s">
        <v>13</v>
      </c>
      <c r="B624" s="29" t="s">
        <v>104</v>
      </c>
      <c r="C624" s="424">
        <v>11.143000000000001</v>
      </c>
      <c r="D624" s="145">
        <v>9.6300000000000008</v>
      </c>
      <c r="E624" s="29"/>
      <c r="F624" s="29"/>
      <c r="G624" s="29"/>
      <c r="H624" s="29"/>
      <c r="I624" s="29"/>
      <c r="J624" s="29"/>
      <c r="K624" s="29"/>
      <c r="L624" s="29"/>
      <c r="M624" s="29"/>
    </row>
    <row r="625" spans="1:13" x14ac:dyDescent="0.25">
      <c r="A625" s="29" t="s">
        <v>13</v>
      </c>
      <c r="B625" s="29" t="s">
        <v>105</v>
      </c>
      <c r="C625" s="424">
        <v>207.91499999999999</v>
      </c>
      <c r="D625" s="145">
        <v>179.66</v>
      </c>
      <c r="E625" s="29"/>
      <c r="F625" s="29"/>
      <c r="G625" s="29"/>
      <c r="H625" s="29"/>
      <c r="I625" s="29"/>
      <c r="J625" s="29"/>
      <c r="K625" s="29"/>
      <c r="L625" s="29"/>
      <c r="M625" s="29"/>
    </row>
    <row r="626" spans="1:13" x14ac:dyDescent="0.25">
      <c r="A626" s="29" t="s">
        <v>13</v>
      </c>
      <c r="B626" s="29" t="s">
        <v>106</v>
      </c>
      <c r="C626" s="424">
        <v>2.7229999999999999</v>
      </c>
      <c r="D626" s="145">
        <v>2.35</v>
      </c>
      <c r="E626" s="29"/>
      <c r="F626" s="29"/>
      <c r="G626" s="29"/>
      <c r="H626" s="29"/>
      <c r="I626" s="29"/>
      <c r="J626" s="29"/>
      <c r="K626" s="29"/>
      <c r="L626" s="29"/>
      <c r="M626" s="29"/>
    </row>
    <row r="627" spans="1:13" x14ac:dyDescent="0.25">
      <c r="A627" s="29" t="s">
        <v>13</v>
      </c>
      <c r="B627" s="29" t="s">
        <v>107</v>
      </c>
      <c r="C627" s="424">
        <v>53.701999999999998</v>
      </c>
      <c r="D627" s="145">
        <v>46.4</v>
      </c>
      <c r="E627" s="29"/>
      <c r="F627" s="29"/>
      <c r="G627" s="29"/>
      <c r="H627" s="29"/>
      <c r="I627" s="29"/>
      <c r="J627" s="29"/>
      <c r="K627" s="29"/>
      <c r="L627" s="29"/>
      <c r="M627" s="29"/>
    </row>
    <row r="628" spans="1:13" x14ac:dyDescent="0.25">
      <c r="A628" s="29" t="s">
        <v>13</v>
      </c>
      <c r="B628" s="29" t="s">
        <v>108</v>
      </c>
      <c r="C628" s="424">
        <v>8.89</v>
      </c>
      <c r="D628" s="145">
        <v>7.68</v>
      </c>
      <c r="E628" s="29"/>
      <c r="F628" s="29"/>
      <c r="G628" s="29"/>
      <c r="H628" s="29"/>
      <c r="I628" s="29"/>
      <c r="J628" s="29"/>
      <c r="K628" s="29"/>
      <c r="L628" s="29"/>
      <c r="M628" s="29"/>
    </row>
    <row r="629" spans="1:13" x14ac:dyDescent="0.25">
      <c r="A629" s="29" t="s">
        <v>13</v>
      </c>
      <c r="B629" s="29" t="s">
        <v>109</v>
      </c>
      <c r="C629" s="424">
        <v>2.6469999999999998</v>
      </c>
      <c r="D629" s="145">
        <v>2.29</v>
      </c>
      <c r="E629" s="29"/>
      <c r="F629" s="29"/>
      <c r="G629" s="29"/>
      <c r="H629" s="29"/>
      <c r="I629" s="29"/>
      <c r="J629" s="29"/>
      <c r="K629" s="29"/>
      <c r="L629" s="29"/>
      <c r="M629" s="29"/>
    </row>
    <row r="630" spans="1:13" x14ac:dyDescent="0.25">
      <c r="A630" s="29" t="s">
        <v>13</v>
      </c>
      <c r="B630" s="29" t="s">
        <v>110</v>
      </c>
      <c r="C630" s="424">
        <v>0</v>
      </c>
      <c r="D630" s="145">
        <v>0</v>
      </c>
      <c r="E630" s="29"/>
      <c r="F630" s="29"/>
      <c r="G630" s="29"/>
      <c r="H630" s="29"/>
      <c r="I630" s="29"/>
      <c r="J630" s="29"/>
      <c r="K630" s="29"/>
      <c r="L630" s="29"/>
      <c r="M630" s="29"/>
    </row>
    <row r="631" spans="1:13" s="410" customFormat="1" x14ac:dyDescent="0.25">
      <c r="A631" s="29" t="s">
        <v>13</v>
      </c>
      <c r="B631" s="29" t="s">
        <v>111</v>
      </c>
      <c r="C631" s="424">
        <v>43.899000000000001</v>
      </c>
      <c r="D631" s="145">
        <v>37.93</v>
      </c>
      <c r="E631" s="29"/>
      <c r="F631" s="29"/>
      <c r="G631" s="29"/>
      <c r="H631" s="29"/>
      <c r="I631" s="29"/>
      <c r="J631" s="29"/>
      <c r="K631" s="29"/>
      <c r="L631" s="29"/>
      <c r="M631" s="29"/>
    </row>
    <row r="632" spans="1:13" x14ac:dyDescent="0.25">
      <c r="A632" s="29" t="s">
        <v>13</v>
      </c>
      <c r="B632" s="29" t="s">
        <v>112</v>
      </c>
      <c r="C632" s="424">
        <v>47.116999999999997</v>
      </c>
      <c r="D632" s="145">
        <v>40.71</v>
      </c>
      <c r="E632" s="29"/>
      <c r="F632" s="29"/>
      <c r="G632" s="29"/>
      <c r="H632" s="29"/>
      <c r="I632" s="29"/>
      <c r="J632" s="29"/>
      <c r="K632" s="29"/>
      <c r="L632" s="29"/>
      <c r="M632" s="29"/>
    </row>
    <row r="633" spans="1:13" x14ac:dyDescent="0.25">
      <c r="A633" s="29" t="s">
        <v>13</v>
      </c>
      <c r="B633" s="29" t="s">
        <v>113</v>
      </c>
      <c r="C633" s="424">
        <v>8.2870000000000008</v>
      </c>
      <c r="D633" s="145">
        <v>7.16</v>
      </c>
      <c r="E633" s="29"/>
      <c r="F633" s="29"/>
      <c r="G633" s="29"/>
      <c r="H633" s="29"/>
      <c r="I633" s="29"/>
      <c r="J633" s="29"/>
      <c r="K633" s="29"/>
      <c r="L633" s="29"/>
      <c r="M633" s="29"/>
    </row>
    <row r="634" spans="1:13" x14ac:dyDescent="0.25">
      <c r="A634" s="29" t="s">
        <v>13</v>
      </c>
      <c r="B634" s="29" t="s">
        <v>114</v>
      </c>
      <c r="C634" s="424">
        <v>0</v>
      </c>
      <c r="D634" s="145">
        <v>0</v>
      </c>
      <c r="E634" s="29"/>
      <c r="F634" s="29"/>
      <c r="G634" s="29"/>
      <c r="H634" s="29"/>
      <c r="I634" s="29"/>
      <c r="J634" s="29"/>
      <c r="K634" s="29"/>
      <c r="L634" s="29"/>
      <c r="M634" s="29"/>
    </row>
    <row r="635" spans="1:13" x14ac:dyDescent="0.25">
      <c r="A635" s="29" t="s">
        <v>13</v>
      </c>
      <c r="B635" s="29" t="s">
        <v>115</v>
      </c>
      <c r="C635" s="424">
        <v>0</v>
      </c>
      <c r="D635" s="145">
        <v>0</v>
      </c>
      <c r="E635" s="29"/>
      <c r="F635" s="29"/>
      <c r="G635" s="29"/>
      <c r="H635" s="29"/>
      <c r="I635" s="29"/>
      <c r="J635" s="29"/>
      <c r="K635" s="29"/>
      <c r="L635" s="29"/>
      <c r="M635" s="29"/>
    </row>
    <row r="636" spans="1:13" x14ac:dyDescent="0.25">
      <c r="A636" s="29" t="s">
        <v>13</v>
      </c>
      <c r="B636" s="29" t="s">
        <v>116</v>
      </c>
      <c r="C636" s="424">
        <v>1633.78</v>
      </c>
      <c r="D636" s="145">
        <v>1411.72</v>
      </c>
      <c r="E636" s="29"/>
      <c r="F636" s="29"/>
      <c r="G636" s="29"/>
      <c r="H636" s="29"/>
      <c r="I636" s="29"/>
      <c r="J636" s="29"/>
      <c r="K636" s="29"/>
      <c r="L636" s="29"/>
      <c r="M636" s="29"/>
    </row>
    <row r="637" spans="1:13" x14ac:dyDescent="0.25">
      <c r="A637" s="29" t="s">
        <v>13</v>
      </c>
      <c r="B637" s="29" t="s">
        <v>117</v>
      </c>
      <c r="C637" s="424">
        <v>1914.7080000000001</v>
      </c>
      <c r="D637" s="145">
        <v>1654.46</v>
      </c>
      <c r="E637" s="29"/>
      <c r="F637" s="29"/>
      <c r="G637" s="29"/>
      <c r="H637" s="29"/>
      <c r="I637" s="29"/>
      <c r="J637" s="29"/>
      <c r="K637" s="29"/>
      <c r="L637" s="29"/>
      <c r="M637" s="29"/>
    </row>
    <row r="638" spans="1:13" x14ac:dyDescent="0.25">
      <c r="A638" s="29" t="s">
        <v>13</v>
      </c>
      <c r="B638" s="29" t="s">
        <v>118</v>
      </c>
      <c r="C638" s="424">
        <v>299.25799999999998</v>
      </c>
      <c r="D638" s="145">
        <v>258.58</v>
      </c>
      <c r="E638" s="29"/>
      <c r="F638" s="29"/>
      <c r="G638" s="29"/>
      <c r="H638" s="29"/>
      <c r="I638" s="29"/>
      <c r="J638" s="29"/>
      <c r="K638" s="29"/>
      <c r="L638" s="29"/>
      <c r="M638" s="29"/>
    </row>
    <row r="639" spans="1:13" x14ac:dyDescent="0.25">
      <c r="A639" s="29" t="s">
        <v>13</v>
      </c>
      <c r="B639" s="29" t="s">
        <v>119</v>
      </c>
      <c r="C639" s="424">
        <v>3714.3620000000001</v>
      </c>
      <c r="D639" s="145">
        <v>3209.51</v>
      </c>
      <c r="E639" s="29"/>
      <c r="F639" s="29"/>
      <c r="G639" s="29"/>
      <c r="H639" s="29"/>
      <c r="I639" s="29"/>
      <c r="J639" s="29"/>
      <c r="K639" s="29"/>
      <c r="L639" s="29"/>
      <c r="M639" s="29"/>
    </row>
    <row r="640" spans="1:13" x14ac:dyDescent="0.25">
      <c r="A640" s="29" t="s">
        <v>13</v>
      </c>
      <c r="B640" s="29" t="s">
        <v>120</v>
      </c>
      <c r="C640" s="424">
        <v>26818.536</v>
      </c>
      <c r="D640" s="145">
        <v>23173.39</v>
      </c>
      <c r="E640" s="29"/>
      <c r="F640" s="29"/>
      <c r="G640" s="29"/>
      <c r="H640" s="29"/>
      <c r="I640" s="29"/>
      <c r="J640" s="29"/>
      <c r="K640" s="29"/>
      <c r="L640" s="29"/>
      <c r="M640" s="29"/>
    </row>
    <row r="641" spans="1:13" x14ac:dyDescent="0.25">
      <c r="A641" s="29" t="s">
        <v>13</v>
      </c>
      <c r="B641" s="29" t="s">
        <v>121</v>
      </c>
      <c r="C641" s="424">
        <v>744.79600000000005</v>
      </c>
      <c r="D641" s="145">
        <v>643.55999999999995</v>
      </c>
      <c r="E641" s="29"/>
      <c r="F641" s="29"/>
      <c r="G641" s="29"/>
      <c r="H641" s="29"/>
      <c r="I641" s="29"/>
      <c r="J641" s="29"/>
      <c r="K641" s="29"/>
      <c r="L641" s="29"/>
      <c r="M641" s="29"/>
    </row>
    <row r="642" spans="1:13" x14ac:dyDescent="0.25">
      <c r="A642" s="29" t="s">
        <v>13</v>
      </c>
      <c r="B642" s="29" t="s">
        <v>550</v>
      </c>
      <c r="C642" s="424">
        <v>1024.7650000000001</v>
      </c>
      <c r="D642" s="145">
        <v>885.48</v>
      </c>
      <c r="E642" s="29"/>
      <c r="F642" s="29"/>
      <c r="G642" s="29"/>
      <c r="H642" s="29"/>
      <c r="I642" s="29"/>
      <c r="J642" s="29"/>
      <c r="K642" s="29"/>
      <c r="L642" s="29"/>
      <c r="M642" s="29"/>
    </row>
    <row r="643" spans="1:13" x14ac:dyDescent="0.25">
      <c r="A643" s="29" t="s">
        <v>13</v>
      </c>
      <c r="B643" s="29" t="s">
        <v>122</v>
      </c>
      <c r="C643" s="424">
        <v>1298.7360000000001</v>
      </c>
      <c r="D643" s="145">
        <v>1122.21</v>
      </c>
      <c r="E643" s="29"/>
      <c r="F643" s="29"/>
      <c r="G643" s="29"/>
      <c r="H643" s="29"/>
      <c r="I643" s="29"/>
      <c r="J643" s="29"/>
      <c r="K643" s="29"/>
      <c r="L643" s="29"/>
      <c r="M643" s="29"/>
    </row>
    <row r="644" spans="1:13" x14ac:dyDescent="0.25">
      <c r="A644" s="29" t="s">
        <v>13</v>
      </c>
      <c r="B644" s="29" t="s">
        <v>123</v>
      </c>
      <c r="C644" s="424">
        <v>359.34800000000001</v>
      </c>
      <c r="D644" s="145">
        <v>310.51</v>
      </c>
      <c r="E644" s="29"/>
      <c r="F644" s="29"/>
      <c r="G644" s="29"/>
      <c r="H644" s="29"/>
      <c r="I644" s="29"/>
      <c r="J644" s="29"/>
      <c r="K644" s="29"/>
      <c r="L644" s="29"/>
      <c r="M644" s="29"/>
    </row>
    <row r="645" spans="1:13" x14ac:dyDescent="0.25">
      <c r="A645" s="29" t="s">
        <v>13</v>
      </c>
      <c r="B645" s="29" t="s">
        <v>124</v>
      </c>
      <c r="C645" s="424">
        <v>4821.88</v>
      </c>
      <c r="D645" s="145">
        <v>4166.49</v>
      </c>
      <c r="E645" s="29"/>
      <c r="F645" s="29"/>
      <c r="G645" s="29"/>
      <c r="H645" s="29"/>
      <c r="I645" s="29"/>
      <c r="J645" s="29"/>
      <c r="K645" s="29"/>
      <c r="L645" s="29"/>
      <c r="M645" s="29"/>
    </row>
    <row r="646" spans="1:13" x14ac:dyDescent="0.25">
      <c r="A646" s="29" t="s">
        <v>13</v>
      </c>
      <c r="B646" s="29" t="s">
        <v>858</v>
      </c>
      <c r="C646" s="424">
        <v>5349.5569999999998</v>
      </c>
      <c r="D646" s="145">
        <v>4622.45</v>
      </c>
      <c r="E646" s="29"/>
      <c r="F646" s="29"/>
      <c r="G646" s="29"/>
      <c r="H646" s="29"/>
      <c r="I646" s="29"/>
      <c r="J646" s="29"/>
      <c r="K646" s="29"/>
      <c r="L646" s="29"/>
      <c r="M646" s="29"/>
    </row>
    <row r="647" spans="1:13" x14ac:dyDescent="0.25">
      <c r="A647" s="29" t="s">
        <v>13</v>
      </c>
      <c r="B647" s="29" t="s">
        <v>125</v>
      </c>
      <c r="C647" s="424">
        <v>800.82100000000003</v>
      </c>
      <c r="D647" s="145">
        <v>691.97</v>
      </c>
      <c r="E647" s="29"/>
      <c r="F647" s="29"/>
      <c r="G647" s="29"/>
      <c r="H647" s="29"/>
      <c r="I647" s="29"/>
      <c r="J647" s="29"/>
      <c r="K647" s="29"/>
      <c r="L647" s="29"/>
      <c r="M647" s="29"/>
    </row>
    <row r="648" spans="1:13" x14ac:dyDescent="0.25">
      <c r="A648" s="29" t="s">
        <v>12</v>
      </c>
      <c r="B648" s="29" t="s">
        <v>126</v>
      </c>
      <c r="C648" s="424">
        <v>875253.83389999997</v>
      </c>
      <c r="D648" s="145">
        <v>513478.46</v>
      </c>
      <c r="E648" s="29"/>
      <c r="F648" s="29"/>
      <c r="G648" s="29"/>
      <c r="H648" s="29"/>
      <c r="I648" s="29"/>
      <c r="J648" s="29"/>
      <c r="K648" s="29"/>
      <c r="L648" s="29"/>
      <c r="M648" s="29"/>
    </row>
    <row r="649" spans="1:13" x14ac:dyDescent="0.25">
      <c r="A649" s="29" t="s">
        <v>11</v>
      </c>
      <c r="B649" s="29" t="s">
        <v>127</v>
      </c>
      <c r="C649" s="424">
        <v>2890.2864</v>
      </c>
      <c r="D649" s="145">
        <v>3692.18</v>
      </c>
      <c r="E649" s="29"/>
      <c r="F649" s="29"/>
      <c r="G649" s="29"/>
      <c r="H649" s="29"/>
      <c r="I649" s="29"/>
      <c r="J649" s="29"/>
      <c r="K649" s="29"/>
      <c r="L649" s="29"/>
      <c r="M649" s="29"/>
    </row>
    <row r="650" spans="1:13" x14ac:dyDescent="0.25">
      <c r="A650" s="29" t="s">
        <v>11</v>
      </c>
      <c r="B650" s="29" t="s">
        <v>128</v>
      </c>
      <c r="C650" s="424">
        <v>644.21770000000004</v>
      </c>
      <c r="D650" s="145">
        <v>822.95</v>
      </c>
      <c r="E650" s="29"/>
      <c r="F650" s="29"/>
      <c r="G650" s="29"/>
      <c r="H650" s="29"/>
      <c r="I650" s="29"/>
      <c r="J650" s="29"/>
      <c r="K650" s="29"/>
      <c r="L650" s="29"/>
      <c r="M650" s="29"/>
    </row>
    <row r="651" spans="1:13" x14ac:dyDescent="0.25">
      <c r="A651" s="29" t="s">
        <v>11</v>
      </c>
      <c r="B651" s="29" t="s">
        <v>129</v>
      </c>
      <c r="C651" s="424">
        <v>3.1</v>
      </c>
      <c r="D651" s="145">
        <v>3.96</v>
      </c>
      <c r="E651" s="29"/>
      <c r="F651" s="29"/>
      <c r="G651" s="29"/>
      <c r="H651" s="29"/>
      <c r="I651" s="29"/>
      <c r="J651" s="29"/>
      <c r="K651" s="29"/>
      <c r="L651" s="29"/>
      <c r="M651" s="29"/>
    </row>
    <row r="652" spans="1:13" x14ac:dyDescent="0.25">
      <c r="A652" s="29" t="s">
        <v>11</v>
      </c>
      <c r="B652" s="29" t="s">
        <v>130</v>
      </c>
      <c r="C652" s="424">
        <v>0</v>
      </c>
      <c r="D652" s="145">
        <v>0</v>
      </c>
      <c r="E652" s="29"/>
      <c r="F652" s="29"/>
      <c r="G652" s="29"/>
      <c r="H652" s="29"/>
      <c r="I652" s="29"/>
      <c r="J652" s="29"/>
      <c r="K652" s="29"/>
      <c r="L652" s="29"/>
      <c r="M652" s="29"/>
    </row>
    <row r="653" spans="1:13" x14ac:dyDescent="0.25">
      <c r="A653" s="29" t="s">
        <v>11</v>
      </c>
      <c r="B653" s="29" t="s">
        <v>131</v>
      </c>
      <c r="C653" s="424">
        <v>0.44</v>
      </c>
      <c r="D653" s="145">
        <v>0.56000000000000005</v>
      </c>
      <c r="E653" s="29"/>
      <c r="F653" s="29"/>
      <c r="G653" s="29"/>
      <c r="H653" s="29"/>
      <c r="I653" s="29"/>
      <c r="J653" s="29"/>
      <c r="K653" s="29"/>
      <c r="L653" s="29"/>
      <c r="M653" s="29"/>
    </row>
    <row r="654" spans="1:13" x14ac:dyDescent="0.25">
      <c r="A654" s="29" t="s">
        <v>11</v>
      </c>
      <c r="B654" s="29" t="s">
        <v>132</v>
      </c>
      <c r="C654" s="424">
        <v>477.25970000000001</v>
      </c>
      <c r="D654" s="145">
        <v>609.66999999999996</v>
      </c>
      <c r="E654" s="29"/>
      <c r="F654" s="29"/>
      <c r="G654" s="29"/>
      <c r="H654" s="29"/>
      <c r="I654" s="29"/>
      <c r="J654" s="29"/>
      <c r="K654" s="29"/>
      <c r="L654" s="29"/>
      <c r="M654" s="29"/>
    </row>
    <row r="655" spans="1:13" x14ac:dyDescent="0.25">
      <c r="A655" s="29" t="s">
        <v>11</v>
      </c>
      <c r="B655" s="29" t="s">
        <v>133</v>
      </c>
      <c r="C655" s="424">
        <v>4327.5075999999999</v>
      </c>
      <c r="D655" s="145">
        <v>5528.15</v>
      </c>
      <c r="E655" s="29"/>
      <c r="F655" s="29"/>
      <c r="G655" s="29"/>
      <c r="H655" s="29"/>
      <c r="I655" s="29"/>
      <c r="J655" s="29"/>
      <c r="K655" s="29"/>
      <c r="L655" s="29"/>
      <c r="M655" s="29"/>
    </row>
    <row r="656" spans="1:13" x14ac:dyDescent="0.25">
      <c r="A656" s="29" t="s">
        <v>11</v>
      </c>
      <c r="B656" s="29" t="s">
        <v>134</v>
      </c>
      <c r="C656" s="424">
        <v>594.69100000000003</v>
      </c>
      <c r="D656" s="145">
        <v>759.69</v>
      </c>
      <c r="E656" s="29"/>
      <c r="F656" s="29"/>
      <c r="G656" s="29"/>
      <c r="H656" s="29"/>
      <c r="I656" s="29"/>
      <c r="J656" s="29"/>
      <c r="K656" s="29"/>
      <c r="L656" s="29"/>
      <c r="M656" s="29"/>
    </row>
    <row r="657" spans="1:13" x14ac:dyDescent="0.25">
      <c r="A657" s="29" t="s">
        <v>11</v>
      </c>
      <c r="B657" s="29" t="s">
        <v>387</v>
      </c>
      <c r="C657" s="424">
        <v>820.37929999999994</v>
      </c>
      <c r="D657" s="145">
        <v>1047.99</v>
      </c>
      <c r="E657" s="29"/>
      <c r="F657" s="29"/>
      <c r="G657" s="29"/>
      <c r="H657" s="29"/>
      <c r="I657" s="29"/>
      <c r="J657" s="29"/>
      <c r="K657" s="29"/>
      <c r="L657" s="29"/>
      <c r="M657" s="29"/>
    </row>
    <row r="658" spans="1:13" x14ac:dyDescent="0.25">
      <c r="A658" s="29" t="s">
        <v>11</v>
      </c>
      <c r="B658" s="29" t="s">
        <v>135</v>
      </c>
      <c r="C658" s="424">
        <v>5782.3339999999998</v>
      </c>
      <c r="D658" s="145">
        <v>7386.61</v>
      </c>
      <c r="E658" s="29"/>
      <c r="F658" s="29"/>
      <c r="G658" s="29"/>
      <c r="H658" s="29"/>
      <c r="I658" s="29"/>
      <c r="J658" s="29"/>
      <c r="K658" s="29"/>
      <c r="L658" s="29"/>
      <c r="M658" s="29"/>
    </row>
    <row r="659" spans="1:13" x14ac:dyDescent="0.25">
      <c r="A659" s="29" t="s">
        <v>11</v>
      </c>
      <c r="B659" s="29" t="s">
        <v>327</v>
      </c>
      <c r="C659" s="424">
        <v>6800.9790000000003</v>
      </c>
      <c r="D659" s="145">
        <v>8687.8799999999992</v>
      </c>
      <c r="E659" s="29"/>
      <c r="F659" s="29"/>
      <c r="G659" s="29"/>
      <c r="H659" s="29"/>
      <c r="I659" s="29"/>
      <c r="J659" s="29"/>
      <c r="K659" s="29"/>
      <c r="L659" s="29"/>
      <c r="M659" s="29"/>
    </row>
    <row r="660" spans="1:13" x14ac:dyDescent="0.25">
      <c r="A660" s="29" t="s">
        <v>11</v>
      </c>
      <c r="B660" s="29" t="s">
        <v>429</v>
      </c>
      <c r="C660" s="424">
        <v>0</v>
      </c>
      <c r="D660" s="145">
        <v>0</v>
      </c>
      <c r="E660" s="29"/>
      <c r="F660" s="29"/>
      <c r="G660" s="29"/>
      <c r="H660" s="29"/>
      <c r="I660" s="29"/>
      <c r="J660" s="29"/>
      <c r="K660" s="29"/>
      <c r="L660" s="29"/>
      <c r="M660" s="29"/>
    </row>
    <row r="661" spans="1:13" x14ac:dyDescent="0.25">
      <c r="A661" s="29" t="s">
        <v>11</v>
      </c>
      <c r="B661" s="29" t="s">
        <v>458</v>
      </c>
      <c r="C661" s="424">
        <v>5071.4944999999998</v>
      </c>
      <c r="D661" s="145">
        <v>6478.56</v>
      </c>
      <c r="E661" s="29"/>
      <c r="F661" s="29"/>
      <c r="G661" s="29"/>
      <c r="H661" s="29"/>
      <c r="I661" s="29"/>
      <c r="J661" s="29"/>
      <c r="K661" s="29"/>
      <c r="L661" s="29"/>
      <c r="M661" s="29"/>
    </row>
    <row r="662" spans="1:13" x14ac:dyDescent="0.25">
      <c r="A662" s="29" t="s">
        <v>11</v>
      </c>
      <c r="B662" s="29" t="s">
        <v>548</v>
      </c>
      <c r="C662" s="424">
        <v>86.614999999999995</v>
      </c>
      <c r="D662" s="145">
        <v>110.65</v>
      </c>
      <c r="E662" s="29"/>
      <c r="F662" s="29"/>
      <c r="G662" s="29"/>
      <c r="H662" s="29"/>
      <c r="I662" s="29"/>
      <c r="J662" s="29"/>
      <c r="K662" s="29"/>
      <c r="L662" s="29"/>
      <c r="M662" s="29"/>
    </row>
    <row r="663" spans="1:13" x14ac:dyDescent="0.25">
      <c r="A663" s="29" t="s">
        <v>11</v>
      </c>
      <c r="B663" s="29" t="s">
        <v>827</v>
      </c>
      <c r="C663" s="424">
        <v>1.52</v>
      </c>
      <c r="D663" s="145">
        <v>1.94</v>
      </c>
      <c r="E663" s="29"/>
      <c r="F663" s="29"/>
      <c r="G663" s="29"/>
      <c r="H663" s="29"/>
      <c r="I663" s="29"/>
      <c r="J663" s="29"/>
      <c r="K663" s="29"/>
      <c r="L663" s="29"/>
      <c r="M663" s="29"/>
    </row>
    <row r="664" spans="1:13" x14ac:dyDescent="0.25">
      <c r="A664" s="29" t="s">
        <v>11</v>
      </c>
      <c r="B664" s="29" t="s">
        <v>950</v>
      </c>
      <c r="C664" s="424">
        <v>1569.38</v>
      </c>
      <c r="D664" s="145">
        <v>2004.8</v>
      </c>
      <c r="E664" s="29"/>
      <c r="F664" s="29"/>
      <c r="G664" s="29"/>
      <c r="H664" s="29"/>
      <c r="I664" s="29"/>
      <c r="J664" s="29"/>
      <c r="K664" s="29"/>
      <c r="L664" s="29"/>
      <c r="M664" s="29"/>
    </row>
    <row r="665" spans="1:13" x14ac:dyDescent="0.25">
      <c r="A665" s="29" t="s">
        <v>11</v>
      </c>
      <c r="B665" s="29" t="s">
        <v>136</v>
      </c>
      <c r="C665" s="424">
        <v>192761.01670000001</v>
      </c>
      <c r="D665" s="145">
        <v>246241.63</v>
      </c>
      <c r="E665" s="29"/>
      <c r="F665" s="29"/>
      <c r="G665" s="29"/>
      <c r="H665" s="29"/>
      <c r="I665" s="29"/>
      <c r="J665" s="29"/>
      <c r="K665" s="29"/>
      <c r="L665" s="29"/>
      <c r="M665" s="29"/>
    </row>
    <row r="666" spans="1:13" x14ac:dyDescent="0.25">
      <c r="A666" s="29" t="s">
        <v>11</v>
      </c>
      <c r="B666" s="29" t="s">
        <v>137</v>
      </c>
      <c r="C666" s="424">
        <v>144656.33689999999</v>
      </c>
      <c r="D666" s="145">
        <v>184790.54</v>
      </c>
      <c r="E666" s="29"/>
      <c r="F666" s="29"/>
      <c r="G666" s="29"/>
      <c r="H666" s="29"/>
      <c r="I666" s="29"/>
      <c r="J666" s="29"/>
      <c r="K666" s="29"/>
      <c r="L666" s="29"/>
      <c r="M666" s="29"/>
    </row>
    <row r="667" spans="1:13" x14ac:dyDescent="0.25">
      <c r="A667" s="29" t="s">
        <v>11</v>
      </c>
      <c r="B667" s="29" t="s">
        <v>138</v>
      </c>
      <c r="C667" s="424">
        <v>81827.808499999999</v>
      </c>
      <c r="D667" s="145">
        <v>104530.54</v>
      </c>
      <c r="E667" s="29"/>
      <c r="F667" s="29"/>
      <c r="G667" s="29"/>
      <c r="H667" s="29"/>
      <c r="I667" s="29"/>
      <c r="J667" s="29"/>
      <c r="K667" s="29"/>
      <c r="L667" s="29"/>
      <c r="M667" s="29"/>
    </row>
    <row r="668" spans="1:13" x14ac:dyDescent="0.25">
      <c r="A668" s="29" t="s">
        <v>11</v>
      </c>
      <c r="B668" s="29" t="s">
        <v>139</v>
      </c>
      <c r="C668" s="424">
        <v>60893.164400000001</v>
      </c>
      <c r="D668" s="145">
        <v>77787.679999999993</v>
      </c>
      <c r="E668" s="29"/>
      <c r="F668" s="29"/>
      <c r="G668" s="29"/>
      <c r="H668" s="29"/>
      <c r="I668" s="29"/>
      <c r="J668" s="29"/>
      <c r="K668" s="29"/>
      <c r="L668" s="29"/>
      <c r="M668" s="29"/>
    </row>
    <row r="669" spans="1:13" x14ac:dyDescent="0.25">
      <c r="A669" s="29" t="s">
        <v>11</v>
      </c>
      <c r="B669" s="29" t="s">
        <v>140</v>
      </c>
      <c r="C669" s="424">
        <v>12609.670099999999</v>
      </c>
      <c r="D669" s="145">
        <v>16108.16</v>
      </c>
      <c r="E669" s="29"/>
      <c r="F669" s="29"/>
      <c r="G669" s="29"/>
      <c r="H669" s="29"/>
      <c r="I669" s="29"/>
      <c r="J669" s="29"/>
      <c r="K669" s="29"/>
      <c r="L669" s="29"/>
      <c r="M669" s="29"/>
    </row>
    <row r="670" spans="1:13" x14ac:dyDescent="0.25">
      <c r="A670" s="29" t="s">
        <v>11</v>
      </c>
      <c r="B670" s="29" t="s">
        <v>141</v>
      </c>
      <c r="C670" s="424">
        <v>3014.2764000000002</v>
      </c>
      <c r="D670" s="145">
        <v>3850.57</v>
      </c>
      <c r="E670" s="29"/>
      <c r="F670" s="29"/>
      <c r="G670" s="29"/>
      <c r="H670" s="29"/>
      <c r="I670" s="29"/>
      <c r="J670" s="29"/>
      <c r="K670" s="29"/>
      <c r="L670" s="29"/>
      <c r="M670" s="29"/>
    </row>
    <row r="671" spans="1:13" x14ac:dyDescent="0.25">
      <c r="A671" s="29" t="s">
        <v>11</v>
      </c>
      <c r="B671" s="29" t="s">
        <v>142</v>
      </c>
      <c r="C671" s="424">
        <v>11614.280500000001</v>
      </c>
      <c r="D671" s="145">
        <v>14836.61</v>
      </c>
      <c r="E671" s="29"/>
      <c r="F671" s="29"/>
      <c r="G671" s="29"/>
      <c r="H671" s="29"/>
      <c r="I671" s="29"/>
      <c r="J671" s="29"/>
      <c r="K671" s="29"/>
      <c r="L671" s="29"/>
      <c r="M671" s="29"/>
    </row>
    <row r="672" spans="1:13" x14ac:dyDescent="0.25">
      <c r="A672" s="29" t="s">
        <v>11</v>
      </c>
      <c r="B672" s="29" t="s">
        <v>143</v>
      </c>
      <c r="C672" s="424">
        <v>851.95600000000002</v>
      </c>
      <c r="D672" s="145">
        <v>1088.33</v>
      </c>
      <c r="E672" s="29"/>
      <c r="F672" s="29"/>
      <c r="G672" s="29"/>
      <c r="H672" s="29"/>
      <c r="I672" s="29"/>
      <c r="J672" s="29"/>
      <c r="K672" s="29"/>
      <c r="L672" s="29"/>
      <c r="M672" s="29"/>
    </row>
    <row r="673" spans="1:13" x14ac:dyDescent="0.25">
      <c r="A673" s="29" t="s">
        <v>11</v>
      </c>
      <c r="B673" s="29" t="s">
        <v>144</v>
      </c>
      <c r="C673" s="424">
        <v>144.09549999999999</v>
      </c>
      <c r="D673" s="145">
        <v>184.07</v>
      </c>
      <c r="E673" s="29"/>
      <c r="F673" s="29"/>
      <c r="G673" s="29"/>
      <c r="H673" s="29"/>
      <c r="I673" s="29"/>
      <c r="J673" s="29"/>
      <c r="K673" s="29"/>
      <c r="L673" s="29"/>
      <c r="M673" s="29"/>
    </row>
    <row r="674" spans="1:13" x14ac:dyDescent="0.25">
      <c r="A674" s="29" t="s">
        <v>11</v>
      </c>
      <c r="B674" s="29" t="s">
        <v>145</v>
      </c>
      <c r="C674" s="424">
        <v>25.8813</v>
      </c>
      <c r="D674" s="145">
        <v>33.06</v>
      </c>
      <c r="E674" s="29"/>
      <c r="F674" s="29"/>
      <c r="G674" s="29"/>
      <c r="H674" s="29"/>
      <c r="I674" s="29"/>
      <c r="J674" s="29"/>
      <c r="K674" s="29"/>
      <c r="L674" s="29"/>
      <c r="M674" s="29"/>
    </row>
    <row r="675" spans="1:13" x14ac:dyDescent="0.25">
      <c r="A675" s="29" t="s">
        <v>11</v>
      </c>
      <c r="B675" s="29" t="s">
        <v>146</v>
      </c>
      <c r="C675" s="424">
        <v>21.950399999999998</v>
      </c>
      <c r="D675" s="145">
        <v>28.04</v>
      </c>
      <c r="E675" s="29"/>
      <c r="F675" s="29"/>
      <c r="G675" s="29"/>
      <c r="H675" s="29"/>
      <c r="I675" s="29"/>
      <c r="J675" s="29"/>
      <c r="K675" s="29"/>
      <c r="L675" s="29"/>
      <c r="M675" s="29"/>
    </row>
    <row r="676" spans="1:13" x14ac:dyDescent="0.25">
      <c r="A676" s="29" t="s">
        <v>11</v>
      </c>
      <c r="B676" s="29" t="s">
        <v>147</v>
      </c>
      <c r="C676" s="424">
        <v>1.6848000000000001</v>
      </c>
      <c r="D676" s="145">
        <v>2.15</v>
      </c>
      <c r="E676" s="29"/>
      <c r="F676" s="29"/>
      <c r="G676" s="29"/>
      <c r="H676" s="29"/>
      <c r="I676" s="29"/>
      <c r="J676" s="29"/>
      <c r="K676" s="29"/>
      <c r="L676" s="29"/>
      <c r="M676" s="29"/>
    </row>
    <row r="677" spans="1:13" x14ac:dyDescent="0.25">
      <c r="A677" s="29" t="s">
        <v>11</v>
      </c>
      <c r="B677" s="29" t="s">
        <v>148</v>
      </c>
      <c r="C677" s="424">
        <v>0</v>
      </c>
      <c r="D677" s="145">
        <v>0</v>
      </c>
      <c r="E677" s="29"/>
      <c r="F677" s="29"/>
      <c r="G677" s="29"/>
      <c r="H677" s="29"/>
      <c r="I677" s="29"/>
      <c r="J677" s="29"/>
      <c r="K677" s="29"/>
      <c r="L677" s="29"/>
      <c r="M677" s="29"/>
    </row>
    <row r="678" spans="1:13" x14ac:dyDescent="0.25">
      <c r="A678" s="29" t="s">
        <v>11</v>
      </c>
      <c r="B678" s="29" t="s">
        <v>149</v>
      </c>
      <c r="C678" s="424">
        <v>424.39859999999999</v>
      </c>
      <c r="D678" s="145">
        <v>542.15</v>
      </c>
      <c r="E678" s="29"/>
      <c r="F678" s="29"/>
      <c r="G678" s="29"/>
      <c r="H678" s="29"/>
      <c r="I678" s="29"/>
      <c r="J678" s="29"/>
      <c r="K678" s="29"/>
      <c r="L678" s="29"/>
      <c r="M678" s="29"/>
    </row>
    <row r="679" spans="1:13" x14ac:dyDescent="0.25">
      <c r="A679" s="29" t="s">
        <v>11</v>
      </c>
      <c r="B679" s="29" t="s">
        <v>150</v>
      </c>
      <c r="C679" s="424">
        <v>604.37869999999998</v>
      </c>
      <c r="D679" s="145">
        <v>772.06</v>
      </c>
      <c r="E679" s="29"/>
      <c r="F679" s="29"/>
      <c r="G679" s="29"/>
      <c r="H679" s="29"/>
      <c r="I679" s="29"/>
      <c r="J679" s="29"/>
      <c r="K679" s="29"/>
      <c r="L679" s="29"/>
      <c r="M679" s="29"/>
    </row>
    <row r="680" spans="1:13" x14ac:dyDescent="0.25">
      <c r="A680" s="29" t="s">
        <v>11</v>
      </c>
      <c r="B680" s="29" t="s">
        <v>151</v>
      </c>
      <c r="C680" s="424">
        <v>312.98660000000001</v>
      </c>
      <c r="D680" s="145">
        <v>399.82</v>
      </c>
      <c r="E680" s="29"/>
      <c r="F680" s="29"/>
      <c r="G680" s="29"/>
      <c r="H680" s="29"/>
      <c r="I680" s="29"/>
      <c r="J680" s="29"/>
      <c r="K680" s="29"/>
      <c r="L680" s="29"/>
      <c r="M680" s="29"/>
    </row>
    <row r="681" spans="1:13" x14ac:dyDescent="0.25">
      <c r="A681" s="29" t="s">
        <v>11</v>
      </c>
      <c r="B681" s="29" t="s">
        <v>152</v>
      </c>
      <c r="C681" s="424">
        <v>930.06439999999998</v>
      </c>
      <c r="D681" s="145">
        <v>1188.1099999999999</v>
      </c>
      <c r="E681" s="29"/>
      <c r="F681" s="29"/>
      <c r="G681" s="29"/>
      <c r="H681" s="29"/>
      <c r="I681" s="29"/>
      <c r="J681" s="29"/>
      <c r="K681" s="29"/>
      <c r="L681" s="29"/>
      <c r="M681" s="29"/>
    </row>
    <row r="682" spans="1:13" x14ac:dyDescent="0.25">
      <c r="A682" s="29" t="s">
        <v>11</v>
      </c>
      <c r="B682" s="29" t="s">
        <v>153</v>
      </c>
      <c r="C682" s="424">
        <v>0</v>
      </c>
      <c r="D682" s="145">
        <v>0</v>
      </c>
      <c r="E682" s="29"/>
      <c r="F682" s="29"/>
      <c r="G682" s="29"/>
      <c r="H682" s="29"/>
      <c r="I682" s="29"/>
      <c r="J682" s="29"/>
      <c r="K682" s="29"/>
      <c r="L682" s="29"/>
      <c r="M682" s="29"/>
    </row>
    <row r="683" spans="1:13" x14ac:dyDescent="0.25">
      <c r="A683" s="29" t="s">
        <v>11</v>
      </c>
      <c r="B683" s="29" t="s">
        <v>154</v>
      </c>
      <c r="C683" s="424">
        <v>312.3691</v>
      </c>
      <c r="D683" s="145">
        <v>399.03</v>
      </c>
      <c r="E683" s="29"/>
      <c r="F683" s="29"/>
      <c r="G683" s="29"/>
      <c r="H683" s="29"/>
      <c r="I683" s="29"/>
      <c r="J683" s="29"/>
      <c r="K683" s="29"/>
      <c r="L683" s="29"/>
      <c r="M683" s="29"/>
    </row>
    <row r="684" spans="1:13" x14ac:dyDescent="0.25">
      <c r="A684" s="29" t="s">
        <v>11</v>
      </c>
      <c r="B684" s="29" t="s">
        <v>155</v>
      </c>
      <c r="C684" s="424">
        <v>175.74</v>
      </c>
      <c r="D684" s="145">
        <v>224.5</v>
      </c>
      <c r="E684" s="29"/>
      <c r="F684" s="29"/>
      <c r="G684" s="29"/>
      <c r="H684" s="29"/>
      <c r="I684" s="29"/>
      <c r="J684" s="29"/>
      <c r="K684" s="29"/>
      <c r="L684" s="29"/>
      <c r="M684" s="29"/>
    </row>
    <row r="685" spans="1:13" x14ac:dyDescent="0.25">
      <c r="A685" s="29" t="s">
        <v>11</v>
      </c>
      <c r="B685" s="29" t="s">
        <v>156</v>
      </c>
      <c r="C685" s="424">
        <v>444.98360000000002</v>
      </c>
      <c r="D685" s="145">
        <v>568.44000000000005</v>
      </c>
      <c r="E685" s="29"/>
      <c r="F685" s="29"/>
      <c r="G685" s="29"/>
      <c r="H685" s="29"/>
      <c r="I685" s="29"/>
      <c r="J685" s="29"/>
      <c r="K685" s="29"/>
      <c r="L685" s="29"/>
      <c r="M685" s="29"/>
    </row>
    <row r="686" spans="1:13" x14ac:dyDescent="0.25">
      <c r="A686" s="29" t="s">
        <v>11</v>
      </c>
      <c r="B686" s="29" t="s">
        <v>157</v>
      </c>
      <c r="C686" s="424">
        <v>0.58699999999999997</v>
      </c>
      <c r="D686" s="145">
        <v>0.75</v>
      </c>
      <c r="E686" s="29"/>
      <c r="F686" s="29"/>
      <c r="G686" s="29"/>
      <c r="H686" s="29"/>
      <c r="I686" s="29"/>
      <c r="J686" s="29"/>
      <c r="K686" s="29"/>
      <c r="L686" s="29"/>
      <c r="M686" s="29"/>
    </row>
    <row r="687" spans="1:13" x14ac:dyDescent="0.25">
      <c r="A687" s="29" t="s">
        <v>11</v>
      </c>
      <c r="B687" s="29" t="s">
        <v>158</v>
      </c>
      <c r="C687" s="424">
        <v>33.037399999999998</v>
      </c>
      <c r="D687" s="145">
        <v>42.2</v>
      </c>
      <c r="E687" s="29"/>
      <c r="F687" s="29"/>
      <c r="G687" s="29"/>
      <c r="H687" s="29"/>
      <c r="I687" s="29"/>
      <c r="J687" s="29"/>
      <c r="K687" s="29"/>
      <c r="L687" s="29"/>
      <c r="M687" s="29"/>
    </row>
    <row r="688" spans="1:13" x14ac:dyDescent="0.25">
      <c r="A688" s="29" t="s">
        <v>11</v>
      </c>
      <c r="B688" s="29" t="s">
        <v>328</v>
      </c>
      <c r="C688" s="424">
        <v>230.4813</v>
      </c>
      <c r="D688" s="145">
        <v>294.43</v>
      </c>
      <c r="E688" s="29"/>
      <c r="F688" s="29"/>
      <c r="G688" s="29"/>
      <c r="H688" s="29"/>
      <c r="I688" s="29"/>
      <c r="J688" s="29"/>
      <c r="K688" s="29"/>
      <c r="L688" s="29"/>
      <c r="M688" s="29"/>
    </row>
    <row r="689" spans="1:13" x14ac:dyDescent="0.25">
      <c r="A689" s="29" t="s">
        <v>11</v>
      </c>
      <c r="B689" s="29" t="s">
        <v>430</v>
      </c>
      <c r="C689" s="424">
        <v>0</v>
      </c>
      <c r="D689" s="145">
        <v>0</v>
      </c>
      <c r="E689" s="29"/>
      <c r="F689" s="29"/>
      <c r="G689" s="29"/>
      <c r="H689" s="29"/>
      <c r="I689" s="29"/>
      <c r="J689" s="29"/>
      <c r="K689" s="29"/>
      <c r="L689" s="29"/>
      <c r="M689" s="29"/>
    </row>
    <row r="690" spans="1:13" x14ac:dyDescent="0.25">
      <c r="A690" s="29" t="s">
        <v>11</v>
      </c>
      <c r="B690" s="29" t="s">
        <v>431</v>
      </c>
      <c r="C690" s="424">
        <v>35.685000000000002</v>
      </c>
      <c r="D690" s="145">
        <v>45.59</v>
      </c>
      <c r="E690" s="29"/>
      <c r="F690" s="29"/>
      <c r="G690" s="29"/>
      <c r="H690" s="29"/>
      <c r="I690" s="29"/>
      <c r="J690" s="29"/>
      <c r="K690" s="29"/>
      <c r="L690" s="29"/>
      <c r="M690" s="29"/>
    </row>
    <row r="691" spans="1:13" x14ac:dyDescent="0.25">
      <c r="A691" s="29" t="s">
        <v>11</v>
      </c>
      <c r="B691" s="29" t="s">
        <v>705</v>
      </c>
      <c r="C691" s="424">
        <v>64.448999999999998</v>
      </c>
      <c r="D691" s="145">
        <v>82.33</v>
      </c>
      <c r="E691" s="29"/>
      <c r="F691" s="29"/>
      <c r="G691" s="29"/>
      <c r="H691" s="29"/>
      <c r="I691" s="29"/>
      <c r="J691" s="29"/>
      <c r="K691" s="29"/>
      <c r="L691" s="29"/>
      <c r="M691" s="29"/>
    </row>
    <row r="692" spans="1:13" x14ac:dyDescent="0.25">
      <c r="A692" s="29" t="s">
        <v>11</v>
      </c>
      <c r="B692" s="29" t="s">
        <v>859</v>
      </c>
      <c r="C692" s="424">
        <v>51.777299999999997</v>
      </c>
      <c r="D692" s="145">
        <v>66.14</v>
      </c>
      <c r="E692" s="29"/>
      <c r="F692" s="29"/>
      <c r="G692" s="29"/>
      <c r="H692" s="29"/>
      <c r="I692" s="29"/>
      <c r="J692" s="29"/>
      <c r="K692" s="29"/>
      <c r="L692" s="29"/>
      <c r="M692" s="29"/>
    </row>
    <row r="693" spans="1:13" x14ac:dyDescent="0.25">
      <c r="A693" s="29" t="s">
        <v>11</v>
      </c>
      <c r="B693" s="29" t="s">
        <v>898</v>
      </c>
      <c r="C693" s="424">
        <v>7.8959999999999999</v>
      </c>
      <c r="D693" s="145">
        <v>10.09</v>
      </c>
      <c r="E693" s="29"/>
      <c r="F693" s="29"/>
      <c r="G693" s="29"/>
      <c r="H693" s="29"/>
      <c r="I693" s="29"/>
      <c r="J693" s="29"/>
      <c r="K693" s="29"/>
      <c r="L693" s="29"/>
      <c r="M693" s="29"/>
    </row>
    <row r="694" spans="1:13" x14ac:dyDescent="0.25">
      <c r="A694" s="29" t="s">
        <v>11</v>
      </c>
      <c r="B694" s="29" t="s">
        <v>159</v>
      </c>
      <c r="C694" s="424">
        <v>21319.820199999998</v>
      </c>
      <c r="D694" s="145">
        <v>27234.9</v>
      </c>
      <c r="E694" s="29"/>
      <c r="F694" s="29"/>
      <c r="G694" s="29"/>
      <c r="H694" s="29"/>
      <c r="I694" s="29"/>
      <c r="J694" s="29"/>
      <c r="K694" s="29"/>
      <c r="L694" s="29"/>
      <c r="M694" s="29"/>
    </row>
    <row r="695" spans="1:13" x14ac:dyDescent="0.25">
      <c r="A695" s="29" t="s">
        <v>11</v>
      </c>
      <c r="B695" s="29" t="s">
        <v>160</v>
      </c>
      <c r="C695" s="424">
        <v>8264.8868000000002</v>
      </c>
      <c r="D695" s="145">
        <v>10557.94</v>
      </c>
      <c r="E695" s="29"/>
      <c r="F695" s="29"/>
      <c r="G695" s="29"/>
      <c r="H695" s="29"/>
      <c r="I695" s="29"/>
      <c r="J695" s="29"/>
      <c r="K695" s="29"/>
      <c r="L695" s="29"/>
      <c r="M695" s="29"/>
    </row>
    <row r="696" spans="1:13" x14ac:dyDescent="0.25">
      <c r="A696" s="29" t="s">
        <v>10</v>
      </c>
      <c r="B696" s="29" t="s">
        <v>161</v>
      </c>
      <c r="C696" s="325">
        <v>4.562057568059677E-3</v>
      </c>
      <c r="D696" s="145">
        <v>3435.87</v>
      </c>
      <c r="E696" s="29"/>
      <c r="F696" s="29"/>
      <c r="G696" s="29"/>
      <c r="H696" s="29"/>
      <c r="I696" s="29"/>
      <c r="J696" s="29"/>
      <c r="K696" s="29"/>
      <c r="L696" s="29"/>
      <c r="M696" s="29"/>
    </row>
    <row r="697" spans="1:13" x14ac:dyDescent="0.25">
      <c r="A697" s="29" t="s">
        <v>10</v>
      </c>
      <c r="B697" s="29" t="s">
        <v>162</v>
      </c>
      <c r="C697" s="325">
        <v>1.6586930110365595E-2</v>
      </c>
      <c r="D697" s="145">
        <v>12492.3</v>
      </c>
      <c r="E697" s="29"/>
      <c r="F697" s="29"/>
      <c r="G697" s="29"/>
      <c r="H697" s="29"/>
      <c r="I697" s="29"/>
      <c r="J697" s="29"/>
      <c r="K697" s="29"/>
      <c r="L697" s="29"/>
      <c r="M697" s="29"/>
    </row>
    <row r="698" spans="1:13" x14ac:dyDescent="0.25">
      <c r="A698" s="29" t="s">
        <v>10</v>
      </c>
      <c r="B698" s="29" t="s">
        <v>163</v>
      </c>
      <c r="C698" s="325">
        <v>7.5931411338417534E-2</v>
      </c>
      <c r="D698" s="145">
        <v>57187.08</v>
      </c>
      <c r="E698" s="29"/>
      <c r="F698" s="29"/>
      <c r="G698" s="29"/>
      <c r="H698" s="29"/>
      <c r="I698" s="29"/>
      <c r="J698" s="29"/>
      <c r="K698" s="29"/>
      <c r="L698" s="29"/>
      <c r="M698" s="29"/>
    </row>
    <row r="699" spans="1:13" x14ac:dyDescent="0.25">
      <c r="A699" s="29" t="s">
        <v>10</v>
      </c>
      <c r="B699" s="29" t="s">
        <v>164</v>
      </c>
      <c r="C699" s="325">
        <v>5.8655769414201848E-3</v>
      </c>
      <c r="D699" s="145">
        <v>4417.6099999999997</v>
      </c>
      <c r="E699" s="29"/>
      <c r="F699" s="29"/>
      <c r="G699" s="29"/>
      <c r="H699" s="29"/>
      <c r="I699" s="29"/>
      <c r="J699" s="29"/>
      <c r="K699" s="29"/>
      <c r="L699" s="29"/>
      <c r="M699" s="29"/>
    </row>
    <row r="700" spans="1:13" x14ac:dyDescent="0.25">
      <c r="A700" s="29" t="s">
        <v>10</v>
      </c>
      <c r="B700" s="29" t="s">
        <v>165</v>
      </c>
      <c r="C700" s="325">
        <v>1.7578864975084076E-2</v>
      </c>
      <c r="D700" s="145">
        <v>13239.37</v>
      </c>
      <c r="E700" s="29"/>
      <c r="F700" s="29"/>
      <c r="G700" s="29"/>
      <c r="H700" s="29"/>
      <c r="I700" s="29"/>
      <c r="J700" s="29"/>
      <c r="K700" s="29"/>
      <c r="L700" s="29"/>
      <c r="M700" s="29"/>
    </row>
    <row r="701" spans="1:13" x14ac:dyDescent="0.25">
      <c r="A701" s="29" t="s">
        <v>10</v>
      </c>
      <c r="B701" s="29" t="s">
        <v>166</v>
      </c>
      <c r="C701" s="325">
        <v>3.8725405079166178E-2</v>
      </c>
      <c r="D701" s="145">
        <v>29165.69</v>
      </c>
      <c r="E701" s="29"/>
      <c r="F701" s="29"/>
      <c r="G701" s="29"/>
      <c r="H701" s="29"/>
      <c r="I701" s="29"/>
      <c r="J701" s="29"/>
      <c r="K701" s="29"/>
      <c r="L701" s="29"/>
      <c r="M701" s="29"/>
    </row>
    <row r="702" spans="1:13" x14ac:dyDescent="0.25">
      <c r="A702" s="29" t="s">
        <v>10</v>
      </c>
      <c r="B702" s="29" t="s">
        <v>890</v>
      </c>
      <c r="C702" s="325">
        <v>3.8387810481134741E-4</v>
      </c>
      <c r="D702" s="145">
        <v>289.11</v>
      </c>
      <c r="E702" s="29"/>
      <c r="F702" s="29"/>
      <c r="G702" s="29"/>
      <c r="H702" s="29"/>
      <c r="I702" s="29"/>
      <c r="J702" s="29"/>
      <c r="K702" s="29"/>
      <c r="L702" s="29"/>
      <c r="M702" s="29"/>
    </row>
    <row r="703" spans="1:13" x14ac:dyDescent="0.25">
      <c r="A703" s="29" t="s">
        <v>10</v>
      </c>
      <c r="B703" s="29" t="s">
        <v>167</v>
      </c>
      <c r="C703" s="325">
        <v>1.9548238202923753E-2</v>
      </c>
      <c r="D703" s="145">
        <v>14722.58</v>
      </c>
      <c r="E703" s="29"/>
      <c r="F703" s="29"/>
      <c r="G703" s="29"/>
      <c r="H703" s="29"/>
      <c r="I703" s="29"/>
      <c r="J703" s="29"/>
      <c r="K703" s="29"/>
      <c r="L703" s="29"/>
      <c r="M703" s="29"/>
    </row>
    <row r="704" spans="1:13" x14ac:dyDescent="0.25">
      <c r="A704" s="29" t="s">
        <v>10</v>
      </c>
      <c r="B704" s="29" t="s">
        <v>168</v>
      </c>
      <c r="C704" s="325">
        <v>4.8568523184775178E-3</v>
      </c>
      <c r="D704" s="145">
        <v>3657.9</v>
      </c>
      <c r="E704" s="29"/>
      <c r="F704" s="29"/>
      <c r="G704" s="29"/>
      <c r="H704" s="29"/>
      <c r="I704" s="29"/>
      <c r="J704" s="29"/>
      <c r="K704" s="29"/>
      <c r="L704" s="29"/>
      <c r="M704" s="29"/>
    </row>
    <row r="705" spans="1:13" x14ac:dyDescent="0.25">
      <c r="A705" s="29" t="s">
        <v>10</v>
      </c>
      <c r="B705" s="29" t="s">
        <v>932</v>
      </c>
      <c r="C705" s="325">
        <v>2.5472681847891646E-7</v>
      </c>
      <c r="D705" s="145">
        <v>0.19</v>
      </c>
      <c r="E705" s="29"/>
      <c r="F705" s="29"/>
      <c r="G705" s="29"/>
      <c r="H705" s="29"/>
      <c r="I705" s="29"/>
      <c r="J705" s="29"/>
      <c r="K705" s="29"/>
      <c r="L705" s="29"/>
      <c r="M705" s="29"/>
    </row>
    <row r="706" spans="1:13" x14ac:dyDescent="0.25">
      <c r="A706" s="29" t="s">
        <v>10</v>
      </c>
      <c r="B706" s="29" t="s">
        <v>169</v>
      </c>
      <c r="C706" s="325">
        <v>4.291591178374618E-2</v>
      </c>
      <c r="D706" s="145">
        <v>32321.74</v>
      </c>
      <c r="E706" s="29"/>
      <c r="F706" s="29"/>
      <c r="G706" s="29"/>
      <c r="H706" s="29"/>
      <c r="I706" s="29"/>
      <c r="J706" s="29"/>
      <c r="K706" s="29"/>
      <c r="L706" s="29"/>
      <c r="M706" s="29"/>
    </row>
    <row r="707" spans="1:13" x14ac:dyDescent="0.25">
      <c r="A707" s="29" t="s">
        <v>10</v>
      </c>
      <c r="B707" s="29" t="s">
        <v>891</v>
      </c>
      <c r="C707" s="325">
        <v>1.301061223707534E-2</v>
      </c>
      <c r="D707" s="145">
        <v>9798.83</v>
      </c>
      <c r="E707" s="29"/>
      <c r="F707" s="29"/>
      <c r="G707" s="29"/>
      <c r="H707" s="29"/>
      <c r="I707" s="29"/>
      <c r="J707" s="29"/>
      <c r="K707" s="29"/>
      <c r="L707" s="29"/>
      <c r="M707" s="29"/>
    </row>
    <row r="708" spans="1:13" x14ac:dyDescent="0.25">
      <c r="A708" s="29" t="s">
        <v>10</v>
      </c>
      <c r="B708" s="29" t="s">
        <v>951</v>
      </c>
      <c r="C708" s="325">
        <v>3.030198918174441E-3</v>
      </c>
      <c r="D708" s="145">
        <v>2282.17</v>
      </c>
      <c r="E708" s="29"/>
      <c r="F708" s="29"/>
      <c r="G708" s="29"/>
      <c r="H708" s="29"/>
      <c r="I708" s="29"/>
      <c r="J708" s="29"/>
      <c r="K708" s="29"/>
      <c r="L708" s="29"/>
      <c r="M708" s="29"/>
    </row>
    <row r="709" spans="1:13" x14ac:dyDescent="0.25">
      <c r="A709" s="29" t="s">
        <v>10</v>
      </c>
      <c r="B709" s="29" t="s">
        <v>170</v>
      </c>
      <c r="C709" s="325">
        <v>4.5706615450236976E-5</v>
      </c>
      <c r="D709" s="145">
        <v>34.42</v>
      </c>
      <c r="E709" s="29"/>
      <c r="F709" s="29"/>
      <c r="G709" s="29"/>
      <c r="H709" s="29"/>
      <c r="I709" s="29"/>
      <c r="J709" s="29"/>
      <c r="K709" s="29"/>
      <c r="L709" s="29"/>
      <c r="M709" s="29"/>
    </row>
    <row r="710" spans="1:13" x14ac:dyDescent="0.25">
      <c r="A710" s="29" t="s">
        <v>10</v>
      </c>
      <c r="B710" s="29" t="s">
        <v>171</v>
      </c>
      <c r="C710" s="325">
        <v>4.5612413342079432E-3</v>
      </c>
      <c r="D710" s="145">
        <v>3435.26</v>
      </c>
      <c r="E710" s="29"/>
      <c r="F710" s="29"/>
      <c r="G710" s="29"/>
      <c r="H710" s="29"/>
      <c r="I710" s="29"/>
      <c r="J710" s="29"/>
      <c r="K710" s="29"/>
      <c r="L710" s="29"/>
      <c r="M710" s="29"/>
    </row>
    <row r="711" spans="1:13" x14ac:dyDescent="0.25">
      <c r="A711" s="29" t="s">
        <v>10</v>
      </c>
      <c r="B711" s="29" t="s">
        <v>847</v>
      </c>
      <c r="C711" s="325">
        <v>1.2772537983954248E-3</v>
      </c>
      <c r="D711" s="145">
        <v>961.95</v>
      </c>
      <c r="E711" s="29"/>
      <c r="F711" s="29"/>
      <c r="G711" s="29"/>
      <c r="H711" s="29"/>
      <c r="I711" s="29"/>
      <c r="J711" s="29"/>
      <c r="K711" s="29"/>
      <c r="L711" s="29"/>
      <c r="M711" s="29"/>
    </row>
    <row r="712" spans="1:13" x14ac:dyDescent="0.25">
      <c r="A712" s="29" t="s">
        <v>10</v>
      </c>
      <c r="B712" s="29" t="s">
        <v>933</v>
      </c>
      <c r="C712" s="325">
        <v>7.5060752154185769E-4</v>
      </c>
      <c r="D712" s="145">
        <v>565.30999999999995</v>
      </c>
      <c r="E712" s="29"/>
      <c r="F712" s="29"/>
      <c r="G712" s="29"/>
      <c r="H712" s="29"/>
      <c r="I712" s="29"/>
      <c r="J712" s="29"/>
      <c r="K712" s="29"/>
      <c r="L712" s="29"/>
      <c r="M712" s="29"/>
    </row>
    <row r="713" spans="1:13" x14ac:dyDescent="0.25">
      <c r="A713" s="29" t="s">
        <v>10</v>
      </c>
      <c r="B713" s="29" t="s">
        <v>172</v>
      </c>
      <c r="C713" s="325">
        <v>3.7728156171300063E-2</v>
      </c>
      <c r="D713" s="145">
        <v>28414.62</v>
      </c>
      <c r="E713" s="29"/>
      <c r="F713" s="29"/>
      <c r="G713" s="29"/>
      <c r="H713" s="29"/>
      <c r="I713" s="29"/>
      <c r="J713" s="29"/>
      <c r="K713" s="29"/>
      <c r="L713" s="29"/>
      <c r="M713" s="29"/>
    </row>
    <row r="714" spans="1:13" x14ac:dyDescent="0.25">
      <c r="A714" s="29" t="s">
        <v>10</v>
      </c>
      <c r="B714" s="29" t="s">
        <v>173</v>
      </c>
      <c r="C714" s="325">
        <v>9.6867070923624763E-3</v>
      </c>
      <c r="D714" s="145">
        <v>7295.46</v>
      </c>
      <c r="E714" s="29"/>
      <c r="F714" s="29"/>
      <c r="G714" s="29"/>
      <c r="H714" s="29"/>
      <c r="I714" s="29"/>
      <c r="J714" s="29"/>
      <c r="K714" s="29"/>
      <c r="L714" s="29"/>
      <c r="M714" s="29"/>
    </row>
    <row r="715" spans="1:13" x14ac:dyDescent="0.25">
      <c r="A715" s="29" t="s">
        <v>10</v>
      </c>
      <c r="B715" s="29" t="s">
        <v>174</v>
      </c>
      <c r="C715" s="325">
        <v>8.7268143554914534E-3</v>
      </c>
      <c r="D715" s="145">
        <v>6572.52</v>
      </c>
      <c r="E715" s="29"/>
      <c r="F715" s="29"/>
      <c r="G715" s="29"/>
      <c r="H715" s="29"/>
      <c r="I715" s="29"/>
      <c r="J715" s="29"/>
      <c r="K715" s="29"/>
      <c r="L715" s="29"/>
      <c r="M715" s="29"/>
    </row>
    <row r="716" spans="1:13" x14ac:dyDescent="0.25">
      <c r="A716" s="29" t="s">
        <v>10</v>
      </c>
      <c r="B716" s="29" t="s">
        <v>175</v>
      </c>
      <c r="C716" s="325">
        <v>5.2616320453616056E-3</v>
      </c>
      <c r="D716" s="145">
        <v>3962.75</v>
      </c>
      <c r="E716" s="29"/>
      <c r="F716" s="29"/>
      <c r="G716" s="29"/>
      <c r="H716" s="29"/>
      <c r="I716" s="29"/>
      <c r="J716" s="29"/>
      <c r="K716" s="29"/>
      <c r="L716" s="29"/>
      <c r="M716" s="29"/>
    </row>
    <row r="717" spans="1:13" x14ac:dyDescent="0.25">
      <c r="A717" s="29" t="s">
        <v>10</v>
      </c>
      <c r="B717" s="29" t="s">
        <v>176</v>
      </c>
      <c r="C717" s="325">
        <v>0.14825259079669689</v>
      </c>
      <c r="D717" s="145">
        <v>111655.14</v>
      </c>
      <c r="E717" s="29"/>
      <c r="F717" s="29"/>
      <c r="G717" s="29"/>
      <c r="H717" s="29"/>
      <c r="I717" s="29"/>
      <c r="J717" s="29"/>
      <c r="K717" s="29"/>
      <c r="L717" s="29"/>
      <c r="M717" s="29"/>
    </row>
    <row r="718" spans="1:13" x14ac:dyDescent="0.25">
      <c r="A718" s="29" t="s">
        <v>10</v>
      </c>
      <c r="B718" s="29" t="s">
        <v>177</v>
      </c>
      <c r="C718" s="325">
        <v>0.13092183712796313</v>
      </c>
      <c r="D718" s="145">
        <v>98602.63</v>
      </c>
      <c r="E718" s="29"/>
      <c r="F718" s="29"/>
      <c r="G718" s="29"/>
      <c r="H718" s="29"/>
      <c r="I718" s="29"/>
      <c r="J718" s="29"/>
      <c r="K718" s="29"/>
      <c r="L718" s="29"/>
      <c r="M718" s="29"/>
    </row>
    <row r="719" spans="1:13" x14ac:dyDescent="0.25">
      <c r="A719" s="29" t="s">
        <v>10</v>
      </c>
      <c r="B719" s="29" t="s">
        <v>178</v>
      </c>
      <c r="C719" s="325">
        <v>0.32383225738672927</v>
      </c>
      <c r="D719" s="145">
        <v>243891.4</v>
      </c>
      <c r="E719" s="29"/>
      <c r="F719" s="29"/>
      <c r="G719" s="29"/>
      <c r="H719" s="29"/>
      <c r="I719" s="29"/>
      <c r="J719" s="29"/>
      <c r="K719" s="29"/>
      <c r="L719" s="29"/>
      <c r="M719" s="29"/>
    </row>
    <row r="720" spans="1:13" x14ac:dyDescent="0.25">
      <c r="A720" s="29" t="s">
        <v>10</v>
      </c>
      <c r="B720" s="29" t="s">
        <v>179</v>
      </c>
      <c r="C720" s="325">
        <v>8.7457810660605524E-4</v>
      </c>
      <c r="D720" s="145">
        <v>658.68</v>
      </c>
      <c r="E720" s="29"/>
      <c r="F720" s="29"/>
      <c r="G720" s="29"/>
      <c r="H720" s="29"/>
      <c r="I720" s="29"/>
      <c r="J720" s="29"/>
      <c r="K720" s="29"/>
      <c r="L720" s="29"/>
      <c r="M720" s="29"/>
    </row>
    <row r="721" spans="1:13" x14ac:dyDescent="0.25">
      <c r="A721" s="29" t="s">
        <v>10</v>
      </c>
      <c r="B721" s="29" t="s">
        <v>180</v>
      </c>
      <c r="C721" s="325">
        <v>1.906872406951852E-8</v>
      </c>
      <c r="D721" s="145">
        <v>0.01</v>
      </c>
      <c r="E721" s="29"/>
      <c r="F721" s="29"/>
      <c r="G721" s="29"/>
      <c r="H721" s="29"/>
      <c r="I721" s="29"/>
      <c r="J721" s="29"/>
      <c r="K721" s="29"/>
      <c r="L721" s="29"/>
      <c r="M721" s="29"/>
    </row>
    <row r="722" spans="1:13" x14ac:dyDescent="0.25">
      <c r="A722" s="29" t="s">
        <v>10</v>
      </c>
      <c r="B722" s="29" t="s">
        <v>181</v>
      </c>
      <c r="C722" s="325">
        <v>1.3358040055897794E-8</v>
      </c>
      <c r="D722" s="145">
        <v>0.01</v>
      </c>
      <c r="E722" s="29"/>
      <c r="F722" s="29"/>
      <c r="G722" s="29"/>
      <c r="H722" s="29"/>
      <c r="I722" s="29"/>
      <c r="J722" s="29"/>
      <c r="K722" s="29"/>
      <c r="L722" s="29"/>
      <c r="M722" s="29"/>
    </row>
    <row r="723" spans="1:13" x14ac:dyDescent="0.25">
      <c r="A723" s="29" t="s">
        <v>10</v>
      </c>
      <c r="B723" s="29" t="s">
        <v>388</v>
      </c>
      <c r="C723" s="325">
        <v>4.3315701264361948E-7</v>
      </c>
      <c r="D723" s="145">
        <v>0.33</v>
      </c>
      <c r="E723" s="29"/>
      <c r="F723" s="29"/>
      <c r="G723" s="29"/>
      <c r="H723" s="29"/>
      <c r="I723" s="29"/>
      <c r="J723" s="29"/>
      <c r="K723" s="29"/>
      <c r="L723" s="29"/>
      <c r="M723" s="29"/>
    </row>
    <row r="724" spans="1:13" x14ac:dyDescent="0.25">
      <c r="A724" s="29" t="s">
        <v>10</v>
      </c>
      <c r="B724" s="29" t="s">
        <v>182</v>
      </c>
      <c r="C724" s="325">
        <v>4.0676159174898769E-7</v>
      </c>
      <c r="D724" s="145">
        <v>0.31</v>
      </c>
      <c r="E724" s="29"/>
      <c r="F724" s="29"/>
      <c r="G724" s="29"/>
      <c r="H724" s="29"/>
      <c r="I724" s="29"/>
      <c r="J724" s="29"/>
      <c r="K724" s="29"/>
      <c r="L724" s="29"/>
      <c r="M724" s="29"/>
    </row>
    <row r="725" spans="1:13" x14ac:dyDescent="0.25">
      <c r="A725" s="29" t="s">
        <v>10</v>
      </c>
      <c r="B725" s="29" t="s">
        <v>183</v>
      </c>
      <c r="C725" s="325">
        <v>6.8892491604592988E-7</v>
      </c>
      <c r="D725" s="145">
        <v>0.52</v>
      </c>
      <c r="E725" s="29"/>
      <c r="F725" s="29"/>
      <c r="G725" s="29"/>
      <c r="H725" s="29"/>
      <c r="I725" s="29"/>
      <c r="J725" s="29"/>
      <c r="K725" s="29"/>
      <c r="L725" s="29"/>
      <c r="M725" s="29"/>
    </row>
    <row r="726" spans="1:13" x14ac:dyDescent="0.25">
      <c r="A726" s="29" t="s">
        <v>10</v>
      </c>
      <c r="B726" s="29" t="s">
        <v>184</v>
      </c>
      <c r="C726" s="325">
        <v>1.0182355527420246E-5</v>
      </c>
      <c r="D726" s="145">
        <v>7.67</v>
      </c>
      <c r="E726" s="29"/>
      <c r="F726" s="29"/>
      <c r="G726" s="29"/>
      <c r="H726" s="29"/>
      <c r="I726" s="29"/>
      <c r="J726" s="29"/>
      <c r="K726" s="29"/>
      <c r="L726" s="29"/>
      <c r="M726" s="29"/>
    </row>
    <row r="727" spans="1:13" x14ac:dyDescent="0.25">
      <c r="A727" s="29" t="s">
        <v>10</v>
      </c>
      <c r="B727" s="29" t="s">
        <v>185</v>
      </c>
      <c r="C727" s="325">
        <v>4.2788814925185607E-8</v>
      </c>
      <c r="D727" s="145">
        <v>0.03</v>
      </c>
      <c r="E727" s="29"/>
      <c r="F727" s="29"/>
      <c r="G727" s="29"/>
      <c r="H727" s="29"/>
      <c r="I727" s="29"/>
      <c r="J727" s="29"/>
      <c r="K727" s="29"/>
      <c r="L727" s="29"/>
      <c r="M727" s="29"/>
    </row>
    <row r="728" spans="1:13" x14ac:dyDescent="0.25">
      <c r="A728" s="29" t="s">
        <v>10</v>
      </c>
      <c r="B728" s="29" t="s">
        <v>186</v>
      </c>
      <c r="C728" s="325">
        <v>1.4181733192070903E-8</v>
      </c>
      <c r="D728" s="145">
        <v>0.01</v>
      </c>
      <c r="E728" s="29"/>
      <c r="F728" s="29"/>
      <c r="G728" s="29"/>
      <c r="H728" s="29"/>
      <c r="I728" s="29"/>
      <c r="J728" s="29"/>
      <c r="K728" s="29"/>
      <c r="L728" s="29"/>
      <c r="M728" s="29"/>
    </row>
    <row r="729" spans="1:13" x14ac:dyDescent="0.25">
      <c r="A729" s="29" t="s">
        <v>10</v>
      </c>
      <c r="B729" s="29" t="s">
        <v>187</v>
      </c>
      <c r="C729" s="325">
        <v>8.3185457147267084E-8</v>
      </c>
      <c r="D729" s="145">
        <v>0.06</v>
      </c>
      <c r="E729" s="29"/>
      <c r="F729" s="29"/>
      <c r="G729" s="29"/>
      <c r="H729" s="29"/>
      <c r="I729" s="29"/>
      <c r="J729" s="29"/>
      <c r="K729" s="29"/>
      <c r="L729" s="29"/>
      <c r="M729" s="29"/>
    </row>
    <row r="730" spans="1:13" x14ac:dyDescent="0.25">
      <c r="A730" s="29" t="s">
        <v>10</v>
      </c>
      <c r="B730" s="29" t="s">
        <v>188</v>
      </c>
      <c r="C730" s="325">
        <v>2.4316411489463864E-8</v>
      </c>
      <c r="D730" s="145">
        <v>0.02</v>
      </c>
      <c r="E730" s="29"/>
      <c r="F730" s="29"/>
      <c r="G730" s="29"/>
      <c r="H730" s="29"/>
      <c r="I730" s="29"/>
      <c r="J730" s="29"/>
      <c r="K730" s="29"/>
      <c r="L730" s="29"/>
      <c r="M730" s="29"/>
    </row>
    <row r="731" spans="1:13" x14ac:dyDescent="0.25">
      <c r="A731" s="29" t="s">
        <v>10</v>
      </c>
      <c r="B731" s="29" t="s">
        <v>706</v>
      </c>
      <c r="C731" s="325">
        <v>9.1940842749413074E-8</v>
      </c>
      <c r="D731" s="145">
        <v>7.0000000000000007E-2</v>
      </c>
      <c r="E731" s="29"/>
      <c r="F731" s="29"/>
      <c r="G731" s="29"/>
      <c r="H731" s="29"/>
      <c r="I731" s="29"/>
      <c r="J731" s="29"/>
      <c r="K731" s="29"/>
      <c r="L731" s="29"/>
      <c r="M731" s="29"/>
    </row>
    <row r="732" spans="1:13" x14ac:dyDescent="0.25">
      <c r="A732" s="29" t="s">
        <v>10</v>
      </c>
      <c r="B732" s="29" t="s">
        <v>189</v>
      </c>
      <c r="C732" s="325">
        <v>2.7581741278984745E-7</v>
      </c>
      <c r="D732" s="145">
        <v>0.21</v>
      </c>
      <c r="E732" s="29"/>
      <c r="F732" s="29"/>
      <c r="G732" s="29"/>
      <c r="H732" s="29"/>
      <c r="I732" s="29"/>
      <c r="J732" s="29"/>
      <c r="K732" s="29"/>
      <c r="L732" s="29"/>
      <c r="M732" s="29"/>
    </row>
    <row r="733" spans="1:13" x14ac:dyDescent="0.25">
      <c r="A733" s="29" t="s">
        <v>10</v>
      </c>
      <c r="B733" s="29" t="s">
        <v>190</v>
      </c>
      <c r="C733" s="325">
        <v>2.1149432212057331E-6</v>
      </c>
      <c r="D733" s="145">
        <v>1.59</v>
      </c>
      <c r="E733" s="29"/>
      <c r="F733" s="29"/>
      <c r="G733" s="29"/>
      <c r="H733" s="29"/>
      <c r="I733" s="29"/>
      <c r="J733" s="29"/>
      <c r="K733" s="29"/>
      <c r="L733" s="29"/>
      <c r="M733" s="29"/>
    </row>
    <row r="734" spans="1:13" x14ac:dyDescent="0.25">
      <c r="A734" s="29" t="s">
        <v>10</v>
      </c>
      <c r="B734" s="29" t="s">
        <v>869</v>
      </c>
      <c r="C734" s="325">
        <v>3.3920894505822533E-7</v>
      </c>
      <c r="D734" s="145">
        <v>0.26</v>
      </c>
      <c r="E734" s="29"/>
      <c r="F734" s="29"/>
      <c r="G734" s="29"/>
      <c r="H734" s="29"/>
      <c r="I734" s="29"/>
      <c r="J734" s="29"/>
      <c r="K734" s="29"/>
      <c r="L734" s="29"/>
      <c r="M734" s="29"/>
    </row>
    <row r="735" spans="1:13" x14ac:dyDescent="0.25">
      <c r="A735" s="29" t="s">
        <v>10</v>
      </c>
      <c r="B735" s="29" t="s">
        <v>191</v>
      </c>
      <c r="C735" s="325">
        <v>1.6112098518955497E-6</v>
      </c>
      <c r="D735" s="145">
        <v>1.21</v>
      </c>
      <c r="E735" s="29"/>
      <c r="F735" s="29"/>
      <c r="G735" s="29"/>
      <c r="H735" s="29"/>
      <c r="I735" s="29"/>
      <c r="J735" s="29"/>
      <c r="K735" s="29"/>
      <c r="L735" s="29"/>
      <c r="M735" s="29"/>
    </row>
    <row r="736" spans="1:13" x14ac:dyDescent="0.25">
      <c r="A736" s="29" t="s">
        <v>10</v>
      </c>
      <c r="B736" s="29" t="s">
        <v>192</v>
      </c>
      <c r="C736" s="325">
        <v>1.1397550756857801E-7</v>
      </c>
      <c r="D736" s="145">
        <v>0.09</v>
      </c>
      <c r="E736" s="29"/>
      <c r="F736" s="29"/>
      <c r="G736" s="29"/>
      <c r="H736" s="29"/>
      <c r="I736" s="29"/>
      <c r="J736" s="29"/>
      <c r="K736" s="29"/>
      <c r="L736" s="29"/>
      <c r="M736" s="29"/>
    </row>
    <row r="737" spans="1:13" x14ac:dyDescent="0.25">
      <c r="A737" s="29" t="s">
        <v>10</v>
      </c>
      <c r="B737" s="29" t="s">
        <v>193</v>
      </c>
      <c r="C737" s="325">
        <v>6.219386751934739E-7</v>
      </c>
      <c r="D737" s="145">
        <v>0.47</v>
      </c>
      <c r="E737" s="29"/>
      <c r="F737" s="29"/>
      <c r="G737" s="29"/>
      <c r="H737" s="29"/>
      <c r="I737" s="29"/>
      <c r="J737" s="29"/>
      <c r="K737" s="29"/>
      <c r="L737" s="29"/>
      <c r="M737" s="29"/>
    </row>
    <row r="738" spans="1:13" x14ac:dyDescent="0.25">
      <c r="A738" s="29" t="s">
        <v>10</v>
      </c>
      <c r="B738" s="29" t="s">
        <v>194</v>
      </c>
      <c r="C738" s="325">
        <v>6.9684938913131711E-8</v>
      </c>
      <c r="D738" s="145">
        <v>0.05</v>
      </c>
      <c r="E738" s="29"/>
      <c r="F738" s="29"/>
      <c r="G738" s="29"/>
      <c r="H738" s="29"/>
      <c r="I738" s="29"/>
      <c r="J738" s="29"/>
      <c r="K738" s="29"/>
      <c r="L738" s="29"/>
      <c r="M738" s="29"/>
    </row>
    <row r="739" spans="1:13" x14ac:dyDescent="0.25">
      <c r="A739" s="29" t="s">
        <v>10</v>
      </c>
      <c r="B739" s="29" t="s">
        <v>195</v>
      </c>
      <c r="C739" s="325">
        <v>5.6418472653181683E-8</v>
      </c>
      <c r="D739" s="145">
        <v>0.04</v>
      </c>
      <c r="E739" s="29"/>
      <c r="F739" s="29"/>
      <c r="G739" s="29"/>
      <c r="H739" s="29"/>
      <c r="I739" s="29"/>
      <c r="J739" s="29"/>
      <c r="K739" s="29"/>
      <c r="L739" s="29"/>
      <c r="M739" s="29"/>
    </row>
    <row r="740" spans="1:13" x14ac:dyDescent="0.25">
      <c r="A740" s="29" t="s">
        <v>10</v>
      </c>
      <c r="B740" s="29" t="s">
        <v>196</v>
      </c>
      <c r="C740" s="325">
        <v>3.3769622601368911E-8</v>
      </c>
      <c r="D740" s="145">
        <v>0.03</v>
      </c>
      <c r="E740" s="29"/>
      <c r="F740" s="29"/>
      <c r="G740" s="29"/>
      <c r="H740" s="29"/>
      <c r="I740" s="29"/>
      <c r="J740" s="29"/>
      <c r="K740" s="29"/>
      <c r="L740" s="29"/>
      <c r="M740" s="29"/>
    </row>
    <row r="741" spans="1:13" x14ac:dyDescent="0.25">
      <c r="A741" s="29" t="s">
        <v>10</v>
      </c>
      <c r="B741" s="29" t="s">
        <v>848</v>
      </c>
      <c r="C741" s="325">
        <v>7.8943475937885677E-7</v>
      </c>
      <c r="D741" s="145">
        <v>0.59</v>
      </c>
      <c r="E741" s="29"/>
      <c r="F741" s="29"/>
      <c r="G741" s="29"/>
      <c r="H741" s="29"/>
      <c r="I741" s="29"/>
      <c r="J741" s="29"/>
      <c r="K741" s="29"/>
      <c r="L741" s="29"/>
      <c r="M741" s="29"/>
    </row>
    <row r="742" spans="1:13" x14ac:dyDescent="0.25">
      <c r="A742" s="29" t="s">
        <v>10</v>
      </c>
      <c r="B742" s="29" t="s">
        <v>197</v>
      </c>
      <c r="C742" s="325">
        <v>4.9745754464786675E-6</v>
      </c>
      <c r="D742" s="145">
        <v>3.75</v>
      </c>
      <c r="E742" s="29"/>
      <c r="F742" s="29"/>
      <c r="G742" s="29"/>
      <c r="H742" s="29"/>
      <c r="I742" s="29"/>
      <c r="J742" s="29"/>
      <c r="K742" s="29"/>
      <c r="L742" s="29"/>
      <c r="M742" s="29"/>
    </row>
    <row r="743" spans="1:13" x14ac:dyDescent="0.25">
      <c r="A743" s="29" t="s">
        <v>10</v>
      </c>
      <c r="B743" s="29" t="s">
        <v>834</v>
      </c>
      <c r="C743" s="325">
        <v>1.5673625230218038E-6</v>
      </c>
      <c r="D743" s="145">
        <v>1.18</v>
      </c>
      <c r="E743" s="29"/>
      <c r="F743" s="29"/>
      <c r="G743" s="29"/>
      <c r="H743" s="29"/>
      <c r="I743" s="29"/>
      <c r="J743" s="29"/>
      <c r="K743" s="29"/>
      <c r="L743" s="29"/>
      <c r="M743" s="29"/>
    </row>
    <row r="744" spans="1:13" x14ac:dyDescent="0.25">
      <c r="A744" s="29" t="s">
        <v>10</v>
      </c>
      <c r="B744" s="29" t="s">
        <v>198</v>
      </c>
      <c r="C744" s="325">
        <v>1.8433386750698023E-6</v>
      </c>
      <c r="D744" s="145">
        <v>1.39</v>
      </c>
      <c r="E744" s="29"/>
      <c r="F744" s="29"/>
      <c r="G744" s="29"/>
      <c r="H744" s="29"/>
      <c r="I744" s="29"/>
      <c r="J744" s="29"/>
      <c r="K744" s="29"/>
      <c r="L744" s="29"/>
      <c r="M744" s="29"/>
    </row>
    <row r="745" spans="1:13" x14ac:dyDescent="0.25">
      <c r="A745" s="29" t="s">
        <v>10</v>
      </c>
      <c r="B745" s="29" t="s">
        <v>383</v>
      </c>
      <c r="C745" s="325">
        <v>1.9695730362931736E-7</v>
      </c>
      <c r="D745" s="145">
        <v>0.15</v>
      </c>
      <c r="E745" s="29"/>
      <c r="F745" s="29"/>
      <c r="G745" s="29"/>
      <c r="H745" s="29"/>
      <c r="I745" s="29"/>
      <c r="J745" s="29"/>
      <c r="K745" s="29"/>
      <c r="L745" s="29"/>
      <c r="M745" s="29"/>
    </row>
    <row r="746" spans="1:13" x14ac:dyDescent="0.25">
      <c r="A746" s="29" t="s">
        <v>10</v>
      </c>
      <c r="B746" s="29" t="s">
        <v>441</v>
      </c>
      <c r="C746" s="325">
        <v>1.2218814303535313E-6</v>
      </c>
      <c r="D746" s="145">
        <v>0.92</v>
      </c>
      <c r="E746" s="29"/>
      <c r="F746" s="29"/>
      <c r="G746" s="29"/>
      <c r="H746" s="29"/>
      <c r="I746" s="29"/>
      <c r="J746" s="29"/>
      <c r="K746" s="29"/>
      <c r="L746" s="29"/>
      <c r="M746" s="29"/>
    </row>
    <row r="747" spans="1:13" x14ac:dyDescent="0.25">
      <c r="A747" s="29" t="s">
        <v>10</v>
      </c>
      <c r="B747" s="29" t="s">
        <v>199</v>
      </c>
      <c r="C747" s="325">
        <v>9.9453292403538307E-7</v>
      </c>
      <c r="D747" s="145">
        <v>0.75</v>
      </c>
      <c r="E747" s="29"/>
      <c r="F747" s="29"/>
      <c r="G747" s="29"/>
      <c r="H747" s="29"/>
      <c r="I747" s="29"/>
      <c r="J747" s="29"/>
      <c r="K747" s="29"/>
      <c r="L747" s="29"/>
      <c r="M747" s="29"/>
    </row>
    <row r="748" spans="1:13" x14ac:dyDescent="0.25">
      <c r="A748" s="29" t="s">
        <v>10</v>
      </c>
      <c r="B748" s="29" t="s">
        <v>200</v>
      </c>
      <c r="C748" s="325">
        <v>6.0682225456071043E-8</v>
      </c>
      <c r="D748" s="145">
        <v>0.05</v>
      </c>
      <c r="E748" s="29"/>
      <c r="F748" s="29"/>
      <c r="G748" s="29"/>
      <c r="H748" s="29"/>
      <c r="I748" s="29"/>
      <c r="J748" s="29"/>
      <c r="K748" s="29"/>
      <c r="L748" s="29"/>
      <c r="M748" s="29"/>
    </row>
    <row r="749" spans="1:13" x14ac:dyDescent="0.25">
      <c r="A749" s="29" t="s">
        <v>10</v>
      </c>
      <c r="B749" s="29" t="s">
        <v>860</v>
      </c>
      <c r="C749" s="325">
        <v>2.2897108818858551E-8</v>
      </c>
      <c r="D749" s="145">
        <v>0.02</v>
      </c>
      <c r="E749" s="29"/>
      <c r="F749" s="29"/>
      <c r="G749" s="29"/>
      <c r="H749" s="29"/>
      <c r="I749" s="29"/>
      <c r="J749" s="29"/>
      <c r="K749" s="29"/>
      <c r="L749" s="29"/>
      <c r="M749" s="29"/>
    </row>
    <row r="750" spans="1:13" x14ac:dyDescent="0.25">
      <c r="A750" s="29" t="s">
        <v>10</v>
      </c>
      <c r="B750" s="29" t="s">
        <v>201</v>
      </c>
      <c r="C750" s="325">
        <v>3.2302235634842661E-6</v>
      </c>
      <c r="D750" s="145">
        <v>2.4300000000000002</v>
      </c>
      <c r="E750" s="29"/>
      <c r="F750" s="29"/>
      <c r="G750" s="29"/>
      <c r="H750" s="29"/>
      <c r="I750" s="29"/>
      <c r="J750" s="29"/>
      <c r="K750" s="29"/>
      <c r="L750" s="29"/>
      <c r="M750" s="29"/>
    </row>
    <row r="751" spans="1:13" x14ac:dyDescent="0.25">
      <c r="A751" s="29" t="s">
        <v>10</v>
      </c>
      <c r="B751" s="29" t="s">
        <v>202</v>
      </c>
      <c r="C751" s="325">
        <v>2.6348920871369207E-8</v>
      </c>
      <c r="D751" s="145">
        <v>0.02</v>
      </c>
      <c r="E751" s="29"/>
      <c r="F751" s="29"/>
      <c r="G751" s="29"/>
      <c r="H751" s="29"/>
      <c r="I751" s="29"/>
      <c r="J751" s="29"/>
      <c r="K751" s="29"/>
      <c r="L751" s="29"/>
      <c r="M751" s="29"/>
    </row>
    <row r="752" spans="1:13" x14ac:dyDescent="0.25">
      <c r="A752" s="29" t="s">
        <v>10</v>
      </c>
      <c r="B752" s="29" t="s">
        <v>203</v>
      </c>
      <c r="C752" s="325">
        <v>1.6871859253795398E-6</v>
      </c>
      <c r="D752" s="145">
        <v>1.27</v>
      </c>
      <c r="E752" s="29"/>
      <c r="F752" s="29"/>
      <c r="G752" s="29"/>
      <c r="H752" s="29"/>
      <c r="I752" s="29"/>
      <c r="J752" s="29"/>
      <c r="K752" s="29"/>
      <c r="L752" s="29"/>
      <c r="M752" s="29"/>
    </row>
    <row r="753" spans="1:13" x14ac:dyDescent="0.25">
      <c r="A753" s="29" t="s">
        <v>10</v>
      </c>
      <c r="B753" s="29" t="s">
        <v>204</v>
      </c>
      <c r="C753" s="325">
        <v>2.6241426077259484E-6</v>
      </c>
      <c r="D753" s="145">
        <v>1.98</v>
      </c>
      <c r="E753" s="29"/>
      <c r="F753" s="29"/>
      <c r="G753" s="29"/>
      <c r="H753" s="29"/>
      <c r="I753" s="29"/>
      <c r="J753" s="29"/>
      <c r="K753" s="29"/>
      <c r="L753" s="29"/>
      <c r="M753" s="29"/>
    </row>
    <row r="754" spans="1:13" x14ac:dyDescent="0.25">
      <c r="A754" s="29" t="s">
        <v>10</v>
      </c>
      <c r="B754" s="29" t="s">
        <v>410</v>
      </c>
      <c r="C754" s="325">
        <v>1.9862970398671848E-7</v>
      </c>
      <c r="D754" s="145">
        <v>0.15</v>
      </c>
      <c r="E754" s="29"/>
      <c r="F754" s="29"/>
      <c r="G754" s="29"/>
      <c r="H754" s="29"/>
      <c r="I754" s="29"/>
      <c r="J754" s="29"/>
      <c r="K754" s="29"/>
      <c r="L754" s="29"/>
      <c r="M754" s="29"/>
    </row>
    <row r="755" spans="1:13" x14ac:dyDescent="0.25">
      <c r="A755" s="29" t="s">
        <v>10</v>
      </c>
      <c r="B755" s="29" t="s">
        <v>205</v>
      </c>
      <c r="C755" s="325">
        <v>2.7256883131498991E-7</v>
      </c>
      <c r="D755" s="145">
        <v>0.21</v>
      </c>
      <c r="E755" s="29"/>
      <c r="F755" s="29"/>
      <c r="G755" s="29"/>
      <c r="H755" s="29"/>
      <c r="I755" s="29"/>
      <c r="J755" s="29"/>
      <c r="K755" s="29"/>
      <c r="L755" s="29"/>
      <c r="M755" s="29"/>
    </row>
    <row r="756" spans="1:13" x14ac:dyDescent="0.25">
      <c r="A756" s="29" t="s">
        <v>10</v>
      </c>
      <c r="B756" s="29" t="s">
        <v>206</v>
      </c>
      <c r="C756" s="325">
        <v>7.6836970690621285E-7</v>
      </c>
      <c r="D756" s="145">
        <v>0.57999999999999996</v>
      </c>
      <c r="E756" s="29"/>
      <c r="F756" s="29"/>
      <c r="G756" s="29"/>
      <c r="H756" s="29"/>
      <c r="I756" s="29"/>
      <c r="J756" s="29"/>
      <c r="K756" s="29"/>
      <c r="L756" s="29"/>
      <c r="M756" s="29"/>
    </row>
    <row r="757" spans="1:13" x14ac:dyDescent="0.25">
      <c r="A757" s="29" t="s">
        <v>10</v>
      </c>
      <c r="B757" s="29" t="s">
        <v>962</v>
      </c>
      <c r="C757" s="325">
        <v>4.6278509732733269E-8</v>
      </c>
      <c r="D757" s="145">
        <v>0.03</v>
      </c>
      <c r="E757" s="29"/>
      <c r="F757" s="29"/>
      <c r="G757" s="29"/>
      <c r="H757" s="29"/>
      <c r="I757" s="29"/>
      <c r="J757" s="29"/>
      <c r="K757" s="29"/>
      <c r="L757" s="29"/>
      <c r="M757" s="29"/>
    </row>
    <row r="758" spans="1:13" x14ac:dyDescent="0.25">
      <c r="A758" s="29" t="s">
        <v>10</v>
      </c>
      <c r="B758" s="29" t="s">
        <v>207</v>
      </c>
      <c r="C758" s="325">
        <v>3.3536551174455485E-8</v>
      </c>
      <c r="D758" s="145">
        <v>0.03</v>
      </c>
      <c r="E758" s="29"/>
      <c r="F758" s="29"/>
      <c r="G758" s="29"/>
      <c r="H758" s="29"/>
      <c r="I758" s="29"/>
      <c r="J758" s="29"/>
      <c r="K758" s="29"/>
      <c r="L758" s="29"/>
      <c r="M758" s="29"/>
    </row>
    <row r="759" spans="1:13" x14ac:dyDescent="0.25">
      <c r="A759" s="29" t="s">
        <v>10</v>
      </c>
      <c r="B759" s="29" t="s">
        <v>963</v>
      </c>
      <c r="C759" s="325">
        <v>2.467723211981367E-6</v>
      </c>
      <c r="D759" s="145">
        <v>1.86</v>
      </c>
      <c r="E759" s="29"/>
      <c r="F759" s="29"/>
      <c r="G759" s="29"/>
      <c r="H759" s="29"/>
      <c r="I759" s="29"/>
      <c r="J759" s="29"/>
      <c r="K759" s="29"/>
      <c r="L759" s="29"/>
      <c r="M759" s="29"/>
    </row>
    <row r="760" spans="1:13" x14ac:dyDescent="0.25">
      <c r="A760" s="29" t="s">
        <v>10</v>
      </c>
      <c r="B760" s="29" t="s">
        <v>208</v>
      </c>
      <c r="C760" s="325">
        <v>7.8101096690632651E-7</v>
      </c>
      <c r="D760" s="145">
        <v>0.59</v>
      </c>
      <c r="E760" s="29"/>
      <c r="F760" s="29"/>
      <c r="G760" s="29"/>
      <c r="H760" s="29"/>
      <c r="I760" s="29"/>
      <c r="J760" s="29"/>
      <c r="K760" s="29"/>
      <c r="L760" s="29"/>
      <c r="M760" s="29"/>
    </row>
    <row r="761" spans="1:13" x14ac:dyDescent="0.25">
      <c r="A761" s="29" t="s">
        <v>10</v>
      </c>
      <c r="B761" s="29" t="s">
        <v>209</v>
      </c>
      <c r="C761" s="325">
        <v>1.1605546308030788E-7</v>
      </c>
      <c r="D761" s="145">
        <v>0.09</v>
      </c>
      <c r="E761" s="29"/>
      <c r="F761" s="29"/>
      <c r="G761" s="29"/>
      <c r="H761" s="29"/>
      <c r="I761" s="29"/>
      <c r="J761" s="29"/>
      <c r="K761" s="29"/>
      <c r="L761" s="29"/>
      <c r="M761" s="29"/>
    </row>
    <row r="762" spans="1:13" x14ac:dyDescent="0.25">
      <c r="A762" s="29" t="s">
        <v>10</v>
      </c>
      <c r="B762" s="29" t="s">
        <v>210</v>
      </c>
      <c r="C762" s="325">
        <v>6.1495205059817716E-6</v>
      </c>
      <c r="D762" s="145">
        <v>4.63</v>
      </c>
      <c r="E762" s="29"/>
      <c r="F762" s="29"/>
      <c r="G762" s="29"/>
      <c r="H762" s="29"/>
      <c r="I762" s="29"/>
      <c r="J762" s="29"/>
      <c r="K762" s="29"/>
      <c r="L762" s="29"/>
      <c r="M762" s="29"/>
    </row>
    <row r="763" spans="1:13" x14ac:dyDescent="0.25">
      <c r="A763" s="29" t="s">
        <v>10</v>
      </c>
      <c r="B763" s="29" t="s">
        <v>211</v>
      </c>
      <c r="C763" s="325">
        <v>2.7063013923739792E-6</v>
      </c>
      <c r="D763" s="145">
        <v>2.04</v>
      </c>
      <c r="E763" s="29"/>
      <c r="F763" s="29"/>
      <c r="G763" s="29"/>
      <c r="H763" s="29"/>
      <c r="I763" s="29"/>
      <c r="J763" s="29"/>
      <c r="K763" s="29"/>
      <c r="L763" s="29"/>
      <c r="M763" s="29"/>
    </row>
    <row r="764" spans="1:13" x14ac:dyDescent="0.25">
      <c r="A764" s="29" t="s">
        <v>10</v>
      </c>
      <c r="B764" s="29" t="s">
        <v>212</v>
      </c>
      <c r="C764" s="325">
        <v>1.2062774386675704E-7</v>
      </c>
      <c r="D764" s="145">
        <v>0.09</v>
      </c>
      <c r="E764" s="29"/>
      <c r="F764" s="29"/>
      <c r="G764" s="29"/>
      <c r="H764" s="29"/>
      <c r="I764" s="29"/>
      <c r="J764" s="29"/>
      <c r="K764" s="29"/>
      <c r="L764" s="29"/>
      <c r="M764" s="29"/>
    </row>
    <row r="765" spans="1:13" x14ac:dyDescent="0.25">
      <c r="A765" s="29" t="s">
        <v>10</v>
      </c>
      <c r="B765" s="29" t="s">
        <v>964</v>
      </c>
      <c r="C765" s="325">
        <v>5.6731487045695409E-9</v>
      </c>
      <c r="D765" s="145">
        <v>0</v>
      </c>
      <c r="E765" s="29"/>
      <c r="F765" s="29"/>
      <c r="G765" s="29"/>
      <c r="H765" s="29"/>
      <c r="I765" s="29"/>
      <c r="J765" s="29"/>
      <c r="K765" s="29"/>
      <c r="L765" s="29"/>
      <c r="M765" s="29"/>
    </row>
    <row r="766" spans="1:13" x14ac:dyDescent="0.25">
      <c r="A766" s="29" t="s">
        <v>10</v>
      </c>
      <c r="B766" s="29" t="s">
        <v>213</v>
      </c>
      <c r="C766" s="325">
        <v>1.5219237003870625E-5</v>
      </c>
      <c r="D766" s="145">
        <v>11.46</v>
      </c>
      <c r="E766" s="29"/>
      <c r="F766" s="29"/>
      <c r="G766" s="29"/>
      <c r="H766" s="29"/>
      <c r="I766" s="29"/>
      <c r="J766" s="29"/>
      <c r="K766" s="29"/>
      <c r="L766" s="29"/>
      <c r="M766" s="29"/>
    </row>
    <row r="767" spans="1:13" x14ac:dyDescent="0.25">
      <c r="A767" s="29" t="s">
        <v>10</v>
      </c>
      <c r="B767" s="29" t="s">
        <v>214</v>
      </c>
      <c r="C767" s="325">
        <v>5.2528868646421031E-5</v>
      </c>
      <c r="D767" s="145">
        <v>39.56</v>
      </c>
      <c r="E767" s="29"/>
      <c r="F767" s="29"/>
      <c r="G767" s="29"/>
      <c r="H767" s="29"/>
      <c r="I767" s="29"/>
      <c r="J767" s="29"/>
      <c r="K767" s="29"/>
      <c r="L767" s="29"/>
      <c r="M767" s="29"/>
    </row>
    <row r="768" spans="1:13" x14ac:dyDescent="0.25">
      <c r="A768" s="29" t="s">
        <v>10</v>
      </c>
      <c r="B768" s="29" t="s">
        <v>215</v>
      </c>
      <c r="C768" s="325">
        <v>1.3278585065522552E-4</v>
      </c>
      <c r="D768" s="145">
        <v>100.01</v>
      </c>
      <c r="E768" s="29"/>
      <c r="F768" s="29"/>
      <c r="G768" s="29"/>
      <c r="H768" s="29"/>
      <c r="I768" s="29"/>
      <c r="J768" s="29"/>
      <c r="K768" s="29"/>
      <c r="L768" s="29"/>
      <c r="M768" s="29"/>
    </row>
    <row r="769" spans="1:13" x14ac:dyDescent="0.25">
      <c r="A769" s="29" t="s">
        <v>10</v>
      </c>
      <c r="B769" s="29" t="s">
        <v>549</v>
      </c>
      <c r="C769" s="325">
        <v>5.5652742006904077E-4</v>
      </c>
      <c r="D769" s="145">
        <v>419.14</v>
      </c>
      <c r="E769" s="29"/>
      <c r="F769" s="29"/>
      <c r="G769" s="29"/>
      <c r="H769" s="29"/>
      <c r="I769" s="29"/>
      <c r="J769" s="29"/>
      <c r="K769" s="29"/>
      <c r="L769" s="29"/>
      <c r="M769" s="29"/>
    </row>
    <row r="770" spans="1:13" x14ac:dyDescent="0.25">
      <c r="A770" s="29" t="s">
        <v>10</v>
      </c>
      <c r="B770" s="29" t="s">
        <v>216</v>
      </c>
      <c r="C770" s="325">
        <v>9.2242275500206499E-4</v>
      </c>
      <c r="D770" s="145">
        <v>694.71</v>
      </c>
      <c r="E770" s="29"/>
      <c r="F770" s="29"/>
      <c r="G770" s="29"/>
      <c r="H770" s="29"/>
      <c r="I770" s="29"/>
      <c r="J770" s="29"/>
      <c r="K770" s="29"/>
      <c r="L770" s="29"/>
      <c r="M770" s="29"/>
    </row>
    <row r="771" spans="1:13" x14ac:dyDescent="0.25">
      <c r="A771" s="29" t="s">
        <v>10</v>
      </c>
      <c r="B771" s="29" t="s">
        <v>217</v>
      </c>
      <c r="C771" s="325">
        <v>9.6352143386839418E-5</v>
      </c>
      <c r="D771" s="145">
        <v>72.569999999999993</v>
      </c>
      <c r="E771" s="29"/>
      <c r="F771" s="29"/>
      <c r="G771" s="29"/>
      <c r="H771" s="29"/>
      <c r="I771" s="29"/>
      <c r="J771" s="29"/>
      <c r="K771" s="29"/>
      <c r="L771" s="29"/>
      <c r="M771" s="29"/>
    </row>
    <row r="772" spans="1:13" x14ac:dyDescent="0.25">
      <c r="A772" s="29" t="s">
        <v>10</v>
      </c>
      <c r="B772" s="29" t="s">
        <v>218</v>
      </c>
      <c r="C772" s="325">
        <v>1.4540231982712167E-5</v>
      </c>
      <c r="D772" s="145">
        <v>10.95</v>
      </c>
      <c r="E772" s="29"/>
      <c r="F772" s="29"/>
      <c r="G772" s="29"/>
      <c r="H772" s="29"/>
      <c r="I772" s="29"/>
      <c r="J772" s="29"/>
      <c r="K772" s="29"/>
      <c r="L772" s="29"/>
      <c r="M772" s="29"/>
    </row>
    <row r="773" spans="1:13" x14ac:dyDescent="0.25">
      <c r="A773" s="29" t="s">
        <v>10</v>
      </c>
      <c r="B773" s="29" t="s">
        <v>459</v>
      </c>
      <c r="C773" s="325">
        <v>3.8208843193923868E-6</v>
      </c>
      <c r="D773" s="145">
        <v>2.88</v>
      </c>
      <c r="E773" s="29"/>
      <c r="F773" s="29"/>
      <c r="G773" s="29"/>
      <c r="H773" s="29"/>
      <c r="I773" s="29"/>
      <c r="J773" s="29"/>
      <c r="K773" s="29"/>
      <c r="L773" s="29"/>
      <c r="M773" s="29"/>
    </row>
    <row r="774" spans="1:13" x14ac:dyDescent="0.25">
      <c r="A774" s="29" t="s">
        <v>10</v>
      </c>
      <c r="B774" s="29" t="s">
        <v>219</v>
      </c>
      <c r="C774" s="325">
        <v>1.6931720305351932E-5</v>
      </c>
      <c r="D774" s="145">
        <v>12.75</v>
      </c>
      <c r="E774" s="29"/>
      <c r="F774" s="29"/>
      <c r="G774" s="29"/>
      <c r="H774" s="29"/>
      <c r="I774" s="29"/>
      <c r="J774" s="29"/>
      <c r="K774" s="29"/>
      <c r="L774" s="29"/>
      <c r="M774" s="29"/>
    </row>
    <row r="775" spans="1:13" x14ac:dyDescent="0.25">
      <c r="A775" s="29" t="s">
        <v>10</v>
      </c>
      <c r="B775" s="29" t="s">
        <v>220</v>
      </c>
      <c r="C775" s="325">
        <v>7.4911527258914298E-2</v>
      </c>
      <c r="D775" s="145">
        <v>56418.96</v>
      </c>
      <c r="E775" s="29"/>
      <c r="F775" s="29"/>
      <c r="G775" s="29"/>
      <c r="H775" s="29"/>
      <c r="I775" s="29"/>
      <c r="J775" s="29"/>
      <c r="K775" s="29"/>
      <c r="L775" s="29"/>
      <c r="M775" s="29"/>
    </row>
    <row r="776" spans="1:13" x14ac:dyDescent="0.25">
      <c r="A776" s="29" t="s">
        <v>10</v>
      </c>
      <c r="B776" s="29" t="s">
        <v>221</v>
      </c>
      <c r="C776" s="325">
        <v>1.6475454998520761E-5</v>
      </c>
      <c r="D776" s="145">
        <v>12.41</v>
      </c>
      <c r="E776" s="29"/>
      <c r="F776" s="29"/>
      <c r="G776" s="29"/>
      <c r="H776" s="29"/>
      <c r="I776" s="29"/>
      <c r="J776" s="29"/>
      <c r="K776" s="29"/>
      <c r="L776" s="29"/>
      <c r="M776" s="29"/>
    </row>
    <row r="777" spans="1:13" x14ac:dyDescent="0.25">
      <c r="A777" s="29" t="s">
        <v>10</v>
      </c>
      <c r="B777" s="29" t="s">
        <v>222</v>
      </c>
      <c r="C777" s="325">
        <v>4.5467850581950075E-7</v>
      </c>
      <c r="D777" s="145">
        <v>0.34</v>
      </c>
      <c r="E777" s="29"/>
      <c r="F777" s="29"/>
      <c r="G777" s="29"/>
      <c r="H777" s="29"/>
      <c r="I777" s="29"/>
      <c r="J777" s="29"/>
      <c r="K777" s="29"/>
      <c r="L777" s="29"/>
      <c r="M777" s="29"/>
    </row>
    <row r="778" spans="1:13" x14ac:dyDescent="0.25">
      <c r="A778" s="29" t="s">
        <v>10</v>
      </c>
      <c r="B778" s="29" t="s">
        <v>828</v>
      </c>
      <c r="C778" s="325">
        <v>2.4772812030579003E-4</v>
      </c>
      <c r="D778" s="145">
        <v>186.57</v>
      </c>
      <c r="E778" s="29"/>
      <c r="F778" s="29"/>
      <c r="G778" s="29"/>
      <c r="H778" s="29"/>
      <c r="I778" s="29"/>
      <c r="J778" s="29"/>
      <c r="K778" s="29"/>
      <c r="L778" s="29"/>
      <c r="M778" s="29"/>
    </row>
    <row r="779" spans="1:13" x14ac:dyDescent="0.25">
      <c r="A779" s="29" t="s">
        <v>10</v>
      </c>
      <c r="B779" s="29" t="s">
        <v>849</v>
      </c>
      <c r="C779" s="325">
        <v>1.0916369089473278E-4</v>
      </c>
      <c r="D779" s="145">
        <v>82.22</v>
      </c>
      <c r="E779" s="29"/>
      <c r="F779" s="29"/>
      <c r="G779" s="29"/>
      <c r="H779" s="29"/>
      <c r="I779" s="29"/>
      <c r="J779" s="29"/>
      <c r="K779" s="29"/>
      <c r="L779" s="29"/>
      <c r="M779" s="29"/>
    </row>
    <row r="780" spans="1:13" x14ac:dyDescent="0.25">
      <c r="A780" s="29" t="s">
        <v>10</v>
      </c>
      <c r="B780" s="29" t="s">
        <v>389</v>
      </c>
      <c r="C780" s="325">
        <v>4.4013461316512831E-6</v>
      </c>
      <c r="D780" s="145">
        <v>3.31</v>
      </c>
      <c r="E780" s="29"/>
      <c r="F780" s="29"/>
      <c r="G780" s="29"/>
      <c r="H780" s="29"/>
      <c r="I780" s="29"/>
      <c r="J780" s="29"/>
      <c r="K780" s="29"/>
      <c r="L780" s="29"/>
      <c r="M780" s="29"/>
    </row>
    <row r="781" spans="1:13" x14ac:dyDescent="0.25">
      <c r="A781" s="29" t="s">
        <v>10</v>
      </c>
      <c r="B781" s="29" t="s">
        <v>223</v>
      </c>
      <c r="C781" s="325">
        <v>9.8762585079455493E-5</v>
      </c>
      <c r="D781" s="145">
        <v>74.38</v>
      </c>
      <c r="E781" s="29"/>
      <c r="F781" s="29"/>
      <c r="G781" s="29"/>
      <c r="H781" s="29"/>
      <c r="I781" s="29"/>
      <c r="J781" s="29"/>
      <c r="K781" s="29"/>
      <c r="L781" s="29"/>
      <c r="M781" s="29"/>
    </row>
    <row r="782" spans="1:13" x14ac:dyDescent="0.25">
      <c r="A782" s="29" t="s">
        <v>10</v>
      </c>
      <c r="B782" s="29" t="s">
        <v>224</v>
      </c>
      <c r="C782" s="325">
        <v>1.1930441002174619E-5</v>
      </c>
      <c r="D782" s="145">
        <v>8.99</v>
      </c>
      <c r="E782" s="29"/>
      <c r="F782" s="29"/>
      <c r="G782" s="29"/>
      <c r="H782" s="29"/>
      <c r="I782" s="29"/>
      <c r="J782" s="29"/>
      <c r="K782" s="29"/>
      <c r="L782" s="29"/>
      <c r="M782" s="29"/>
    </row>
    <row r="783" spans="1:13" x14ac:dyDescent="0.25">
      <c r="A783" s="29" t="s">
        <v>10</v>
      </c>
      <c r="B783" s="29" t="s">
        <v>899</v>
      </c>
      <c r="C783" s="325">
        <v>3.7524166468544736E-6</v>
      </c>
      <c r="D783" s="145">
        <v>2.83</v>
      </c>
      <c r="E783" s="29"/>
      <c r="F783" s="29"/>
      <c r="G783" s="29"/>
      <c r="H783" s="29"/>
      <c r="I783" s="29"/>
      <c r="J783" s="29"/>
      <c r="K783" s="29"/>
      <c r="L783" s="29"/>
      <c r="M783" s="29"/>
    </row>
    <row r="784" spans="1:13" x14ac:dyDescent="0.25">
      <c r="A784" s="29" t="s">
        <v>10</v>
      </c>
      <c r="B784" s="29" t="s">
        <v>225</v>
      </c>
      <c r="C784" s="325">
        <v>3.050294886150028E-4</v>
      </c>
      <c r="D784" s="145">
        <v>229.73</v>
      </c>
      <c r="E784" s="29"/>
      <c r="F784" s="29"/>
      <c r="G784" s="29"/>
      <c r="H784" s="29"/>
      <c r="I784" s="29"/>
      <c r="J784" s="29"/>
      <c r="K784" s="29"/>
      <c r="L784" s="29"/>
      <c r="M784" s="29"/>
    </row>
    <row r="785" spans="1:13" x14ac:dyDescent="0.25">
      <c r="A785" s="29" t="s">
        <v>10</v>
      </c>
      <c r="B785" s="29" t="s">
        <v>226</v>
      </c>
      <c r="C785" s="325">
        <v>6.6612072319774577E-6</v>
      </c>
      <c r="D785" s="145">
        <v>5.0199999999999996</v>
      </c>
      <c r="E785" s="29"/>
      <c r="F785" s="29"/>
      <c r="G785" s="29"/>
      <c r="H785" s="29"/>
      <c r="I785" s="29"/>
      <c r="J785" s="29"/>
      <c r="K785" s="29"/>
      <c r="L785" s="29"/>
      <c r="M785" s="29"/>
    </row>
    <row r="786" spans="1:13" x14ac:dyDescent="0.25">
      <c r="A786" s="29" t="s">
        <v>10</v>
      </c>
      <c r="B786" s="29" t="s">
        <v>227</v>
      </c>
      <c r="C786" s="325">
        <v>3.742165679398589E-5</v>
      </c>
      <c r="D786" s="145">
        <v>28.18</v>
      </c>
      <c r="E786" s="29"/>
      <c r="F786" s="29"/>
      <c r="G786" s="29"/>
      <c r="H786" s="29"/>
      <c r="I786" s="29"/>
      <c r="J786" s="29"/>
      <c r="K786" s="29"/>
      <c r="L786" s="29"/>
      <c r="M786" s="29"/>
    </row>
    <row r="787" spans="1:13" x14ac:dyDescent="0.25">
      <c r="A787" s="29" t="s">
        <v>10</v>
      </c>
      <c r="B787" s="29" t="s">
        <v>432</v>
      </c>
      <c r="C787" s="325">
        <v>7.0018342114777919E-6</v>
      </c>
      <c r="D787" s="145">
        <v>5.27</v>
      </c>
      <c r="E787" s="29"/>
      <c r="F787" s="29"/>
      <c r="G787" s="29"/>
      <c r="H787" s="29"/>
      <c r="I787" s="29"/>
      <c r="J787" s="29"/>
      <c r="K787" s="29"/>
      <c r="L787" s="29"/>
      <c r="M787" s="29"/>
    </row>
    <row r="788" spans="1:13" x14ac:dyDescent="0.25">
      <c r="A788" s="29" t="s">
        <v>10</v>
      </c>
      <c r="B788" s="29" t="s">
        <v>228</v>
      </c>
      <c r="C788" s="325">
        <v>1.5848932648743613E-5</v>
      </c>
      <c r="D788" s="145">
        <v>11.94</v>
      </c>
      <c r="E788" s="29"/>
      <c r="F788" s="29"/>
      <c r="G788" s="29"/>
      <c r="H788" s="29"/>
      <c r="I788" s="29"/>
      <c r="J788" s="29"/>
      <c r="K788" s="29"/>
      <c r="L788" s="29"/>
      <c r="M788" s="29"/>
    </row>
    <row r="789" spans="1:13" x14ac:dyDescent="0.25">
      <c r="A789" s="29" t="s">
        <v>10</v>
      </c>
      <c r="B789" s="29" t="s">
        <v>900</v>
      </c>
      <c r="C789" s="325">
        <v>1.5800671134097698E-7</v>
      </c>
      <c r="D789" s="145">
        <v>0.12</v>
      </c>
      <c r="E789" s="29"/>
      <c r="F789" s="29"/>
      <c r="G789" s="29"/>
      <c r="H789" s="29"/>
      <c r="I789" s="29"/>
      <c r="J789" s="29"/>
      <c r="K789" s="29"/>
      <c r="L789" s="29"/>
      <c r="M789" s="29"/>
    </row>
    <row r="790" spans="1:13" x14ac:dyDescent="0.25">
      <c r="A790" s="29" t="s">
        <v>10</v>
      </c>
      <c r="B790" s="29" t="s">
        <v>229</v>
      </c>
      <c r="C790" s="325">
        <v>6.8018745663072827E-6</v>
      </c>
      <c r="D790" s="145">
        <v>5.12</v>
      </c>
      <c r="E790" s="29"/>
      <c r="F790" s="29"/>
      <c r="G790" s="29"/>
      <c r="H790" s="29"/>
      <c r="I790" s="29"/>
      <c r="J790" s="29"/>
      <c r="K790" s="29"/>
      <c r="L790" s="29"/>
      <c r="M790" s="29"/>
    </row>
    <row r="791" spans="1:13" x14ac:dyDescent="0.25">
      <c r="A791" s="29" t="s">
        <v>10</v>
      </c>
      <c r="B791" s="29" t="s">
        <v>230</v>
      </c>
      <c r="C791" s="325">
        <v>9.2201832423601091E-7</v>
      </c>
      <c r="D791" s="145">
        <v>0.69</v>
      </c>
      <c r="E791" s="29"/>
      <c r="F791" s="29"/>
      <c r="G791" s="29"/>
      <c r="H791" s="29"/>
      <c r="I791" s="29"/>
      <c r="J791" s="29"/>
      <c r="K791" s="29"/>
      <c r="L791" s="29"/>
      <c r="M791" s="29"/>
    </row>
    <row r="792" spans="1:13" x14ac:dyDescent="0.25">
      <c r="A792" s="29" t="s">
        <v>10</v>
      </c>
      <c r="B792" s="29" t="s">
        <v>231</v>
      </c>
      <c r="C792" s="325">
        <v>1.9781486414703414E-4</v>
      </c>
      <c r="D792" s="145">
        <v>148.97999999999999</v>
      </c>
      <c r="E792" s="29"/>
      <c r="F792" s="29"/>
      <c r="G792" s="29"/>
      <c r="H792" s="29"/>
      <c r="I792" s="29"/>
      <c r="J792" s="29"/>
      <c r="K792" s="29"/>
      <c r="L792" s="29"/>
      <c r="M792" s="29"/>
    </row>
    <row r="793" spans="1:13" x14ac:dyDescent="0.25">
      <c r="A793" s="29" t="s">
        <v>10</v>
      </c>
      <c r="B793" s="29" t="s">
        <v>232</v>
      </c>
      <c r="C793" s="325">
        <v>1.9922428506391364E-3</v>
      </c>
      <c r="D793" s="145">
        <v>1500.44</v>
      </c>
      <c r="E793" s="29"/>
      <c r="F793" s="29"/>
      <c r="G793" s="29"/>
      <c r="H793" s="29"/>
      <c r="I793" s="29"/>
      <c r="J793" s="29"/>
      <c r="K793" s="29"/>
      <c r="L793" s="29"/>
      <c r="M793" s="29"/>
    </row>
    <row r="794" spans="1:13" x14ac:dyDescent="0.25">
      <c r="A794" s="29" t="s">
        <v>10</v>
      </c>
      <c r="B794" s="29" t="s">
        <v>829</v>
      </c>
      <c r="C794" s="325">
        <v>2.3374678918931467E-5</v>
      </c>
      <c r="D794" s="145">
        <v>17.600000000000001</v>
      </c>
      <c r="E794" s="29"/>
      <c r="F794" s="29"/>
      <c r="G794" s="29"/>
      <c r="H794" s="29"/>
      <c r="I794" s="29"/>
      <c r="J794" s="29"/>
      <c r="K794" s="29"/>
      <c r="L794" s="29"/>
      <c r="M794" s="29"/>
    </row>
    <row r="795" spans="1:13" x14ac:dyDescent="0.25">
      <c r="A795" s="29" t="s">
        <v>10</v>
      </c>
      <c r="B795" s="29" t="s">
        <v>892</v>
      </c>
      <c r="C795" s="325">
        <v>4.5042581369113504E-4</v>
      </c>
      <c r="D795" s="145">
        <v>339.23</v>
      </c>
      <c r="E795" s="29"/>
      <c r="F795" s="29"/>
      <c r="G795" s="29"/>
      <c r="H795" s="29"/>
      <c r="I795" s="29"/>
      <c r="J795" s="29"/>
      <c r="K795" s="29"/>
      <c r="L795" s="29"/>
      <c r="M795" s="29"/>
    </row>
    <row r="796" spans="1:13" x14ac:dyDescent="0.25">
      <c r="A796" s="29" t="s">
        <v>10</v>
      </c>
      <c r="B796" s="29" t="s">
        <v>952</v>
      </c>
      <c r="C796" s="325">
        <v>3.0032496495221246E-6</v>
      </c>
      <c r="D796" s="145">
        <v>2.2599999999999998</v>
      </c>
      <c r="E796" s="29"/>
      <c r="F796" s="29"/>
      <c r="G796" s="29"/>
      <c r="H796" s="29"/>
      <c r="I796" s="29"/>
      <c r="J796" s="29"/>
      <c r="K796" s="29"/>
      <c r="L796" s="29"/>
      <c r="M796" s="29"/>
    </row>
    <row r="797" spans="1:13" x14ac:dyDescent="0.25">
      <c r="A797" s="29" t="s">
        <v>10</v>
      </c>
      <c r="B797" s="29" t="s">
        <v>233</v>
      </c>
      <c r="C797" s="325">
        <v>1.3228855350704176E-4</v>
      </c>
      <c r="D797" s="145">
        <v>99.63</v>
      </c>
      <c r="E797" s="29"/>
      <c r="F797" s="29"/>
      <c r="G797" s="29"/>
      <c r="H797" s="29"/>
      <c r="I797" s="29"/>
      <c r="J797" s="29"/>
      <c r="K797" s="29"/>
      <c r="L797" s="29"/>
      <c r="M797" s="29"/>
    </row>
    <row r="798" spans="1:13" x14ac:dyDescent="0.25">
      <c r="A798" s="29" t="s">
        <v>10</v>
      </c>
      <c r="B798" s="29" t="s">
        <v>234</v>
      </c>
      <c r="C798" s="325">
        <v>6.8882702173242102E-4</v>
      </c>
      <c r="D798" s="145">
        <v>518.78</v>
      </c>
      <c r="E798" s="29"/>
      <c r="F798" s="29"/>
      <c r="G798" s="29"/>
      <c r="H798" s="29"/>
      <c r="I798" s="29"/>
      <c r="J798" s="29"/>
      <c r="K798" s="29"/>
      <c r="L798" s="29"/>
      <c r="M798" s="29"/>
    </row>
    <row r="799" spans="1:13" x14ac:dyDescent="0.25">
      <c r="A799" s="29" t="s">
        <v>10</v>
      </c>
      <c r="B799" s="29" t="s">
        <v>953</v>
      </c>
      <c r="C799" s="325">
        <v>3.6029059858110876E-5</v>
      </c>
      <c r="D799" s="145">
        <v>27.13</v>
      </c>
      <c r="E799" s="29"/>
      <c r="F799" s="29"/>
      <c r="G799" s="29"/>
      <c r="H799" s="29"/>
      <c r="I799" s="29"/>
      <c r="J799" s="29"/>
      <c r="K799" s="29"/>
      <c r="L799" s="29"/>
      <c r="M799" s="29"/>
    </row>
    <row r="800" spans="1:13" x14ac:dyDescent="0.25">
      <c r="A800" s="29" t="s">
        <v>10</v>
      </c>
      <c r="B800" s="29" t="s">
        <v>384</v>
      </c>
      <c r="C800" s="325">
        <v>3.6252966255540059E-6</v>
      </c>
      <c r="D800" s="145">
        <v>2.73</v>
      </c>
      <c r="E800" s="29"/>
      <c r="F800" s="29"/>
      <c r="G800" s="29"/>
      <c r="H800" s="29"/>
      <c r="I800" s="29"/>
      <c r="J800" s="29"/>
      <c r="K800" s="29"/>
      <c r="L800" s="29"/>
      <c r="M800" s="29"/>
    </row>
    <row r="801" spans="1:13" x14ac:dyDescent="0.25">
      <c r="A801" s="29" t="s">
        <v>10</v>
      </c>
      <c r="B801" s="29" t="s">
        <v>954</v>
      </c>
      <c r="C801" s="325">
        <v>1.3436713334336392E-6</v>
      </c>
      <c r="D801" s="145">
        <v>1.01</v>
      </c>
      <c r="E801" s="29"/>
      <c r="F801" s="29"/>
      <c r="G801" s="29"/>
      <c r="H801" s="29"/>
      <c r="I801" s="29"/>
      <c r="J801" s="29"/>
      <c r="K801" s="29"/>
      <c r="L801" s="29"/>
      <c r="M801" s="29"/>
    </row>
    <row r="802" spans="1:13" x14ac:dyDescent="0.25">
      <c r="A802" s="29" t="s">
        <v>10</v>
      </c>
      <c r="B802" s="29" t="s">
        <v>235</v>
      </c>
      <c r="C802" s="325">
        <v>4.7724761600460587E-6</v>
      </c>
      <c r="D802" s="145">
        <v>3.59</v>
      </c>
      <c r="E802" s="29"/>
      <c r="F802" s="29"/>
      <c r="G802" s="29"/>
      <c r="H802" s="29"/>
      <c r="I802" s="29"/>
      <c r="J802" s="29"/>
      <c r="K802" s="29"/>
      <c r="L802" s="29"/>
      <c r="M802" s="29"/>
    </row>
    <row r="803" spans="1:13" x14ac:dyDescent="0.25">
      <c r="A803" s="29" t="s">
        <v>10</v>
      </c>
      <c r="B803" s="29" t="s">
        <v>236</v>
      </c>
      <c r="C803" s="325">
        <v>2.5976162349660017E-4</v>
      </c>
      <c r="D803" s="145">
        <v>195.64</v>
      </c>
      <c r="E803" s="29"/>
      <c r="F803" s="29"/>
      <c r="G803" s="29"/>
      <c r="H803" s="29"/>
      <c r="I803" s="29"/>
      <c r="J803" s="29"/>
      <c r="K803" s="29"/>
      <c r="L803" s="29"/>
      <c r="M803" s="29"/>
    </row>
    <row r="804" spans="1:13" x14ac:dyDescent="0.25">
      <c r="A804" s="29" t="s">
        <v>10</v>
      </c>
      <c r="B804" s="29" t="s">
        <v>237</v>
      </c>
      <c r="C804" s="325">
        <v>1.965753574817767E-4</v>
      </c>
      <c r="D804" s="145">
        <v>148.05000000000001</v>
      </c>
      <c r="E804" s="29"/>
      <c r="F804" s="29"/>
      <c r="G804" s="29"/>
      <c r="H804" s="29"/>
      <c r="I804" s="29"/>
      <c r="J804" s="29"/>
      <c r="K804" s="29"/>
      <c r="L804" s="29"/>
      <c r="M804" s="29"/>
    </row>
    <row r="805" spans="1:13" x14ac:dyDescent="0.25">
      <c r="A805" s="29" t="s">
        <v>10</v>
      </c>
      <c r="B805" s="29" t="s">
        <v>238</v>
      </c>
      <c r="C805" s="325">
        <v>2.7318603108220332E-5</v>
      </c>
      <c r="D805" s="145">
        <v>20.57</v>
      </c>
      <c r="E805" s="29"/>
      <c r="F805" s="29"/>
      <c r="G805" s="29"/>
      <c r="H805" s="29"/>
      <c r="I805" s="29"/>
      <c r="J805" s="29"/>
      <c r="K805" s="29"/>
      <c r="L805" s="29"/>
      <c r="M805" s="29"/>
    </row>
    <row r="806" spans="1:13" x14ac:dyDescent="0.25">
      <c r="A806" s="29" t="s">
        <v>10</v>
      </c>
      <c r="B806" s="29" t="s">
        <v>239</v>
      </c>
      <c r="C806" s="325">
        <v>7.0769633752417257E-5</v>
      </c>
      <c r="D806" s="145">
        <v>53.3</v>
      </c>
      <c r="E806" s="29"/>
      <c r="F806" s="29"/>
      <c r="G806" s="29"/>
      <c r="H806" s="29"/>
      <c r="I806" s="29"/>
      <c r="J806" s="29"/>
      <c r="K806" s="29"/>
      <c r="L806" s="29"/>
      <c r="M806" s="29"/>
    </row>
    <row r="807" spans="1:13" x14ac:dyDescent="0.25">
      <c r="A807" s="29" t="s">
        <v>10</v>
      </c>
      <c r="B807" s="29" t="s">
        <v>240</v>
      </c>
      <c r="C807" s="325">
        <v>9.7231777711242212E-5</v>
      </c>
      <c r="D807" s="145">
        <v>73.23</v>
      </c>
      <c r="E807" s="29"/>
      <c r="F807" s="29"/>
      <c r="G807" s="29"/>
      <c r="H807" s="29"/>
      <c r="I807" s="29"/>
      <c r="J807" s="29"/>
      <c r="K807" s="29"/>
      <c r="L807" s="29"/>
      <c r="M807" s="29"/>
    </row>
    <row r="808" spans="1:13" x14ac:dyDescent="0.25">
      <c r="A808" s="29" t="s">
        <v>10</v>
      </c>
      <c r="B808" s="29" t="s">
        <v>329</v>
      </c>
      <c r="C808" s="325">
        <v>2.5280433772454179E-5</v>
      </c>
      <c r="D808" s="145">
        <v>19.04</v>
      </c>
      <c r="E808" s="29"/>
      <c r="F808" s="29"/>
      <c r="G808" s="29"/>
      <c r="H808" s="29"/>
      <c r="I808" s="29"/>
      <c r="J808" s="29"/>
      <c r="K808" s="29"/>
      <c r="L808" s="29"/>
      <c r="M808" s="29"/>
    </row>
    <row r="809" spans="1:13" x14ac:dyDescent="0.25">
      <c r="A809" s="29" t="s">
        <v>10</v>
      </c>
      <c r="B809" s="29" t="s">
        <v>241</v>
      </c>
      <c r="C809" s="325">
        <v>4.775520171199645E-5</v>
      </c>
      <c r="D809" s="145">
        <v>35.97</v>
      </c>
      <c r="E809" s="29"/>
      <c r="F809" s="29"/>
      <c r="G809" s="29"/>
      <c r="H809" s="29"/>
      <c r="I809" s="29"/>
      <c r="J809" s="29"/>
      <c r="K809" s="29"/>
      <c r="L809" s="29"/>
      <c r="M809" s="29"/>
    </row>
    <row r="810" spans="1:13" x14ac:dyDescent="0.25">
      <c r="A810" s="29" t="s">
        <v>10</v>
      </c>
      <c r="B810" s="29" t="s">
        <v>242</v>
      </c>
      <c r="C810" s="325">
        <v>8.045347724573934E-6</v>
      </c>
      <c r="D810" s="145">
        <v>6.06</v>
      </c>
      <c r="E810" s="29"/>
      <c r="F810" s="29"/>
      <c r="G810" s="29"/>
      <c r="H810" s="29"/>
      <c r="I810" s="29"/>
      <c r="J810" s="29"/>
      <c r="K810" s="29"/>
      <c r="L810" s="29"/>
      <c r="M810" s="29"/>
    </row>
    <row r="811" spans="1:13" x14ac:dyDescent="0.25">
      <c r="A811" s="29" t="s">
        <v>10</v>
      </c>
      <c r="B811" s="29" t="s">
        <v>243</v>
      </c>
      <c r="C811" s="325">
        <v>4.0780563696080313E-4</v>
      </c>
      <c r="D811" s="145">
        <v>307.14</v>
      </c>
      <c r="E811" s="29"/>
      <c r="F811" s="29"/>
      <c r="G811" s="29"/>
      <c r="H811" s="29"/>
      <c r="I811" s="29"/>
      <c r="J811" s="29"/>
      <c r="K811" s="29"/>
      <c r="L811" s="29"/>
      <c r="M811" s="29"/>
    </row>
    <row r="812" spans="1:13" x14ac:dyDescent="0.25">
      <c r="A812" s="29" t="s">
        <v>10</v>
      </c>
      <c r="B812" s="29" t="s">
        <v>830</v>
      </c>
      <c r="C812" s="325">
        <v>5.3211237007525868E-6</v>
      </c>
      <c r="D812" s="145">
        <v>4.01</v>
      </c>
      <c r="E812" s="29"/>
      <c r="F812" s="29"/>
      <c r="G812" s="29"/>
      <c r="H812" s="29"/>
      <c r="I812" s="29"/>
      <c r="J812" s="29"/>
      <c r="K812" s="29"/>
      <c r="L812" s="29"/>
      <c r="M812" s="29"/>
    </row>
    <row r="813" spans="1:13" x14ac:dyDescent="0.25">
      <c r="A813" s="29" t="s">
        <v>10</v>
      </c>
      <c r="B813" s="29" t="s">
        <v>433</v>
      </c>
      <c r="C813" s="325">
        <v>9.8085029953434746E-6</v>
      </c>
      <c r="D813" s="145">
        <v>7.39</v>
      </c>
      <c r="E813" s="29"/>
      <c r="F813" s="29"/>
      <c r="G813" s="29"/>
      <c r="H813" s="29"/>
      <c r="I813" s="29"/>
      <c r="J813" s="29"/>
      <c r="K813" s="29"/>
      <c r="L813" s="29"/>
      <c r="M813" s="29"/>
    </row>
    <row r="814" spans="1:13" x14ac:dyDescent="0.25">
      <c r="A814" s="29" t="s">
        <v>10</v>
      </c>
      <c r="B814" s="29" t="s">
        <v>244</v>
      </c>
      <c r="C814" s="325">
        <v>9.9292538943268456E-5</v>
      </c>
      <c r="D814" s="145">
        <v>74.78</v>
      </c>
      <c r="E814" s="29"/>
      <c r="F814" s="29"/>
      <c r="G814" s="29"/>
      <c r="H814" s="29"/>
      <c r="I814" s="29"/>
      <c r="J814" s="29"/>
      <c r="K814" s="29"/>
      <c r="L814" s="29"/>
      <c r="M814" s="29"/>
    </row>
    <row r="815" spans="1:13" x14ac:dyDescent="0.25">
      <c r="A815" s="29" t="s">
        <v>10</v>
      </c>
      <c r="B815" s="29" t="s">
        <v>398</v>
      </c>
      <c r="C815" s="325">
        <v>9.2420464595017391E-5</v>
      </c>
      <c r="D815" s="145">
        <v>69.61</v>
      </c>
      <c r="E815" s="29"/>
      <c r="F815" s="29"/>
      <c r="G815" s="29"/>
      <c r="H815" s="29"/>
      <c r="I815" s="29"/>
      <c r="J815" s="29"/>
      <c r="K815" s="29"/>
      <c r="L815" s="29"/>
      <c r="M815" s="29"/>
    </row>
    <row r="816" spans="1:13" x14ac:dyDescent="0.25">
      <c r="A816" s="29" t="s">
        <v>10</v>
      </c>
      <c r="B816" s="29" t="s">
        <v>442</v>
      </c>
      <c r="C816" s="325">
        <v>8.4406753328662117E-6</v>
      </c>
      <c r="D816" s="145">
        <v>6.36</v>
      </c>
      <c r="E816" s="29"/>
      <c r="F816" s="29"/>
      <c r="G816" s="29"/>
      <c r="H816" s="29"/>
      <c r="I816" s="29"/>
      <c r="J816" s="29"/>
      <c r="K816" s="29"/>
      <c r="L816" s="29"/>
      <c r="M816" s="29"/>
    </row>
    <row r="817" spans="1:13" x14ac:dyDescent="0.25">
      <c r="A817" s="29" t="s">
        <v>10</v>
      </c>
      <c r="B817" s="29" t="s">
        <v>245</v>
      </c>
      <c r="C817" s="325">
        <v>8.6089260326583839E-5</v>
      </c>
      <c r="D817" s="145">
        <v>64.84</v>
      </c>
      <c r="E817" s="29"/>
      <c r="F817" s="29"/>
      <c r="G817" s="29"/>
      <c r="H817" s="29"/>
      <c r="I817" s="29"/>
      <c r="J817" s="29"/>
      <c r="K817" s="29"/>
      <c r="L817" s="29"/>
      <c r="M817" s="29"/>
    </row>
    <row r="818" spans="1:13" x14ac:dyDescent="0.25">
      <c r="A818" s="29" t="s">
        <v>10</v>
      </c>
      <c r="B818" s="29" t="s">
        <v>246</v>
      </c>
      <c r="C818" s="325">
        <v>1.2622757233646565E-4</v>
      </c>
      <c r="D818" s="145">
        <v>95.07</v>
      </c>
      <c r="E818" s="29"/>
      <c r="F818" s="29"/>
      <c r="G818" s="29"/>
      <c r="H818" s="29"/>
      <c r="I818" s="29"/>
      <c r="J818" s="29"/>
      <c r="K818" s="29"/>
      <c r="L818" s="29"/>
      <c r="M818" s="29"/>
    </row>
    <row r="819" spans="1:13" x14ac:dyDescent="0.25">
      <c r="A819" s="29" t="s">
        <v>10</v>
      </c>
      <c r="B819" s="29" t="s">
        <v>332</v>
      </c>
      <c r="C819" s="325">
        <v>1.4070623994963594E-4</v>
      </c>
      <c r="D819" s="145">
        <v>105.97</v>
      </c>
      <c r="E819" s="29"/>
      <c r="F819" s="29"/>
      <c r="G819" s="29"/>
      <c r="H819" s="29"/>
      <c r="I819" s="29"/>
      <c r="J819" s="29"/>
      <c r="K819" s="29"/>
      <c r="L819" s="29"/>
      <c r="M819" s="29"/>
    </row>
    <row r="820" spans="1:13" x14ac:dyDescent="0.25">
      <c r="A820" s="29" t="s">
        <v>10</v>
      </c>
      <c r="B820" s="29" t="s">
        <v>333</v>
      </c>
      <c r="C820" s="325">
        <v>1.3093508852316893E-4</v>
      </c>
      <c r="D820" s="145">
        <v>98.61</v>
      </c>
      <c r="E820" s="29"/>
      <c r="F820" s="29"/>
      <c r="G820" s="29"/>
      <c r="H820" s="29"/>
      <c r="I820" s="29"/>
      <c r="J820" s="29"/>
      <c r="K820" s="29"/>
      <c r="L820" s="29"/>
      <c r="M820" s="29"/>
    </row>
    <row r="821" spans="1:13" x14ac:dyDescent="0.25">
      <c r="A821" s="29" t="s">
        <v>10</v>
      </c>
      <c r="B821" s="29" t="s">
        <v>247</v>
      </c>
      <c r="C821" s="325">
        <v>6.4168992499383075E-4</v>
      </c>
      <c r="D821" s="145">
        <v>483.28</v>
      </c>
      <c r="E821" s="29"/>
      <c r="F821" s="29"/>
      <c r="G821" s="29"/>
      <c r="H821" s="29"/>
      <c r="I821" s="29"/>
      <c r="J821" s="29"/>
      <c r="K821" s="29"/>
      <c r="L821" s="29"/>
      <c r="M821" s="29"/>
    </row>
    <row r="822" spans="1:13" x14ac:dyDescent="0.25">
      <c r="A822" s="29" t="s">
        <v>10</v>
      </c>
      <c r="B822" s="29" t="s">
        <v>248</v>
      </c>
      <c r="C822" s="325">
        <v>3.4854986062569395E-4</v>
      </c>
      <c r="D822" s="145">
        <v>262.51</v>
      </c>
      <c r="E822" s="29"/>
      <c r="F822" s="29"/>
      <c r="G822" s="29"/>
      <c r="H822" s="29"/>
      <c r="I822" s="29"/>
      <c r="J822" s="29"/>
      <c r="K822" s="29"/>
      <c r="L822" s="29"/>
      <c r="M822" s="29"/>
    </row>
    <row r="823" spans="1:13" x14ac:dyDescent="0.25">
      <c r="A823" s="29" t="s">
        <v>10</v>
      </c>
      <c r="B823" s="29" t="s">
        <v>249</v>
      </c>
      <c r="C823" s="325">
        <v>1.0619203490983423E-3</v>
      </c>
      <c r="D823" s="145">
        <v>799.78</v>
      </c>
      <c r="E823" s="29"/>
      <c r="F823" s="29"/>
      <c r="G823" s="29"/>
      <c r="H823" s="29"/>
      <c r="I823" s="29"/>
      <c r="J823" s="29"/>
      <c r="K823" s="29"/>
      <c r="L823" s="29"/>
      <c r="M823" s="29"/>
    </row>
    <row r="824" spans="1:13" x14ac:dyDescent="0.25">
      <c r="A824" s="29" t="s">
        <v>10</v>
      </c>
      <c r="B824" s="29" t="s">
        <v>250</v>
      </c>
      <c r="C824" s="325">
        <v>1.3419602128041715E-5</v>
      </c>
      <c r="D824" s="145">
        <v>10.11</v>
      </c>
      <c r="E824" s="29"/>
      <c r="F824" s="29"/>
      <c r="G824" s="29"/>
      <c r="H824" s="29"/>
      <c r="I824" s="29"/>
      <c r="J824" s="29"/>
      <c r="K824" s="29"/>
      <c r="L824" s="29"/>
      <c r="M824" s="29"/>
    </row>
    <row r="825" spans="1:13" x14ac:dyDescent="0.2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</row>
    <row r="826" spans="1:13" x14ac:dyDescent="0.2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</row>
    <row r="827" spans="1:13" x14ac:dyDescent="0.2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</row>
    <row r="828" spans="1:13" x14ac:dyDescent="0.2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</row>
    <row r="829" spans="1:13" x14ac:dyDescent="0.2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</row>
    <row r="830" spans="1:13" x14ac:dyDescent="0.2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</row>
    <row r="831" spans="1:13" x14ac:dyDescent="0.2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</row>
    <row r="832" spans="1:13" x14ac:dyDescent="0.2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</row>
    <row r="833" spans="1:13" x14ac:dyDescent="0.2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</row>
    <row r="834" spans="1:13" x14ac:dyDescent="0.2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</row>
    <row r="835" spans="1:13" x14ac:dyDescent="0.2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</row>
    <row r="836" spans="1:13" x14ac:dyDescent="0.2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</row>
    <row r="837" spans="1:13" x14ac:dyDescent="0.2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</row>
    <row r="838" spans="1:13" x14ac:dyDescent="0.2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</row>
    <row r="839" spans="1:13" x14ac:dyDescent="0.2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</row>
    <row r="840" spans="1:13" x14ac:dyDescent="0.2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</row>
    <row r="841" spans="1:13" x14ac:dyDescent="0.2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</row>
    <row r="842" spans="1:13" x14ac:dyDescent="0.2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</row>
    <row r="843" spans="1:13" x14ac:dyDescent="0.2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</row>
    <row r="844" spans="1:13" x14ac:dyDescent="0.2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</row>
    <row r="845" spans="1:13" x14ac:dyDescent="0.2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</row>
    <row r="846" spans="1:13" x14ac:dyDescent="0.2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</row>
    <row r="847" spans="1:13" x14ac:dyDescent="0.2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</row>
    <row r="848" spans="1:13" x14ac:dyDescent="0.2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</row>
    <row r="849" spans="1:13" x14ac:dyDescent="0.2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</row>
    <row r="850" spans="1:13" x14ac:dyDescent="0.2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</row>
    <row r="851" spans="1:13" x14ac:dyDescent="0.2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</row>
    <row r="852" spans="1:13" x14ac:dyDescent="0.2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</row>
    <row r="853" spans="1:13" x14ac:dyDescent="0.2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</row>
    <row r="854" spans="1:13" x14ac:dyDescent="0.2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</row>
    <row r="855" spans="1:13" x14ac:dyDescent="0.2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</row>
    <row r="856" spans="1:13" x14ac:dyDescent="0.2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</row>
    <row r="857" spans="1:13" x14ac:dyDescent="0.2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</row>
    <row r="858" spans="1:13" x14ac:dyDescent="0.2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</row>
    <row r="859" spans="1:13" x14ac:dyDescent="0.2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</row>
    <row r="860" spans="1:13" x14ac:dyDescent="0.2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</row>
    <row r="861" spans="1:13" x14ac:dyDescent="0.2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</row>
    <row r="862" spans="1:13" x14ac:dyDescent="0.2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</row>
    <row r="863" spans="1:13" x14ac:dyDescent="0.2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</row>
    <row r="864" spans="1:13" x14ac:dyDescent="0.2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</row>
    <row r="865" spans="1:13" x14ac:dyDescent="0.2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</row>
    <row r="866" spans="1:13" x14ac:dyDescent="0.2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</row>
    <row r="867" spans="1:13" x14ac:dyDescent="0.2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</row>
    <row r="868" spans="1:13" x14ac:dyDescent="0.2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</row>
    <row r="869" spans="1:13" x14ac:dyDescent="0.2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</row>
    <row r="870" spans="1:13" x14ac:dyDescent="0.2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</row>
    <row r="871" spans="1:13" x14ac:dyDescent="0.2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</row>
    <row r="872" spans="1:13" x14ac:dyDescent="0.2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</row>
    <row r="873" spans="1:13" x14ac:dyDescent="0.2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</row>
    <row r="874" spans="1:13" x14ac:dyDescent="0.2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</row>
    <row r="875" spans="1:13" x14ac:dyDescent="0.2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</row>
    <row r="876" spans="1:13" x14ac:dyDescent="0.2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</row>
    <row r="877" spans="1:13" x14ac:dyDescent="0.2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</row>
    <row r="878" spans="1:13" x14ac:dyDescent="0.2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</row>
    <row r="879" spans="1:13" x14ac:dyDescent="0.2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</row>
    <row r="880" spans="1:13" x14ac:dyDescent="0.2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</row>
    <row r="881" spans="1:13" x14ac:dyDescent="0.2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</row>
    <row r="882" spans="1:13" x14ac:dyDescent="0.2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</row>
    <row r="883" spans="1:13" x14ac:dyDescent="0.2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</row>
    <row r="884" spans="1:13" x14ac:dyDescent="0.2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</row>
    <row r="885" spans="1:13" x14ac:dyDescent="0.2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</row>
    <row r="886" spans="1:13" x14ac:dyDescent="0.2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</row>
    <row r="887" spans="1:13" x14ac:dyDescent="0.2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</row>
    <row r="888" spans="1:13" x14ac:dyDescent="0.2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</row>
    <row r="889" spans="1:13" x14ac:dyDescent="0.2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</row>
    <row r="890" spans="1:13" x14ac:dyDescent="0.2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</row>
    <row r="891" spans="1:13" x14ac:dyDescent="0.2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</row>
    <row r="892" spans="1:13" x14ac:dyDescent="0.2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</row>
    <row r="893" spans="1:13" x14ac:dyDescent="0.2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</row>
    <row r="894" spans="1:13" x14ac:dyDescent="0.2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</row>
    <row r="895" spans="1:13" x14ac:dyDescent="0.2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</row>
    <row r="896" spans="1:13" x14ac:dyDescent="0.2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</row>
    <row r="897" spans="1:13" x14ac:dyDescent="0.2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</row>
    <row r="898" spans="1:13" x14ac:dyDescent="0.2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</row>
    <row r="899" spans="1:13" x14ac:dyDescent="0.2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</row>
    <row r="900" spans="1:13" x14ac:dyDescent="0.2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</row>
    <row r="901" spans="1:13" x14ac:dyDescent="0.2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</row>
    <row r="902" spans="1:13" x14ac:dyDescent="0.2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</row>
    <row r="903" spans="1:13" x14ac:dyDescent="0.2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</row>
    <row r="904" spans="1:13" x14ac:dyDescent="0.2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</row>
    <row r="905" spans="1:13" x14ac:dyDescent="0.2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</row>
    <row r="906" spans="1:13" x14ac:dyDescent="0.2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</row>
    <row r="907" spans="1:13" x14ac:dyDescent="0.2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</row>
    <row r="908" spans="1:13" x14ac:dyDescent="0.2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</row>
    <row r="909" spans="1:13" x14ac:dyDescent="0.2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</row>
    <row r="910" spans="1:13" x14ac:dyDescent="0.2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</row>
    <row r="911" spans="1:13" x14ac:dyDescent="0.2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</row>
    <row r="912" spans="1:13" x14ac:dyDescent="0.2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</row>
    <row r="913" spans="1:13" x14ac:dyDescent="0.2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</row>
    <row r="914" spans="1:13" x14ac:dyDescent="0.2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</row>
    <row r="915" spans="1:13" x14ac:dyDescent="0.2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</row>
    <row r="916" spans="1:13" x14ac:dyDescent="0.2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</row>
    <row r="917" spans="1:13" x14ac:dyDescent="0.2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</row>
    <row r="918" spans="1:13" x14ac:dyDescent="0.2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</row>
    <row r="919" spans="1:13" x14ac:dyDescent="0.2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</row>
    <row r="920" spans="1:13" x14ac:dyDescent="0.2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</row>
    <row r="921" spans="1:13" x14ac:dyDescent="0.2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</row>
    <row r="922" spans="1:13" x14ac:dyDescent="0.2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</row>
    <row r="923" spans="1:13" x14ac:dyDescent="0.2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</row>
    <row r="924" spans="1:13" x14ac:dyDescent="0.2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</row>
    <row r="925" spans="1:13" x14ac:dyDescent="0.2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</row>
    <row r="926" spans="1:13" x14ac:dyDescent="0.2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</row>
    <row r="927" spans="1:13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</row>
    <row r="928" spans="1:13" x14ac:dyDescent="0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</row>
    <row r="929" spans="1:13" x14ac:dyDescent="0.2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</row>
    <row r="930" spans="1:13" x14ac:dyDescent="0.2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</row>
    <row r="931" spans="1:13" x14ac:dyDescent="0.2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</row>
    <row r="932" spans="1:13" x14ac:dyDescent="0.2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</row>
    <row r="933" spans="1:13" x14ac:dyDescent="0.2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</row>
    <row r="934" spans="1:13" x14ac:dyDescent="0.2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</row>
    <row r="935" spans="1:13" x14ac:dyDescent="0.2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</row>
    <row r="936" spans="1:13" x14ac:dyDescent="0.2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</row>
    <row r="937" spans="1:13" x14ac:dyDescent="0.2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</row>
    <row r="938" spans="1:13" x14ac:dyDescent="0.2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</row>
    <row r="939" spans="1:13" x14ac:dyDescent="0.2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</row>
    <row r="940" spans="1:13" x14ac:dyDescent="0.2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</row>
    <row r="941" spans="1:13" x14ac:dyDescent="0.2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</row>
    <row r="942" spans="1:13" x14ac:dyDescent="0.2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</row>
    <row r="943" spans="1:13" x14ac:dyDescent="0.2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</row>
    <row r="944" spans="1:13" x14ac:dyDescent="0.2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</row>
    <row r="945" spans="1:13" x14ac:dyDescent="0.2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</row>
    <row r="946" spans="1:13" x14ac:dyDescent="0.2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</row>
    <row r="947" spans="1:13" x14ac:dyDescent="0.2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</row>
    <row r="948" spans="1:13" x14ac:dyDescent="0.2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</row>
    <row r="949" spans="1:13" x14ac:dyDescent="0.2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</row>
    <row r="950" spans="1:13" x14ac:dyDescent="0.2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</row>
    <row r="951" spans="1:13" x14ac:dyDescent="0.2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</row>
    <row r="952" spans="1:13" x14ac:dyDescent="0.2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</row>
    <row r="953" spans="1:13" x14ac:dyDescent="0.2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</row>
    <row r="954" spans="1:13" x14ac:dyDescent="0.2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</row>
    <row r="955" spans="1:13" x14ac:dyDescent="0.2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</row>
    <row r="956" spans="1:13" x14ac:dyDescent="0.2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</row>
    <row r="957" spans="1:13" x14ac:dyDescent="0.2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</row>
    <row r="958" spans="1:13" x14ac:dyDescent="0.2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</row>
    <row r="959" spans="1:13" x14ac:dyDescent="0.2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</row>
    <row r="960" spans="1:13" x14ac:dyDescent="0.2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</row>
    <row r="961" spans="1:13" x14ac:dyDescent="0.2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</row>
    <row r="962" spans="1:13" x14ac:dyDescent="0.2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</row>
    <row r="963" spans="1:13" x14ac:dyDescent="0.2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</row>
    <row r="964" spans="1:13" x14ac:dyDescent="0.2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</row>
    <row r="965" spans="1:13" x14ac:dyDescent="0.2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</row>
    <row r="966" spans="1:13" x14ac:dyDescent="0.2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</row>
    <row r="967" spans="1:13" x14ac:dyDescent="0.2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</row>
    <row r="968" spans="1:13" x14ac:dyDescent="0.2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</row>
    <row r="969" spans="1:13" x14ac:dyDescent="0.2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</row>
    <row r="970" spans="1:13" x14ac:dyDescent="0.2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</row>
    <row r="971" spans="1:13" x14ac:dyDescent="0.2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</row>
    <row r="972" spans="1:13" x14ac:dyDescent="0.2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</row>
    <row r="973" spans="1:13" x14ac:dyDescent="0.2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</row>
    <row r="974" spans="1:13" x14ac:dyDescent="0.2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</row>
    <row r="975" spans="1:13" x14ac:dyDescent="0.2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</row>
    <row r="976" spans="1:13" x14ac:dyDescent="0.2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</row>
    <row r="977" spans="1:13" x14ac:dyDescent="0.2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</row>
    <row r="978" spans="1:13" x14ac:dyDescent="0.2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</row>
    <row r="979" spans="1:13" x14ac:dyDescent="0.2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</row>
    <row r="980" spans="1:13" x14ac:dyDescent="0.2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</row>
    <row r="981" spans="1:13" x14ac:dyDescent="0.2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</row>
    <row r="982" spans="1:13" x14ac:dyDescent="0.2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</row>
    <row r="983" spans="1:13" x14ac:dyDescent="0.2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</row>
    <row r="984" spans="1:13" x14ac:dyDescent="0.2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</row>
    <row r="985" spans="1:13" x14ac:dyDescent="0.2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</row>
    <row r="986" spans="1:13" x14ac:dyDescent="0.2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</row>
    <row r="987" spans="1:13" x14ac:dyDescent="0.2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</row>
    <row r="988" spans="1:13" x14ac:dyDescent="0.2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</row>
    <row r="989" spans="1:13" x14ac:dyDescent="0.2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</row>
    <row r="990" spans="1:13" x14ac:dyDescent="0.2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</row>
    <row r="991" spans="1:13" x14ac:dyDescent="0.2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</row>
    <row r="992" spans="1:13" x14ac:dyDescent="0.2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</row>
    <row r="993" spans="1:13" x14ac:dyDescent="0.2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</row>
    <row r="994" spans="1:13" x14ac:dyDescent="0.2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</row>
    <row r="995" spans="1:13" x14ac:dyDescent="0.2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</row>
    <row r="996" spans="1:13" x14ac:dyDescent="0.2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</row>
    <row r="997" spans="1:13" x14ac:dyDescent="0.2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</row>
    <row r="998" spans="1:13" x14ac:dyDescent="0.2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</row>
    <row r="999" spans="1:13" x14ac:dyDescent="0.2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</row>
    <row r="1000" spans="1:13" x14ac:dyDescent="0.2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</row>
    <row r="1001" spans="1:13" x14ac:dyDescent="0.2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</row>
    <row r="1002" spans="1:13" x14ac:dyDescent="0.2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</row>
    <row r="1003" spans="1:13" x14ac:dyDescent="0.2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</row>
    <row r="1004" spans="1:13" x14ac:dyDescent="0.2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</row>
    <row r="1005" spans="1:13" x14ac:dyDescent="0.2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</row>
    <row r="1006" spans="1:13" x14ac:dyDescent="0.2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</row>
    <row r="1007" spans="1:13" x14ac:dyDescent="0.2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</row>
    <row r="1008" spans="1:13" x14ac:dyDescent="0.2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</row>
    <row r="1009" spans="1:13" x14ac:dyDescent="0.2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</row>
    <row r="1010" spans="1:13" x14ac:dyDescent="0.2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</row>
    <row r="1011" spans="1:13" x14ac:dyDescent="0.2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</row>
    <row r="1012" spans="1:13" x14ac:dyDescent="0.2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</row>
    <row r="1013" spans="1:13" x14ac:dyDescent="0.2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</row>
    <row r="1014" spans="1:13" x14ac:dyDescent="0.2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</row>
    <row r="1015" spans="1:13" x14ac:dyDescent="0.2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</row>
    <row r="1016" spans="1:13" x14ac:dyDescent="0.2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</row>
    <row r="1017" spans="1:13" x14ac:dyDescent="0.2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</row>
    <row r="1018" spans="1:13" x14ac:dyDescent="0.2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</row>
    <row r="1019" spans="1:13" x14ac:dyDescent="0.2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</row>
    <row r="1020" spans="1:13" x14ac:dyDescent="0.2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</row>
    <row r="1021" spans="1:13" x14ac:dyDescent="0.2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</row>
    <row r="1022" spans="1:13" x14ac:dyDescent="0.2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</row>
    <row r="1023" spans="1:13" x14ac:dyDescent="0.2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</row>
    <row r="1024" spans="1:13" x14ac:dyDescent="0.2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</row>
    <row r="1025" spans="1:13" x14ac:dyDescent="0.2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</row>
    <row r="1026" spans="1:13" x14ac:dyDescent="0.25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</row>
    <row r="1027" spans="1:13" x14ac:dyDescent="0.2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</row>
    <row r="1028" spans="1:13" x14ac:dyDescent="0.25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</row>
    <row r="1029" spans="1:13" x14ac:dyDescent="0.2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</row>
    <row r="1030" spans="1:13" x14ac:dyDescent="0.25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</row>
    <row r="1031" spans="1:13" x14ac:dyDescent="0.2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</row>
    <row r="1032" spans="1:13" x14ac:dyDescent="0.25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</row>
    <row r="1033" spans="1:13" x14ac:dyDescent="0.2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</row>
    <row r="1034" spans="1:13" x14ac:dyDescent="0.2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</row>
    <row r="1035" spans="1:13" x14ac:dyDescent="0.2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</row>
    <row r="1036" spans="1:13" x14ac:dyDescent="0.2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</row>
    <row r="1037" spans="1:13" x14ac:dyDescent="0.2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</row>
    <row r="1038" spans="1:13" x14ac:dyDescent="0.2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</row>
    <row r="1039" spans="1:13" x14ac:dyDescent="0.2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</row>
    <row r="1040" spans="1:13" x14ac:dyDescent="0.2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</row>
    <row r="1041" spans="1:13" x14ac:dyDescent="0.2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</row>
    <row r="1042" spans="1:13" x14ac:dyDescent="0.25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</row>
    <row r="1043" spans="1:13" x14ac:dyDescent="0.2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</row>
    <row r="1044" spans="1:13" x14ac:dyDescent="0.25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</row>
    <row r="1045" spans="1:13" x14ac:dyDescent="0.2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</row>
    <row r="1046" spans="1:13" x14ac:dyDescent="0.25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</row>
    <row r="1047" spans="1:13" x14ac:dyDescent="0.2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</row>
    <row r="1048" spans="1:13" x14ac:dyDescent="0.25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</row>
    <row r="1049" spans="1:13" x14ac:dyDescent="0.2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</row>
    <row r="1050" spans="1:13" x14ac:dyDescent="0.2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</row>
    <row r="1051" spans="1:13" x14ac:dyDescent="0.2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</row>
    <row r="1052" spans="1:13" x14ac:dyDescent="0.2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</row>
    <row r="1053" spans="1:13" x14ac:dyDescent="0.2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</row>
    <row r="1054" spans="1:13" x14ac:dyDescent="0.2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</row>
    <row r="1055" spans="1:13" x14ac:dyDescent="0.2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</row>
    <row r="1056" spans="1:13" x14ac:dyDescent="0.2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</row>
    <row r="1057" spans="1:13" x14ac:dyDescent="0.2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</row>
    <row r="1058" spans="1:13" x14ac:dyDescent="0.25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</row>
    <row r="1059" spans="1:13" x14ac:dyDescent="0.2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</row>
    <row r="1060" spans="1:13" x14ac:dyDescent="0.25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</row>
    <row r="1061" spans="1:13" x14ac:dyDescent="0.2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</row>
    <row r="1062" spans="1:13" x14ac:dyDescent="0.25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</row>
    <row r="1063" spans="1:13" x14ac:dyDescent="0.2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</row>
    <row r="1064" spans="1:13" x14ac:dyDescent="0.25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</row>
    <row r="1065" spans="1:13" x14ac:dyDescent="0.2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</row>
    <row r="1066" spans="1:13" x14ac:dyDescent="0.2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</row>
    <row r="1067" spans="1:13" x14ac:dyDescent="0.2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</row>
    <row r="1068" spans="1:13" x14ac:dyDescent="0.2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</row>
    <row r="1069" spans="1:13" x14ac:dyDescent="0.2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</row>
    <row r="1070" spans="1:13" x14ac:dyDescent="0.2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</row>
    <row r="1071" spans="1:13" x14ac:dyDescent="0.2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</row>
    <row r="1072" spans="1:13" x14ac:dyDescent="0.2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</row>
    <row r="1073" spans="1:13" x14ac:dyDescent="0.2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</row>
    <row r="1074" spans="1:13" x14ac:dyDescent="0.2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</row>
    <row r="1075" spans="1:13" x14ac:dyDescent="0.2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</row>
    <row r="1076" spans="1:13" x14ac:dyDescent="0.2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</row>
    <row r="1077" spans="1:13" x14ac:dyDescent="0.2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</row>
    <row r="1078" spans="1:13" x14ac:dyDescent="0.2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</row>
    <row r="1079" spans="1:13" x14ac:dyDescent="0.2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</row>
    <row r="1080" spans="1:13" x14ac:dyDescent="0.2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</row>
    <row r="1081" spans="1:13" x14ac:dyDescent="0.2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</row>
    <row r="1082" spans="1:13" x14ac:dyDescent="0.2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</row>
    <row r="1083" spans="1:13" x14ac:dyDescent="0.2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</row>
    <row r="1084" spans="1:13" x14ac:dyDescent="0.2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</row>
    <row r="1085" spans="1:13" x14ac:dyDescent="0.2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</row>
    <row r="1086" spans="1:13" x14ac:dyDescent="0.2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</row>
    <row r="1087" spans="1:13" x14ac:dyDescent="0.2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</row>
    <row r="1088" spans="1:13" x14ac:dyDescent="0.2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</row>
    <row r="1089" spans="1:13" x14ac:dyDescent="0.2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</row>
    <row r="1090" spans="1:13" x14ac:dyDescent="0.2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</row>
    <row r="1091" spans="1:13" x14ac:dyDescent="0.2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</row>
    <row r="1092" spans="1:13" x14ac:dyDescent="0.2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</row>
    <row r="1093" spans="1:13" x14ac:dyDescent="0.2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</row>
    <row r="1094" spans="1:13" x14ac:dyDescent="0.2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</row>
    <row r="1095" spans="1:13" x14ac:dyDescent="0.2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</row>
    <row r="1096" spans="1:13" x14ac:dyDescent="0.2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</row>
    <row r="1097" spans="1:13" x14ac:dyDescent="0.2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</row>
    <row r="1098" spans="1:13" x14ac:dyDescent="0.2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</row>
    <row r="1099" spans="1:13" x14ac:dyDescent="0.2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</row>
    <row r="1100" spans="1:13" x14ac:dyDescent="0.2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</row>
    <row r="1101" spans="1:13" x14ac:dyDescent="0.2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</row>
    <row r="1102" spans="1:13" x14ac:dyDescent="0.2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</row>
    <row r="1103" spans="1:13" x14ac:dyDescent="0.2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</row>
    <row r="1104" spans="1:13" x14ac:dyDescent="0.2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</row>
    <row r="1105" spans="1:13" x14ac:dyDescent="0.2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</row>
    <row r="1106" spans="1:13" x14ac:dyDescent="0.25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</row>
    <row r="1107" spans="1:13" x14ac:dyDescent="0.2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</row>
    <row r="1108" spans="1:13" x14ac:dyDescent="0.25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</row>
    <row r="1109" spans="1:13" x14ac:dyDescent="0.2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</row>
    <row r="1110" spans="1:13" x14ac:dyDescent="0.25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</row>
    <row r="1111" spans="1:13" x14ac:dyDescent="0.2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</row>
    <row r="1112" spans="1:13" x14ac:dyDescent="0.25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</row>
    <row r="1113" spans="1:13" x14ac:dyDescent="0.2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</row>
    <row r="1114" spans="1:13" x14ac:dyDescent="0.2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</row>
    <row r="1115" spans="1:13" x14ac:dyDescent="0.2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</row>
    <row r="1116" spans="1:13" x14ac:dyDescent="0.2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</row>
    <row r="1117" spans="1:13" x14ac:dyDescent="0.2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</row>
    <row r="1118" spans="1:13" x14ac:dyDescent="0.2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</row>
    <row r="1119" spans="1:13" x14ac:dyDescent="0.2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</row>
    <row r="1120" spans="1:13" x14ac:dyDescent="0.2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</row>
    <row r="1121" spans="1:13" x14ac:dyDescent="0.25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</row>
    <row r="1122" spans="1:13" x14ac:dyDescent="0.25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</row>
    <row r="1123" spans="1:13" x14ac:dyDescent="0.25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</row>
    <row r="1124" spans="1:13" x14ac:dyDescent="0.25">
      <c r="A1124" s="29"/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</row>
    <row r="1125" spans="1:13" x14ac:dyDescent="0.25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</row>
    <row r="1126" spans="1:13" x14ac:dyDescent="0.25">
      <c r="A1126" s="29"/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</row>
    <row r="1127" spans="1:13" x14ac:dyDescent="0.25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</row>
    <row r="1128" spans="1:13" x14ac:dyDescent="0.25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</row>
    <row r="1129" spans="1:13" x14ac:dyDescent="0.25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</row>
    <row r="1130" spans="1:13" x14ac:dyDescent="0.25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</row>
    <row r="1131" spans="1:13" x14ac:dyDescent="0.2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</row>
    <row r="1132" spans="1:13" x14ac:dyDescent="0.25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</row>
    <row r="1133" spans="1:13" x14ac:dyDescent="0.2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</row>
    <row r="1134" spans="1:13" x14ac:dyDescent="0.25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</row>
    <row r="1135" spans="1:13" x14ac:dyDescent="0.2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</row>
    <row r="1136" spans="1:13" x14ac:dyDescent="0.25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</row>
    <row r="1137" spans="1:13" x14ac:dyDescent="0.25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</row>
    <row r="1138" spans="1:13" x14ac:dyDescent="0.25">
      <c r="A1138" s="29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</row>
    <row r="1139" spans="1:13" x14ac:dyDescent="0.2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</row>
    <row r="1140" spans="1:13" x14ac:dyDescent="0.25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</row>
    <row r="1141" spans="1:13" x14ac:dyDescent="0.25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</row>
    <row r="1142" spans="1:13" x14ac:dyDescent="0.25">
      <c r="A1142" s="29"/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</row>
    <row r="1143" spans="1:13" x14ac:dyDescent="0.25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</row>
    <row r="1144" spans="1:13" x14ac:dyDescent="0.25">
      <c r="A1144" s="29"/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</row>
    <row r="1145" spans="1:13" x14ac:dyDescent="0.25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</row>
    <row r="1146" spans="1:13" x14ac:dyDescent="0.25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</row>
    <row r="1147" spans="1:13" x14ac:dyDescent="0.2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</row>
    <row r="1148" spans="1:13" x14ac:dyDescent="0.25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</row>
    <row r="1149" spans="1:13" x14ac:dyDescent="0.2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</row>
    <row r="1150" spans="1:13" x14ac:dyDescent="0.25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</row>
    <row r="1151" spans="1:13" x14ac:dyDescent="0.2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</row>
    <row r="1152" spans="1:13" x14ac:dyDescent="0.25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</row>
    <row r="1153" spans="1:13" x14ac:dyDescent="0.25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</row>
    <row r="1154" spans="1:13" x14ac:dyDescent="0.25">
      <c r="A1154" s="29"/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</row>
    <row r="1155" spans="1:13" x14ac:dyDescent="0.25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</row>
    <row r="1156" spans="1:13" x14ac:dyDescent="0.25">
      <c r="A1156" s="29"/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</row>
    <row r="1157" spans="1:13" x14ac:dyDescent="0.25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</row>
    <row r="1158" spans="1:13" x14ac:dyDescent="0.25">
      <c r="A1158" s="29"/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</row>
    <row r="1159" spans="1:13" x14ac:dyDescent="0.25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</row>
    <row r="1160" spans="1:13" x14ac:dyDescent="0.25">
      <c r="A1160" s="29"/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</row>
    <row r="1161" spans="1:13" x14ac:dyDescent="0.25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</row>
    <row r="1162" spans="1:13" x14ac:dyDescent="0.25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</row>
    <row r="1163" spans="1:13" x14ac:dyDescent="0.2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</row>
    <row r="1164" spans="1:13" x14ac:dyDescent="0.25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</row>
    <row r="1165" spans="1:13" x14ac:dyDescent="0.2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</row>
    <row r="1166" spans="1:13" x14ac:dyDescent="0.25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</row>
    <row r="1167" spans="1:13" x14ac:dyDescent="0.2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</row>
    <row r="1168" spans="1:13" x14ac:dyDescent="0.25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</row>
    <row r="1169" spans="1:13" x14ac:dyDescent="0.25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</row>
    <row r="1170" spans="1:13" x14ac:dyDescent="0.25">
      <c r="A1170" s="29"/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</row>
    <row r="1171" spans="1:13" x14ac:dyDescent="0.25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</row>
    <row r="1172" spans="1:13" x14ac:dyDescent="0.25">
      <c r="A1172" s="29"/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</row>
    <row r="1173" spans="1:13" x14ac:dyDescent="0.25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</row>
    <row r="1174" spans="1:13" x14ac:dyDescent="0.25">
      <c r="A1174" s="29"/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</row>
    <row r="1175" spans="1:13" x14ac:dyDescent="0.25">
      <c r="A1175" s="29"/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</row>
    <row r="1176" spans="1:13" x14ac:dyDescent="0.25">
      <c r="A1176" s="29"/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</row>
    <row r="1177" spans="1:13" x14ac:dyDescent="0.25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CALCULO TARIFAS CC </vt:lpstr>
      <vt:lpstr>CALCULO CC AGENTES</vt:lpstr>
      <vt:lpstr>RESUMEN CC </vt:lpstr>
      <vt:lpstr>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ALVARENGA</cp:lastModifiedBy>
  <dcterms:created xsi:type="dcterms:W3CDTF">2018-04-11T20:03:59Z</dcterms:created>
  <dcterms:modified xsi:type="dcterms:W3CDTF">2021-07-09T17:49:06Z</dcterms:modified>
</cp:coreProperties>
</file>